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48A1746A-AC93-4067-9BAA-161B9D3D2BD3}" xr6:coauthVersionLast="36" xr6:coauthVersionMax="36" xr10:uidLastSave="{00000000-0000-0000-0000-000000000000}"/>
  <bookViews>
    <workbookView xWindow="0" yWindow="0" windowWidth="28800" windowHeight="1101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s>
  <definedNames>
    <definedName name="Z_39B71E68_BF27_4D0E_9B8B_6F4286FA19B0_.wvu.Cols" localSheetId="7" hidden="1">'5. анализ эконом эфф '!$M:$T</definedName>
    <definedName name="Z_39B71E68_BF27_4D0E_9B8B_6F4286FA19B0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39B71E68_BF27_4D0E_9B8B_6F4286FA19B0_.wvu.Cols" localSheetId="11" hidden="1">'8. Общие сведения'!$C:$C</definedName>
    <definedName name="Z_39B71E68_BF27_4D0E_9B8B_6F4286FA19B0_.wvu.PrintArea" localSheetId="0" hidden="1">'1. паспорт местоположение'!$A$1:$C$49</definedName>
    <definedName name="Z_39B71E68_BF27_4D0E_9B8B_6F4286FA19B0_.wvu.PrintArea" localSheetId="1" hidden="1">'2. паспорт  ТП'!$A$1:$S$23</definedName>
    <definedName name="Z_39B71E68_BF27_4D0E_9B8B_6F4286FA19B0_.wvu.PrintArea" localSheetId="2" hidden="1">'3.1. паспорт Техсостояние ПС'!$A$2:$T$42</definedName>
    <definedName name="Z_39B71E68_BF27_4D0E_9B8B_6F4286FA19B0_.wvu.PrintArea" localSheetId="3" hidden="1">'3.2 паспорт Техсостояние ЛЭП'!$A$1:$AA$25</definedName>
    <definedName name="Z_39B71E68_BF27_4D0E_9B8B_6F4286FA19B0_.wvu.PrintArea" localSheetId="4" hidden="1">'3.3 паспорт описание'!$A$1:$C$30</definedName>
    <definedName name="Z_39B71E68_BF27_4D0E_9B8B_6F4286FA19B0_.wvu.PrintArea" localSheetId="5" hidden="1">'3.4. Паспорт надежность'!$A$1:$Z$33</definedName>
    <definedName name="Z_39B71E68_BF27_4D0E_9B8B_6F4286FA19B0_.wvu.PrintArea" localSheetId="6" hidden="1">'4. паспортбюджет'!$A$1:$O$22</definedName>
    <definedName name="Z_39B71E68_BF27_4D0E_9B8B_6F4286FA19B0_.wvu.PrintArea" localSheetId="8" hidden="1">'6.1. Паспорт сетевой график'!$A$1:$L$54</definedName>
    <definedName name="Z_39B71E68_BF27_4D0E_9B8B_6F4286FA19B0_.wvu.PrintArea" localSheetId="9" hidden="1">'6.2. Паспорт фин осв ввод'!$A$1:$CC$64</definedName>
    <definedName name="Z_39B71E68_BF27_4D0E_9B8B_6F4286FA19B0_.wvu.PrintArea" localSheetId="11" hidden="1">'8. Общие сведения'!$A$1:$B$106</definedName>
    <definedName name="Z_39B71E68_BF27_4D0E_9B8B_6F4286FA19B0_.wvu.PrintTitles" localSheetId="0" hidden="1">'1. паспорт местоположение'!$21:$21</definedName>
    <definedName name="Z_39B71E68_BF27_4D0E_9B8B_6F4286FA19B0_.wvu.PrintTitles" localSheetId="1" hidden="1">'2. паспорт  ТП'!$21:$21</definedName>
    <definedName name="Z_39B71E68_BF27_4D0E_9B8B_6F4286FA19B0_.wvu.PrintTitles" localSheetId="4" hidden="1">'3.3 паспорт описание'!$21:$21</definedName>
    <definedName name="Z_39B71E68_BF27_4D0E_9B8B_6F4286FA19B0_.wvu.PrintTitles" localSheetId="6" hidden="1">'4. паспортбюджет'!$21:$21</definedName>
    <definedName name="Z_39B71E68_BF27_4D0E_9B8B_6F4286FA19B0_.wvu.PrintTitles" localSheetId="7" hidden="1">'5. анализ эконом эфф '!$47:$47</definedName>
    <definedName name="Z_39B71E68_BF27_4D0E_9B8B_6F4286FA19B0_.wvu.Rows" localSheetId="7" hidden="1">'5. анализ эконом эфф '!$29:$42,'5. анализ эконом эфф '!$69:$69,'5. анализ эконом эфф '!$71:$71,'5. анализ эконом эфф '!$98:$101</definedName>
    <definedName name="Z_C290BBE0_3C98_461A_94BD_C632345D89F6_.wvu.Cols" localSheetId="7" hidden="1">'5. анализ эконом эфф '!$M:$T</definedName>
    <definedName name="Z_C290BBE0_3C98_461A_94BD_C632345D89F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290BBE0_3C98_461A_94BD_C632345D89F6_.wvu.Cols" localSheetId="11" hidden="1">'8. Общие сведения'!$C:$C</definedName>
    <definedName name="Z_C290BBE0_3C98_461A_94BD_C632345D89F6_.wvu.PrintArea" localSheetId="0" hidden="1">'1. паспорт местоположение'!$A$1:$C$49</definedName>
    <definedName name="Z_C290BBE0_3C98_461A_94BD_C632345D89F6_.wvu.PrintArea" localSheetId="1" hidden="1">'2. паспорт  ТП'!$A$1:$S$23</definedName>
    <definedName name="Z_C290BBE0_3C98_461A_94BD_C632345D89F6_.wvu.PrintArea" localSheetId="2" hidden="1">'3.1. паспорт Техсостояние ПС'!$A$2:$T$42</definedName>
    <definedName name="Z_C290BBE0_3C98_461A_94BD_C632345D89F6_.wvu.PrintArea" localSheetId="3" hidden="1">'3.2 паспорт Техсостояние ЛЭП'!$A$1:$AA$25</definedName>
    <definedName name="Z_C290BBE0_3C98_461A_94BD_C632345D89F6_.wvu.PrintArea" localSheetId="4" hidden="1">'3.3 паспорт описание'!$A$1:$C$30</definedName>
    <definedName name="Z_C290BBE0_3C98_461A_94BD_C632345D89F6_.wvu.PrintArea" localSheetId="5" hidden="1">'3.4. Паспорт надежность'!$A$1:$Z$33</definedName>
    <definedName name="Z_C290BBE0_3C98_461A_94BD_C632345D89F6_.wvu.PrintArea" localSheetId="6" hidden="1">'4. паспортбюджет'!$A$1:$O$22</definedName>
    <definedName name="Z_C290BBE0_3C98_461A_94BD_C632345D89F6_.wvu.PrintArea" localSheetId="8" hidden="1">'6.1. Паспорт сетевой график'!$A$1:$L$54</definedName>
    <definedName name="Z_C290BBE0_3C98_461A_94BD_C632345D89F6_.wvu.PrintArea" localSheetId="9" hidden="1">'6.2. Паспорт фин осв ввод'!$A$1:$CC$64</definedName>
    <definedName name="Z_C290BBE0_3C98_461A_94BD_C632345D89F6_.wvu.PrintArea" localSheetId="11" hidden="1">'8. Общие сведения'!$A$1:$B$106</definedName>
    <definedName name="Z_C290BBE0_3C98_461A_94BD_C632345D89F6_.wvu.PrintTitles" localSheetId="0" hidden="1">'1. паспорт местоположение'!$21:$21</definedName>
    <definedName name="Z_C290BBE0_3C98_461A_94BD_C632345D89F6_.wvu.PrintTitles" localSheetId="1" hidden="1">'2. паспорт  ТП'!$21:$21</definedName>
    <definedName name="Z_C290BBE0_3C98_461A_94BD_C632345D89F6_.wvu.PrintTitles" localSheetId="4" hidden="1">'3.3 паспорт описание'!$21:$21</definedName>
    <definedName name="Z_C290BBE0_3C98_461A_94BD_C632345D89F6_.wvu.PrintTitles" localSheetId="6" hidden="1">'4. паспортбюджет'!$21:$21</definedName>
    <definedName name="Z_C290BBE0_3C98_461A_94BD_C632345D89F6_.wvu.Rows" localSheetId="7" hidden="1">'5. анализ эконом эфф '!$29:$42,'5. анализ эконом эфф '!$69:$69,'5. анализ эконом эфф '!$71:$71,'5. анализ эконом эфф '!$98:$101</definedName>
    <definedName name="Z_CF0946A5_1203_41F9_A9E6_036BE6A7C01A_.wvu.Cols" localSheetId="7" hidden="1">'5. анализ эконом эфф '!$M:$T</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ввод'!$A$1:$AC$64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 '!$47:$47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Titles" localSheetId="11">'8. Общие сведения'!$21:$21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ввод'!$A$1:$CC$64</definedName>
    <definedName name="_xlnm.Print_Area" localSheetId="11">'8. Общие сведения'!$A$1:$B$106</definedName>
  </definedNames>
  <calcPr calcId="191029"/>
  <customWorkbookViews>
    <customWorkbookView name="Котивец - Личное представление" guid="{C290BBE0-3C98-461A-94BD-C632345D89F6}" mergeInterval="0" personalView="1" maximized="1" windowWidth="1596" windowHeight="601" tabRatio="859" activeSheetId="5"/>
    <customWorkbookView name="Kruchininin.dv - Личное представление" guid="{CF0946A5-1203-41F9-A9E6-036BE6A7C01A}" mergeInterval="0" personalView="1" maximized="1" xWindow="1" yWindow="1" windowWidth="1916" windowHeight="808" tabRatio="859" activeSheetId="12"/>
    <customWorkbookView name="Артемова Виктория Викторовна - Личное представление" guid="{39B71E68-BF27-4D0E-9B8B-6F4286FA19B0}" mergeInterval="0" personalView="1" maximized="1" windowWidth="1916" windowHeight="766" tabRatio="859" activeSheetId="10"/>
  </customWorkbookViews>
</workbook>
</file>

<file path=xl/calcChain.xml><?xml version="1.0" encoding="utf-8"?>
<calcChain xmlns="http://schemas.openxmlformats.org/spreadsheetml/2006/main">
  <c r="F64" i="10" l="1"/>
  <c r="G64" i="10" s="1"/>
  <c r="F63" i="10"/>
  <c r="G63" i="10" s="1"/>
  <c r="F62" i="10"/>
  <c r="G62" i="10" s="1"/>
  <c r="F61" i="10"/>
  <c r="G61" i="10" s="1"/>
  <c r="F60" i="10"/>
  <c r="G60" i="10" s="1"/>
  <c r="F59" i="10"/>
  <c r="G59" i="10" s="1"/>
  <c r="F58" i="10"/>
  <c r="G58" i="10" s="1"/>
  <c r="F57" i="10"/>
  <c r="G57" i="10" s="1"/>
  <c r="F56" i="10"/>
  <c r="G56" i="10" s="1"/>
  <c r="F55" i="10"/>
  <c r="G55" i="10" s="1"/>
  <c r="F54" i="10"/>
  <c r="G54" i="10" s="1"/>
  <c r="F53" i="10"/>
  <c r="G53" i="10" s="1"/>
  <c r="F52" i="10"/>
  <c r="G52" i="10" s="1"/>
  <c r="F51" i="10"/>
  <c r="G51" i="10" s="1"/>
  <c r="F50" i="10"/>
  <c r="G50" i="10" s="1"/>
  <c r="F49" i="10"/>
  <c r="G49" i="10" s="1"/>
  <c r="F48" i="10"/>
  <c r="G48" i="10" s="1"/>
  <c r="F47" i="10"/>
  <c r="G47" i="10" s="1"/>
  <c r="F46" i="10"/>
  <c r="G46" i="10" s="1"/>
  <c r="F45" i="10"/>
  <c r="G45" i="10" s="1"/>
  <c r="F44" i="10"/>
  <c r="G44" i="10" s="1"/>
  <c r="F43" i="10"/>
  <c r="G43" i="10" s="1"/>
  <c r="F42" i="10"/>
  <c r="G42" i="10" s="1"/>
  <c r="F41" i="10"/>
  <c r="G41" i="10" s="1"/>
  <c r="F40" i="10"/>
  <c r="G40" i="10" s="1"/>
  <c r="F39" i="10"/>
  <c r="G39" i="10" s="1"/>
  <c r="F38" i="10"/>
  <c r="G38" i="10" s="1"/>
  <c r="F37" i="10"/>
  <c r="G37" i="10" s="1"/>
  <c r="F36" i="10"/>
  <c r="G36" i="10" s="1"/>
  <c r="F35" i="10"/>
  <c r="G35" i="10" s="1"/>
  <c r="F34" i="10"/>
  <c r="G34" i="10" s="1"/>
  <c r="F33" i="10"/>
  <c r="G33" i="10" s="1"/>
  <c r="F32" i="10"/>
  <c r="G32" i="10" s="1"/>
  <c r="F31" i="10"/>
  <c r="G31" i="10" s="1"/>
  <c r="F30" i="10"/>
  <c r="G30" i="10" s="1"/>
  <c r="F29" i="10"/>
  <c r="G29" i="10" s="1"/>
  <c r="F28" i="10"/>
  <c r="G28" i="10" s="1"/>
  <c r="F27" i="10"/>
  <c r="G27" i="10" s="1"/>
  <c r="F26" i="10"/>
  <c r="G26" i="10" s="1"/>
  <c r="F25" i="10"/>
  <c r="G25" i="10" s="1"/>
  <c r="G24" i="10"/>
  <c r="F24" i="10"/>
  <c r="E64" i="10"/>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D80" i="8" l="1"/>
  <c r="D76" i="8"/>
  <c r="D74" i="8"/>
  <c r="D68" i="8"/>
  <c r="D75" i="8" s="1"/>
  <c r="D66" i="8"/>
  <c r="J27" i="10" l="1"/>
  <c r="C31" i="10"/>
  <c r="C34" i="10" s="1"/>
  <c r="T34" i="10" s="1"/>
  <c r="CB34" i="10" s="1"/>
  <c r="T52" i="10"/>
  <c r="V50" i="10"/>
  <c r="V52" i="10" s="1"/>
  <c r="CC31" i="10"/>
  <c r="K30" i="10"/>
  <c r="K24" i="10"/>
  <c r="R30" i="10"/>
  <c r="D53" i="8" s="1"/>
  <c r="R24" i="10"/>
  <c r="J30" i="10"/>
  <c r="B55" i="8" s="1"/>
  <c r="J24" i="10"/>
  <c r="H30" i="10"/>
  <c r="H24" i="10"/>
  <c r="N24" i="10"/>
  <c r="L30" i="10"/>
  <c r="L24" i="10"/>
  <c r="P30" i="10"/>
  <c r="C52" i="10"/>
  <c r="D31" i="10" l="1"/>
  <c r="A9" i="8"/>
  <c r="E60" i="8" l="1"/>
  <c r="F60" i="8" s="1"/>
  <c r="G60" i="8" s="1"/>
  <c r="H60" i="8" s="1"/>
  <c r="I60" i="8" s="1"/>
  <c r="J60" i="8" s="1"/>
  <c r="K60" i="8" s="1"/>
  <c r="L60" i="8" s="1"/>
  <c r="M60" i="8" s="1"/>
  <c r="N60" i="8" s="1"/>
  <c r="O60" i="8" s="1"/>
  <c r="P60" i="8" s="1"/>
  <c r="Q60" i="8" s="1"/>
  <c r="R60" i="8" s="1"/>
  <c r="S60" i="8" s="1"/>
  <c r="S66" i="8" s="1"/>
  <c r="E66" i="8"/>
  <c r="E59" i="8"/>
  <c r="E62" i="8"/>
  <c r="F62" i="8" s="1"/>
  <c r="G62" i="8" s="1"/>
  <c r="H62" i="8" s="1"/>
  <c r="I62" i="8" s="1"/>
  <c r="J62" i="8" s="1"/>
  <c r="K62" i="8" s="1"/>
  <c r="L62" i="8" s="1"/>
  <c r="M62" i="8" s="1"/>
  <c r="N62" i="8" s="1"/>
  <c r="O62" i="8" s="1"/>
  <c r="P62" i="8" s="1"/>
  <c r="Q62" i="8" s="1"/>
  <c r="R62" i="8" s="1"/>
  <c r="S62" i="8" s="1"/>
  <c r="E61" i="8"/>
  <c r="F61" i="8"/>
  <c r="G61" i="8" s="1"/>
  <c r="H61" i="8" s="1"/>
  <c r="I61" i="8" s="1"/>
  <c r="J61" i="8" s="1"/>
  <c r="K61" i="8" s="1"/>
  <c r="L61" i="8" s="1"/>
  <c r="M61" i="8" s="1"/>
  <c r="N61" i="8" s="1"/>
  <c r="O61" i="8" s="1"/>
  <c r="P61" i="8" s="1"/>
  <c r="Q61" i="8" s="1"/>
  <c r="R61" i="8" s="1"/>
  <c r="S61" i="8" s="1"/>
  <c r="E63" i="8"/>
  <c r="F63" i="8"/>
  <c r="G63" i="8" s="1"/>
  <c r="H63" i="8" s="1"/>
  <c r="I63" i="8" s="1"/>
  <c r="J63" i="8" s="1"/>
  <c r="K63" i="8" s="1"/>
  <c r="L63" i="8" s="1"/>
  <c r="M63" i="8" s="1"/>
  <c r="N63" i="8" s="1"/>
  <c r="O63" i="8" s="1"/>
  <c r="P63" i="8" s="1"/>
  <c r="Q63" i="8" s="1"/>
  <c r="R63" i="8" s="1"/>
  <c r="S63" i="8" s="1"/>
  <c r="BW43" i="10"/>
  <c r="BV43" i="10"/>
  <c r="BU43" i="10"/>
  <c r="BT43" i="10"/>
  <c r="BW35" i="10"/>
  <c r="BV35" i="10"/>
  <c r="BU35" i="10"/>
  <c r="BT35" i="10"/>
  <c r="BW30" i="10"/>
  <c r="BV30" i="10"/>
  <c r="BU30" i="10"/>
  <c r="BT30" i="10"/>
  <c r="BW24" i="10"/>
  <c r="BU24" i="10"/>
  <c r="CA43" i="10"/>
  <c r="BZ43" i="10"/>
  <c r="BY43" i="10"/>
  <c r="BX43" i="10"/>
  <c r="CA35" i="10"/>
  <c r="BZ35" i="10"/>
  <c r="BY35" i="10"/>
  <c r="BX35" i="10"/>
  <c r="CA30" i="10"/>
  <c r="BZ30" i="10"/>
  <c r="BY30" i="10"/>
  <c r="BX30" i="10"/>
  <c r="CA24" i="10"/>
  <c r="BY24" i="10"/>
  <c r="S85" i="8"/>
  <c r="S80" i="8"/>
  <c r="S50" i="8"/>
  <c r="D55" i="8" l="1"/>
  <c r="D82" i="8" s="1"/>
  <c r="B53" i="8"/>
  <c r="R85" i="8"/>
  <c r="R80" i="8"/>
  <c r="R66" i="8"/>
  <c r="R50" i="8"/>
  <c r="B29" i="12" l="1"/>
  <c r="B30" i="12" s="1"/>
  <c r="B32" i="12" s="1"/>
  <c r="B33" i="12" s="1"/>
  <c r="E50" i="8" l="1"/>
  <c r="D50" i="8"/>
  <c r="C50" i="8"/>
  <c r="G50" i="8" l="1"/>
  <c r="F50" i="8"/>
  <c r="H50" i="8" l="1"/>
  <c r="I50" i="8" l="1"/>
  <c r="J50" i="8" l="1"/>
  <c r="K50" i="8" l="1"/>
  <c r="L50" i="8" l="1"/>
  <c r="M50" i="8" l="1"/>
  <c r="N50" i="8" l="1"/>
  <c r="O50" i="8" l="1"/>
  <c r="P50" i="8" l="1"/>
  <c r="Q50" i="8"/>
  <c r="B50" i="8" l="1"/>
  <c r="I48" i="8" l="1"/>
  <c r="J48" i="8" s="1"/>
  <c r="K48" i="8" s="1"/>
  <c r="L48" i="8" s="1"/>
  <c r="M48" i="8" s="1"/>
  <c r="N48" i="8" s="1"/>
  <c r="O48" i="8" s="1"/>
  <c r="P48" i="8" s="1"/>
  <c r="Q48" i="8" s="1"/>
  <c r="R48" i="8" s="1"/>
  <c r="S48" i="8" s="1"/>
  <c r="CB28" i="10"/>
  <c r="CC28" i="10"/>
  <c r="CB29" i="10"/>
  <c r="C29" i="10" s="1"/>
  <c r="CC29" i="10"/>
  <c r="D29" i="10" s="1"/>
  <c r="CC32" i="10"/>
  <c r="D32" i="10" s="1"/>
  <c r="CC33" i="10"/>
  <c r="D33" i="10" s="1"/>
  <c r="CB36" i="10"/>
  <c r="CC36" i="10"/>
  <c r="CB37" i="10"/>
  <c r="C37" i="10" s="1"/>
  <c r="CC37" i="10"/>
  <c r="D37" i="10" s="1"/>
  <c r="CB38" i="10"/>
  <c r="C38" i="10" s="1"/>
  <c r="CC38" i="10"/>
  <c r="D38" i="10" s="1"/>
  <c r="CB39" i="10"/>
  <c r="CC39" i="10"/>
  <c r="CB40" i="10"/>
  <c r="C40" i="10" s="1"/>
  <c r="CC40" i="10"/>
  <c r="CB41" i="10"/>
  <c r="C41" i="10" s="1"/>
  <c r="CC41" i="10"/>
  <c r="D41" i="10" s="1"/>
  <c r="CB42" i="10"/>
  <c r="CC42" i="10"/>
  <c r="CB44" i="10"/>
  <c r="C44" i="10" s="1"/>
  <c r="D44" i="10" s="1"/>
  <c r="CC44" i="10"/>
  <c r="CB45" i="10"/>
  <c r="C45" i="10" s="1"/>
  <c r="D45" i="10" s="1"/>
  <c r="CC45" i="10"/>
  <c r="CB46" i="10"/>
  <c r="C46" i="10" s="1"/>
  <c r="D46" i="10" s="1"/>
  <c r="CC46" i="10"/>
  <c r="CB47" i="10"/>
  <c r="CC47" i="10"/>
  <c r="CB48" i="10"/>
  <c r="C48" i="10" s="1"/>
  <c r="D48" i="10" s="1"/>
  <c r="CC48" i="10"/>
  <c r="CB49" i="10"/>
  <c r="C49" i="10" s="1"/>
  <c r="D49" i="10" s="1"/>
  <c r="CC49" i="10"/>
  <c r="CB50" i="10"/>
  <c r="C50" i="10" s="1"/>
  <c r="D50" i="10" s="1"/>
  <c r="CC50" i="10"/>
  <c r="CB51" i="10"/>
  <c r="C51" i="10" s="1"/>
  <c r="D51" i="10" s="1"/>
  <c r="CB54" i="10"/>
  <c r="C54" i="10" s="1"/>
  <c r="D54" i="10" s="1"/>
  <c r="CB55" i="10"/>
  <c r="C55" i="10" s="1"/>
  <c r="D55" i="10" s="1"/>
  <c r="CB56" i="10"/>
  <c r="C56" i="10" s="1"/>
  <c r="D56" i="10" s="1"/>
  <c r="CB58" i="10"/>
  <c r="C58" i="10" s="1"/>
  <c r="CC58" i="10"/>
  <c r="D58" i="10" s="1"/>
  <c r="CB59" i="10"/>
  <c r="C59" i="10" s="1"/>
  <c r="CC59" i="10"/>
  <c r="D59" i="10" s="1"/>
  <c r="CB60" i="10"/>
  <c r="C60" i="10" s="1"/>
  <c r="CC60" i="10"/>
  <c r="CB61" i="10"/>
  <c r="C61" i="10" s="1"/>
  <c r="CC61" i="10"/>
  <c r="D61" i="10" s="1"/>
  <c r="CB62" i="10"/>
  <c r="CC62" i="10"/>
  <c r="D62" i="10" s="1"/>
  <c r="CB63" i="10"/>
  <c r="C63" i="10" s="1"/>
  <c r="CC63" i="10"/>
  <c r="D63" i="10" s="1"/>
  <c r="CB64" i="10"/>
  <c r="C64" i="10" s="1"/>
  <c r="CC64" i="10"/>
  <c r="D64" i="10" s="1"/>
  <c r="C62" i="10"/>
  <c r="D60" i="10"/>
  <c r="C47" i="10"/>
  <c r="D47" i="10" s="1"/>
  <c r="D42" i="10"/>
  <c r="C42" i="10"/>
  <c r="D40" i="10"/>
  <c r="D39" i="10"/>
  <c r="C39" i="10"/>
  <c r="D36" i="10"/>
  <c r="C36" i="10"/>
  <c r="D28" i="10"/>
  <c r="C28" i="10"/>
  <c r="E12" i="4"/>
  <c r="Q80" i="8" l="1"/>
  <c r="B67" i="8" l="1"/>
  <c r="B82" i="8" s="1"/>
  <c r="Q66" i="8"/>
  <c r="X27" i="10" l="1"/>
  <c r="AB27" i="10" s="1"/>
  <c r="AF27" i="10" s="1"/>
  <c r="AJ27" i="10" s="1"/>
  <c r="V27" i="10"/>
  <c r="E67" i="8" s="1"/>
  <c r="E76" i="8" s="1"/>
  <c r="AU24" i="10"/>
  <c r="BO43" i="10"/>
  <c r="BN43" i="10"/>
  <c r="BM43" i="10"/>
  <c r="BL43" i="10"/>
  <c r="BK43" i="10"/>
  <c r="BJ43" i="10"/>
  <c r="BI43" i="10"/>
  <c r="BH43" i="10"/>
  <c r="BG43" i="10"/>
  <c r="BF43" i="10"/>
  <c r="BE43" i="10"/>
  <c r="BD43" i="10"/>
  <c r="BC43" i="10"/>
  <c r="BB43" i="10"/>
  <c r="BA43" i="10"/>
  <c r="AZ43" i="10"/>
  <c r="BO35" i="10"/>
  <c r="BN35" i="10"/>
  <c r="BM35" i="10"/>
  <c r="BL35" i="10"/>
  <c r="BK35" i="10"/>
  <c r="BJ35" i="10"/>
  <c r="BI35" i="10"/>
  <c r="BH35" i="10"/>
  <c r="BG35" i="10"/>
  <c r="BF35" i="10"/>
  <c r="BE35" i="10"/>
  <c r="BD35" i="10"/>
  <c r="BC35" i="10"/>
  <c r="BB35" i="10"/>
  <c r="BA35" i="10"/>
  <c r="AZ35" i="10"/>
  <c r="BO30" i="10"/>
  <c r="BN30" i="10"/>
  <c r="BM30" i="10"/>
  <c r="BL30" i="10"/>
  <c r="BK30" i="10"/>
  <c r="BJ30" i="10"/>
  <c r="BI30" i="10"/>
  <c r="BH30" i="10"/>
  <c r="BG30" i="10"/>
  <c r="BF30" i="10"/>
  <c r="BE30" i="10"/>
  <c r="BD30" i="10"/>
  <c r="BC30" i="10"/>
  <c r="BB30" i="10"/>
  <c r="BA30" i="10"/>
  <c r="AZ30" i="10"/>
  <c r="BO24" i="10"/>
  <c r="BM24" i="10"/>
  <c r="BK24" i="10"/>
  <c r="BI24" i="10"/>
  <c r="BG24" i="10"/>
  <c r="BE24" i="10"/>
  <c r="BC24" i="10"/>
  <c r="BA24" i="10"/>
  <c r="AP57" i="10"/>
  <c r="AN57" i="10"/>
  <c r="AT52" i="10"/>
  <c r="AP50" i="10"/>
  <c r="AN43" i="10"/>
  <c r="BS43" i="10"/>
  <c r="BR43" i="10"/>
  <c r="BQ43" i="10"/>
  <c r="BP43" i="10"/>
  <c r="AY43" i="10"/>
  <c r="AX43" i="10"/>
  <c r="AW43" i="10"/>
  <c r="AV43" i="10"/>
  <c r="AU43" i="10"/>
  <c r="AT43" i="10"/>
  <c r="AS43" i="10"/>
  <c r="AR43" i="10"/>
  <c r="AQ43" i="10"/>
  <c r="AO43" i="10"/>
  <c r="AP41" i="10"/>
  <c r="AP49" i="10" s="1"/>
  <c r="AP40" i="10"/>
  <c r="AP48" i="10" s="1"/>
  <c r="AP39" i="10"/>
  <c r="AP38" i="10"/>
  <c r="AP46" i="10" s="1"/>
  <c r="AP37" i="10"/>
  <c r="AP45" i="10" s="1"/>
  <c r="BS35" i="10"/>
  <c r="BR35" i="10"/>
  <c r="BQ35" i="10"/>
  <c r="BP35" i="10"/>
  <c r="AY35" i="10"/>
  <c r="AX35" i="10"/>
  <c r="AW35" i="10"/>
  <c r="AV35" i="10"/>
  <c r="AU35" i="10"/>
  <c r="AT35" i="10"/>
  <c r="AS35" i="10"/>
  <c r="AR35" i="10"/>
  <c r="AQ35" i="10"/>
  <c r="AO35" i="10"/>
  <c r="AN35" i="10"/>
  <c r="AN34" i="10"/>
  <c r="AN33" i="10"/>
  <c r="AN32" i="10"/>
  <c r="AN31" i="10"/>
  <c r="BS30" i="10"/>
  <c r="BR30" i="10"/>
  <c r="BQ30" i="10"/>
  <c r="BP30" i="10"/>
  <c r="AY30" i="10"/>
  <c r="AX30" i="10"/>
  <c r="AW30" i="10"/>
  <c r="AV30" i="10"/>
  <c r="AU30" i="10"/>
  <c r="AT30" i="10"/>
  <c r="AS30" i="10"/>
  <c r="AR30" i="10"/>
  <c r="AQ30" i="10"/>
  <c r="AP30" i="10"/>
  <c r="AO30" i="10"/>
  <c r="BS24" i="10"/>
  <c r="BQ24" i="10"/>
  <c r="AY24" i="10"/>
  <c r="AW24" i="10"/>
  <c r="AS24" i="10"/>
  <c r="AQ24" i="10"/>
  <c r="AO24" i="10"/>
  <c r="AN27" i="10" l="1"/>
  <c r="AR27" i="10" s="1"/>
  <c r="AV27" i="10" s="1"/>
  <c r="AZ27" i="10" s="1"/>
  <c r="BD27" i="10" s="1"/>
  <c r="BH27" i="10" s="1"/>
  <c r="BL27" i="10" s="1"/>
  <c r="BP27" i="10" s="1"/>
  <c r="D34" i="10"/>
  <c r="N30" i="10"/>
  <c r="C53" i="8" s="1"/>
  <c r="C55" i="8" s="1"/>
  <c r="C82" i="8" s="1"/>
  <c r="AV24" i="10"/>
  <c r="AN24" i="10"/>
  <c r="BH24" i="10"/>
  <c r="AR24" i="10"/>
  <c r="AZ24" i="10"/>
  <c r="BD24" i="10"/>
  <c r="BL24" i="10"/>
  <c r="AN30" i="10"/>
  <c r="AP35" i="10"/>
  <c r="AP56" i="10"/>
  <c r="AP54" i="10"/>
  <c r="C76" i="8"/>
  <c r="C66" i="8"/>
  <c r="C68" i="8" s="1"/>
  <c r="AP47" i="10"/>
  <c r="AP43" i="10" s="1"/>
  <c r="AN52" i="10"/>
  <c r="B23" i="12"/>
  <c r="BP24" i="10" l="1"/>
  <c r="BT27" i="10"/>
  <c r="V34" i="10"/>
  <c r="E53" i="8"/>
  <c r="F66" i="8"/>
  <c r="E55" i="8" l="1"/>
  <c r="B25" i="8"/>
  <c r="BX27" i="10"/>
  <c r="BX24" i="10" s="1"/>
  <c r="BT24" i="10"/>
  <c r="CB27" i="10"/>
  <c r="C27" i="10" s="1"/>
  <c r="C24" i="10" s="1"/>
  <c r="F67" i="8"/>
  <c r="E68" i="8"/>
  <c r="G66" i="8"/>
  <c r="A13" i="3"/>
  <c r="E82" i="8" l="1"/>
  <c r="F55" i="8"/>
  <c r="G55" i="8" s="1"/>
  <c r="H55" i="8" s="1"/>
  <c r="I55" i="8" s="1"/>
  <c r="J55" i="8" s="1"/>
  <c r="K55" i="8" s="1"/>
  <c r="L55" i="8" s="1"/>
  <c r="M55" i="8" s="1"/>
  <c r="N55" i="8" s="1"/>
  <c r="O55" i="8" s="1"/>
  <c r="P55" i="8" s="1"/>
  <c r="Q55" i="8" s="1"/>
  <c r="R55" i="8" s="1"/>
  <c r="S55" i="8" s="1"/>
  <c r="F53" i="8"/>
  <c r="F76" i="8"/>
  <c r="G67" i="8"/>
  <c r="G68" i="8" s="1"/>
  <c r="F68" i="8"/>
  <c r="H66" i="8"/>
  <c r="E15" i="4"/>
  <c r="E9" i="4"/>
  <c r="F82" i="8" l="1"/>
  <c r="G76" i="8"/>
  <c r="G82" i="8"/>
  <c r="H67" i="8"/>
  <c r="I66" i="8"/>
  <c r="A7" i="8"/>
  <c r="B45" i="8"/>
  <c r="B46" i="8" s="1"/>
  <c r="B47" i="8"/>
  <c r="B52" i="8"/>
  <c r="C58" i="8"/>
  <c r="C74" i="8" s="1"/>
  <c r="F80" i="8"/>
  <c r="J80" i="8"/>
  <c r="A61" i="8"/>
  <c r="A62" i="8"/>
  <c r="A63" i="8"/>
  <c r="A64" i="8"/>
  <c r="B76" i="8"/>
  <c r="B74" i="8"/>
  <c r="B80" i="8"/>
  <c r="C80" i="8"/>
  <c r="E80" i="8"/>
  <c r="G80" i="8"/>
  <c r="K80" i="8"/>
  <c r="C91" i="8"/>
  <c r="D91" i="8" s="1"/>
  <c r="E91" i="8" s="1"/>
  <c r="F91" i="8" s="1"/>
  <c r="G91" i="8" s="1"/>
  <c r="H91" i="8" s="1"/>
  <c r="I91" i="8" s="1"/>
  <c r="J91" i="8" s="1"/>
  <c r="K91" i="8" s="1"/>
  <c r="L91" i="8" s="1"/>
  <c r="M91" i="8" s="1"/>
  <c r="N91" i="8" s="1"/>
  <c r="O91" i="8" s="1"/>
  <c r="P91" i="8" s="1"/>
  <c r="Q91" i="8" s="1"/>
  <c r="R91" i="8" s="1"/>
  <c r="S91" i="8" s="1"/>
  <c r="B49" i="8"/>
  <c r="I67" i="8" l="1"/>
  <c r="H76" i="8"/>
  <c r="H82" i="8"/>
  <c r="H68" i="8"/>
  <c r="J66" i="8"/>
  <c r="I80" i="8"/>
  <c r="L80" i="8"/>
  <c r="H80" i="8"/>
  <c r="C79" i="8"/>
  <c r="D79" i="8" s="1"/>
  <c r="C49" i="8"/>
  <c r="D49" i="8" s="1"/>
  <c r="E75" i="8"/>
  <c r="C47" i="8"/>
  <c r="C52" i="8"/>
  <c r="D58" i="8"/>
  <c r="B66" i="8"/>
  <c r="B68" i="8" s="1"/>
  <c r="I82" i="8" l="1"/>
  <c r="J67" i="8"/>
  <c r="I76" i="8"/>
  <c r="I68" i="8"/>
  <c r="I75" i="8" s="1"/>
  <c r="B85" i="8"/>
  <c r="C85" i="8"/>
  <c r="E79" i="8"/>
  <c r="K66" i="8"/>
  <c r="H75" i="8"/>
  <c r="B75" i="8"/>
  <c r="F75" i="8"/>
  <c r="D47" i="8"/>
  <c r="D52" i="8"/>
  <c r="E58" i="8"/>
  <c r="G75" i="8"/>
  <c r="C75" i="8"/>
  <c r="F79" i="8" l="1"/>
  <c r="J76" i="8"/>
  <c r="J82" i="8"/>
  <c r="K67" i="8"/>
  <c r="J68" i="8"/>
  <c r="J75" i="8" s="1"/>
  <c r="L66" i="8"/>
  <c r="E47" i="8"/>
  <c r="E52" i="8"/>
  <c r="F58" i="8"/>
  <c r="E74" i="8"/>
  <c r="G79" i="8" l="1"/>
  <c r="H79" i="8" s="1"/>
  <c r="I79" i="8" s="1"/>
  <c r="J79" i="8" s="1"/>
  <c r="K79" i="8" s="1"/>
  <c r="L79" i="8" s="1"/>
  <c r="K76" i="8"/>
  <c r="K82" i="8"/>
  <c r="L67" i="8"/>
  <c r="L68" i="8"/>
  <c r="L75" i="8" s="1"/>
  <c r="K68" i="8"/>
  <c r="K75" i="8" s="1"/>
  <c r="D85" i="8"/>
  <c r="E85" i="8"/>
  <c r="E49" i="8"/>
  <c r="M66" i="8"/>
  <c r="F47" i="8"/>
  <c r="F52" i="8"/>
  <c r="G58" i="8"/>
  <c r="F74" i="8"/>
  <c r="L82" i="8" l="1"/>
  <c r="M67" i="8"/>
  <c r="L76" i="8"/>
  <c r="F85" i="8"/>
  <c r="F49" i="8"/>
  <c r="N66" i="8"/>
  <c r="G47" i="8"/>
  <c r="G52" i="8"/>
  <c r="H58" i="8"/>
  <c r="G74" i="8"/>
  <c r="G49" i="8"/>
  <c r="M82" i="8" l="1"/>
  <c r="N67" i="8"/>
  <c r="N68" i="8" s="1"/>
  <c r="M76" i="8"/>
  <c r="M68" i="8"/>
  <c r="G85" i="8"/>
  <c r="O66" i="8"/>
  <c r="H49" i="8"/>
  <c r="H47" i="8"/>
  <c r="H52" i="8"/>
  <c r="I58" i="8"/>
  <c r="H74" i="8"/>
  <c r="O67" i="8" l="1"/>
  <c r="O68" i="8" s="1"/>
  <c r="N82" i="8"/>
  <c r="N76" i="8"/>
  <c r="I47" i="8"/>
  <c r="I52" i="8"/>
  <c r="J58" i="8"/>
  <c r="I74" i="8"/>
  <c r="I49" i="8"/>
  <c r="P67" i="8" l="1"/>
  <c r="O76" i="8"/>
  <c r="O82" i="8"/>
  <c r="H85" i="8"/>
  <c r="I85" i="8"/>
  <c r="P66" i="8"/>
  <c r="J49" i="8"/>
  <c r="J47" i="8"/>
  <c r="J52" i="8"/>
  <c r="K58" i="8"/>
  <c r="J74" i="8"/>
  <c r="P68" i="8" l="1"/>
  <c r="Q67" i="8"/>
  <c r="P76" i="8"/>
  <c r="P82" i="8"/>
  <c r="J85" i="8"/>
  <c r="K47" i="8"/>
  <c r="K52" i="8"/>
  <c r="L58" i="8"/>
  <c r="K74" i="8"/>
  <c r="K49" i="8"/>
  <c r="R67" i="8" l="1"/>
  <c r="S67" i="8" s="1"/>
  <c r="Q76" i="8"/>
  <c r="Q68" i="8"/>
  <c r="K85" i="8"/>
  <c r="L49" i="8"/>
  <c r="L47" i="8"/>
  <c r="L52" i="8"/>
  <c r="M58" i="8"/>
  <c r="L74" i="8"/>
  <c r="CB25" i="10"/>
  <c r="CC25" i="10"/>
  <c r="CB26" i="10"/>
  <c r="CC26" i="10"/>
  <c r="AJ24" i="10"/>
  <c r="AB24" i="10"/>
  <c r="X24" i="10"/>
  <c r="T24" i="10"/>
  <c r="AM43" i="10"/>
  <c r="AL43" i="10"/>
  <c r="AK43" i="10"/>
  <c r="AJ43" i="10"/>
  <c r="AI43" i="10"/>
  <c r="AH43" i="10"/>
  <c r="AG43" i="10"/>
  <c r="AF43" i="10"/>
  <c r="AE43" i="10"/>
  <c r="AD43" i="10"/>
  <c r="AC43" i="10"/>
  <c r="AB43" i="10"/>
  <c r="AA43" i="10"/>
  <c r="Z43" i="10"/>
  <c r="Y43" i="10"/>
  <c r="X43" i="10"/>
  <c r="W43" i="10"/>
  <c r="V43" i="10"/>
  <c r="U43" i="10"/>
  <c r="T43" i="10"/>
  <c r="S43" i="10"/>
  <c r="R43" i="10"/>
  <c r="Q43" i="10"/>
  <c r="P43" i="10"/>
  <c r="O43" i="10"/>
  <c r="M43" i="10"/>
  <c r="K43" i="10"/>
  <c r="J43" i="10"/>
  <c r="I43" i="10"/>
  <c r="H43" i="10"/>
  <c r="N41" i="10"/>
  <c r="N40" i="10"/>
  <c r="N39" i="10"/>
  <c r="N38" i="10"/>
  <c r="N37" i="10"/>
  <c r="AM35" i="10"/>
  <c r="AL35" i="10"/>
  <c r="AK35" i="10"/>
  <c r="AJ35" i="10"/>
  <c r="AI35" i="10"/>
  <c r="AH35" i="10"/>
  <c r="AG35" i="10"/>
  <c r="AF35" i="10"/>
  <c r="AE35" i="10"/>
  <c r="AD35" i="10"/>
  <c r="AC35" i="10"/>
  <c r="AB35" i="10"/>
  <c r="AA35" i="10"/>
  <c r="Z35" i="10"/>
  <c r="Y35" i="10"/>
  <c r="X35" i="10"/>
  <c r="W35" i="10"/>
  <c r="V35" i="10"/>
  <c r="U35" i="10"/>
  <c r="T35" i="10"/>
  <c r="S35" i="10"/>
  <c r="R35" i="10"/>
  <c r="Q35" i="10"/>
  <c r="P35" i="10"/>
  <c r="O35" i="10"/>
  <c r="M35" i="10"/>
  <c r="L35" i="10"/>
  <c r="K35" i="10"/>
  <c r="J35" i="10"/>
  <c r="I35" i="10"/>
  <c r="H35" i="10"/>
  <c r="AM30" i="10"/>
  <c r="AL30" i="10"/>
  <c r="AK30" i="10"/>
  <c r="AJ30" i="10"/>
  <c r="AI30" i="10"/>
  <c r="AH30" i="10"/>
  <c r="AG30" i="10"/>
  <c r="AF30" i="10"/>
  <c r="AE30" i="10"/>
  <c r="AD30" i="10"/>
  <c r="AC30" i="10"/>
  <c r="AB30" i="10"/>
  <c r="AA30" i="10"/>
  <c r="Z30" i="10"/>
  <c r="Y30" i="10"/>
  <c r="X30" i="10"/>
  <c r="W30" i="10"/>
  <c r="V30" i="10"/>
  <c r="U30" i="10"/>
  <c r="T30" i="10"/>
  <c r="S30" i="10"/>
  <c r="Q30" i="10"/>
  <c r="O30" i="10"/>
  <c r="M30" i="10"/>
  <c r="I30" i="10"/>
  <c r="AM24" i="10"/>
  <c r="AK24" i="10"/>
  <c r="AI24" i="10"/>
  <c r="AG24" i="10"/>
  <c r="AF24" i="10"/>
  <c r="AE24" i="10"/>
  <c r="AC24" i="10"/>
  <c r="AA24" i="10"/>
  <c r="Y24" i="10"/>
  <c r="W24" i="10"/>
  <c r="U24" i="10"/>
  <c r="S24" i="10"/>
  <c r="Q24" i="10"/>
  <c r="P24" i="10"/>
  <c r="O24" i="10"/>
  <c r="M24" i="10"/>
  <c r="I24" i="10"/>
  <c r="CB24" i="10" l="1"/>
  <c r="S76" i="8"/>
  <c r="S68" i="8"/>
  <c r="R76" i="8"/>
  <c r="R68" i="8"/>
  <c r="R75" i="8" s="1"/>
  <c r="CC43" i="10"/>
  <c r="CB35" i="10"/>
  <c r="C35" i="10" s="1"/>
  <c r="CC35" i="10"/>
  <c r="D35" i="10" s="1"/>
  <c r="N35" i="10"/>
  <c r="M47" i="8"/>
  <c r="M52" i="8"/>
  <c r="N58" i="8"/>
  <c r="M74" i="8"/>
  <c r="M49" i="8"/>
  <c r="L43" i="10"/>
  <c r="CB43" i="10" s="1"/>
  <c r="C43" i="10" s="1"/>
  <c r="D43" i="10" s="1"/>
  <c r="S75" i="8" l="1"/>
  <c r="L85" i="8"/>
  <c r="M85" i="8"/>
  <c r="N43" i="10"/>
  <c r="N49" i="8"/>
  <c r="N47" i="8"/>
  <c r="N52" i="8"/>
  <c r="O58" i="8"/>
  <c r="N74" i="8"/>
  <c r="B23" i="10"/>
  <c r="C23" i="10" s="1"/>
  <c r="D23" i="10" s="1"/>
  <c r="H23" i="10" l="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O47" i="8"/>
  <c r="O52" i="8"/>
  <c r="P58" i="8"/>
  <c r="O74" i="8"/>
  <c r="O49" i="8"/>
  <c r="A5" i="12"/>
  <c r="A4" i="10"/>
  <c r="N85" i="8" l="1"/>
  <c r="O85" i="8"/>
  <c r="AZ23" i="10"/>
  <c r="BA23" i="10" s="1"/>
  <c r="BB23" i="10" s="1"/>
  <c r="BC23" i="10" s="1"/>
  <c r="BT23" i="10" s="1"/>
  <c r="BU23" i="10" s="1"/>
  <c r="BV23" i="10" s="1"/>
  <c r="BW23" i="10" s="1"/>
  <c r="AJ23" i="10"/>
  <c r="AK23" i="10" s="1"/>
  <c r="AL23" i="10" s="1"/>
  <c r="AM23" i="10" s="1"/>
  <c r="N80" i="8"/>
  <c r="P49" i="8"/>
  <c r="Q49" i="8" s="1"/>
  <c r="R49" i="8" s="1"/>
  <c r="S49" i="8" s="1"/>
  <c r="M80" i="8"/>
  <c r="P47" i="8"/>
  <c r="P52" i="8"/>
  <c r="Q58" i="8"/>
  <c r="R58" i="8" s="1"/>
  <c r="P74" i="8"/>
  <c r="B25" i="12"/>
  <c r="B22" i="12"/>
  <c r="R47" i="8" l="1"/>
  <c r="S58" i="8"/>
  <c r="R52" i="8"/>
  <c r="R74" i="8"/>
  <c r="BD23" i="10"/>
  <c r="BE23" i="10" s="1"/>
  <c r="BF23" i="10" s="1"/>
  <c r="BG23" i="10" s="1"/>
  <c r="BH23" i="10" s="1"/>
  <c r="BI23" i="10" s="1"/>
  <c r="BJ23" i="10" s="1"/>
  <c r="BK23" i="10" s="1"/>
  <c r="BL23" i="10" s="1"/>
  <c r="BM23" i="10" s="1"/>
  <c r="BN23" i="10" s="1"/>
  <c r="BO23" i="10" s="1"/>
  <c r="BX23" i="10"/>
  <c r="BY23" i="10" s="1"/>
  <c r="BZ23" i="10" s="1"/>
  <c r="CA23" i="10" s="1"/>
  <c r="CB23" i="10"/>
  <c r="CC23" i="10" s="1"/>
  <c r="AN23" i="10"/>
  <c r="AO23" i="10" s="1"/>
  <c r="AP23" i="10" s="1"/>
  <c r="AQ23" i="10" s="1"/>
  <c r="AR23" i="10" s="1"/>
  <c r="AS23" i="10" s="1"/>
  <c r="AT23" i="10" s="1"/>
  <c r="AU23" i="10" s="1"/>
  <c r="AV23" i="10" s="1"/>
  <c r="AW23" i="10" s="1"/>
  <c r="AX23" i="10" s="1"/>
  <c r="AY23" i="10" s="1"/>
  <c r="BP23" i="10" s="1"/>
  <c r="BQ23" i="10" s="1"/>
  <c r="BR23" i="10" s="1"/>
  <c r="BS23" i="10" s="1"/>
  <c r="O80" i="8"/>
  <c r="Q85" i="8"/>
  <c r="Q47" i="8"/>
  <c r="Q52" i="8"/>
  <c r="Q74" i="8"/>
  <c r="P85" i="8"/>
  <c r="S47" i="8" l="1"/>
  <c r="S74" i="8"/>
  <c r="S52" i="8"/>
  <c r="P80" i="8"/>
  <c r="T67" i="8" l="1"/>
  <c r="A14" i="10" l="1"/>
  <c r="A11" i="10"/>
  <c r="A8" i="10"/>
  <c r="A15" i="12"/>
  <c r="B21" i="12" s="1"/>
  <c r="A12" i="12"/>
  <c r="A9" i="12"/>
  <c r="B83" i="12"/>
  <c r="B81" i="12"/>
  <c r="B58" i="12"/>
  <c r="B41" i="12"/>
  <c r="A8" i="6" l="1"/>
  <c r="A14" i="2" l="1"/>
  <c r="A15" i="11" l="1"/>
  <c r="A12" i="11"/>
  <c r="A9" i="11"/>
  <c r="A5" i="11"/>
  <c r="A15" i="9"/>
  <c r="A12" i="9"/>
  <c r="A9" i="9"/>
  <c r="A15" i="7"/>
  <c r="A12" i="7"/>
  <c r="A9" i="7"/>
  <c r="A5" i="7"/>
  <c r="A4" i="6"/>
  <c r="A14" i="6"/>
  <c r="A11" i="6"/>
  <c r="A6" i="3"/>
  <c r="A4" i="2"/>
  <c r="A5" i="9" s="1"/>
  <c r="A5" i="5"/>
  <c r="A15" i="5"/>
  <c r="A12" i="5"/>
  <c r="A9" i="5"/>
  <c r="A16"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P75" i="8" l="1"/>
  <c r="O75" i="8"/>
  <c r="N75" i="8"/>
  <c r="M79" i="8"/>
  <c r="N79" i="8" l="1"/>
  <c r="O79" i="8" s="1"/>
  <c r="M75" i="8"/>
  <c r="P79" i="8" l="1"/>
  <c r="Q79" i="8" s="1"/>
  <c r="R79" i="8" s="1"/>
  <c r="S79" i="8" s="1"/>
  <c r="Z27" i="10" l="1"/>
  <c r="V24" i="10"/>
  <c r="AD27" i="10" l="1"/>
  <c r="Z24" i="10"/>
  <c r="AH27" i="10" l="1"/>
  <c r="AD24" i="10"/>
  <c r="AL27" i="10" l="1"/>
  <c r="AH24" i="10"/>
  <c r="AP27" i="10" l="1"/>
  <c r="AL24" i="10"/>
  <c r="AT27" i="10" l="1"/>
  <c r="AP24" i="10"/>
  <c r="AT24" i="10" l="1"/>
  <c r="AX27" i="10"/>
  <c r="AX24" i="10" l="1"/>
  <c r="BB27" i="10"/>
  <c r="BB24" i="10" l="1"/>
  <c r="BF27" i="10"/>
  <c r="BJ27" i="10" l="1"/>
  <c r="BF24" i="10"/>
  <c r="BJ24" i="10" l="1"/>
  <c r="BN27" i="10"/>
  <c r="BN24" i="10" l="1"/>
  <c r="BR27" i="10"/>
  <c r="BV27" i="10" l="1"/>
  <c r="BV24" i="10" s="1"/>
  <c r="BZ27" i="10"/>
  <c r="BZ24" i="10" s="1"/>
  <c r="BR24" i="10"/>
  <c r="B56" i="8"/>
  <c r="B69" i="8" s="1"/>
  <c r="B70" i="8" s="1"/>
  <c r="CC27" i="10" l="1"/>
  <c r="D27" i="10" s="1"/>
  <c r="D24" i="10"/>
  <c r="CC24" i="10" s="1"/>
  <c r="B77" i="8"/>
  <c r="C56" i="8"/>
  <c r="C69" i="8" s="1"/>
  <c r="B71" i="8" l="1"/>
  <c r="B78" i="8" s="1"/>
  <c r="C70" i="8"/>
  <c r="C77" i="8"/>
  <c r="D56" i="8"/>
  <c r="D69" i="8" s="1"/>
  <c r="D70" i="8" l="1"/>
  <c r="D77" i="8"/>
  <c r="C71" i="8"/>
  <c r="C78" i="8" s="1"/>
  <c r="B72" i="8"/>
  <c r="C48" i="1"/>
  <c r="B29" i="8"/>
  <c r="B83" i="8"/>
  <c r="E56" i="8"/>
  <c r="E69" i="8" s="1"/>
  <c r="D71" i="8" l="1"/>
  <c r="D78" i="8" s="1"/>
  <c r="D72" i="8"/>
  <c r="C72" i="8"/>
  <c r="Q75" i="8"/>
  <c r="G53" i="8"/>
  <c r="F56" i="8"/>
  <c r="F69" i="8" s="1"/>
  <c r="B84" i="8"/>
  <c r="B89" i="8" s="1"/>
  <c r="B86" i="8"/>
  <c r="B88" i="8"/>
  <c r="E70" i="8"/>
  <c r="E77" i="8"/>
  <c r="E71" i="8" l="1"/>
  <c r="E78" i="8" s="1"/>
  <c r="C83" i="8"/>
  <c r="D83" i="8"/>
  <c r="H53" i="8"/>
  <c r="G56" i="8"/>
  <c r="G69" i="8" s="1"/>
  <c r="B87" i="8"/>
  <c r="B90" i="8" s="1"/>
  <c r="F70" i="8"/>
  <c r="F71" i="8" s="1"/>
  <c r="F77" i="8"/>
  <c r="F72" i="8" l="1"/>
  <c r="F78" i="8"/>
  <c r="E72" i="8"/>
  <c r="E83" i="8"/>
  <c r="G70" i="8"/>
  <c r="G71" i="8" s="1"/>
  <c r="G77" i="8"/>
  <c r="D88" i="8"/>
  <c r="D86" i="8"/>
  <c r="H56" i="8"/>
  <c r="H69" i="8" s="1"/>
  <c r="I53" i="8"/>
  <c r="C86" i="8"/>
  <c r="C84" i="8"/>
  <c r="C89" i="8" s="1"/>
  <c r="C88" i="8"/>
  <c r="D84" i="8"/>
  <c r="E88" i="8" l="1"/>
  <c r="G72" i="8"/>
  <c r="G78" i="8"/>
  <c r="E86" i="8"/>
  <c r="E87" i="8" s="1"/>
  <c r="E84" i="8"/>
  <c r="E89" i="8" s="1"/>
  <c r="F83" i="8"/>
  <c r="F86" i="8" s="1"/>
  <c r="D89" i="8"/>
  <c r="C87" i="8"/>
  <c r="C90" i="8" s="1"/>
  <c r="D87" i="8"/>
  <c r="I56" i="8"/>
  <c r="I69" i="8" s="1"/>
  <c r="J53" i="8"/>
  <c r="H70" i="8"/>
  <c r="H71" i="8" s="1"/>
  <c r="H77" i="8"/>
  <c r="H72" i="8" l="1"/>
  <c r="H78" i="8"/>
  <c r="H83" i="8" s="1"/>
  <c r="H86" i="8" s="1"/>
  <c r="F88" i="8"/>
  <c r="F87" i="8"/>
  <c r="F90" i="8" s="1"/>
  <c r="F84" i="8"/>
  <c r="F89" i="8" s="1"/>
  <c r="D90" i="8"/>
  <c r="E90" i="8"/>
  <c r="I70" i="8"/>
  <c r="I77" i="8"/>
  <c r="J56" i="8"/>
  <c r="J69" i="8" s="1"/>
  <c r="K53" i="8"/>
  <c r="I71" i="8" l="1"/>
  <c r="I78" i="8" s="1"/>
  <c r="G83" i="8"/>
  <c r="J70" i="8"/>
  <c r="J77" i="8"/>
  <c r="L53" i="8"/>
  <c r="K56" i="8"/>
  <c r="K69" i="8" s="1"/>
  <c r="G84" i="8" l="1"/>
  <c r="G89" i="8" s="1"/>
  <c r="H88" i="8"/>
  <c r="G86" i="8"/>
  <c r="H84" i="8"/>
  <c r="J71" i="8"/>
  <c r="J78" i="8" s="1"/>
  <c r="G88" i="8"/>
  <c r="I72" i="8"/>
  <c r="K70" i="8"/>
  <c r="K77" i="8"/>
  <c r="M53" i="8"/>
  <c r="L56" i="8"/>
  <c r="L69" i="8" s="1"/>
  <c r="I83" i="8"/>
  <c r="H89" i="8" l="1"/>
  <c r="H87" i="8"/>
  <c r="G87" i="8"/>
  <c r="G90" i="8" s="1"/>
  <c r="K71" i="8"/>
  <c r="K78" i="8" s="1"/>
  <c r="J72" i="8"/>
  <c r="L70" i="8"/>
  <c r="L71" i="8" s="1"/>
  <c r="L77" i="8"/>
  <c r="I86" i="8"/>
  <c r="I84" i="8"/>
  <c r="I89" i="8" s="1"/>
  <c r="I88" i="8"/>
  <c r="M56" i="8"/>
  <c r="M69" i="8" s="1"/>
  <c r="N53" i="8"/>
  <c r="H90" i="8" l="1"/>
  <c r="L72" i="8"/>
  <c r="L78" i="8"/>
  <c r="K72" i="8"/>
  <c r="I87" i="8"/>
  <c r="I90" i="8" s="1"/>
  <c r="N56" i="8"/>
  <c r="N69" i="8" s="1"/>
  <c r="O53" i="8"/>
  <c r="J83" i="8"/>
  <c r="K83" i="8"/>
  <c r="M70" i="8"/>
  <c r="M71" i="8" s="1"/>
  <c r="M77" i="8"/>
  <c r="M72" i="8" l="1"/>
  <c r="M78" i="8"/>
  <c r="L83" i="8"/>
  <c r="L86" i="8" s="1"/>
  <c r="O56" i="8"/>
  <c r="O69" i="8" s="1"/>
  <c r="P53" i="8"/>
  <c r="N70" i="8"/>
  <c r="N71" i="8" s="1"/>
  <c r="N77" i="8"/>
  <c r="K86" i="8"/>
  <c r="K88" i="8"/>
  <c r="K84" i="8"/>
  <c r="J86" i="8"/>
  <c r="J88" i="8"/>
  <c r="J84" i="8"/>
  <c r="J89" i="8" s="1"/>
  <c r="K89" i="8" l="1"/>
  <c r="N72" i="8"/>
  <c r="N78" i="8"/>
  <c r="L88" i="8"/>
  <c r="M83" i="8"/>
  <c r="M86" i="8" s="1"/>
  <c r="M87" i="8" s="1"/>
  <c r="L84" i="8"/>
  <c r="L89" i="8" s="1"/>
  <c r="L87" i="8"/>
  <c r="O70" i="8"/>
  <c r="O77" i="8"/>
  <c r="Q53" i="8"/>
  <c r="P56" i="8"/>
  <c r="P69" i="8" s="1"/>
  <c r="J87" i="8"/>
  <c r="J90" i="8" s="1"/>
  <c r="K87" i="8"/>
  <c r="O71" i="8" l="1"/>
  <c r="O78" i="8" s="1"/>
  <c r="M90" i="8"/>
  <c r="M88" i="8"/>
  <c r="N83" i="8"/>
  <c r="N86" i="8" s="1"/>
  <c r="N87" i="8" s="1"/>
  <c r="N90" i="8" s="1"/>
  <c r="M84" i="8"/>
  <c r="M89" i="8" s="1"/>
  <c r="Q82" i="8"/>
  <c r="K90" i="8"/>
  <c r="L90" i="8"/>
  <c r="P70" i="8"/>
  <c r="P77" i="8"/>
  <c r="R53" i="8" l="1"/>
  <c r="P71" i="8"/>
  <c r="P78" i="8" s="1"/>
  <c r="O72" i="8"/>
  <c r="N88" i="8"/>
  <c r="O83" i="8"/>
  <c r="O84" i="8" s="1"/>
  <c r="N84" i="8"/>
  <c r="N89" i="8" s="1"/>
  <c r="Q56" i="8"/>
  <c r="Q69" i="8" s="1"/>
  <c r="R82" i="8" l="1"/>
  <c r="Q77" i="8"/>
  <c r="Q70" i="8"/>
  <c r="P72" i="8"/>
  <c r="O89" i="8"/>
  <c r="P83" i="8"/>
  <c r="P86" i="8" s="1"/>
  <c r="O86" i="8"/>
  <c r="O87" i="8" s="1"/>
  <c r="O90" i="8" s="1"/>
  <c r="O88" i="8"/>
  <c r="S53" i="8" l="1"/>
  <c r="R56" i="8"/>
  <c r="R69" i="8" s="1"/>
  <c r="Q71" i="8"/>
  <c r="Q78" i="8" s="1"/>
  <c r="Q83" i="8" s="1"/>
  <c r="Q86" i="8" s="1"/>
  <c r="P84" i="8"/>
  <c r="P89" i="8" s="1"/>
  <c r="P88" i="8"/>
  <c r="P87" i="8"/>
  <c r="G28" i="8" s="1"/>
  <c r="S82" i="8" l="1"/>
  <c r="R77" i="8"/>
  <c r="R70" i="8"/>
  <c r="Q72" i="8"/>
  <c r="P90" i="8"/>
  <c r="Q87" i="8"/>
  <c r="Q84" i="8"/>
  <c r="Q88" i="8"/>
  <c r="S56" i="8" l="1"/>
  <c r="S69" i="8" s="1"/>
  <c r="S77" i="8" s="1"/>
  <c r="R71" i="8"/>
  <c r="R78" i="8" s="1"/>
  <c r="R83" i="8" s="1"/>
  <c r="Q89" i="8"/>
  <c r="Q90" i="8"/>
  <c r="S70" i="8" l="1"/>
  <c r="S71" i="8" s="1"/>
  <c r="S78" i="8" s="1"/>
  <c r="S83" i="8" s="1"/>
  <c r="R72" i="8"/>
  <c r="R86" i="8"/>
  <c r="R87" i="8" s="1"/>
  <c r="R90" i="8" s="1"/>
  <c r="R88" i="8"/>
  <c r="R84" i="8"/>
  <c r="R89" i="8" s="1"/>
  <c r="CB52" i="10"/>
  <c r="CB57" i="10"/>
  <c r="C57" i="10" s="1"/>
  <c r="D57" i="10" s="1"/>
  <c r="CC57" i="10" s="1"/>
  <c r="CB53" i="10"/>
  <c r="C53" i="10" s="1"/>
  <c r="D53" i="10" s="1"/>
  <c r="CC53" i="10" s="1"/>
  <c r="CB32" i="10"/>
  <c r="C32" i="10" s="1"/>
  <c r="CB30" i="10"/>
  <c r="CB33" i="10"/>
  <c r="C33" i="10" s="1"/>
  <c r="CB31" i="10"/>
  <c r="CC56" i="10"/>
  <c r="CC54" i="10"/>
  <c r="CC55" i="10"/>
  <c r="CC51" i="10"/>
  <c r="CC34" i="10"/>
  <c r="CC52" i="10"/>
  <c r="C25" i="5"/>
  <c r="B27" i="12" s="1"/>
  <c r="B47" i="12" s="1"/>
  <c r="S72" i="8" l="1"/>
  <c r="S86" i="8"/>
  <c r="S87" i="8" s="1"/>
  <c r="S90" i="8" s="1"/>
  <c r="G27" i="8" s="1"/>
  <c r="S88" i="8"/>
  <c r="S84" i="8"/>
  <c r="S89" i="8" s="1"/>
  <c r="G26" i="8" s="1"/>
  <c r="B51" i="12"/>
  <c r="B43" i="12"/>
  <c r="B34" i="12"/>
  <c r="B55" i="12"/>
  <c r="B68" i="12"/>
  <c r="B80" i="12"/>
  <c r="B82" i="12"/>
  <c r="B38" i="12"/>
  <c r="B72" i="12"/>
  <c r="B60" i="12"/>
  <c r="B64" i="12"/>
  <c r="C49" i="1"/>
  <c r="CC30" i="10"/>
</calcChain>
</file>

<file path=xl/sharedStrings.xml><?xml version="1.0" encoding="utf-8"?>
<sst xmlns="http://schemas.openxmlformats.org/spreadsheetml/2006/main" count="1267" uniqueCount="605">
  <si>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</si>
  <si>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</si>
  <si>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</si>
  <si>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</si>
  <si>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</si>
  <si>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</si>
  <si>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</si>
  <si>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</si>
  <si>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</si>
  <si>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</si>
  <si>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</si>
  <si>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</si>
  <si>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</si>
  <si>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</si>
  <si>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</si>
  <si>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</si>
  <si>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</si>
  <si>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</si>
  <si>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</si>
  <si>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</si>
  <si>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</si>
  <si>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</si>
  <si>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</si>
  <si>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</si>
  <si>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</si>
  <si>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</si>
  <si>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</si>
  <si>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</si>
  <si>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</si>
  <si>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</si>
  <si>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</si>
  <si>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</si>
  <si>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</si>
  <si>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</si>
  <si>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</si>
  <si>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</si>
  <si>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</si>
  <si>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</si>
  <si>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</si>
  <si>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</si>
  <si>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</si>
  <si>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</si>
  <si>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</si>
  <si>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</si>
  <si>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</si>
  <si>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</si>
  <si>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</si>
  <si>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</si>
  <si>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</si>
  <si>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</si>
  <si>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</si>
  <si>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</si>
  <si>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</si>
  <si>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</si>
  <si>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</si>
  <si>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</si>
  <si>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</si>
  <si>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</si>
  <si>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</si>
  <si>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</si>
  <si>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</si>
  <si>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</si>
  <si>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</si>
  <si>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</si>
  <si>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</si>
  <si>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</si>
  <si>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</si>
  <si>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</si>
  <si>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</si>
  <si>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</si>
  <si>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</si>
  <si>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</si>
  <si>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</si>
  <si>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</si>
  <si>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</si>
  <si>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</si>
  <si>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</si>
  <si>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</si>
  <si>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</si>
  <si>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</si>
  <si>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</si>
  <si>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</si>
  <si>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</si>
  <si>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</si>
  <si>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</si>
  <si>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</si>
  <si>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</si>
  <si>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</si>
  <si>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</si>
  <si>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</si>
  <si>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</si>
  <si>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</si>
  <si>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</si>
  <si>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</si>
  <si>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</si>
  <si>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</si>
  <si>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</si>
  <si>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</si>
  <si>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</si>
  <si>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</si>
  <si>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</si>
  <si>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</si>
  <si>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</si>
  <si>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</si>
  <si>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</si>
  <si>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</si>
  <si>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</si>
  <si>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</si>
  <si>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</si>
  <si>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</si>
  <si>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</si>
  <si>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</si>
  <si>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</si>
  <si>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</si>
  <si>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</si>
  <si>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</si>
  <si>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</si>
  <si>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</si>
  <si>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</si>
  <si>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</si>
  <si>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</si>
  <si>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</si>
  <si>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</si>
  <si>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</si>
  <si>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</si>
  <si>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</si>
  <si>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</si>
  <si>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</si>
  <si>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</si>
  <si>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</si>
  <si>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</si>
  <si>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</si>
  <si>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</si>
  <si>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</si>
  <si>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</si>
  <si>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</si>
  <si>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</si>
  <si>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</si>
  <si>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</si>
  <si>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</si>
  <si>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</si>
  <si>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</si>
  <si>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</si>
  <si>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</si>
  <si>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</si>
  <si>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</si>
  <si>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</si>
  <si>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</si>
  <si>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</si>
  <si>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</si>
  <si>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</si>
  <si>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</si>
  <si>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</si>
  <si>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</si>
  <si>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</si>
  <si>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</si>
  <si>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</si>
  <si>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</si>
  <si>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</si>
  <si>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</si>
  <si>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</si>
  <si>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</si>
  <si>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</si>
  <si>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</si>
  <si>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</si>
  <si>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</si>
  <si>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</si>
  <si>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</si>
  <si>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</si>
  <si>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</si>
  <si>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</si>
  <si>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</si>
  <si>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</si>
  <si>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</si>
  <si>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</si>
  <si>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</si>
  <si>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</si>
  <si>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</si>
  <si>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</si>
  <si>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</si>
  <si>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</si>
  <si>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</si>
  <si>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</si>
  <si>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</si>
  <si>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</si>
  <si>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</si>
  <si>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</si>
  <si>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</si>
  <si>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</si>
  <si>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</si>
  <si>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</si>
  <si>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</si>
  <si>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</si>
  <si>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</si>
  <si>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</si>
  <si>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</si>
  <si>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</si>
  <si>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</si>
  <si>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</si>
  <si>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</si>
  <si>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</si>
  <si>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</si>
  <si>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</si>
  <si>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</si>
  <si>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</si>
  <si>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</si>
  <si>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</si>
  <si>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</si>
  <si>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</si>
  <si>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</si>
  <si>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</si>
  <si>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</si>
  <si>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</si>
  <si>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</si>
  <si>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</si>
  <si>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</si>
  <si>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</si>
  <si>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</si>
  <si>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</si>
  <si>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</si>
  <si>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</si>
  <si>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</si>
  <si>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</si>
  <si>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</si>
  <si>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</si>
  <si>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</si>
  <si>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</si>
  <si>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</si>
  <si>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</si>
  <si>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</si>
  <si>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</si>
  <si>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</si>
  <si>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</si>
  <si>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</si>
  <si>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</si>
  <si>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</si>
  <si>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</si>
  <si>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</si>
  <si>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</si>
  <si>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</si>
  <si>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</si>
  <si>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</si>
  <si>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</si>
  <si>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</si>
  <si>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</si>
  <si>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</si>
  <si>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</si>
  <si>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</si>
  <si>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</si>
  <si>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</si>
  <si>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</si>
  <si>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</si>
  <si>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</si>
  <si>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</si>
  <si>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</si>
  <si>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</si>
  <si>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</si>
  <si>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</si>
  <si>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</si>
  <si>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</si>
  <si>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</si>
  <si>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</si>
  <si>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</si>
  <si>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</si>
  <si>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</si>
  <si>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</si>
  <si>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</si>
  <si>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</si>
  <si>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</si>
  <si>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</si>
  <si>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</si>
  <si>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</si>
  <si>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</si>
  <si>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</si>
  <si>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</si>
  <si>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</si>
  <si>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</si>
  <si>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</si>
  <si>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</si>
  <si>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</si>
  <si>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</si>
  <si>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</si>
  <si>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</si>
  <si>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</si>
  <si>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</si>
  <si>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</si>
  <si>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</si>
  <si>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</si>
  <si>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</si>
  <si>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</si>
  <si>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</si>
  <si>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</si>
  <si>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</si>
  <si>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</si>
  <si>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</si>
  <si>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</si>
  <si>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</si>
  <si>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</si>
  <si>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</si>
  <si>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</si>
  <si>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</si>
  <si>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</si>
  <si>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</si>
  <si>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</si>
  <si>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</si>
  <si>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</si>
  <si>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</si>
  <si>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</si>
  <si>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</si>
  <si>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</si>
  <si>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</si>
  <si>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</si>
  <si>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</si>
  <si>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</si>
  <si>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</si>
  <si>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</si>
  <si>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</si>
  <si>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</si>
  <si>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</si>
  <si>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</si>
  <si>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</si>
  <si>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</si>
  <si>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</si>
  <si>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</si>
  <si>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</si>
  <si>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</si>
  <si>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</si>
  <si>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</si>
  <si>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</si>
  <si>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</si>
  <si>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</si>
  <si>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</si>
  <si>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</si>
  <si>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</si>
  <si>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</si>
  <si>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</si>
  <si>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</si>
  <si>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</si>
  <si>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</si>
  <si>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</si>
  <si>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</si>
  <si>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</si>
  <si>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</si>
  <si>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</si>
  <si>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</si>
  <si>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</si>
  <si>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</si>
  <si>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</si>
  <si>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</si>
  <si>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</si>
  <si>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</si>
  <si>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</si>
  <si>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</si>
  <si>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</si>
  <si>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</si>
  <si>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</si>
  <si>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</si>
  <si>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</si>
  <si>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</si>
  <si>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</si>
  <si>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</si>
  <si>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</si>
  <si>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</si>
  <si>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</si>
  <si>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</si>
  <si>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</si>
  <si>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</si>
  <si>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</si>
  <si>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</si>
  <si>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</si>
  <si>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</si>
  <si>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</si>
  <si>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</si>
  <si>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</si>
  <si>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</si>
  <si>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</si>
  <si>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</si>
  <si>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</si>
  <si>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</si>
  <si>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</si>
  <si>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</si>
  <si>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</si>
  <si>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</si>
  <si>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</si>
  <si>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</si>
  <si>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</si>
  <si>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</si>
  <si>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</si>
  <si>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</si>
  <si>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</si>
  <si>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</si>
  <si>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</si>
  <si>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</si>
  <si>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</si>
  <si>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</si>
  <si>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</si>
  <si>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</si>
  <si>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</si>
  <si>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</si>
  <si>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</si>
  <si>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</si>
  <si>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</si>
  <si>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</si>
  <si>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</si>
  <si>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</si>
  <si>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</si>
  <si>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</si>
  <si>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</si>
  <si>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</si>
  <si>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</si>
  <si>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</si>
  <si>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</si>
  <si>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</si>
  <si>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</si>
  <si>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</si>
  <si>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</si>
  <si>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</si>
  <si>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</si>
  <si>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</si>
  <si>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</si>
  <si>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</si>
  <si>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</si>
  <si>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</si>
  <si>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</si>
  <si>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</si>
  <si>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</si>
  <si>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</si>
  <si>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</si>
  <si>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</si>
  <si>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</si>
  <si>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</si>
  <si>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</si>
  <si>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</si>
  <si>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</si>
  <si>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</si>
  <si>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</si>
  <si>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</si>
  <si>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</si>
  <si>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</si>
  <si>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</si>
  <si>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</si>
  <si>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</si>
  <si>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</si>
  <si>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</si>
  <si>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</si>
  <si>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</si>
  <si>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</si>
  <si>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</si>
  <si>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</si>
  <si>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</si>
  <si>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</si>
  <si>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</si>
  <si>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</si>
  <si>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</si>
  <si>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</si>
  <si>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</si>
  <si>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</si>
  <si>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</si>
  <si>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</si>
  <si>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</si>
  <si>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</si>
  <si>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</si>
  <si>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</si>
  <si>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</si>
  <si>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</si>
  <si>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</si>
  <si>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</si>
  <si>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</si>
  <si>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</si>
  <si>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</si>
  <si>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</si>
  <si>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</si>
  <si>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</si>
  <si>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</si>
  <si>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</si>
  <si>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</si>
  <si>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</si>
  <si>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</si>
  <si>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</si>
  <si>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</si>
  <si>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</si>
  <si>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</si>
  <si>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</si>
  <si>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</si>
  <si>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</si>
  <si>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</si>
  <si>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</si>
  <si>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</si>
  <si>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</si>
  <si>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</si>
  <si>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</si>
  <si>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</si>
  <si>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</si>
  <si>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</si>
  <si>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</si>
  <si>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</si>
  <si>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</si>
  <si>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</si>
  <si>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</si>
  <si>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</si>
  <si>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</si>
  <si>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</si>
  <si>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</si>
  <si>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</si>
  <si>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</si>
  <si>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</si>
  <si>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</si>
  <si>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</si>
  <si>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</si>
  <si>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</si>
  <si>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</si>
  <si>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</si>
  <si>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</si>
  <si>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</si>
  <si>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</si>
  <si>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</si>
  <si>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</si>
  <si>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</si>
  <si>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</si>
  <si>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</si>
  <si>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</si>
  <si>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</si>
  <si>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</si>
  <si>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</si>
  <si>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</si>
  <si>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</si>
  <si>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</si>
  <si>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</si>
  <si>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</si>
  <si>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</si>
  <si>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</si>
  <si>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</si>
  <si>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</si>
  <si>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</si>
  <si>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</si>
  <si>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</si>
  <si>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</si>
  <si>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</si>
  <si>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</si>
  <si>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</si>
  <si>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</si>
  <si>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</si>
  <si>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</si>
  <si>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</si>
  <si>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</si>
  <si>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</si>
  <si>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</si>
  <si>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</si>
  <si>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</si>
  <si>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</si>
  <si>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</si>
  <si>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</si>
  <si>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</si>
  <si>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t>
  </si>
  <si>
    <t>нет</t>
  </si>
  <si>
    <t>отсутствуют</t>
  </si>
  <si>
    <t>нд</t>
  </si>
  <si>
    <t>проектирование</t>
  </si>
  <si>
    <t xml:space="preserve"> снижение себестоимости вырабатываемой тепловой энергии;</t>
  </si>
  <si>
    <t>замена морально и физически изношенного оборудования; снижение темпов роста тарифа на тепловую энергию</t>
  </si>
  <si>
    <t>2021 год</t>
  </si>
  <si>
    <t>2022 год</t>
  </si>
  <si>
    <t>2023 год</t>
  </si>
  <si>
    <t>2024 год</t>
  </si>
  <si>
    <t>Кредит (лизинг), руб.</t>
  </si>
  <si>
    <t>местного</t>
  </si>
  <si>
    <t>Вводимая мощность (в том числе прирост), Гкал/ч</t>
  </si>
  <si>
    <r>
      <t>другое</t>
    </r>
    <r>
      <rPr>
        <vertAlign val="superscript"/>
        <sz val="12"/>
        <color rgb="FF000000"/>
        <rFont val="Times New Roman"/>
        <family val="1"/>
        <charset val="204"/>
      </rPr>
      <t>3)    Гкал/ч</t>
    </r>
  </si>
  <si>
    <t>Муниципальное образование "Гусевский городской округ"</t>
  </si>
  <si>
    <t>да</t>
  </si>
  <si>
    <t>H_KGK_01</t>
  </si>
  <si>
    <t>J_KGK_01</t>
  </si>
  <si>
    <t>Реконструкция производственного объекта "Гусевская ТЭЦ" г. Гусев</t>
  </si>
  <si>
    <t>Реконструкция</t>
  </si>
  <si>
    <t>1. Снижение удельных расходов условного топлива.
2. Снижение затрат электроэнергии на выработку теплоэнергии.
3. Снижение эксплуатационных затрат на выработку теплоэнергии.</t>
  </si>
  <si>
    <t>В состав объекта входит: теплофикационное оборудование по выработке тепловой энергии и электрогенерирующее оборудование</t>
  </si>
  <si>
    <t xml:space="preserve"> - моральный и физический износ,                                                                                                              - низкие технико-экономические характеристики </t>
  </si>
  <si>
    <t>Чистая приведённая стоимость (NPV) через 15 лет после ввода объекта в эксплуатацию, руб.</t>
  </si>
  <si>
    <t>2025 год</t>
  </si>
  <si>
    <t>2026 год</t>
  </si>
  <si>
    <t>2027 год</t>
  </si>
  <si>
    <t>2028 год</t>
  </si>
  <si>
    <t>2029 год</t>
  </si>
  <si>
    <t>2030 год</t>
  </si>
  <si>
    <t>2031 год</t>
  </si>
  <si>
    <t>2032 год</t>
  </si>
  <si>
    <t>2033 год</t>
  </si>
  <si>
    <t>2034 год</t>
  </si>
  <si>
    <t>2035 год</t>
  </si>
  <si>
    <t>Проект</t>
  </si>
  <si>
    <t>Сметная стоимость проекта в ценах 1 кв. 2019 года с НДС, млн. руб.</t>
  </si>
  <si>
    <t xml:space="preserve">Акционерное общество "Калининградская генерирующая компания" </t>
  </si>
  <si>
    <t>АО "Калининградская генерирующая компания"</t>
  </si>
  <si>
    <t>2014</t>
  </si>
  <si>
    <t>Год раскрытия информации: 2021 год</t>
  </si>
  <si>
    <t>2036 год</t>
  </si>
  <si>
    <t>2037 год</t>
  </si>
  <si>
    <t>СиПР ЕЭС 2021-2027</t>
  </si>
  <si>
    <t>СиПР электроэнергетики Калининградской области на 2022-2026гг.</t>
  </si>
  <si>
    <t>Год раскрытия информации: 2022 год</t>
  </si>
  <si>
    <t xml:space="preserve">Факт </t>
  </si>
  <si>
    <t>Остаток</t>
  </si>
  <si>
    <t>по состоянию на 01.01.2020</t>
  </si>
  <si>
    <t>по состоянию на 01.01.2021</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</si>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</sst>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sz val="11"/>
      <color indexed="2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6" fillId="0" borderId="0" applyFont="0" applyFill="0" applyBorder="0" applyAlignment="0" applyProtection="0"/>
    <xf numFmtId="166" fontId="16" fillId="0" borderId="0" applyFont="0" applyFill="0" applyBorder="0" applyAlignment="0" applyProtection="0"/>
  </cellStyleXfs>
  <cellXfs count="40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2"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11" fillId="0" borderId="0" xfId="2" applyAlignment="1">
      <alignment horizontal="right"/>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applyAlignment="1">
      <alignment vertical="center"/>
    </xf>
    <xf numFmtId="0" fontId="38" fillId="0" borderId="0" xfId="49" applyFont="1"/>
    <xf numFmtId="0" fontId="11" fillId="0" borderId="0" xfId="2" applyAlignment="1">
      <alignment horizontal="left"/>
    </xf>
    <xf numFmtId="0" fontId="39" fillId="0" borderId="1" xfId="2" applyFont="1" applyBorder="1" applyAlignment="1">
      <alignment horizontal="center" vertical="center" textRotation="90" wrapText="1"/>
    </xf>
    <xf numFmtId="0" fontId="7" fillId="0" borderId="0" xfId="67" applyFont="1" applyAlignment="1">
      <alignment vertical="center"/>
    </xf>
    <xf numFmtId="0" fontId="62" fillId="0" borderId="0" xfId="62" applyFont="1"/>
    <xf numFmtId="0" fontId="63"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horizontal="right" vertical="center"/>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3" xfId="67" applyFont="1" applyBorder="1" applyAlignment="1">
      <alignment vertical="center" wrapText="1"/>
    </xf>
    <xf numFmtId="3" fontId="36" fillId="0" borderId="34" xfId="67" applyNumberFormat="1" applyFont="1" applyBorder="1" applyAlignment="1">
      <alignment vertical="center"/>
    </xf>
    <xf numFmtId="0" fontId="7" fillId="0" borderId="32" xfId="67" applyFont="1" applyBorder="1" applyAlignment="1">
      <alignment vertical="center" wrapText="1"/>
    </xf>
    <xf numFmtId="3" fontId="36" fillId="0" borderId="35" xfId="67" applyNumberFormat="1" applyFont="1" applyBorder="1" applyAlignment="1">
      <alignment vertical="center"/>
    </xf>
    <xf numFmtId="0" fontId="7" fillId="0" borderId="36" xfId="67" applyFont="1" applyBorder="1" applyAlignment="1">
      <alignment vertical="center" wrapText="1"/>
    </xf>
    <xf numFmtId="3" fontId="36" fillId="0" borderId="37" xfId="67" applyNumberFormat="1" applyFont="1" applyBorder="1" applyAlignment="1">
      <alignment vertical="center"/>
    </xf>
    <xf numFmtId="0" fontId="65" fillId="0" borderId="38" xfId="67" applyFont="1" applyBorder="1" applyAlignment="1">
      <alignment vertical="center" wrapText="1"/>
    </xf>
    <xf numFmtId="10" fontId="36" fillId="0" borderId="37" xfId="67" applyNumberFormat="1" applyFont="1" applyBorder="1" applyAlignment="1">
      <alignment vertical="center"/>
    </xf>
    <xf numFmtId="0" fontId="7" fillId="0" borderId="38" xfId="67" applyFont="1" applyBorder="1" applyAlignment="1">
      <alignment vertical="center" wrapText="1"/>
    </xf>
    <xf numFmtId="9" fontId="36" fillId="0" borderId="39" xfId="67" applyNumberFormat="1" applyFont="1" applyBorder="1" applyAlignment="1">
      <alignment vertical="center"/>
    </xf>
    <xf numFmtId="0" fontId="7" fillId="0" borderId="24" xfId="67" applyFont="1" applyBorder="1" applyAlignment="1">
      <alignment vertical="center" wrapText="1"/>
    </xf>
    <xf numFmtId="3" fontId="36" fillId="0" borderId="33" xfId="67" applyNumberFormat="1" applyFont="1" applyBorder="1" applyAlignment="1">
      <alignment vertical="center"/>
    </xf>
    <xf numFmtId="0" fontId="7" fillId="0" borderId="23" xfId="67" applyFont="1" applyBorder="1" applyAlignment="1">
      <alignment vertical="center" wrapText="1"/>
    </xf>
    <xf numFmtId="10" fontId="36" fillId="0" borderId="40" xfId="67" applyNumberFormat="1" applyFont="1" applyBorder="1" applyAlignment="1">
      <alignment vertical="center"/>
    </xf>
    <xf numFmtId="10" fontId="36" fillId="0" borderId="32" xfId="67" applyNumberFormat="1" applyFont="1" applyBorder="1" applyAlignment="1">
      <alignment vertical="center"/>
    </xf>
    <xf numFmtId="0" fontId="7" fillId="0" borderId="41" xfId="67" applyFont="1" applyBorder="1" applyAlignment="1">
      <alignment vertical="center" wrapText="1"/>
    </xf>
    <xf numFmtId="169" fontId="36" fillId="0" borderId="38" xfId="67" applyNumberFormat="1" applyFont="1" applyBorder="1" applyAlignment="1">
      <alignment vertical="center"/>
    </xf>
    <xf numFmtId="0" fontId="66" fillId="0" borderId="0" xfId="67" applyFont="1" applyAlignment="1">
      <alignment vertical="center"/>
    </xf>
    <xf numFmtId="0" fontId="67" fillId="0" borderId="0" xfId="67" applyFont="1" applyAlignment="1">
      <alignment vertical="center" wrapText="1"/>
    </xf>
    <xf numFmtId="3" fontId="67" fillId="0" borderId="0" xfId="67" applyNumberFormat="1" applyFont="1" applyAlignment="1">
      <alignment horizontal="center" vertical="center"/>
    </xf>
    <xf numFmtId="0" fontId="68" fillId="0" borderId="0" xfId="62" applyFont="1"/>
    <xf numFmtId="0" fontId="11" fillId="0" borderId="0" xfId="67" applyAlignment="1">
      <alignment vertical="center"/>
    </xf>
    <xf numFmtId="3" fontId="69" fillId="0" borderId="0" xfId="67" applyNumberFormat="1" applyFont="1" applyAlignment="1">
      <alignment vertical="center"/>
    </xf>
    <xf numFmtId="0" fontId="59" fillId="0" borderId="0" xfId="50" applyFont="1" applyAlignment="1">
      <alignment wrapText="1"/>
    </xf>
    <xf numFmtId="0" fontId="70" fillId="0" borderId="0" xfId="50" applyFont="1"/>
    <xf numFmtId="0" fontId="44" fillId="0" borderId="0" xfId="62"/>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71"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3" fontId="11" fillId="0" borderId="1" xfId="0" applyNumberFormat="1" applyFont="1" applyBorder="1" applyAlignment="1">
      <alignment horizontal="center" vertical="center"/>
    </xf>
    <xf numFmtId="173" fontId="11" fillId="0" borderId="1" xfId="2" applyNumberFormat="1" applyBorder="1" applyAlignment="1">
      <alignment horizontal="center" vertical="center" wrapText="1"/>
    </xf>
    <xf numFmtId="173" fontId="42" fillId="0" borderId="1" xfId="0" applyNumberFormat="1" applyFont="1" applyBorder="1" applyAlignment="1">
      <alignment horizontal="center" vertical="center"/>
    </xf>
    <xf numFmtId="0" fontId="42" fillId="0" borderId="10" xfId="2" applyFont="1" applyBorder="1" applyAlignment="1">
      <alignment horizontal="center" vertical="center" wrapText="1"/>
    </xf>
    <xf numFmtId="49" fontId="7" fillId="0" borderId="4" xfId="1" applyNumberFormat="1" applyFont="1" applyBorder="1" applyAlignment="1">
      <alignment horizontal="center" vertical="center"/>
    </xf>
    <xf numFmtId="173" fontId="7" fillId="24" borderId="1" xfId="2" applyNumberFormat="1" applyFont="1" applyFill="1" applyBorder="1" applyAlignment="1">
      <alignment horizontal="center" vertical="center" wrapText="1"/>
    </xf>
    <xf numFmtId="0" fontId="5" fillId="0" borderId="0" xfId="1" applyFont="1" applyAlignment="1">
      <alignment horizontal="center" vertical="center"/>
    </xf>
    <xf numFmtId="0" fontId="11" fillId="0" borderId="1" xfId="1" applyFont="1" applyBorder="1" applyAlignment="1">
      <alignment vertical="center" wrapText="1"/>
    </xf>
    <xf numFmtId="173" fontId="39" fillId="24" borderId="1" xfId="2" applyNumberFormat="1" applyFont="1" applyFill="1" applyBorder="1" applyAlignment="1">
      <alignment horizontal="center" vertical="center" wrapText="1"/>
    </xf>
    <xf numFmtId="173" fontId="11" fillId="24" borderId="1" xfId="0" applyNumberFormat="1" applyFont="1" applyFill="1" applyBorder="1" applyAlignment="1">
      <alignment horizontal="center" vertical="center"/>
    </xf>
    <xf numFmtId="173" fontId="11" fillId="24" borderId="1" xfId="2" applyNumberFormat="1" applyFill="1" applyBorder="1" applyAlignment="1">
      <alignment horizontal="center" vertical="center" wrapText="1"/>
    </xf>
    <xf numFmtId="0" fontId="11" fillId="0" borderId="1" xfId="62" applyFont="1" applyBorder="1" applyAlignment="1">
      <alignment horizontal="center" vertical="center" wrapText="1"/>
    </xf>
    <xf numFmtId="0" fontId="40" fillId="24" borderId="0" xfId="2" applyFont="1" applyFill="1"/>
    <xf numFmtId="0" fontId="12" fillId="24" borderId="0" xfId="2" applyFont="1" applyFill="1" applyAlignment="1">
      <alignment horizontal="right" vertical="center"/>
    </xf>
    <xf numFmtId="0" fontId="11" fillId="24" borderId="0" xfId="2" applyFill="1"/>
    <xf numFmtId="0" fontId="12" fillId="24" borderId="0" xfId="2" applyFont="1" applyFill="1" applyAlignment="1">
      <alignment horizontal="right"/>
    </xf>
    <xf numFmtId="0" fontId="11" fillId="24" borderId="0" xfId="2" applyFill="1" applyAlignment="1">
      <alignment horizontal="right"/>
    </xf>
    <xf numFmtId="0" fontId="49" fillId="24" borderId="0" xfId="2" applyFont="1" applyFill="1"/>
    <xf numFmtId="0" fontId="49" fillId="24" borderId="0" xfId="2" applyFont="1" applyFill="1" applyAlignment="1">
      <alignment horizontal="center"/>
    </xf>
    <xf numFmtId="0" fontId="5" fillId="24" borderId="0" xfId="1" applyFont="1" applyFill="1" applyAlignment="1">
      <alignment vertical="center"/>
    </xf>
    <xf numFmtId="0" fontId="9" fillId="24" borderId="0" xfId="1" applyFont="1" applyFill="1" applyAlignment="1">
      <alignment vertical="center"/>
    </xf>
    <xf numFmtId="0" fontId="7" fillId="24" borderId="0" xfId="1" applyFont="1" applyFill="1" applyAlignment="1">
      <alignment vertical="center"/>
    </xf>
    <xf numFmtId="0" fontId="4" fillId="24" borderId="0" xfId="1" applyFont="1" applyFill="1" applyAlignment="1">
      <alignment vertical="center"/>
    </xf>
    <xf numFmtId="2" fontId="51" fillId="24" borderId="0" xfId="2" applyNumberFormat="1" applyFont="1" applyFill="1" applyAlignment="1">
      <alignment horizontal="right" vertical="top" wrapText="1"/>
    </xf>
    <xf numFmtId="0" fontId="40" fillId="24" borderId="0" xfId="2" applyFont="1" applyFill="1" applyAlignment="1">
      <alignment horizontal="right"/>
    </xf>
    <xf numFmtId="0" fontId="41" fillId="24" borderId="25" xfId="2" applyFont="1" applyFill="1" applyBorder="1" applyAlignment="1">
      <alignment horizontal="justify"/>
    </xf>
    <xf numFmtId="0" fontId="40" fillId="24" borderId="25" xfId="2" applyFont="1" applyFill="1" applyBorder="1" applyAlignment="1">
      <alignment horizontal="justify"/>
    </xf>
    <xf numFmtId="0" fontId="40" fillId="24" borderId="26" xfId="2" applyFont="1" applyFill="1" applyBorder="1" applyAlignment="1">
      <alignment horizontal="justify"/>
    </xf>
    <xf numFmtId="174" fontId="40" fillId="24" borderId="26" xfId="2" applyNumberFormat="1" applyFont="1" applyFill="1" applyBorder="1" applyAlignment="1">
      <alignment horizontal="justify"/>
    </xf>
    <xf numFmtId="0" fontId="41" fillId="24" borderId="25" xfId="2" applyFont="1" applyFill="1" applyBorder="1" applyAlignment="1">
      <alignment vertical="top" wrapText="1"/>
    </xf>
    <xf numFmtId="0" fontId="41" fillId="24" borderId="27" xfId="2" applyFont="1" applyFill="1" applyBorder="1" applyAlignment="1">
      <alignment vertical="top" wrapText="1"/>
    </xf>
    <xf numFmtId="0" fontId="40" fillId="24" borderId="28" xfId="2" applyFont="1" applyFill="1" applyBorder="1" applyAlignment="1">
      <alignment horizontal="justify" vertical="top" wrapText="1"/>
    </xf>
    <xf numFmtId="0" fontId="41" fillId="24" borderId="27" xfId="2" applyFont="1" applyFill="1" applyBorder="1" applyAlignment="1">
      <alignment horizontal="justify" vertical="top" wrapText="1"/>
    </xf>
    <xf numFmtId="168" fontId="40" fillId="24" borderId="25" xfId="2" applyNumberFormat="1" applyFont="1" applyFill="1" applyBorder="1" applyAlignment="1">
      <alignment horizontal="justify" vertical="top" wrapText="1"/>
    </xf>
    <xf numFmtId="0" fontId="40" fillId="24" borderId="25" xfId="2" applyFont="1" applyFill="1" applyBorder="1" applyAlignment="1">
      <alignment horizontal="justify" vertical="top" wrapText="1"/>
    </xf>
    <xf numFmtId="0" fontId="41" fillId="24" borderId="25" xfId="2" applyFont="1" applyFill="1" applyBorder="1" applyAlignment="1">
      <alignment horizontal="justify" vertical="top" wrapText="1"/>
    </xf>
    <xf numFmtId="10" fontId="40" fillId="24" borderId="25" xfId="2" applyNumberFormat="1" applyFont="1" applyFill="1" applyBorder="1" applyAlignment="1">
      <alignment horizontal="justify" vertical="top" wrapText="1"/>
    </xf>
    <xf numFmtId="0" fontId="41" fillId="24" borderId="26" xfId="2" applyFont="1" applyFill="1" applyBorder="1" applyAlignment="1">
      <alignment vertical="top" wrapText="1"/>
    </xf>
    <xf numFmtId="0" fontId="40" fillId="24" borderId="30" xfId="2" quotePrefix="1" applyFont="1" applyFill="1" applyBorder="1" applyAlignment="1">
      <alignment horizontal="justify" vertical="top" wrapText="1"/>
    </xf>
    <xf numFmtId="0" fontId="40" fillId="24" borderId="26" xfId="2" applyFont="1" applyFill="1" applyBorder="1" applyAlignment="1">
      <alignment vertical="top" wrapText="1"/>
    </xf>
    <xf numFmtId="10" fontId="40" fillId="24" borderId="31" xfId="2" applyNumberFormat="1" applyFont="1" applyFill="1" applyBorder="1" applyAlignment="1">
      <alignment horizontal="justify" vertical="top" wrapText="1"/>
    </xf>
    <xf numFmtId="168" fontId="42" fillId="24" borderId="32" xfId="62" applyNumberFormat="1" applyFont="1" applyFill="1" applyBorder="1" applyAlignment="1">
      <alignment horizontal="left" vertical="center" wrapText="1"/>
    </xf>
    <xf numFmtId="0" fontId="40" fillId="24" borderId="29" xfId="2" applyFont="1" applyFill="1" applyBorder="1" applyAlignment="1">
      <alignment vertical="top" wrapText="1"/>
    </xf>
    <xf numFmtId="0" fontId="40" fillId="24" borderId="27" xfId="2" applyFont="1" applyFill="1" applyBorder="1" applyAlignment="1">
      <alignment vertical="top" wrapText="1"/>
    </xf>
    <xf numFmtId="0" fontId="40" fillId="24" borderId="25" xfId="2" applyFont="1" applyFill="1" applyBorder="1" applyAlignment="1">
      <alignment vertical="top" wrapText="1"/>
    </xf>
    <xf numFmtId="0" fontId="40" fillId="24" borderId="30" xfId="2" applyFont="1" applyFill="1" applyBorder="1" applyAlignment="1">
      <alignment vertical="top" wrapText="1"/>
    </xf>
    <xf numFmtId="0" fontId="41" fillId="24" borderId="26" xfId="2" applyFont="1" applyFill="1" applyBorder="1" applyAlignment="1">
      <alignment horizontal="left" vertical="center" wrapText="1"/>
    </xf>
    <xf numFmtId="0" fontId="40" fillId="24" borderId="26" xfId="2" applyFont="1" applyFill="1" applyBorder="1" applyAlignment="1">
      <alignment horizontal="left" vertical="top" wrapText="1"/>
    </xf>
    <xf numFmtId="0" fontId="40" fillId="24" borderId="31" xfId="2" applyFont="1" applyFill="1" applyBorder="1" applyAlignment="1">
      <alignment horizontal="justify" vertical="top" wrapText="1"/>
    </xf>
    <xf numFmtId="0" fontId="40" fillId="24" borderId="30" xfId="2" applyFont="1" applyFill="1" applyBorder="1" applyAlignment="1">
      <alignment horizontal="justify" vertical="top" wrapText="1"/>
    </xf>
    <xf numFmtId="0" fontId="41" fillId="24" borderId="26" xfId="2" applyFont="1" applyFill="1" applyBorder="1" applyAlignment="1">
      <alignment horizontal="center" vertical="center" wrapText="1"/>
    </xf>
    <xf numFmtId="0" fontId="40" fillId="24" borderId="27" xfId="2" applyFont="1" applyFill="1" applyBorder="1"/>
    <xf numFmtId="1" fontId="41" fillId="24" borderId="0" xfId="2" applyNumberFormat="1" applyFont="1" applyFill="1" applyAlignment="1">
      <alignment horizontal="left" vertical="top"/>
    </xf>
    <xf numFmtId="49" fontId="40" fillId="24" borderId="0" xfId="2" applyNumberFormat="1" applyFont="1" applyFill="1" applyAlignment="1">
      <alignment horizontal="left" vertical="top" wrapText="1"/>
    </xf>
    <xf numFmtId="49" fontId="40" fillId="24" borderId="0" xfId="2" applyNumberFormat="1" applyFont="1" applyFill="1" applyAlignment="1">
      <alignment horizontal="left" vertical="top"/>
    </xf>
    <xf numFmtId="0" fontId="40" fillId="24" borderId="0" xfId="2" applyFont="1" applyFill="1" applyAlignment="1">
      <alignment horizontal="center" vertical="center"/>
    </xf>
    <xf numFmtId="0" fontId="11" fillId="0" borderId="1" xfId="1" applyFont="1" applyBorder="1" applyAlignment="1">
      <alignment horizontal="left" vertical="center" wrapText="1"/>
    </xf>
    <xf numFmtId="0" fontId="42" fillId="0" borderId="0" xfId="0" applyFont="1" applyAlignment="1">
      <alignment horizontal="center" vertical="center"/>
    </xf>
    <xf numFmtId="0" fontId="38" fillId="0" borderId="20" xfId="49" applyFont="1" applyBorder="1"/>
    <xf numFmtId="1" fontId="11" fillId="0" borderId="1" xfId="2" applyNumberFormat="1" applyBorder="1" applyAlignment="1">
      <alignment horizontal="center" vertical="center" wrapText="1"/>
    </xf>
    <xf numFmtId="1" fontId="11" fillId="0" borderId="1" xfId="2" applyNumberFormat="1" applyBorder="1" applyAlignment="1">
      <alignment horizontal="center" vertical="top" wrapText="1"/>
    </xf>
    <xf numFmtId="1" fontId="11" fillId="0" borderId="1" xfId="2" applyNumberFormat="1" applyBorder="1"/>
    <xf numFmtId="0" fontId="42" fillId="0" borderId="0" xfId="0" applyFont="1"/>
    <xf numFmtId="0" fontId="7" fillId="0" borderId="4" xfId="1" applyFont="1" applyBorder="1" applyAlignment="1">
      <alignment horizontal="left" vertical="center" wrapText="1"/>
    </xf>
    <xf numFmtId="0" fontId="3" fillId="0" borderId="1" xfId="1" applyBorder="1" applyAlignment="1">
      <alignment horizontal="left" vertical="top"/>
    </xf>
    <xf numFmtId="4" fontId="40" fillId="0" borderId="1" xfId="1" applyNumberFormat="1" applyFont="1" applyBorder="1" applyAlignment="1">
      <alignment horizontal="left" vertical="center"/>
    </xf>
    <xf numFmtId="2" fontId="11" fillId="0" borderId="1" xfId="1" applyNumberFormat="1" applyFont="1" applyBorder="1" applyAlignment="1">
      <alignment horizontal="left" vertical="center" wrapText="1"/>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62" fillId="0" borderId="0" xfId="62" applyFont="1" applyAlignment="1">
      <alignment horizontal="center"/>
    </xf>
    <xf numFmtId="0" fontId="7" fillId="0" borderId="24" xfId="67" applyFont="1" applyBorder="1" applyAlignment="1">
      <alignment horizontal="left" vertical="center" wrapText="1"/>
    </xf>
    <xf numFmtId="0" fontId="7" fillId="0" borderId="42" xfId="67" applyFont="1" applyBorder="1" applyAlignment="1">
      <alignment vertical="center" wrapText="1"/>
    </xf>
    <xf numFmtId="1" fontId="7" fillId="0" borderId="33" xfId="67" applyNumberFormat="1" applyFont="1" applyBorder="1" applyAlignment="1">
      <alignment horizontal="center" vertical="center"/>
    </xf>
    <xf numFmtId="3" fontId="36" fillId="0" borderId="36" xfId="67" applyNumberFormat="1" applyFont="1" applyBorder="1" applyAlignment="1">
      <alignment vertical="center"/>
    </xf>
    <xf numFmtId="1" fontId="7" fillId="0" borderId="45" xfId="67" applyNumberFormat="1" applyFont="1" applyBorder="1" applyAlignment="1">
      <alignment horizontal="center" vertical="center"/>
    </xf>
    <xf numFmtId="10" fontId="36" fillId="0" borderId="7" xfId="67" applyNumberFormat="1" applyFont="1" applyBorder="1" applyAlignment="1">
      <alignment vertical="center"/>
    </xf>
    <xf numFmtId="3" fontId="36" fillId="0" borderId="46" xfId="67" applyNumberFormat="1" applyFont="1" applyBorder="1" applyAlignment="1">
      <alignment vertical="center"/>
    </xf>
    <xf numFmtId="1" fontId="11" fillId="0" borderId="43" xfId="67" applyNumberFormat="1" applyBorder="1" applyAlignment="1">
      <alignment horizontal="center" vertical="center"/>
    </xf>
    <xf numFmtId="3" fontId="40" fillId="0" borderId="3" xfId="67" applyNumberFormat="1" applyFont="1" applyBorder="1" applyAlignment="1">
      <alignment vertical="center"/>
    </xf>
    <xf numFmtId="3" fontId="40" fillId="0" borderId="44" xfId="67" applyNumberFormat="1" applyFont="1" applyBorder="1" applyAlignment="1">
      <alignment vertical="center"/>
    </xf>
    <xf numFmtId="0" fontId="41" fillId="0" borderId="33" xfId="67" applyFont="1" applyBorder="1" applyAlignment="1">
      <alignment vertical="center" wrapText="1"/>
    </xf>
    <xf numFmtId="0" fontId="11" fillId="0" borderId="32" xfId="67" applyBorder="1" applyAlignment="1">
      <alignment vertical="center" wrapText="1"/>
    </xf>
    <xf numFmtId="0" fontId="11" fillId="0" borderId="36" xfId="67" applyBorder="1" applyAlignment="1">
      <alignment vertical="center" wrapText="1"/>
    </xf>
    <xf numFmtId="1" fontId="11" fillId="0" borderId="45" xfId="67" applyNumberFormat="1" applyBorder="1" applyAlignment="1">
      <alignment horizontal="center" vertical="center"/>
    </xf>
    <xf numFmtId="3" fontId="40" fillId="0" borderId="7" xfId="67" applyNumberFormat="1" applyFont="1" applyBorder="1" applyAlignment="1">
      <alignment vertical="center"/>
    </xf>
    <xf numFmtId="3" fontId="40" fillId="0" borderId="46" xfId="67" applyNumberFormat="1" applyFont="1" applyBorder="1" applyAlignment="1">
      <alignment vertical="center"/>
    </xf>
    <xf numFmtId="1" fontId="11" fillId="0" borderId="33" xfId="67" applyNumberFormat="1" applyBorder="1" applyAlignment="1">
      <alignment horizontal="center" vertical="center"/>
    </xf>
    <xf numFmtId="3" fontId="40" fillId="0" borderId="32" xfId="67" applyNumberFormat="1" applyFont="1" applyBorder="1" applyAlignment="1">
      <alignment vertical="center"/>
    </xf>
    <xf numFmtId="3" fontId="40" fillId="0" borderId="36" xfId="67" applyNumberFormat="1" applyFont="1" applyBorder="1" applyAlignment="1">
      <alignment vertical="center"/>
    </xf>
    <xf numFmtId="1" fontId="11" fillId="0" borderId="34" xfId="67" applyNumberFormat="1" applyBorder="1" applyAlignment="1">
      <alignment horizontal="center" vertical="center"/>
    </xf>
    <xf numFmtId="3" fontId="40" fillId="0" borderId="35" xfId="67" applyNumberFormat="1" applyFont="1" applyBorder="1" applyAlignment="1">
      <alignment vertical="center"/>
    </xf>
    <xf numFmtId="3" fontId="40" fillId="0" borderId="37" xfId="67" applyNumberFormat="1" applyFont="1" applyBorder="1" applyAlignment="1">
      <alignment vertical="center"/>
    </xf>
    <xf numFmtId="3" fontId="41" fillId="0" borderId="7" xfId="67" applyNumberFormat="1" applyFont="1" applyBorder="1" applyAlignment="1">
      <alignment vertical="center"/>
    </xf>
    <xf numFmtId="3" fontId="41" fillId="0" borderId="46" xfId="67" applyNumberFormat="1" applyFont="1" applyBorder="1" applyAlignment="1">
      <alignment vertical="center"/>
    </xf>
    <xf numFmtId="3" fontId="41" fillId="0" borderId="3" xfId="67" applyNumberFormat="1" applyFont="1" applyBorder="1" applyAlignment="1">
      <alignment vertical="center"/>
    </xf>
    <xf numFmtId="0" fontId="41" fillId="0" borderId="32" xfId="67" applyFont="1" applyBorder="1" applyAlignment="1">
      <alignment vertical="center" wrapText="1"/>
    </xf>
    <xf numFmtId="0" fontId="11" fillId="0" borderId="32" xfId="67" applyBorder="1" applyAlignment="1">
      <alignment horizontal="left" vertical="center" wrapText="1"/>
    </xf>
    <xf numFmtId="0" fontId="41" fillId="0" borderId="32" xfId="67" applyFont="1" applyBorder="1" applyAlignment="1">
      <alignment horizontal="left" vertical="center" wrapText="1"/>
    </xf>
    <xf numFmtId="0" fontId="41" fillId="0" borderId="36" xfId="67" applyFont="1" applyBorder="1" applyAlignment="1">
      <alignment horizontal="left" vertical="center" wrapText="1"/>
    </xf>
    <xf numFmtId="3" fontId="41" fillId="0" borderId="32" xfId="67" applyNumberFormat="1" applyFont="1" applyBorder="1" applyAlignment="1">
      <alignment vertical="center"/>
    </xf>
    <xf numFmtId="3" fontId="41" fillId="0" borderId="36" xfId="67" applyNumberFormat="1" applyFont="1" applyBorder="1" applyAlignment="1">
      <alignment vertical="center"/>
    </xf>
    <xf numFmtId="3" fontId="41" fillId="0" borderId="35" xfId="67" applyNumberFormat="1" applyFont="1" applyBorder="1" applyAlignment="1">
      <alignment vertical="center"/>
    </xf>
    <xf numFmtId="170" fontId="40" fillId="0" borderId="7" xfId="67" applyNumberFormat="1" applyFont="1" applyBorder="1" applyAlignment="1">
      <alignment horizontal="center" vertical="center"/>
    </xf>
    <xf numFmtId="171" fontId="41" fillId="0" borderId="7" xfId="67" applyNumberFormat="1" applyFont="1" applyBorder="1" applyAlignment="1">
      <alignment vertical="center"/>
    </xf>
    <xf numFmtId="172" fontId="41" fillId="0" borderId="7" xfId="67" applyNumberFormat="1" applyFont="1" applyBorder="1" applyAlignment="1">
      <alignment vertical="center"/>
    </xf>
    <xf numFmtId="172" fontId="41" fillId="0" borderId="46" xfId="67" applyNumberFormat="1" applyFont="1" applyBorder="1" applyAlignment="1">
      <alignment vertical="center"/>
    </xf>
    <xf numFmtId="170" fontId="40" fillId="0" borderId="3" xfId="67" applyNumberFormat="1" applyFont="1" applyBorder="1" applyAlignment="1">
      <alignment horizontal="center" vertical="center"/>
    </xf>
    <xf numFmtId="171" fontId="41" fillId="0" borderId="3" xfId="67" applyNumberFormat="1" applyFont="1" applyBorder="1" applyAlignment="1">
      <alignment vertical="center"/>
    </xf>
    <xf numFmtId="172" fontId="41" fillId="0" borderId="3" xfId="67" applyNumberFormat="1" applyFont="1" applyBorder="1" applyAlignment="1">
      <alignment vertical="center"/>
    </xf>
    <xf numFmtId="172" fontId="41" fillId="0" borderId="44" xfId="67" applyNumberFormat="1" applyFont="1" applyBorder="1" applyAlignment="1">
      <alignment vertical="center"/>
    </xf>
    <xf numFmtId="0" fontId="41" fillId="0" borderId="36" xfId="67" applyFont="1" applyBorder="1" applyAlignment="1">
      <alignment vertical="center" wrapText="1"/>
    </xf>
    <xf numFmtId="170" fontId="40" fillId="0" borderId="32" xfId="67" applyNumberFormat="1" applyFont="1" applyBorder="1" applyAlignment="1">
      <alignment horizontal="center" vertical="center"/>
    </xf>
    <xf numFmtId="171" fontId="41" fillId="0" borderId="32" xfId="67" applyNumberFormat="1" applyFont="1" applyBorder="1" applyAlignment="1">
      <alignment vertical="center"/>
    </xf>
    <xf numFmtId="172" fontId="41" fillId="0" borderId="32" xfId="67" applyNumberFormat="1" applyFont="1" applyBorder="1" applyAlignment="1">
      <alignment vertical="center"/>
    </xf>
    <xf numFmtId="172" fontId="41" fillId="0" borderId="36" xfId="67" applyNumberFormat="1" applyFont="1" applyBorder="1" applyAlignment="1">
      <alignment vertical="center"/>
    </xf>
    <xf numFmtId="170" fontId="40" fillId="0" borderId="35" xfId="67" applyNumberFormat="1" applyFont="1" applyBorder="1" applyAlignment="1">
      <alignment horizontal="center" vertical="center"/>
    </xf>
    <xf numFmtId="171" fontId="41" fillId="0" borderId="35" xfId="67" applyNumberFormat="1" applyFont="1" applyBorder="1" applyAlignment="1">
      <alignment vertical="center"/>
    </xf>
    <xf numFmtId="172" fontId="41" fillId="0" borderId="35" xfId="67" applyNumberFormat="1" applyFont="1" applyBorder="1" applyAlignment="1">
      <alignment vertical="center"/>
    </xf>
    <xf numFmtId="172" fontId="41" fillId="0" borderId="37" xfId="67" applyNumberFormat="1" applyFont="1" applyBorder="1" applyAlignment="1">
      <alignment vertical="center"/>
    </xf>
    <xf numFmtId="3" fontId="41" fillId="0" borderId="42" xfId="67" applyNumberFormat="1" applyFont="1" applyBorder="1" applyAlignment="1">
      <alignment vertical="center"/>
    </xf>
    <xf numFmtId="3" fontId="40" fillId="0" borderId="23" xfId="67" applyNumberFormat="1" applyFont="1" applyBorder="1" applyAlignment="1">
      <alignment vertical="center"/>
    </xf>
    <xf numFmtId="3" fontId="41" fillId="0" borderId="23" xfId="67" applyNumberFormat="1" applyFont="1" applyBorder="1" applyAlignment="1">
      <alignment vertical="center"/>
    </xf>
    <xf numFmtId="1" fontId="11" fillId="0" borderId="24" xfId="67" applyNumberFormat="1" applyBorder="1" applyAlignment="1">
      <alignment horizontal="center" vertical="center"/>
    </xf>
    <xf numFmtId="173" fontId="11" fillId="0" borderId="0" xfId="2" applyNumberFormat="1"/>
    <xf numFmtId="1" fontId="11" fillId="0" borderId="45" xfId="67" applyNumberFormat="1" applyBorder="1" applyAlignment="1">
      <alignment horizontal="center" vertical="center"/>
    </xf>
    <xf numFmtId="1" fontId="11" fillId="0" borderId="33" xfId="67" applyNumberFormat="1" applyBorder="1" applyAlignment="1">
      <alignment horizontal="center" vertical="center"/>
    </xf>
    <xf numFmtId="167" fontId="73" fillId="0" borderId="0" xfId="67" applyNumberFormat="1" applyFont="1" applyAlignment="1">
      <alignment horizontal="center" vertical="center"/>
    </xf>
    <xf numFmtId="2" fontId="40" fillId="24" borderId="25" xfId="2" applyNumberFormat="1" applyFont="1" applyFill="1" applyBorder="1" applyAlignment="1">
      <alignment horizontal="justify" vertical="top" wrapText="1"/>
    </xf>
    <xf numFmtId="0" fontId="4" fillId="0" borderId="0" xfId="1" applyFont="1" applyAlignment="1">
      <alignment horizontal="center" vertical="center"/>
    </xf>
    <xf numFmtId="0" fontId="42" fillId="0" borderId="1" xfId="2" applyFont="1" applyBorder="1" applyAlignment="1">
      <alignment horizontal="center" vertical="center" wrapText="1"/>
    </xf>
    <xf numFmtId="3" fontId="41" fillId="0" borderId="37" xfId="67" applyNumberFormat="1" applyFont="1" applyBorder="1" applyAlignment="1">
      <alignment vertical="center"/>
    </xf>
    <xf numFmtId="4" fontId="40" fillId="24" borderId="25" xfId="2" applyNumberFormat="1" applyFont="1" applyFill="1" applyBorder="1" applyAlignment="1">
      <alignment horizontal="justify" vertical="top"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4" fillId="0" borderId="24" xfId="67" applyFont="1" applyBorder="1" applyAlignment="1">
      <alignment horizontal="center" vertical="center" wrapText="1"/>
    </xf>
    <xf numFmtId="0" fontId="64" fillId="0" borderId="45" xfId="67" applyFont="1" applyBorder="1" applyAlignment="1">
      <alignment horizontal="center" vertical="center" wrapText="1"/>
    </xf>
    <xf numFmtId="4" fontId="64" fillId="0" borderId="24" xfId="67" applyNumberFormat="1" applyFont="1" applyBorder="1" applyAlignment="1">
      <alignment horizontal="center" vertical="center"/>
    </xf>
    <xf numFmtId="4" fontId="64" fillId="0" borderId="34" xfId="67" applyNumberFormat="1" applyFont="1" applyBorder="1" applyAlignment="1">
      <alignment horizontal="center" vertical="center"/>
    </xf>
    <xf numFmtId="0" fontId="64" fillId="0" borderId="23" xfId="67" applyFont="1" applyBorder="1" applyAlignment="1">
      <alignment horizontal="center" vertical="center" wrapText="1"/>
    </xf>
    <xf numFmtId="0" fontId="64" fillId="0" borderId="7" xfId="67" applyFont="1" applyBorder="1" applyAlignment="1">
      <alignment horizontal="center" vertical="center" wrapText="1"/>
    </xf>
    <xf numFmtId="4" fontId="64" fillId="0" borderId="23" xfId="67" applyNumberFormat="1" applyFont="1" applyBorder="1" applyAlignment="1">
      <alignment horizontal="center" vertical="center"/>
    </xf>
    <xf numFmtId="4" fontId="64" fillId="0" borderId="35" xfId="67" applyNumberFormat="1" applyFont="1" applyBorder="1" applyAlignment="1">
      <alignment horizontal="center" vertical="center"/>
    </xf>
    <xf numFmtId="0" fontId="59" fillId="0" borderId="0" xfId="67" applyFont="1" applyAlignment="1">
      <alignment horizontal="left" vertical="center" wrapText="1"/>
    </xf>
    <xf numFmtId="0" fontId="64" fillId="0" borderId="42" xfId="67" applyFont="1" applyBorder="1" applyAlignment="1">
      <alignment horizontal="center" vertical="center" wrapText="1"/>
    </xf>
    <xf numFmtId="0" fontId="64" fillId="0" borderId="46" xfId="67" applyFont="1" applyBorder="1" applyAlignment="1">
      <alignment horizontal="center" vertical="center" wrapText="1"/>
    </xf>
    <xf numFmtId="3" fontId="64" fillId="0" borderId="42" xfId="67" applyNumberFormat="1" applyFont="1" applyBorder="1" applyAlignment="1">
      <alignment horizontal="center" vertical="center"/>
    </xf>
    <xf numFmtId="3" fontId="64" fillId="0" borderId="37" xfId="67" applyNumberFormat="1" applyFont="1" applyBorder="1" applyAlignment="1">
      <alignment horizontal="center" vertical="center"/>
    </xf>
    <xf numFmtId="0" fontId="42" fillId="0" borderId="0" xfId="5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1" xfId="2" applyFont="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72" fillId="0" borderId="0" xfId="1" applyFont="1" applyAlignment="1">
      <alignment horizontal="center" vertical="center"/>
    </xf>
    <xf numFmtId="0" fontId="72" fillId="0" borderId="0" xfId="1" applyFont="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39" fillId="0" borderId="4" xfId="2" applyFont="1" applyBorder="1" applyAlignment="1">
      <alignment horizontal="center" vertical="center" wrapText="1"/>
    </xf>
    <xf numFmtId="0" fontId="39" fillId="0" borderId="3"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wrapText="1"/>
    </xf>
    <xf numFmtId="0" fontId="42" fillId="0" borderId="1" xfId="49" applyFont="1" applyBorder="1" applyAlignment="1">
      <alignment horizontal="center" vertical="center" textRotation="90" wrapText="1"/>
    </xf>
    <xf numFmtId="0" fontId="39"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20" xfId="49" applyFont="1" applyBorder="1" applyAlignment="1">
      <alignment horizontal="center"/>
    </xf>
    <xf numFmtId="0" fontId="7" fillId="24" borderId="0" xfId="1" applyFont="1" applyFill="1" applyAlignment="1">
      <alignment horizontal="center" vertical="center"/>
    </xf>
    <xf numFmtId="0" fontId="49" fillId="24" borderId="0" xfId="2" applyFont="1" applyFill="1" applyAlignment="1">
      <alignment horizontal="center"/>
    </xf>
    <xf numFmtId="0" fontId="5" fillId="24" borderId="0" xfId="1" applyFont="1" applyFill="1" applyAlignment="1">
      <alignment horizontal="center" vertical="center"/>
    </xf>
    <xf numFmtId="0" fontId="61" fillId="24" borderId="0" xfId="1" applyFont="1" applyFill="1" applyAlignment="1">
      <alignment horizontal="center" vertical="center"/>
    </xf>
    <xf numFmtId="0" fontId="61" fillId="24" borderId="0" xfId="1" applyFont="1" applyFill="1" applyAlignment="1">
      <alignment horizontal="center" vertical="center" wrapText="1"/>
    </xf>
    <xf numFmtId="0" fontId="41" fillId="24" borderId="0" xfId="2" applyFont="1" applyFill="1" applyAlignment="1">
      <alignment horizontal="center" wrapText="1"/>
    </xf>
    <xf numFmtId="0" fontId="41" fillId="24" borderId="0" xfId="2" applyFont="1" applyFill="1" applyAlignment="1">
      <alignment horizontal="center"/>
    </xf>
    <xf numFmtId="0" fontId="40" fillId="24" borderId="26" xfId="2" applyFont="1" applyFill="1" applyBorder="1" applyAlignment="1">
      <alignment horizontal="left" vertical="top" wrapText="1"/>
    </xf>
    <xf numFmtId="0" fontId="40" fillId="24" borderId="29" xfId="2" applyFont="1" applyFill="1" applyBorder="1" applyAlignment="1">
      <alignment horizontal="left" vertical="top" wrapText="1"/>
    </xf>
    <xf numFmtId="0" fontId="40" fillId="24" borderId="27" xfId="2" applyFont="1" applyFill="1" applyBorder="1" applyAlignment="1">
      <alignment horizontal="left" vertical="top" wrapText="1"/>
    </xf>
    <xf numFmtId="0" fontId="42" fillId="0" borderId="9" xfId="2" applyFont="1" applyBorder="1" applyAlignment="1">
      <alignment horizontal="center" vertical="center" wrapText="1"/>
    </xf>
    <xf numFmtId="0" fontId="42" fillId="0" borderId="47" xfId="2" applyFont="1" applyBorder="1" applyAlignment="1">
      <alignment horizontal="center" vertical="center" wrapText="1"/>
    </xf>
    <xf numFmtId="0" fontId="42" fillId="0" borderId="8" xfId="2" applyFont="1" applyBorder="1" applyAlignment="1">
      <alignment horizontal="center" vertical="center" wrapText="1"/>
    </xf>
    <xf numFmtId="0" fontId="42" fillId="0" borderId="20" xfId="2" applyFont="1" applyBorder="1" applyAlignment="1">
      <alignment horizontal="center" vertical="center" wrapText="1"/>
    </xf>
    <xf numFmtId="0" fontId="11" fillId="0" borderId="10" xfId="2" applyFont="1" applyFill="1" applyBorder="1" applyAlignment="1">
      <alignment horizontal="center" vertic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6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xfId="70" xr:uid="{00000000-0005-0000-0000-000041000000}"/>
    <cellStyle name="Финансовый 2 2 2 2 2" xfId="59" xr:uid="{00000000-0005-0000-0000-000042000000}"/>
    <cellStyle name="Финансовый 3" xfId="60" xr:uid="{00000000-0005-0000-0000-000043000000}"/>
    <cellStyle name="Финансовый 3 2" xfId="71" xr:uid="{00000000-0005-0000-0000-000043000000}"/>
    <cellStyle name="Хороший 2" xfId="61" xr:uid="{00000000-0005-0000-0000-000044000000}"/>
  </cellStyles>
  <dxfs count="6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tivetc.dv\Desktop\&#1050;&#1086;&#1090;&#1080;&#1074;&#1077;&#1094;\&#1056;&#1040;&#1041;&#1054;&#1058;&#1040;\&#1048;&#1085;&#1074;&#1077;&#1089;&#1090;&#1080;&#1094;&#1080;&#1086;&#1085;&#1085;&#1085;&#1072;&#1103;%20&#1087;&#1088;&#1086;&#1075;&#1088;&#1072;&#1084;&#1084;&#1072;\2020\&#8470;533\&#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otivetc.dv\Desktop\&#1050;&#1086;&#1090;&#1080;&#1074;&#1077;&#1094;\&#1056;&#1040;&#1041;&#1054;&#1058;&#1040;\&#1048;&#1085;&#1074;&#1077;&#1089;&#1090;&#1080;&#1094;&#1080;&#1086;&#1085;&#1085;&#1085;&#1072;&#1103;%20&#1087;&#1088;&#1086;&#1075;&#1088;&#1072;&#1084;&#1084;&#1072;\2020\&#8470;533\&#1055;&#1072;&#1089;&#1087;&#1086;&#1088;&#1090;&#1072;\&#1055;&#1040;&#1057;&#1055;&#1054;&#1056;&#1058;%20&#1058;&#1069;&#106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1">
          <cell r="A61" t="str">
            <v>Ремонт объекта</v>
          </cell>
        </row>
        <row r="62">
          <cell r="A62" t="str">
            <v>Затраты на топливо, руб. без НДС</v>
          </cell>
        </row>
        <row r="63">
          <cell r="A63" t="str">
            <v>Оплата труда, руб. без НДС</v>
          </cell>
        </row>
        <row r="64">
          <cell r="A64" t="str">
            <v>Прочие расходы при эксплуатации объекта, руб. без НДС</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4" Type="http://schemas.openxmlformats.org/officeDocument/2006/relationships/printerSettings" Target="../printerSettings/printerSettings3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4" Type="http://schemas.openxmlformats.org/officeDocument/2006/relationships/printerSettings" Target="../printerSettings/printerSettings43.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6.bin"/><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 Id="rId4" Type="http://schemas.openxmlformats.org/officeDocument/2006/relationships/printerSettings" Target="../printerSettings/printerSettings4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4"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Normal="100"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84" t="s">
        <v>599</v>
      </c>
      <c r="B5" s="284"/>
      <c r="C5" s="284"/>
      <c r="D5" s="208"/>
      <c r="E5" s="208"/>
      <c r="F5" s="208"/>
      <c r="G5" s="208"/>
      <c r="H5" s="208"/>
      <c r="I5" s="208"/>
      <c r="J5" s="208"/>
    </row>
    <row r="6" spans="1:22" s="8" customFormat="1" ht="18.75" x14ac:dyDescent="0.3">
      <c r="A6" s="12"/>
      <c r="H6" s="11"/>
    </row>
    <row r="7" spans="1:22" s="8" customFormat="1" ht="18.75" x14ac:dyDescent="0.2">
      <c r="A7" s="288" t="s">
        <v>10</v>
      </c>
      <c r="B7" s="288"/>
      <c r="C7" s="288"/>
      <c r="D7" s="10"/>
      <c r="E7" s="10"/>
      <c r="F7" s="10"/>
      <c r="G7" s="10"/>
      <c r="H7" s="10"/>
      <c r="I7" s="10"/>
      <c r="J7" s="10"/>
      <c r="K7" s="10"/>
      <c r="L7" s="10"/>
      <c r="M7" s="10"/>
      <c r="N7" s="10"/>
      <c r="O7" s="10"/>
      <c r="P7" s="10"/>
      <c r="Q7" s="10"/>
      <c r="R7" s="10"/>
      <c r="S7" s="10"/>
      <c r="T7" s="10"/>
      <c r="U7" s="10"/>
      <c r="V7" s="10"/>
    </row>
    <row r="8" spans="1:22" s="8" customFormat="1" ht="18.75" x14ac:dyDescent="0.2">
      <c r="A8" s="152"/>
      <c r="B8" s="152"/>
      <c r="C8" s="152"/>
      <c r="D8" s="152"/>
      <c r="E8" s="152"/>
      <c r="F8" s="152"/>
      <c r="G8" s="152"/>
      <c r="H8" s="152"/>
      <c r="I8" s="10"/>
      <c r="J8" s="10"/>
      <c r="K8" s="10"/>
      <c r="L8" s="10"/>
      <c r="M8" s="10"/>
      <c r="N8" s="10"/>
      <c r="O8" s="10"/>
      <c r="P8" s="10"/>
      <c r="Q8" s="10"/>
      <c r="R8" s="10"/>
      <c r="S8" s="10"/>
      <c r="T8" s="10"/>
      <c r="U8" s="10"/>
      <c r="V8" s="10"/>
    </row>
    <row r="9" spans="1:22" s="8" customFormat="1" ht="18.75" x14ac:dyDescent="0.2">
      <c r="A9" s="289" t="s">
        <v>591</v>
      </c>
      <c r="B9" s="289"/>
      <c r="C9" s="289"/>
      <c r="D9" s="7"/>
      <c r="E9" s="7"/>
      <c r="F9" s="7"/>
      <c r="G9" s="7"/>
      <c r="H9" s="7"/>
      <c r="I9" s="10"/>
      <c r="J9" s="10"/>
      <c r="K9" s="10"/>
      <c r="L9" s="10"/>
      <c r="M9" s="10"/>
      <c r="N9" s="10"/>
      <c r="O9" s="10"/>
      <c r="P9" s="10"/>
      <c r="Q9" s="10"/>
      <c r="R9" s="10"/>
      <c r="S9" s="10"/>
      <c r="T9" s="10"/>
      <c r="U9" s="10"/>
      <c r="V9" s="10"/>
    </row>
    <row r="10" spans="1:22" s="8" customFormat="1" ht="18.75" x14ac:dyDescent="0.2">
      <c r="A10" s="285" t="s">
        <v>9</v>
      </c>
      <c r="B10" s="285"/>
      <c r="C10" s="285"/>
      <c r="D10" s="5"/>
      <c r="E10" s="5"/>
      <c r="F10" s="5"/>
      <c r="G10" s="5"/>
      <c r="H10" s="5"/>
      <c r="I10" s="10"/>
      <c r="J10" s="10"/>
      <c r="K10" s="10"/>
      <c r="L10" s="10"/>
      <c r="M10" s="10"/>
      <c r="N10" s="10"/>
      <c r="O10" s="10"/>
      <c r="P10" s="10"/>
      <c r="Q10" s="10"/>
      <c r="R10" s="10"/>
      <c r="S10" s="10"/>
      <c r="T10" s="10"/>
      <c r="U10" s="10"/>
      <c r="V10" s="10"/>
    </row>
    <row r="11" spans="1:22" s="8" customFormat="1" ht="18.75" x14ac:dyDescent="0.2">
      <c r="A11" s="152"/>
      <c r="B11" s="152"/>
      <c r="C11" s="152"/>
      <c r="D11" s="152"/>
      <c r="E11" s="152"/>
      <c r="F11" s="152"/>
      <c r="G11" s="152"/>
      <c r="H11" s="152"/>
      <c r="I11" s="10"/>
      <c r="J11" s="10"/>
      <c r="K11" s="10"/>
      <c r="L11" s="10"/>
      <c r="M11" s="10"/>
      <c r="N11" s="10"/>
      <c r="O11" s="10"/>
      <c r="P11" s="10"/>
      <c r="Q11" s="10"/>
      <c r="R11" s="10"/>
      <c r="S11" s="10"/>
      <c r="T11" s="10"/>
      <c r="U11" s="10"/>
      <c r="V11" s="10"/>
    </row>
    <row r="12" spans="1:22" s="8" customFormat="1" ht="18.75" x14ac:dyDescent="0.2">
      <c r="A12" s="287" t="s">
        <v>571</v>
      </c>
      <c r="B12" s="287"/>
      <c r="C12" s="287"/>
      <c r="D12" s="7"/>
      <c r="E12" s="7"/>
      <c r="F12" s="7"/>
      <c r="G12" s="7"/>
      <c r="H12" s="7"/>
      <c r="I12" s="10"/>
      <c r="J12" s="10"/>
      <c r="K12" s="10"/>
      <c r="L12" s="10"/>
      <c r="M12" s="10"/>
      <c r="N12" s="10"/>
      <c r="O12" s="10"/>
      <c r="P12" s="10"/>
      <c r="Q12" s="10"/>
      <c r="R12" s="10"/>
      <c r="S12" s="10"/>
      <c r="T12" s="10"/>
      <c r="U12" s="10"/>
      <c r="V12" s="10"/>
    </row>
    <row r="13" spans="1:22" s="8" customFormat="1" ht="18.75" x14ac:dyDescent="0.2">
      <c r="A13" s="285" t="s">
        <v>8</v>
      </c>
      <c r="B13" s="285"/>
      <c r="C13" s="285"/>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x14ac:dyDescent="0.2">
      <c r="A15" s="289" t="s">
        <v>572</v>
      </c>
      <c r="B15" s="289"/>
      <c r="C15" s="289"/>
      <c r="D15" s="7"/>
      <c r="E15" s="7"/>
      <c r="F15" s="7"/>
      <c r="G15" s="7"/>
      <c r="H15" s="7"/>
      <c r="I15" s="7"/>
      <c r="J15" s="7"/>
      <c r="K15" s="7"/>
      <c r="L15" s="7"/>
      <c r="M15" s="7"/>
      <c r="N15" s="7"/>
      <c r="O15" s="7"/>
      <c r="P15" s="7"/>
      <c r="Q15" s="7"/>
      <c r="R15" s="7"/>
      <c r="S15" s="7"/>
      <c r="T15" s="7"/>
      <c r="U15" s="7"/>
      <c r="V15" s="7"/>
    </row>
    <row r="16" spans="1:22" s="3" customFormat="1" ht="15.75" x14ac:dyDescent="0.2">
      <c r="A16" s="285" t="s">
        <v>7</v>
      </c>
      <c r="B16" s="285"/>
      <c r="C16" s="285"/>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86" t="s">
        <v>521</v>
      </c>
      <c r="B18" s="287"/>
      <c r="C18" s="287"/>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209" t="s">
        <v>354</v>
      </c>
      <c r="C22" s="23" t="s">
        <v>573</v>
      </c>
      <c r="D22" s="5"/>
      <c r="E22" s="5"/>
      <c r="F22" s="5"/>
      <c r="G22" s="5"/>
      <c r="H22" s="5"/>
      <c r="I22" s="4"/>
      <c r="J22" s="4"/>
      <c r="K22" s="4"/>
      <c r="L22" s="4"/>
      <c r="M22" s="4"/>
      <c r="N22" s="4"/>
      <c r="O22" s="4"/>
      <c r="P22" s="4"/>
      <c r="Q22" s="4"/>
      <c r="R22" s="4"/>
      <c r="S22" s="4"/>
    </row>
    <row r="23" spans="1:22" s="3" customFormat="1" ht="47.25" x14ac:dyDescent="0.2">
      <c r="A23" s="19" t="s">
        <v>64</v>
      </c>
      <c r="B23" s="22" t="s">
        <v>65</v>
      </c>
      <c r="C23" s="23" t="s">
        <v>574</v>
      </c>
      <c r="D23" s="5"/>
      <c r="E23" s="5"/>
      <c r="F23" s="5"/>
      <c r="G23" s="5"/>
      <c r="H23" s="5"/>
      <c r="I23" s="4"/>
      <c r="J23" s="4"/>
      <c r="K23" s="4"/>
      <c r="L23" s="4"/>
      <c r="M23" s="4"/>
      <c r="N23" s="4"/>
      <c r="O23" s="4"/>
      <c r="P23" s="4"/>
      <c r="Q23" s="4"/>
      <c r="R23" s="4"/>
      <c r="S23" s="4"/>
    </row>
    <row r="24" spans="1:22" s="3" customFormat="1" ht="18.75" x14ac:dyDescent="0.2">
      <c r="A24" s="281"/>
      <c r="B24" s="282"/>
      <c r="C24" s="283"/>
      <c r="D24" s="5"/>
      <c r="E24" s="5"/>
      <c r="F24" s="5"/>
      <c r="G24" s="5"/>
      <c r="H24" s="5"/>
      <c r="I24" s="4"/>
      <c r="J24" s="4"/>
      <c r="K24" s="4"/>
      <c r="L24" s="4"/>
      <c r="M24" s="4"/>
      <c r="N24" s="4"/>
      <c r="O24" s="4"/>
      <c r="P24" s="4"/>
      <c r="Q24" s="4"/>
      <c r="R24" s="4"/>
      <c r="S24" s="4"/>
    </row>
    <row r="25" spans="1:22" s="3" customFormat="1" ht="47.25" x14ac:dyDescent="0.2">
      <c r="A25" s="19" t="s">
        <v>63</v>
      </c>
      <c r="B25" s="95" t="s">
        <v>469</v>
      </c>
      <c r="C25" s="21" t="s">
        <v>592</v>
      </c>
      <c r="D25" s="5"/>
      <c r="E25" s="5"/>
      <c r="F25" s="5"/>
      <c r="G25" s="5"/>
      <c r="H25" s="4"/>
      <c r="I25" s="4"/>
      <c r="J25" s="4"/>
      <c r="K25" s="4"/>
      <c r="L25" s="4"/>
      <c r="M25" s="4"/>
      <c r="N25" s="4"/>
      <c r="O25" s="4"/>
      <c r="P25" s="4"/>
      <c r="Q25" s="4"/>
      <c r="R25" s="4"/>
    </row>
    <row r="26" spans="1:22" s="3" customFormat="1" ht="31.5" x14ac:dyDescent="0.2">
      <c r="A26" s="19" t="s">
        <v>62</v>
      </c>
      <c r="B26" s="95" t="s">
        <v>76</v>
      </c>
      <c r="C26" s="21" t="s">
        <v>539</v>
      </c>
      <c r="D26" s="5"/>
      <c r="E26" s="5"/>
      <c r="F26" s="5"/>
      <c r="G26" s="5"/>
      <c r="H26" s="4"/>
      <c r="I26" s="4"/>
      <c r="J26" s="4"/>
      <c r="K26" s="4"/>
      <c r="L26" s="4"/>
      <c r="M26" s="4"/>
      <c r="N26" s="4"/>
      <c r="O26" s="4"/>
      <c r="P26" s="4"/>
      <c r="Q26" s="4"/>
      <c r="R26" s="4"/>
    </row>
    <row r="27" spans="1:22" s="3" customFormat="1" ht="47.25" x14ac:dyDescent="0.2">
      <c r="A27" s="19" t="s">
        <v>60</v>
      </c>
      <c r="B27" s="95" t="s">
        <v>75</v>
      </c>
      <c r="C27" s="21" t="s">
        <v>568</v>
      </c>
      <c r="D27" s="5"/>
      <c r="E27" s="5"/>
      <c r="F27" s="5"/>
      <c r="G27" s="5"/>
      <c r="H27" s="4"/>
      <c r="I27" s="4"/>
      <c r="J27" s="4"/>
      <c r="K27" s="4"/>
      <c r="L27" s="4"/>
      <c r="M27" s="4"/>
      <c r="N27" s="4"/>
      <c r="O27" s="4"/>
      <c r="P27" s="4"/>
      <c r="Q27" s="4"/>
      <c r="R27" s="4"/>
    </row>
    <row r="28" spans="1:22" s="3" customFormat="1" ht="18.75" x14ac:dyDescent="0.2">
      <c r="A28" s="19" t="s">
        <v>59</v>
      </c>
      <c r="B28" s="95" t="s">
        <v>470</v>
      </c>
      <c r="C28" s="21" t="s">
        <v>540</v>
      </c>
      <c r="D28" s="5"/>
      <c r="E28" s="5"/>
      <c r="F28" s="5"/>
      <c r="G28" s="5"/>
      <c r="H28" s="4"/>
      <c r="I28" s="4"/>
      <c r="J28" s="4"/>
      <c r="K28" s="4"/>
      <c r="L28" s="4"/>
      <c r="M28" s="4"/>
      <c r="N28" s="4"/>
      <c r="O28" s="4"/>
      <c r="P28" s="4"/>
      <c r="Q28" s="4"/>
      <c r="R28" s="4"/>
    </row>
    <row r="29" spans="1:22" s="3" customFormat="1" ht="31.5" x14ac:dyDescent="0.2">
      <c r="A29" s="19" t="s">
        <v>57</v>
      </c>
      <c r="B29" s="95" t="s">
        <v>471</v>
      </c>
      <c r="C29" s="21" t="s">
        <v>540</v>
      </c>
      <c r="D29" s="5"/>
      <c r="E29" s="5"/>
      <c r="F29" s="5"/>
      <c r="G29" s="5"/>
      <c r="H29" s="4"/>
      <c r="I29" s="4"/>
      <c r="J29" s="4"/>
      <c r="K29" s="4"/>
      <c r="L29" s="4"/>
      <c r="M29" s="4"/>
      <c r="N29" s="4"/>
      <c r="O29" s="4"/>
      <c r="P29" s="4"/>
      <c r="Q29" s="4"/>
      <c r="R29" s="4"/>
    </row>
    <row r="30" spans="1:22" s="3" customFormat="1" ht="31.5" x14ac:dyDescent="0.2">
      <c r="A30" s="19" t="s">
        <v>55</v>
      </c>
      <c r="B30" s="95" t="s">
        <v>472</v>
      </c>
      <c r="C30" s="21" t="s">
        <v>540</v>
      </c>
      <c r="D30" s="5"/>
      <c r="E30" s="5"/>
      <c r="F30" s="5"/>
      <c r="G30" s="5"/>
      <c r="H30" s="4"/>
      <c r="I30" s="4"/>
      <c r="J30" s="4"/>
      <c r="K30" s="4"/>
      <c r="L30" s="4"/>
      <c r="M30" s="4"/>
      <c r="N30" s="4"/>
      <c r="O30" s="4"/>
      <c r="P30" s="4"/>
      <c r="Q30" s="4"/>
      <c r="R30" s="4"/>
    </row>
    <row r="31" spans="1:22" s="3" customFormat="1" ht="31.5" x14ac:dyDescent="0.2">
      <c r="A31" s="19" t="s">
        <v>74</v>
      </c>
      <c r="B31" s="95" t="s">
        <v>473</v>
      </c>
      <c r="C31" s="21" t="s">
        <v>569</v>
      </c>
      <c r="D31" s="5"/>
      <c r="E31" s="5"/>
      <c r="F31" s="5"/>
      <c r="G31" s="5"/>
      <c r="H31" s="4"/>
      <c r="I31" s="4"/>
      <c r="J31" s="4"/>
      <c r="K31" s="4"/>
      <c r="L31" s="4"/>
      <c r="M31" s="4"/>
      <c r="N31" s="4"/>
      <c r="O31" s="4"/>
      <c r="P31" s="4"/>
      <c r="Q31" s="4"/>
      <c r="R31" s="4"/>
    </row>
    <row r="32" spans="1:22" s="3" customFormat="1" ht="31.5" x14ac:dyDescent="0.2">
      <c r="A32" s="19" t="s">
        <v>72</v>
      </c>
      <c r="B32" s="95" t="s">
        <v>474</v>
      </c>
      <c r="C32" s="21" t="s">
        <v>554</v>
      </c>
      <c r="D32" s="5"/>
      <c r="E32" s="5"/>
      <c r="F32" s="5"/>
      <c r="G32" s="5"/>
      <c r="H32" s="4"/>
      <c r="I32" s="4"/>
      <c r="J32" s="4"/>
      <c r="K32" s="4"/>
      <c r="L32" s="4"/>
      <c r="M32" s="4"/>
      <c r="N32" s="4"/>
      <c r="O32" s="4"/>
      <c r="P32" s="4"/>
      <c r="Q32" s="4"/>
      <c r="R32" s="4"/>
    </row>
    <row r="33" spans="1:18" s="3" customFormat="1" ht="78.75" x14ac:dyDescent="0.2">
      <c r="A33" s="19" t="s">
        <v>71</v>
      </c>
      <c r="B33" s="95" t="s">
        <v>475</v>
      </c>
      <c r="C33" s="21" t="s">
        <v>565</v>
      </c>
      <c r="D33" s="5"/>
      <c r="E33" s="5"/>
      <c r="F33" s="5"/>
      <c r="G33" s="5"/>
      <c r="H33" s="4"/>
      <c r="I33" s="4"/>
      <c r="J33" s="4"/>
      <c r="K33" s="4"/>
      <c r="L33" s="4"/>
      <c r="M33" s="4"/>
      <c r="N33" s="4"/>
      <c r="O33" s="4"/>
      <c r="P33" s="4"/>
      <c r="Q33" s="4"/>
      <c r="R33" s="4"/>
    </row>
    <row r="34" spans="1:18" ht="94.5" x14ac:dyDescent="0.25">
      <c r="A34" s="19" t="s">
        <v>490</v>
      </c>
      <c r="B34" s="95" t="s">
        <v>476</v>
      </c>
      <c r="C34" s="21" t="s">
        <v>565</v>
      </c>
    </row>
    <row r="35" spans="1:18" ht="47.25" x14ac:dyDescent="0.25">
      <c r="A35" s="19" t="s">
        <v>479</v>
      </c>
      <c r="B35" s="95" t="s">
        <v>73</v>
      </c>
      <c r="C35" s="21" t="s">
        <v>540</v>
      </c>
    </row>
    <row r="36" spans="1:18" ht="31.5" x14ac:dyDescent="0.25">
      <c r="A36" s="19" t="s">
        <v>491</v>
      </c>
      <c r="B36" s="95" t="s">
        <v>477</v>
      </c>
      <c r="C36" s="21" t="s">
        <v>554</v>
      </c>
    </row>
    <row r="37" spans="1:18" ht="15.75" x14ac:dyDescent="0.25">
      <c r="A37" s="19" t="s">
        <v>480</v>
      </c>
      <c r="B37" s="95" t="s">
        <v>478</v>
      </c>
      <c r="C37" s="21" t="s">
        <v>554</v>
      </c>
    </row>
    <row r="38" spans="1:18" ht="15.75" x14ac:dyDescent="0.25">
      <c r="A38" s="19" t="s">
        <v>492</v>
      </c>
      <c r="B38" s="95" t="s">
        <v>238</v>
      </c>
      <c r="C38" s="21" t="s">
        <v>554</v>
      </c>
    </row>
    <row r="39" spans="1:18" ht="15.75" x14ac:dyDescent="0.25">
      <c r="A39" s="281"/>
      <c r="B39" s="282"/>
      <c r="C39" s="283"/>
    </row>
    <row r="40" spans="1:18" ht="63" x14ac:dyDescent="0.25">
      <c r="A40" s="19" t="s">
        <v>481</v>
      </c>
      <c r="B40" s="95" t="s">
        <v>534</v>
      </c>
      <c r="C40" s="23" t="s">
        <v>574</v>
      </c>
    </row>
    <row r="41" spans="1:18" ht="94.5" x14ac:dyDescent="0.25">
      <c r="A41" s="19" t="s">
        <v>493</v>
      </c>
      <c r="B41" s="95" t="s">
        <v>516</v>
      </c>
      <c r="C41" s="210" t="s">
        <v>598</v>
      </c>
    </row>
    <row r="42" spans="1:18" ht="78.75" x14ac:dyDescent="0.25">
      <c r="A42" s="19" t="s">
        <v>482</v>
      </c>
      <c r="B42" s="95" t="s">
        <v>531</v>
      </c>
      <c r="C42" s="210" t="s">
        <v>597</v>
      </c>
    </row>
    <row r="43" spans="1:18" ht="173.25" x14ac:dyDescent="0.25">
      <c r="A43" s="19" t="s">
        <v>496</v>
      </c>
      <c r="B43" s="95" t="s">
        <v>497</v>
      </c>
      <c r="C43" s="210" t="s">
        <v>556</v>
      </c>
    </row>
    <row r="44" spans="1:18" ht="94.5" x14ac:dyDescent="0.25">
      <c r="A44" s="19" t="s">
        <v>483</v>
      </c>
      <c r="B44" s="95" t="s">
        <v>522</v>
      </c>
      <c r="C44" s="210" t="s">
        <v>556</v>
      </c>
    </row>
    <row r="45" spans="1:18" ht="94.5" x14ac:dyDescent="0.25">
      <c r="A45" s="19" t="s">
        <v>517</v>
      </c>
      <c r="B45" s="95" t="s">
        <v>523</v>
      </c>
      <c r="C45" s="210" t="s">
        <v>556</v>
      </c>
    </row>
    <row r="46" spans="1:18" ht="94.5" x14ac:dyDescent="0.25">
      <c r="A46" s="19" t="s">
        <v>484</v>
      </c>
      <c r="B46" s="95" t="s">
        <v>524</v>
      </c>
      <c r="C46" s="210" t="s">
        <v>556</v>
      </c>
    </row>
    <row r="47" spans="1:18" ht="15.75" x14ac:dyDescent="0.25">
      <c r="A47" s="281"/>
      <c r="B47" s="282"/>
      <c r="C47" s="283"/>
    </row>
    <row r="48" spans="1:18" ht="47.25" x14ac:dyDescent="0.25">
      <c r="A48" s="19" t="s">
        <v>518</v>
      </c>
      <c r="B48" s="95" t="s">
        <v>532</v>
      </c>
      <c r="C48" s="211">
        <f>'6.2. Паспорт фин осв ввод'!D24</f>
        <v>1193.30648197446</v>
      </c>
    </row>
    <row r="49" spans="1:3" ht="47.25" x14ac:dyDescent="0.25">
      <c r="A49" s="19" t="s">
        <v>485</v>
      </c>
      <c r="B49" s="95" t="s">
        <v>533</v>
      </c>
      <c r="C49" s="211">
        <f>'6.2. Паспорт фин осв ввод'!D30</f>
        <v>994.38849551204999</v>
      </c>
    </row>
  </sheetData>
  <customSheetViews>
    <customSheetView guid="{C290BBE0-3C98-461A-94BD-C632345D89F6}" scale="70" showPageBreaks="1" fitToPage="1" printArea="1" view="pageBreakPreview" topLeftCell="A41">
      <selection activeCell="C45" sqref="C45"/>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13">
      <selection activeCell="C27" sqref="C27"/>
      <pageMargins left="0.70866141732283472" right="0.70866141732283472" top="0.74803149606299213" bottom="0.74803149606299213" header="0.31496062992125984" footer="0.31496062992125984"/>
      <pageSetup paperSize="8" scale="49" orientation="portrait" r:id="rId2"/>
    </customSheetView>
    <customSheetView guid="{39B71E68-BF27-4D0E-9B8B-6F4286FA19B0}" showPageBreaks="1" fitToPage="1" printArea="1" view="pageBreakPreview" topLeftCell="A46">
      <selection activeCell="C37" sqref="C37"/>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5" right="0.25" top="0.75" bottom="0.75" header="0.3" footer="0.3"/>
  <pageSetup paperSize="8" scale="65"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CE77"/>
  <sheetViews>
    <sheetView zoomScale="70" zoomScaleNormal="70" zoomScaleSheetLayoutView="55" workbookViewId="0">
      <selection activeCell="K32" sqref="K32"/>
    </sheetView>
  </sheetViews>
  <sheetFormatPr defaultColWidth="9.140625" defaultRowHeight="15.75" x14ac:dyDescent="0.25"/>
  <cols>
    <col min="1" max="1" width="9.140625" style="42"/>
    <col min="2" max="2" width="57.85546875" style="42" customWidth="1"/>
    <col min="3" max="7" width="21.5703125" style="42" customWidth="1"/>
    <col min="8" max="11" width="9.42578125" style="42" customWidth="1"/>
    <col min="12" max="12" width="11.85546875" style="42" customWidth="1"/>
    <col min="13" max="13" width="9.42578125" style="42" customWidth="1"/>
    <col min="14" max="14" width="16.7109375" style="42" customWidth="1"/>
    <col min="15" max="15" width="9.42578125" style="42" customWidth="1"/>
    <col min="16" max="16" width="13.28515625" style="42" customWidth="1"/>
    <col min="17" max="17" width="9.42578125" style="42" customWidth="1"/>
    <col min="18" max="18" width="12.140625" style="42" customWidth="1"/>
    <col min="19" max="39" width="9.42578125" style="42" customWidth="1"/>
    <col min="40" max="40" width="10" style="42" customWidth="1"/>
    <col min="41" max="55" width="7.5703125" style="42" customWidth="1"/>
    <col min="56" max="56" width="8.7109375" style="42" customWidth="1"/>
    <col min="57" max="57" width="8" style="42" customWidth="1"/>
    <col min="58" max="58" width="9.140625" style="42"/>
    <col min="59" max="59" width="8.7109375" style="42" customWidth="1"/>
    <col min="60" max="67" width="9.140625" style="42"/>
    <col min="68" max="68" width="7.42578125" style="42" customWidth="1"/>
    <col min="69" max="71" width="7.5703125" style="42" customWidth="1"/>
    <col min="72" max="72" width="7.42578125" style="42" customWidth="1"/>
    <col min="73" max="75" width="7.5703125" style="42" customWidth="1"/>
    <col min="76" max="76" width="7.42578125" style="42" customWidth="1"/>
    <col min="77" max="79" width="7.5703125" style="42" customWidth="1"/>
    <col min="80" max="80" width="15.85546875" style="42" customWidth="1"/>
    <col min="81" max="81" width="19.5703125" style="42" customWidth="1"/>
    <col min="82" max="16384" width="9.140625" style="42"/>
  </cols>
  <sheetData>
    <row r="1" spans="1:79" ht="18.75" x14ac:dyDescent="0.25">
      <c r="U1" s="25" t="s">
        <v>70</v>
      </c>
      <c r="AW1" s="25" t="s">
        <v>70</v>
      </c>
    </row>
    <row r="2" spans="1:79" ht="18.75" x14ac:dyDescent="0.3">
      <c r="U2" s="11" t="s">
        <v>11</v>
      </c>
      <c r="AW2" s="11" t="s">
        <v>11</v>
      </c>
    </row>
    <row r="3" spans="1:79" ht="18.75" x14ac:dyDescent="0.3">
      <c r="U3" s="11" t="s">
        <v>69</v>
      </c>
      <c r="AW3" s="11" t="s">
        <v>69</v>
      </c>
    </row>
    <row r="4" spans="1:79" ht="18.75" customHeight="1" x14ac:dyDescent="0.25">
      <c r="A4" s="284" t="str">
        <f>'1. паспорт местоположение'!A5:C5</f>
        <v>Год раскрытия информации: 2022 год</v>
      </c>
      <c r="B4" s="284"/>
      <c r="C4" s="284"/>
      <c r="D4" s="284"/>
      <c r="E4" s="284"/>
      <c r="F4" s="284"/>
      <c r="G4" s="284"/>
      <c r="H4" s="284"/>
      <c r="I4" s="284"/>
      <c r="J4" s="284"/>
      <c r="K4" s="284"/>
      <c r="L4" s="284"/>
      <c r="M4" s="284"/>
      <c r="N4" s="284"/>
      <c r="O4" s="284"/>
      <c r="P4" s="284"/>
      <c r="Q4" s="284"/>
      <c r="R4" s="284"/>
      <c r="S4" s="284"/>
      <c r="T4" s="284"/>
      <c r="U4" s="284"/>
      <c r="V4" s="284"/>
      <c r="W4" s="284"/>
      <c r="X4" s="284"/>
      <c r="Y4" s="284"/>
      <c r="Z4" s="284"/>
      <c r="AA4" s="284"/>
      <c r="AB4" s="284"/>
      <c r="AC4" s="284"/>
    </row>
    <row r="5" spans="1:79" ht="18.75" x14ac:dyDescent="0.3">
      <c r="AC5" s="11"/>
      <c r="BE5" s="11"/>
    </row>
    <row r="6" spans="1:79" ht="18.75" x14ac:dyDescent="0.25">
      <c r="A6" s="349" t="s">
        <v>10</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row>
    <row r="7" spans="1:79" ht="18.75" x14ac:dyDescent="0.25">
      <c r="A7" s="140"/>
      <c r="B7" s="140"/>
      <c r="C7" s="140"/>
      <c r="D7" s="140"/>
      <c r="E7" s="140"/>
      <c r="F7" s="140"/>
      <c r="G7" s="140"/>
      <c r="H7" s="140"/>
      <c r="I7" s="140"/>
      <c r="J7" s="141"/>
      <c r="K7" s="141"/>
      <c r="L7" s="141"/>
      <c r="M7" s="141"/>
      <c r="N7" s="141"/>
      <c r="O7" s="141"/>
      <c r="P7" s="141"/>
      <c r="Q7" s="141"/>
      <c r="R7" s="141"/>
      <c r="S7" s="141"/>
      <c r="T7" s="141"/>
      <c r="U7" s="141"/>
      <c r="V7" s="141"/>
      <c r="W7" s="141"/>
      <c r="X7" s="141"/>
      <c r="Y7" s="141"/>
      <c r="Z7" s="141"/>
      <c r="AA7" s="141"/>
      <c r="AB7" s="141"/>
      <c r="AC7" s="141"/>
      <c r="AN7" s="141"/>
      <c r="AO7" s="141"/>
      <c r="AP7" s="141"/>
      <c r="AQ7" s="141"/>
      <c r="AR7" s="141"/>
      <c r="AS7" s="141"/>
      <c r="AT7" s="141"/>
      <c r="AU7" s="141"/>
      <c r="AV7" s="141"/>
      <c r="AW7" s="141"/>
      <c r="AX7" s="141"/>
      <c r="AY7" s="141"/>
      <c r="AZ7" s="141"/>
      <c r="BA7" s="141"/>
      <c r="BB7" s="141"/>
      <c r="BC7" s="141"/>
      <c r="BD7" s="141"/>
      <c r="BE7" s="141"/>
      <c r="BP7" s="141"/>
      <c r="BQ7" s="141"/>
      <c r="BR7" s="141"/>
      <c r="BS7" s="141"/>
      <c r="BT7" s="141"/>
      <c r="BU7" s="141"/>
      <c r="BV7" s="141"/>
      <c r="BW7" s="141"/>
      <c r="BX7" s="141"/>
      <c r="BY7" s="141"/>
      <c r="BZ7" s="141"/>
      <c r="CA7" s="141"/>
    </row>
    <row r="8" spans="1:79" x14ac:dyDescent="0.25">
      <c r="A8" s="350" t="str">
        <f>'1. паспорт местоположение'!A9:C9</f>
        <v xml:space="preserve">Акционерное общество "Калининградская генерирующая компания" </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row>
    <row r="9" spans="1:79" ht="18.75" customHeight="1" x14ac:dyDescent="0.25">
      <c r="A9" s="348" t="s">
        <v>9</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row>
    <row r="10" spans="1:79" ht="18.75" x14ac:dyDescent="0.25">
      <c r="A10" s="140"/>
      <c r="B10" s="140"/>
      <c r="C10" s="140"/>
      <c r="D10" s="140"/>
      <c r="E10" s="140"/>
      <c r="F10" s="140"/>
      <c r="G10" s="140"/>
      <c r="H10" s="140"/>
      <c r="I10" s="140"/>
      <c r="J10" s="141"/>
      <c r="K10" s="141"/>
      <c r="L10" s="141"/>
      <c r="M10" s="141"/>
      <c r="N10" s="141"/>
      <c r="O10" s="141"/>
      <c r="P10" s="141"/>
      <c r="Q10" s="141"/>
      <c r="R10" s="141"/>
      <c r="S10" s="141"/>
      <c r="T10" s="141"/>
      <c r="U10" s="141"/>
      <c r="V10" s="141"/>
      <c r="W10" s="141"/>
      <c r="X10" s="141"/>
      <c r="Y10" s="141"/>
      <c r="Z10" s="141"/>
      <c r="AA10" s="141"/>
      <c r="AB10" s="141"/>
      <c r="AC10" s="141"/>
      <c r="AN10" s="141"/>
      <c r="AO10" s="141"/>
      <c r="AP10" s="141"/>
      <c r="AQ10" s="141"/>
      <c r="AR10" s="141"/>
      <c r="AS10" s="141"/>
      <c r="AT10" s="141"/>
      <c r="AU10" s="141"/>
      <c r="AV10" s="141"/>
      <c r="AW10" s="141"/>
      <c r="AX10" s="141"/>
      <c r="AY10" s="141"/>
      <c r="AZ10" s="141"/>
      <c r="BA10" s="141"/>
      <c r="BB10" s="141"/>
      <c r="BC10" s="141"/>
      <c r="BD10" s="141"/>
      <c r="BE10" s="141"/>
      <c r="BP10" s="141"/>
      <c r="BQ10" s="141"/>
      <c r="BR10" s="141"/>
      <c r="BS10" s="141"/>
      <c r="BT10" s="141"/>
      <c r="BU10" s="141"/>
      <c r="BV10" s="141"/>
      <c r="BW10" s="141"/>
      <c r="BX10" s="141"/>
      <c r="BY10" s="141"/>
      <c r="BZ10" s="141"/>
      <c r="CA10" s="141"/>
    </row>
    <row r="11" spans="1:79" x14ac:dyDescent="0.25">
      <c r="A11" s="350" t="str">
        <f>'1. паспорт местоположение'!A12:C12</f>
        <v>J_KGK_01</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row>
    <row r="12" spans="1:79" x14ac:dyDescent="0.25">
      <c r="A12" s="348" t="s">
        <v>8</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row>
    <row r="13" spans="1:79" ht="16.5" customHeight="1" x14ac:dyDescent="0.3">
      <c r="A13" s="142"/>
      <c r="B13" s="142"/>
      <c r="C13" s="142"/>
      <c r="D13" s="142"/>
      <c r="E13" s="142"/>
      <c r="F13" s="142"/>
      <c r="G13" s="142"/>
      <c r="H13" s="142"/>
      <c r="I13" s="142"/>
      <c r="J13" s="55"/>
      <c r="K13" s="55"/>
      <c r="L13" s="55"/>
      <c r="M13" s="55"/>
      <c r="N13" s="55"/>
      <c r="O13" s="55"/>
      <c r="P13" s="55"/>
      <c r="Q13" s="55"/>
      <c r="R13" s="55"/>
      <c r="S13" s="55"/>
      <c r="T13" s="55"/>
      <c r="U13" s="55"/>
      <c r="V13" s="55"/>
      <c r="W13" s="55"/>
      <c r="X13" s="55"/>
      <c r="Y13" s="55"/>
      <c r="Z13" s="55"/>
      <c r="AA13" s="55"/>
      <c r="AB13" s="55"/>
      <c r="AC13" s="55"/>
      <c r="AN13" s="55"/>
      <c r="AO13" s="55"/>
      <c r="AP13" s="55"/>
      <c r="AQ13" s="55"/>
      <c r="AR13" s="55"/>
      <c r="AS13" s="55"/>
      <c r="AT13" s="55"/>
      <c r="AU13" s="55"/>
      <c r="AV13" s="55"/>
      <c r="AW13" s="55"/>
      <c r="AX13" s="55"/>
      <c r="AY13" s="55"/>
      <c r="AZ13" s="55"/>
      <c r="BA13" s="55"/>
      <c r="BB13" s="55"/>
      <c r="BC13" s="55"/>
      <c r="BD13" s="55"/>
      <c r="BE13" s="55"/>
      <c r="BP13" s="55"/>
      <c r="BQ13" s="55"/>
      <c r="BR13" s="55"/>
      <c r="BS13" s="55"/>
      <c r="BT13" s="55"/>
      <c r="BU13" s="55"/>
      <c r="BV13" s="55"/>
      <c r="BW13" s="55"/>
      <c r="BX13" s="55"/>
      <c r="BY13" s="55"/>
      <c r="BZ13" s="55"/>
      <c r="CA13" s="55"/>
    </row>
    <row r="14" spans="1:79" x14ac:dyDescent="0.25">
      <c r="A14" s="351" t="str">
        <f>'1. паспорт местоположение'!A15:C15</f>
        <v>Реконструкция производственного объекта "Гусевская ТЭЦ" г. Гусев</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row>
    <row r="15" spans="1:79" ht="15.75" customHeight="1" x14ac:dyDescent="0.25">
      <c r="A15" s="285" t="s">
        <v>7</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row>
    <row r="16" spans="1:79"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row>
    <row r="18" spans="1:83" x14ac:dyDescent="0.25">
      <c r="A18" s="353" t="s">
        <v>506</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20" spans="1:83" ht="33" customHeight="1" x14ac:dyDescent="0.25">
      <c r="A20" s="338" t="s">
        <v>193</v>
      </c>
      <c r="B20" s="338" t="s">
        <v>192</v>
      </c>
      <c r="C20" s="336" t="s">
        <v>191</v>
      </c>
      <c r="D20" s="336"/>
      <c r="E20" s="398" t="s">
        <v>601</v>
      </c>
      <c r="F20" s="399"/>
      <c r="G20" s="400"/>
      <c r="H20" s="345" t="s">
        <v>541</v>
      </c>
      <c r="I20" s="346"/>
      <c r="J20" s="346"/>
      <c r="K20" s="346"/>
      <c r="L20" s="345" t="s">
        <v>560</v>
      </c>
      <c r="M20" s="346"/>
      <c r="N20" s="346"/>
      <c r="O20" s="346"/>
      <c r="P20" s="345" t="s">
        <v>561</v>
      </c>
      <c r="Q20" s="346"/>
      <c r="R20" s="346"/>
      <c r="S20" s="346"/>
      <c r="T20" s="345" t="s">
        <v>562</v>
      </c>
      <c r="U20" s="346"/>
      <c r="V20" s="346"/>
      <c r="W20" s="346"/>
      <c r="X20" s="345" t="s">
        <v>563</v>
      </c>
      <c r="Y20" s="346"/>
      <c r="Z20" s="346"/>
      <c r="AA20" s="346"/>
      <c r="AB20" s="345" t="s">
        <v>578</v>
      </c>
      <c r="AC20" s="346"/>
      <c r="AD20" s="346"/>
      <c r="AE20" s="346"/>
      <c r="AF20" s="345" t="s">
        <v>579</v>
      </c>
      <c r="AG20" s="346"/>
      <c r="AH20" s="346"/>
      <c r="AI20" s="346"/>
      <c r="AJ20" s="345" t="s">
        <v>580</v>
      </c>
      <c r="AK20" s="346"/>
      <c r="AL20" s="346"/>
      <c r="AM20" s="346"/>
      <c r="AN20" s="345" t="s">
        <v>581</v>
      </c>
      <c r="AO20" s="346"/>
      <c r="AP20" s="346"/>
      <c r="AQ20" s="346"/>
      <c r="AR20" s="345" t="s">
        <v>582</v>
      </c>
      <c r="AS20" s="346"/>
      <c r="AT20" s="346"/>
      <c r="AU20" s="346"/>
      <c r="AV20" s="345" t="s">
        <v>583</v>
      </c>
      <c r="AW20" s="346"/>
      <c r="AX20" s="346"/>
      <c r="AY20" s="346"/>
      <c r="AZ20" s="345" t="s">
        <v>584</v>
      </c>
      <c r="BA20" s="346"/>
      <c r="BB20" s="346"/>
      <c r="BC20" s="346"/>
      <c r="BD20" s="345" t="s">
        <v>585</v>
      </c>
      <c r="BE20" s="346"/>
      <c r="BF20" s="346"/>
      <c r="BG20" s="346"/>
      <c r="BH20" s="345" t="s">
        <v>586</v>
      </c>
      <c r="BI20" s="346"/>
      <c r="BJ20" s="346"/>
      <c r="BK20" s="346"/>
      <c r="BL20" s="345" t="s">
        <v>587</v>
      </c>
      <c r="BM20" s="346"/>
      <c r="BN20" s="346"/>
      <c r="BO20" s="346"/>
      <c r="BP20" s="345" t="s">
        <v>588</v>
      </c>
      <c r="BQ20" s="346"/>
      <c r="BR20" s="346"/>
      <c r="BS20" s="346"/>
      <c r="BT20" s="345" t="s">
        <v>595</v>
      </c>
      <c r="BU20" s="346"/>
      <c r="BV20" s="346"/>
      <c r="BW20" s="346"/>
      <c r="BX20" s="345" t="s">
        <v>596</v>
      </c>
      <c r="BY20" s="346"/>
      <c r="BZ20" s="346"/>
      <c r="CA20" s="346"/>
      <c r="CB20" s="359" t="s">
        <v>190</v>
      </c>
      <c r="CC20" s="360"/>
    </row>
    <row r="21" spans="1:83" ht="99.75" customHeight="1" x14ac:dyDescent="0.25">
      <c r="A21" s="339"/>
      <c r="B21" s="339"/>
      <c r="C21" s="336"/>
      <c r="D21" s="336"/>
      <c r="E21" s="342"/>
      <c r="F21" s="401"/>
      <c r="G21" s="343"/>
      <c r="H21" s="347" t="s">
        <v>3</v>
      </c>
      <c r="I21" s="347"/>
      <c r="J21" s="354" t="s">
        <v>600</v>
      </c>
      <c r="K21" s="355"/>
      <c r="L21" s="347" t="s">
        <v>3</v>
      </c>
      <c r="M21" s="347"/>
      <c r="N21" s="354" t="s">
        <v>600</v>
      </c>
      <c r="O21" s="355"/>
      <c r="P21" s="347" t="s">
        <v>3</v>
      </c>
      <c r="Q21" s="347"/>
      <c r="R21" s="347" t="s">
        <v>188</v>
      </c>
      <c r="S21" s="347"/>
      <c r="T21" s="347" t="s">
        <v>3</v>
      </c>
      <c r="U21" s="347"/>
      <c r="V21" s="347" t="s">
        <v>188</v>
      </c>
      <c r="W21" s="347"/>
      <c r="X21" s="347" t="s">
        <v>3</v>
      </c>
      <c r="Y21" s="347"/>
      <c r="Z21" s="347" t="s">
        <v>188</v>
      </c>
      <c r="AA21" s="347"/>
      <c r="AB21" s="347" t="s">
        <v>3</v>
      </c>
      <c r="AC21" s="347"/>
      <c r="AD21" s="347" t="s">
        <v>188</v>
      </c>
      <c r="AE21" s="347"/>
      <c r="AF21" s="347" t="s">
        <v>3</v>
      </c>
      <c r="AG21" s="347"/>
      <c r="AH21" s="347" t="s">
        <v>188</v>
      </c>
      <c r="AI21" s="347"/>
      <c r="AJ21" s="347" t="s">
        <v>3</v>
      </c>
      <c r="AK21" s="347"/>
      <c r="AL21" s="347" t="s">
        <v>188</v>
      </c>
      <c r="AM21" s="347"/>
      <c r="AN21" s="347" t="s">
        <v>3</v>
      </c>
      <c r="AO21" s="347"/>
      <c r="AP21" s="347" t="s">
        <v>188</v>
      </c>
      <c r="AQ21" s="347"/>
      <c r="AR21" s="347" t="s">
        <v>3</v>
      </c>
      <c r="AS21" s="347"/>
      <c r="AT21" s="347" t="s">
        <v>188</v>
      </c>
      <c r="AU21" s="347"/>
      <c r="AV21" s="347" t="s">
        <v>3</v>
      </c>
      <c r="AW21" s="347"/>
      <c r="AX21" s="347" t="s">
        <v>188</v>
      </c>
      <c r="AY21" s="347"/>
      <c r="AZ21" s="347" t="s">
        <v>3</v>
      </c>
      <c r="BA21" s="347"/>
      <c r="BB21" s="347" t="s">
        <v>188</v>
      </c>
      <c r="BC21" s="347"/>
      <c r="BD21" s="347" t="s">
        <v>3</v>
      </c>
      <c r="BE21" s="347"/>
      <c r="BF21" s="347" t="s">
        <v>188</v>
      </c>
      <c r="BG21" s="347"/>
      <c r="BH21" s="347" t="s">
        <v>3</v>
      </c>
      <c r="BI21" s="347"/>
      <c r="BJ21" s="347" t="s">
        <v>188</v>
      </c>
      <c r="BK21" s="347"/>
      <c r="BL21" s="347" t="s">
        <v>3</v>
      </c>
      <c r="BM21" s="347"/>
      <c r="BN21" s="347" t="s">
        <v>188</v>
      </c>
      <c r="BO21" s="347"/>
      <c r="BP21" s="347" t="s">
        <v>3</v>
      </c>
      <c r="BQ21" s="347"/>
      <c r="BR21" s="347" t="s">
        <v>188</v>
      </c>
      <c r="BS21" s="347"/>
      <c r="BT21" s="347" t="s">
        <v>3</v>
      </c>
      <c r="BU21" s="347"/>
      <c r="BV21" s="347" t="s">
        <v>188</v>
      </c>
      <c r="BW21" s="347"/>
      <c r="BX21" s="347" t="s">
        <v>3</v>
      </c>
      <c r="BY21" s="347"/>
      <c r="BZ21" s="347" t="s">
        <v>188</v>
      </c>
      <c r="CA21" s="347"/>
      <c r="CB21" s="361"/>
      <c r="CC21" s="362"/>
    </row>
    <row r="22" spans="1:83" ht="89.25" customHeight="1" x14ac:dyDescent="0.25">
      <c r="A22" s="340"/>
      <c r="B22" s="340"/>
      <c r="C22" s="149" t="s">
        <v>3</v>
      </c>
      <c r="D22" s="149" t="s">
        <v>188</v>
      </c>
      <c r="E22" s="402" t="s">
        <v>602</v>
      </c>
      <c r="F22" s="402" t="s">
        <v>603</v>
      </c>
      <c r="G22" s="402" t="s">
        <v>604</v>
      </c>
      <c r="H22" s="99" t="s">
        <v>486</v>
      </c>
      <c r="I22" s="99" t="s">
        <v>487</v>
      </c>
      <c r="J22" s="99" t="s">
        <v>486</v>
      </c>
      <c r="K22" s="99" t="s">
        <v>487</v>
      </c>
      <c r="L22" s="99" t="s">
        <v>486</v>
      </c>
      <c r="M22" s="99" t="s">
        <v>487</v>
      </c>
      <c r="N22" s="99" t="s">
        <v>486</v>
      </c>
      <c r="O22" s="99" t="s">
        <v>487</v>
      </c>
      <c r="P22" s="99" t="s">
        <v>486</v>
      </c>
      <c r="Q22" s="99" t="s">
        <v>487</v>
      </c>
      <c r="R22" s="99" t="s">
        <v>486</v>
      </c>
      <c r="S22" s="99" t="s">
        <v>487</v>
      </c>
      <c r="T22" s="99" t="s">
        <v>486</v>
      </c>
      <c r="U22" s="99" t="s">
        <v>487</v>
      </c>
      <c r="V22" s="99" t="s">
        <v>486</v>
      </c>
      <c r="W22" s="99" t="s">
        <v>487</v>
      </c>
      <c r="X22" s="99" t="s">
        <v>486</v>
      </c>
      <c r="Y22" s="99" t="s">
        <v>487</v>
      </c>
      <c r="Z22" s="99" t="s">
        <v>486</v>
      </c>
      <c r="AA22" s="99" t="s">
        <v>487</v>
      </c>
      <c r="AB22" s="99" t="s">
        <v>486</v>
      </c>
      <c r="AC22" s="99" t="s">
        <v>487</v>
      </c>
      <c r="AD22" s="99" t="s">
        <v>486</v>
      </c>
      <c r="AE22" s="99" t="s">
        <v>487</v>
      </c>
      <c r="AF22" s="99" t="s">
        <v>486</v>
      </c>
      <c r="AG22" s="99" t="s">
        <v>487</v>
      </c>
      <c r="AH22" s="99" t="s">
        <v>486</v>
      </c>
      <c r="AI22" s="99" t="s">
        <v>487</v>
      </c>
      <c r="AJ22" s="99" t="s">
        <v>486</v>
      </c>
      <c r="AK22" s="99" t="s">
        <v>487</v>
      </c>
      <c r="AL22" s="99" t="s">
        <v>486</v>
      </c>
      <c r="AM22" s="99" t="s">
        <v>487</v>
      </c>
      <c r="AN22" s="99" t="s">
        <v>486</v>
      </c>
      <c r="AO22" s="99" t="s">
        <v>487</v>
      </c>
      <c r="AP22" s="99" t="s">
        <v>486</v>
      </c>
      <c r="AQ22" s="99" t="s">
        <v>487</v>
      </c>
      <c r="AR22" s="99" t="s">
        <v>486</v>
      </c>
      <c r="AS22" s="99" t="s">
        <v>487</v>
      </c>
      <c r="AT22" s="99" t="s">
        <v>486</v>
      </c>
      <c r="AU22" s="99" t="s">
        <v>487</v>
      </c>
      <c r="AV22" s="99" t="s">
        <v>486</v>
      </c>
      <c r="AW22" s="99" t="s">
        <v>487</v>
      </c>
      <c r="AX22" s="99" t="s">
        <v>486</v>
      </c>
      <c r="AY22" s="99" t="s">
        <v>487</v>
      </c>
      <c r="AZ22" s="99" t="s">
        <v>486</v>
      </c>
      <c r="BA22" s="99" t="s">
        <v>487</v>
      </c>
      <c r="BB22" s="99" t="s">
        <v>486</v>
      </c>
      <c r="BC22" s="99" t="s">
        <v>487</v>
      </c>
      <c r="BD22" s="99" t="s">
        <v>486</v>
      </c>
      <c r="BE22" s="99" t="s">
        <v>487</v>
      </c>
      <c r="BF22" s="99" t="s">
        <v>486</v>
      </c>
      <c r="BG22" s="99" t="s">
        <v>487</v>
      </c>
      <c r="BH22" s="99" t="s">
        <v>486</v>
      </c>
      <c r="BI22" s="99" t="s">
        <v>487</v>
      </c>
      <c r="BJ22" s="99" t="s">
        <v>486</v>
      </c>
      <c r="BK22" s="99" t="s">
        <v>487</v>
      </c>
      <c r="BL22" s="99" t="s">
        <v>486</v>
      </c>
      <c r="BM22" s="99" t="s">
        <v>487</v>
      </c>
      <c r="BN22" s="99" t="s">
        <v>486</v>
      </c>
      <c r="BO22" s="99" t="s">
        <v>487</v>
      </c>
      <c r="BP22" s="99" t="s">
        <v>486</v>
      </c>
      <c r="BQ22" s="99" t="s">
        <v>487</v>
      </c>
      <c r="BR22" s="99" t="s">
        <v>486</v>
      </c>
      <c r="BS22" s="99" t="s">
        <v>487</v>
      </c>
      <c r="BT22" s="99" t="s">
        <v>486</v>
      </c>
      <c r="BU22" s="99" t="s">
        <v>487</v>
      </c>
      <c r="BV22" s="99" t="s">
        <v>486</v>
      </c>
      <c r="BW22" s="99" t="s">
        <v>487</v>
      </c>
      <c r="BX22" s="99" t="s">
        <v>486</v>
      </c>
      <c r="BY22" s="99" t="s">
        <v>487</v>
      </c>
      <c r="BZ22" s="99" t="s">
        <v>486</v>
      </c>
      <c r="CA22" s="99" t="s">
        <v>487</v>
      </c>
      <c r="CB22" s="149" t="s">
        <v>189</v>
      </c>
      <c r="CC22" s="149" t="s">
        <v>188</v>
      </c>
    </row>
    <row r="23" spans="1:83" ht="19.5" customHeight="1" x14ac:dyDescent="0.25">
      <c r="A23" s="48">
        <v>1</v>
      </c>
      <c r="B23" s="48">
        <f>A23+1</f>
        <v>2</v>
      </c>
      <c r="C23" s="48">
        <f t="shared" ref="C23:CC23" si="0">B23+1</f>
        <v>3</v>
      </c>
      <c r="D23" s="48">
        <f t="shared" si="0"/>
        <v>4</v>
      </c>
      <c r="E23" s="279"/>
      <c r="F23" s="279"/>
      <c r="G23" s="279"/>
      <c r="H23" s="48">
        <f>D23+1</f>
        <v>5</v>
      </c>
      <c r="I23" s="48">
        <f t="shared" si="0"/>
        <v>6</v>
      </c>
      <c r="J23" s="48">
        <f t="shared" si="0"/>
        <v>7</v>
      </c>
      <c r="K23" s="48">
        <f t="shared" si="0"/>
        <v>8</v>
      </c>
      <c r="L23" s="48">
        <f t="shared" si="0"/>
        <v>9</v>
      </c>
      <c r="M23" s="48">
        <f t="shared" si="0"/>
        <v>10</v>
      </c>
      <c r="N23" s="48">
        <f t="shared" si="0"/>
        <v>11</v>
      </c>
      <c r="O23" s="48">
        <f t="shared" si="0"/>
        <v>12</v>
      </c>
      <c r="P23" s="48">
        <f t="shared" si="0"/>
        <v>13</v>
      </c>
      <c r="Q23" s="48">
        <f t="shared" si="0"/>
        <v>14</v>
      </c>
      <c r="R23" s="48">
        <f t="shared" si="0"/>
        <v>15</v>
      </c>
      <c r="S23" s="48">
        <f t="shared" si="0"/>
        <v>16</v>
      </c>
      <c r="T23" s="48">
        <f t="shared" si="0"/>
        <v>17</v>
      </c>
      <c r="U23" s="48">
        <f t="shared" si="0"/>
        <v>18</v>
      </c>
      <c r="V23" s="48">
        <f t="shared" si="0"/>
        <v>19</v>
      </c>
      <c r="W23" s="48">
        <f t="shared" si="0"/>
        <v>20</v>
      </c>
      <c r="X23" s="48">
        <f t="shared" si="0"/>
        <v>21</v>
      </c>
      <c r="Y23" s="48">
        <f t="shared" si="0"/>
        <v>22</v>
      </c>
      <c r="Z23" s="48">
        <f t="shared" si="0"/>
        <v>23</v>
      </c>
      <c r="AA23" s="48">
        <f t="shared" si="0"/>
        <v>24</v>
      </c>
      <c r="AB23" s="48">
        <f t="shared" si="0"/>
        <v>25</v>
      </c>
      <c r="AC23" s="48">
        <f t="shared" si="0"/>
        <v>26</v>
      </c>
      <c r="AD23" s="48">
        <f t="shared" si="0"/>
        <v>27</v>
      </c>
      <c r="AE23" s="48">
        <f t="shared" si="0"/>
        <v>28</v>
      </c>
      <c r="AF23" s="48">
        <f t="shared" si="0"/>
        <v>29</v>
      </c>
      <c r="AG23" s="48">
        <f t="shared" si="0"/>
        <v>30</v>
      </c>
      <c r="AH23" s="48">
        <f t="shared" si="0"/>
        <v>31</v>
      </c>
      <c r="AI23" s="48">
        <f t="shared" si="0"/>
        <v>32</v>
      </c>
      <c r="AJ23" s="48">
        <f t="shared" si="0"/>
        <v>33</v>
      </c>
      <c r="AK23" s="48">
        <f t="shared" si="0"/>
        <v>34</v>
      </c>
      <c r="AL23" s="48">
        <f t="shared" si="0"/>
        <v>35</v>
      </c>
      <c r="AM23" s="48">
        <f t="shared" si="0"/>
        <v>36</v>
      </c>
      <c r="AN23" s="48">
        <f t="shared" ref="AN23" si="1">AM23+1</f>
        <v>37</v>
      </c>
      <c r="AO23" s="48">
        <f t="shared" ref="AO23" si="2">AN23+1</f>
        <v>38</v>
      </c>
      <c r="AP23" s="48">
        <f t="shared" ref="AP23" si="3">AO23+1</f>
        <v>39</v>
      </c>
      <c r="AQ23" s="48">
        <f t="shared" ref="AQ23" si="4">AP23+1</f>
        <v>40</v>
      </c>
      <c r="AR23" s="48">
        <f t="shared" ref="AR23" si="5">AQ23+1</f>
        <v>41</v>
      </c>
      <c r="AS23" s="48">
        <f t="shared" ref="AS23" si="6">AR23+1</f>
        <v>42</v>
      </c>
      <c r="AT23" s="48">
        <f t="shared" ref="AT23" si="7">AS23+1</f>
        <v>43</v>
      </c>
      <c r="AU23" s="48">
        <f t="shared" ref="AU23" si="8">AT23+1</f>
        <v>44</v>
      </c>
      <c r="AV23" s="48">
        <f t="shared" ref="AV23" si="9">AU23+1</f>
        <v>45</v>
      </c>
      <c r="AW23" s="48">
        <f t="shared" ref="AW23" si="10">AV23+1</f>
        <v>46</v>
      </c>
      <c r="AX23" s="48">
        <f t="shared" ref="AX23" si="11">AW23+1</f>
        <v>47</v>
      </c>
      <c r="AY23" s="48">
        <f t="shared" ref="AY23" si="12">AX23+1</f>
        <v>48</v>
      </c>
      <c r="AZ23" s="48">
        <f t="shared" ref="AZ23" si="13">AI23+1</f>
        <v>33</v>
      </c>
      <c r="BA23" s="48">
        <f t="shared" ref="BA23" si="14">AZ23+1</f>
        <v>34</v>
      </c>
      <c r="BB23" s="48">
        <f t="shared" ref="BB23" si="15">BA23+1</f>
        <v>35</v>
      </c>
      <c r="BC23" s="48">
        <f t="shared" ref="BC23" si="16">BB23+1</f>
        <v>36</v>
      </c>
      <c r="BD23" s="48">
        <f t="shared" ref="BD23" si="17">BC23+1</f>
        <v>37</v>
      </c>
      <c r="BE23" s="48">
        <f t="shared" ref="BE23" si="18">BD23+1</f>
        <v>38</v>
      </c>
      <c r="BF23" s="48">
        <f t="shared" ref="BF23" si="19">BE23+1</f>
        <v>39</v>
      </c>
      <c r="BG23" s="48">
        <f t="shared" ref="BG23" si="20">BF23+1</f>
        <v>40</v>
      </c>
      <c r="BH23" s="48">
        <f t="shared" ref="BH23" si="21">BG23+1</f>
        <v>41</v>
      </c>
      <c r="BI23" s="48">
        <f t="shared" ref="BI23" si="22">BH23+1</f>
        <v>42</v>
      </c>
      <c r="BJ23" s="48">
        <f t="shared" ref="BJ23" si="23">BI23+1</f>
        <v>43</v>
      </c>
      <c r="BK23" s="48">
        <f t="shared" ref="BK23" si="24">BJ23+1</f>
        <v>44</v>
      </c>
      <c r="BL23" s="48">
        <f t="shared" ref="BL23" si="25">BK23+1</f>
        <v>45</v>
      </c>
      <c r="BM23" s="48">
        <f t="shared" ref="BM23" si="26">BL23+1</f>
        <v>46</v>
      </c>
      <c r="BN23" s="48">
        <f t="shared" ref="BN23" si="27">BM23+1</f>
        <v>47</v>
      </c>
      <c r="BO23" s="48">
        <f t="shared" ref="BO23" si="28">BN23+1</f>
        <v>48</v>
      </c>
      <c r="BP23" s="48">
        <f t="shared" ref="BP23" si="29">AY23+1</f>
        <v>49</v>
      </c>
      <c r="BQ23" s="48">
        <f t="shared" ref="BQ23" si="30">BP23+1</f>
        <v>50</v>
      </c>
      <c r="BR23" s="48">
        <f t="shared" ref="BR23" si="31">BQ23+1</f>
        <v>51</v>
      </c>
      <c r="BS23" s="48">
        <f t="shared" ref="BS23" si="32">BR23+1</f>
        <v>52</v>
      </c>
      <c r="BT23" s="276">
        <f t="shared" ref="BT23" si="33">BC23+1</f>
        <v>37</v>
      </c>
      <c r="BU23" s="276">
        <f t="shared" ref="BU23" si="34">BT23+1</f>
        <v>38</v>
      </c>
      <c r="BV23" s="276">
        <f t="shared" ref="BV23" si="35">BU23+1</f>
        <v>39</v>
      </c>
      <c r="BW23" s="276">
        <f t="shared" ref="BW23" si="36">BV23+1</f>
        <v>40</v>
      </c>
      <c r="BX23" s="276">
        <f t="shared" ref="BX23" si="37">BC23+1</f>
        <v>37</v>
      </c>
      <c r="BY23" s="276">
        <f t="shared" ref="BY23" si="38">BX23+1</f>
        <v>38</v>
      </c>
      <c r="BZ23" s="276">
        <f t="shared" ref="BZ23" si="39">BY23+1</f>
        <v>39</v>
      </c>
      <c r="CA23" s="276">
        <f t="shared" ref="CA23" si="40">BZ23+1</f>
        <v>40</v>
      </c>
      <c r="CB23" s="48">
        <f>AM23+1</f>
        <v>37</v>
      </c>
      <c r="CC23" s="48">
        <f t="shared" si="0"/>
        <v>38</v>
      </c>
    </row>
    <row r="24" spans="1:83" ht="47.25" customHeight="1" x14ac:dyDescent="0.25">
      <c r="A24" s="53">
        <v>1</v>
      </c>
      <c r="B24" s="52" t="s">
        <v>187</v>
      </c>
      <c r="C24" s="144">
        <f>SUM(C25:C29)</f>
        <v>1193.30648197446</v>
      </c>
      <c r="D24" s="144">
        <f>SUM(D25:D29)</f>
        <v>1193.30648197446</v>
      </c>
      <c r="E24" s="144">
        <f>C24</f>
        <v>1193.30648197446</v>
      </c>
      <c r="F24" s="144">
        <f>E24-J24</f>
        <v>1169.84279461446</v>
      </c>
      <c r="G24" s="144">
        <f>F24-N24</f>
        <v>1169.84279461446</v>
      </c>
      <c r="H24" s="144">
        <f t="shared" ref="H24" si="41">SUM(H25:H29)</f>
        <v>23.463687360000002</v>
      </c>
      <c r="I24" s="144">
        <f t="shared" ref="I24:AL24" si="42">SUM(I25:I29)</f>
        <v>3</v>
      </c>
      <c r="J24" s="144">
        <f t="shared" ref="J24:K24" si="43">SUM(J25:J29)</f>
        <v>23.463687360000002</v>
      </c>
      <c r="K24" s="144">
        <f t="shared" si="43"/>
        <v>3</v>
      </c>
      <c r="L24" s="144">
        <f t="shared" si="42"/>
        <v>54.654600000000002</v>
      </c>
      <c r="M24" s="144">
        <f t="shared" si="42"/>
        <v>2</v>
      </c>
      <c r="N24" s="144">
        <f t="shared" ref="N24" si="44">SUM(N25:N29)</f>
        <v>0</v>
      </c>
      <c r="O24" s="144">
        <f t="shared" si="42"/>
        <v>0</v>
      </c>
      <c r="P24" s="144">
        <f t="shared" si="42"/>
        <v>0</v>
      </c>
      <c r="Q24" s="144">
        <f t="shared" si="42"/>
        <v>0</v>
      </c>
      <c r="R24" s="144">
        <f t="shared" ref="R24" si="45">SUM(R25:R29)</f>
        <v>54.654600000000002</v>
      </c>
      <c r="S24" s="144">
        <f t="shared" si="42"/>
        <v>2</v>
      </c>
      <c r="T24" s="144">
        <f t="shared" si="42"/>
        <v>74.345879640964</v>
      </c>
      <c r="U24" s="144">
        <f t="shared" si="42"/>
        <v>0</v>
      </c>
      <c r="V24" s="144">
        <f t="shared" si="42"/>
        <v>74.345879640964</v>
      </c>
      <c r="W24" s="144">
        <f t="shared" si="42"/>
        <v>0</v>
      </c>
      <c r="X24" s="144">
        <f t="shared" si="42"/>
        <v>74.345879640964</v>
      </c>
      <c r="Y24" s="144">
        <f t="shared" si="42"/>
        <v>0</v>
      </c>
      <c r="Z24" s="144">
        <f t="shared" si="42"/>
        <v>74.345879640964</v>
      </c>
      <c r="AA24" s="144">
        <f t="shared" si="42"/>
        <v>0</v>
      </c>
      <c r="AB24" s="144">
        <f t="shared" si="42"/>
        <v>74.345879640964</v>
      </c>
      <c r="AC24" s="144">
        <f t="shared" si="42"/>
        <v>0</v>
      </c>
      <c r="AD24" s="144">
        <f t="shared" si="42"/>
        <v>74.345879640964</v>
      </c>
      <c r="AE24" s="144">
        <f t="shared" si="42"/>
        <v>0</v>
      </c>
      <c r="AF24" s="144">
        <f t="shared" si="42"/>
        <v>74.345879640964</v>
      </c>
      <c r="AG24" s="144">
        <f t="shared" si="42"/>
        <v>0</v>
      </c>
      <c r="AH24" s="144">
        <f t="shared" si="42"/>
        <v>74.345879640964</v>
      </c>
      <c r="AI24" s="144">
        <f t="shared" si="42"/>
        <v>0</v>
      </c>
      <c r="AJ24" s="144">
        <f t="shared" si="42"/>
        <v>74.345879640964</v>
      </c>
      <c r="AK24" s="144">
        <f t="shared" si="42"/>
        <v>0</v>
      </c>
      <c r="AL24" s="144">
        <f t="shared" si="42"/>
        <v>74.345879640964</v>
      </c>
      <c r="AM24" s="144">
        <f>SUM(AM25:AM29)</f>
        <v>0</v>
      </c>
      <c r="AN24" s="144">
        <f t="shared" ref="AN24:BS24" si="46">SUM(AN25:AN29)</f>
        <v>74.345879640964</v>
      </c>
      <c r="AO24" s="144">
        <f t="shared" si="46"/>
        <v>0</v>
      </c>
      <c r="AP24" s="144">
        <f t="shared" si="46"/>
        <v>74.345879640964</v>
      </c>
      <c r="AQ24" s="144">
        <f t="shared" si="46"/>
        <v>0</v>
      </c>
      <c r="AR24" s="144">
        <f t="shared" si="46"/>
        <v>74.345879640964</v>
      </c>
      <c r="AS24" s="144">
        <f t="shared" si="46"/>
        <v>0</v>
      </c>
      <c r="AT24" s="144">
        <f t="shared" si="46"/>
        <v>74.345879640964</v>
      </c>
      <c r="AU24" s="144">
        <f t="shared" si="46"/>
        <v>0</v>
      </c>
      <c r="AV24" s="144">
        <f t="shared" si="46"/>
        <v>74.345879640964</v>
      </c>
      <c r="AW24" s="144">
        <f t="shared" si="46"/>
        <v>0</v>
      </c>
      <c r="AX24" s="144">
        <f t="shared" si="46"/>
        <v>74.345879640964</v>
      </c>
      <c r="AY24" s="144">
        <f t="shared" si="46"/>
        <v>0</v>
      </c>
      <c r="AZ24" s="144">
        <f t="shared" ref="AZ24:BN24" si="47">SUM(AZ25:AZ29)</f>
        <v>74.345879640964</v>
      </c>
      <c r="BA24" s="144">
        <f t="shared" si="47"/>
        <v>0</v>
      </c>
      <c r="BB24" s="144">
        <f t="shared" si="47"/>
        <v>74.345879640964</v>
      </c>
      <c r="BC24" s="144">
        <f t="shared" si="47"/>
        <v>0</v>
      </c>
      <c r="BD24" s="144">
        <f t="shared" si="47"/>
        <v>74.345879640964</v>
      </c>
      <c r="BE24" s="144">
        <f t="shared" si="47"/>
        <v>0</v>
      </c>
      <c r="BF24" s="144">
        <f t="shared" si="47"/>
        <v>74.345879640964</v>
      </c>
      <c r="BG24" s="144">
        <f t="shared" si="47"/>
        <v>0</v>
      </c>
      <c r="BH24" s="144">
        <f t="shared" si="47"/>
        <v>74.345879640964</v>
      </c>
      <c r="BI24" s="144">
        <f t="shared" si="47"/>
        <v>0</v>
      </c>
      <c r="BJ24" s="144">
        <f t="shared" si="47"/>
        <v>74.345879640964</v>
      </c>
      <c r="BK24" s="144">
        <f t="shared" si="47"/>
        <v>0</v>
      </c>
      <c r="BL24" s="144">
        <f t="shared" si="47"/>
        <v>74.345879640964</v>
      </c>
      <c r="BM24" s="144">
        <f t="shared" si="47"/>
        <v>0</v>
      </c>
      <c r="BN24" s="144">
        <f t="shared" si="47"/>
        <v>74.345879640964</v>
      </c>
      <c r="BO24" s="144">
        <f>SUM(BO25:BO29)</f>
        <v>0</v>
      </c>
      <c r="BP24" s="144">
        <f t="shared" si="46"/>
        <v>74.345879640964</v>
      </c>
      <c r="BQ24" s="144">
        <f t="shared" si="46"/>
        <v>0</v>
      </c>
      <c r="BR24" s="144">
        <f t="shared" si="46"/>
        <v>74.345879640964</v>
      </c>
      <c r="BS24" s="144">
        <f t="shared" si="46"/>
        <v>0</v>
      </c>
      <c r="BT24" s="144">
        <f t="shared" ref="BT24:BW24" si="48">SUM(BT25:BT29)</f>
        <v>74.345879640964</v>
      </c>
      <c r="BU24" s="144">
        <f t="shared" si="48"/>
        <v>0</v>
      </c>
      <c r="BV24" s="144">
        <f t="shared" si="48"/>
        <v>74.345879640964</v>
      </c>
      <c r="BW24" s="144">
        <f t="shared" si="48"/>
        <v>0</v>
      </c>
      <c r="BX24" s="144">
        <f t="shared" ref="BX24:CA24" si="49">SUM(BX25:BX29)</f>
        <v>74.345879640964</v>
      </c>
      <c r="BY24" s="144">
        <f t="shared" si="49"/>
        <v>0</v>
      </c>
      <c r="BZ24" s="144">
        <f t="shared" si="49"/>
        <v>74.345879640964</v>
      </c>
      <c r="CA24" s="144">
        <f t="shared" si="49"/>
        <v>0</v>
      </c>
      <c r="CB24" s="143">
        <f>H24+L24+P24+T24+AJ24+X24+AB24+AF24+AN24+AR24+AV24+AZ24+BD24+BH24+BL24+BP24+BT24+BX24</f>
        <v>1193.30648197446</v>
      </c>
      <c r="CC24" s="143">
        <f>D24</f>
        <v>1193.30648197446</v>
      </c>
    </row>
    <row r="25" spans="1:83" ht="24" customHeight="1" x14ac:dyDescent="0.25">
      <c r="A25" s="50" t="s">
        <v>186</v>
      </c>
      <c r="B25" s="31" t="s">
        <v>185</v>
      </c>
      <c r="C25" s="143">
        <v>0</v>
      </c>
      <c r="D25" s="143">
        <v>0</v>
      </c>
      <c r="E25" s="143">
        <f t="shared" ref="E25:E64" si="50">C25</f>
        <v>0</v>
      </c>
      <c r="F25" s="143">
        <f t="shared" ref="F25:F64" si="51">E25-J25</f>
        <v>0</v>
      </c>
      <c r="G25" s="143">
        <f t="shared" ref="G25:G64" si="52">F25-N25</f>
        <v>0</v>
      </c>
      <c r="H25" s="145">
        <v>0</v>
      </c>
      <c r="I25" s="145">
        <v>0</v>
      </c>
      <c r="J25" s="145">
        <v>0</v>
      </c>
      <c r="K25" s="145">
        <v>0</v>
      </c>
      <c r="L25" s="145">
        <v>0</v>
      </c>
      <c r="M25" s="145">
        <v>0</v>
      </c>
      <c r="N25" s="145">
        <v>0</v>
      </c>
      <c r="O25" s="145">
        <v>0</v>
      </c>
      <c r="P25" s="145">
        <v>0</v>
      </c>
      <c r="Q25" s="145">
        <v>0</v>
      </c>
      <c r="R25" s="145">
        <v>0</v>
      </c>
      <c r="S25" s="145">
        <v>0</v>
      </c>
      <c r="T25" s="145">
        <v>0</v>
      </c>
      <c r="U25" s="145">
        <v>0</v>
      </c>
      <c r="V25" s="145">
        <v>0</v>
      </c>
      <c r="W25" s="145">
        <v>0</v>
      </c>
      <c r="X25" s="145">
        <v>0</v>
      </c>
      <c r="Y25" s="145">
        <v>0</v>
      </c>
      <c r="Z25" s="145">
        <v>0</v>
      </c>
      <c r="AA25" s="145">
        <v>0</v>
      </c>
      <c r="AB25" s="145">
        <v>0</v>
      </c>
      <c r="AC25" s="145">
        <v>0</v>
      </c>
      <c r="AD25" s="145">
        <v>0</v>
      </c>
      <c r="AE25" s="145">
        <v>0</v>
      </c>
      <c r="AF25" s="145">
        <v>0</v>
      </c>
      <c r="AG25" s="145">
        <v>0</v>
      </c>
      <c r="AH25" s="145">
        <v>0</v>
      </c>
      <c r="AI25" s="145">
        <v>0</v>
      </c>
      <c r="AJ25" s="145">
        <v>0</v>
      </c>
      <c r="AK25" s="145">
        <v>0</v>
      </c>
      <c r="AL25" s="145">
        <v>0</v>
      </c>
      <c r="AM25" s="145">
        <v>0</v>
      </c>
      <c r="AN25" s="145">
        <v>0</v>
      </c>
      <c r="AO25" s="145">
        <v>0</v>
      </c>
      <c r="AP25" s="145">
        <v>0</v>
      </c>
      <c r="AQ25" s="145">
        <v>0</v>
      </c>
      <c r="AR25" s="145">
        <v>0</v>
      </c>
      <c r="AS25" s="145">
        <v>0</v>
      </c>
      <c r="AT25" s="145">
        <v>0</v>
      </c>
      <c r="AU25" s="145">
        <v>0</v>
      </c>
      <c r="AV25" s="145">
        <v>0</v>
      </c>
      <c r="AW25" s="145">
        <v>0</v>
      </c>
      <c r="AX25" s="145">
        <v>0</v>
      </c>
      <c r="AY25" s="145">
        <v>0</v>
      </c>
      <c r="AZ25" s="145">
        <v>0</v>
      </c>
      <c r="BA25" s="145">
        <v>0</v>
      </c>
      <c r="BB25" s="145">
        <v>0</v>
      </c>
      <c r="BC25" s="145">
        <v>0</v>
      </c>
      <c r="BD25" s="145">
        <v>0</v>
      </c>
      <c r="BE25" s="145">
        <v>0</v>
      </c>
      <c r="BF25" s="145">
        <v>0</v>
      </c>
      <c r="BG25" s="145">
        <v>0</v>
      </c>
      <c r="BH25" s="145">
        <v>0</v>
      </c>
      <c r="BI25" s="145">
        <v>0</v>
      </c>
      <c r="BJ25" s="145">
        <v>0</v>
      </c>
      <c r="BK25" s="145">
        <v>0</v>
      </c>
      <c r="BL25" s="145">
        <v>0</v>
      </c>
      <c r="BM25" s="145">
        <v>0</v>
      </c>
      <c r="BN25" s="145">
        <v>0</v>
      </c>
      <c r="BO25" s="145">
        <v>0</v>
      </c>
      <c r="BP25" s="145">
        <v>0</v>
      </c>
      <c r="BQ25" s="145">
        <v>0</v>
      </c>
      <c r="BR25" s="145">
        <v>0</v>
      </c>
      <c r="BS25" s="145">
        <v>0</v>
      </c>
      <c r="BT25" s="145">
        <v>0</v>
      </c>
      <c r="BU25" s="145">
        <v>0</v>
      </c>
      <c r="BV25" s="145">
        <v>0</v>
      </c>
      <c r="BW25" s="145">
        <v>0</v>
      </c>
      <c r="BX25" s="145">
        <v>0</v>
      </c>
      <c r="BY25" s="145">
        <v>0</v>
      </c>
      <c r="BZ25" s="145">
        <v>0</v>
      </c>
      <c r="CA25" s="145">
        <v>0</v>
      </c>
      <c r="CB25" s="143">
        <f>H25+L25+P25+T25+AJ25+X25+AB25+AF25</f>
        <v>0</v>
      </c>
      <c r="CC25" s="143">
        <f>I25+M25+Q25+U25+AK25+Y25+AC25+AG25</f>
        <v>0</v>
      </c>
    </row>
    <row r="26" spans="1:83" x14ac:dyDescent="0.25">
      <c r="A26" s="50" t="s">
        <v>184</v>
      </c>
      <c r="B26" s="31" t="s">
        <v>183</v>
      </c>
      <c r="C26" s="143">
        <v>0</v>
      </c>
      <c r="D26" s="143">
        <v>0</v>
      </c>
      <c r="E26" s="143">
        <f t="shared" si="50"/>
        <v>0</v>
      </c>
      <c r="F26" s="143">
        <f t="shared" si="51"/>
        <v>0</v>
      </c>
      <c r="G26" s="143">
        <f t="shared" si="52"/>
        <v>0</v>
      </c>
      <c r="H26" s="145">
        <v>0</v>
      </c>
      <c r="I26" s="145">
        <v>0</v>
      </c>
      <c r="J26" s="145">
        <v>0</v>
      </c>
      <c r="K26" s="145">
        <v>0</v>
      </c>
      <c r="L26" s="145">
        <v>0</v>
      </c>
      <c r="M26" s="145">
        <v>0</v>
      </c>
      <c r="N26" s="145">
        <v>0</v>
      </c>
      <c r="O26" s="145">
        <v>0</v>
      </c>
      <c r="P26" s="145">
        <v>0</v>
      </c>
      <c r="Q26" s="145">
        <v>0</v>
      </c>
      <c r="R26" s="145">
        <v>0</v>
      </c>
      <c r="S26" s="145">
        <v>0</v>
      </c>
      <c r="T26" s="145">
        <v>0</v>
      </c>
      <c r="U26" s="145">
        <v>0</v>
      </c>
      <c r="V26" s="145">
        <v>0</v>
      </c>
      <c r="W26" s="145">
        <v>0</v>
      </c>
      <c r="X26" s="145">
        <v>0</v>
      </c>
      <c r="Y26" s="145">
        <v>0</v>
      </c>
      <c r="Z26" s="145">
        <v>0</v>
      </c>
      <c r="AA26" s="145">
        <v>0</v>
      </c>
      <c r="AB26" s="145">
        <v>0</v>
      </c>
      <c r="AC26" s="145">
        <v>0</v>
      </c>
      <c r="AD26" s="145">
        <v>0</v>
      </c>
      <c r="AE26" s="145">
        <v>0</v>
      </c>
      <c r="AF26" s="145">
        <v>0</v>
      </c>
      <c r="AG26" s="145">
        <v>0</v>
      </c>
      <c r="AH26" s="145">
        <v>0</v>
      </c>
      <c r="AI26" s="145">
        <v>0</v>
      </c>
      <c r="AJ26" s="145">
        <v>0</v>
      </c>
      <c r="AK26" s="145">
        <v>0</v>
      </c>
      <c r="AL26" s="145">
        <v>0</v>
      </c>
      <c r="AM26" s="145">
        <v>0</v>
      </c>
      <c r="AN26" s="145">
        <v>0</v>
      </c>
      <c r="AO26" s="145">
        <v>0</v>
      </c>
      <c r="AP26" s="145">
        <v>0</v>
      </c>
      <c r="AQ26" s="145">
        <v>0</v>
      </c>
      <c r="AR26" s="145">
        <v>0</v>
      </c>
      <c r="AS26" s="145">
        <v>0</v>
      </c>
      <c r="AT26" s="145">
        <v>0</v>
      </c>
      <c r="AU26" s="145">
        <v>0</v>
      </c>
      <c r="AV26" s="145">
        <v>0</v>
      </c>
      <c r="AW26" s="145">
        <v>0</v>
      </c>
      <c r="AX26" s="145">
        <v>0</v>
      </c>
      <c r="AY26" s="145">
        <v>0</v>
      </c>
      <c r="AZ26" s="145">
        <v>0</v>
      </c>
      <c r="BA26" s="145">
        <v>0</v>
      </c>
      <c r="BB26" s="145">
        <v>0</v>
      </c>
      <c r="BC26" s="145">
        <v>0</v>
      </c>
      <c r="BD26" s="145">
        <v>0</v>
      </c>
      <c r="BE26" s="145">
        <v>0</v>
      </c>
      <c r="BF26" s="145">
        <v>0</v>
      </c>
      <c r="BG26" s="145">
        <v>0</v>
      </c>
      <c r="BH26" s="145">
        <v>0</v>
      </c>
      <c r="BI26" s="145">
        <v>0</v>
      </c>
      <c r="BJ26" s="145">
        <v>0</v>
      </c>
      <c r="BK26" s="145">
        <v>0</v>
      </c>
      <c r="BL26" s="145">
        <v>0</v>
      </c>
      <c r="BM26" s="145">
        <v>0</v>
      </c>
      <c r="BN26" s="145">
        <v>0</v>
      </c>
      <c r="BO26" s="145">
        <v>0</v>
      </c>
      <c r="BP26" s="145">
        <v>0</v>
      </c>
      <c r="BQ26" s="145">
        <v>0</v>
      </c>
      <c r="BR26" s="145">
        <v>0</v>
      </c>
      <c r="BS26" s="145">
        <v>0</v>
      </c>
      <c r="BT26" s="145">
        <v>0</v>
      </c>
      <c r="BU26" s="145">
        <v>0</v>
      </c>
      <c r="BV26" s="145">
        <v>0</v>
      </c>
      <c r="BW26" s="145">
        <v>0</v>
      </c>
      <c r="BX26" s="145">
        <v>0</v>
      </c>
      <c r="BY26" s="145">
        <v>0</v>
      </c>
      <c r="BZ26" s="145">
        <v>0</v>
      </c>
      <c r="CA26" s="145">
        <v>0</v>
      </c>
      <c r="CB26" s="143">
        <f>H26+L26+P26+T26+AJ26+X26+AB26+AF26</f>
        <v>0</v>
      </c>
      <c r="CC26" s="143">
        <f>I26+M26+Q26+U26+AK26+Y26+AC26+AG26</f>
        <v>0</v>
      </c>
    </row>
    <row r="27" spans="1:83" ht="31.5" x14ac:dyDescent="0.25">
      <c r="A27" s="50" t="s">
        <v>182</v>
      </c>
      <c r="B27" s="31" t="s">
        <v>442</v>
      </c>
      <c r="C27" s="143">
        <f>CB27</f>
        <v>1193.30648197446</v>
      </c>
      <c r="D27" s="143">
        <f>CC27</f>
        <v>1193.30648197446</v>
      </c>
      <c r="E27" s="143">
        <f t="shared" si="50"/>
        <v>1193.30648197446</v>
      </c>
      <c r="F27" s="143">
        <f t="shared" si="51"/>
        <v>1169.84279461446</v>
      </c>
      <c r="G27" s="143">
        <f t="shared" si="52"/>
        <v>1169.84279461446</v>
      </c>
      <c r="H27" s="145">
        <v>23.463687360000002</v>
      </c>
      <c r="I27" s="145">
        <v>3</v>
      </c>
      <c r="J27" s="145">
        <f>H27</f>
        <v>23.463687360000002</v>
      </c>
      <c r="K27" s="145">
        <v>3</v>
      </c>
      <c r="L27" s="145">
        <v>54.654600000000002</v>
      </c>
      <c r="M27" s="145">
        <v>2</v>
      </c>
      <c r="N27" s="145">
        <v>0</v>
      </c>
      <c r="O27" s="145">
        <v>0</v>
      </c>
      <c r="P27" s="145">
        <v>0</v>
      </c>
      <c r="Q27" s="145">
        <v>0</v>
      </c>
      <c r="R27" s="145">
        <v>54.654600000000002</v>
      </c>
      <c r="S27" s="145">
        <v>2</v>
      </c>
      <c r="T27" s="145">
        <v>74.345879640964</v>
      </c>
      <c r="U27" s="145">
        <v>0</v>
      </c>
      <c r="V27" s="145">
        <f>T27</f>
        <v>74.345879640964</v>
      </c>
      <c r="W27" s="145">
        <v>0</v>
      </c>
      <c r="X27" s="145">
        <f>T27</f>
        <v>74.345879640964</v>
      </c>
      <c r="Y27" s="145">
        <v>0</v>
      </c>
      <c r="Z27" s="145">
        <f>V27</f>
        <v>74.345879640964</v>
      </c>
      <c r="AA27" s="145">
        <v>0</v>
      </c>
      <c r="AB27" s="145">
        <f>X27</f>
        <v>74.345879640964</v>
      </c>
      <c r="AC27" s="145">
        <v>0</v>
      </c>
      <c r="AD27" s="145">
        <f>Z27</f>
        <v>74.345879640964</v>
      </c>
      <c r="AE27" s="145">
        <v>0</v>
      </c>
      <c r="AF27" s="145">
        <f>AB27</f>
        <v>74.345879640964</v>
      </c>
      <c r="AG27" s="145">
        <v>0</v>
      </c>
      <c r="AH27" s="145">
        <f>AD27</f>
        <v>74.345879640964</v>
      </c>
      <c r="AI27" s="145">
        <v>0</v>
      </c>
      <c r="AJ27" s="145">
        <f>AF27</f>
        <v>74.345879640964</v>
      </c>
      <c r="AK27" s="145">
        <v>0</v>
      </c>
      <c r="AL27" s="145">
        <f>AH27</f>
        <v>74.345879640964</v>
      </c>
      <c r="AM27" s="145">
        <v>0</v>
      </c>
      <c r="AN27" s="145">
        <f>AJ27</f>
        <v>74.345879640964</v>
      </c>
      <c r="AO27" s="145">
        <v>0</v>
      </c>
      <c r="AP27" s="145">
        <f t="shared" ref="AP27" si="53">AL27</f>
        <v>74.345879640964</v>
      </c>
      <c r="AQ27" s="145">
        <v>0</v>
      </c>
      <c r="AR27" s="145">
        <f>AN27</f>
        <v>74.345879640964</v>
      </c>
      <c r="AS27" s="145">
        <v>0</v>
      </c>
      <c r="AT27" s="145">
        <f t="shared" ref="AT27" si="54">AP27</f>
        <v>74.345879640964</v>
      </c>
      <c r="AU27" s="145">
        <v>0</v>
      </c>
      <c r="AV27" s="145">
        <f>AR27</f>
        <v>74.345879640964</v>
      </c>
      <c r="AW27" s="145">
        <v>0</v>
      </c>
      <c r="AX27" s="145">
        <f t="shared" ref="AX27" si="55">AT27</f>
        <v>74.345879640964</v>
      </c>
      <c r="AY27" s="145">
        <v>0</v>
      </c>
      <c r="AZ27" s="145">
        <f>AV27</f>
        <v>74.345879640964</v>
      </c>
      <c r="BA27" s="145">
        <v>0</v>
      </c>
      <c r="BB27" s="145">
        <f t="shared" ref="BB27" si="56">AX27</f>
        <v>74.345879640964</v>
      </c>
      <c r="BC27" s="145">
        <v>0</v>
      </c>
      <c r="BD27" s="145">
        <f>AZ27</f>
        <v>74.345879640964</v>
      </c>
      <c r="BE27" s="145">
        <v>0</v>
      </c>
      <c r="BF27" s="145">
        <f t="shared" ref="BF27" si="57">BB27</f>
        <v>74.345879640964</v>
      </c>
      <c r="BG27" s="145">
        <v>0</v>
      </c>
      <c r="BH27" s="145">
        <f>BD27</f>
        <v>74.345879640964</v>
      </c>
      <c r="BI27" s="145">
        <v>0</v>
      </c>
      <c r="BJ27" s="145">
        <f t="shared" ref="BJ27" si="58">BF27</f>
        <v>74.345879640964</v>
      </c>
      <c r="BK27" s="145">
        <v>0</v>
      </c>
      <c r="BL27" s="145">
        <f>BH27</f>
        <v>74.345879640964</v>
      </c>
      <c r="BM27" s="145">
        <v>0</v>
      </c>
      <c r="BN27" s="145">
        <f t="shared" ref="BN27" si="59">BJ27</f>
        <v>74.345879640964</v>
      </c>
      <c r="BO27" s="145">
        <v>0</v>
      </c>
      <c r="BP27" s="145">
        <f>BL27</f>
        <v>74.345879640964</v>
      </c>
      <c r="BQ27" s="145">
        <v>0</v>
      </c>
      <c r="BR27" s="145">
        <f t="shared" ref="BR27" si="60">BN27</f>
        <v>74.345879640964</v>
      </c>
      <c r="BS27" s="145">
        <v>0</v>
      </c>
      <c r="BT27" s="145">
        <f>BP27</f>
        <v>74.345879640964</v>
      </c>
      <c r="BU27" s="145">
        <v>0</v>
      </c>
      <c r="BV27" s="145">
        <f t="shared" ref="BV27" si="61">BR27</f>
        <v>74.345879640964</v>
      </c>
      <c r="BW27" s="145">
        <v>0</v>
      </c>
      <c r="BX27" s="145">
        <f>BT27</f>
        <v>74.345879640964</v>
      </c>
      <c r="BY27" s="145">
        <v>0</v>
      </c>
      <c r="BZ27" s="145">
        <f>BR27</f>
        <v>74.345879640964</v>
      </c>
      <c r="CA27" s="145">
        <v>0</v>
      </c>
      <c r="CB27" s="143">
        <f>H27+L27+P27+T27+AJ27+X27+AB27+AF27+AN27+AR27+AV27+AZ27+BD27+BH27+BL27+BP27+BT27+BX27</f>
        <v>1193.30648197446</v>
      </c>
      <c r="CC27" s="143">
        <f>+BR27+BN27+BJ27+BF27+BB27+AX27+AT27+AP27+AL27+AH27+AD27+Z27+V27+R27+N27+J27+BV27+BZ27</f>
        <v>1193.30648197446</v>
      </c>
      <c r="CE27" s="270"/>
    </row>
    <row r="28" spans="1:83" x14ac:dyDescent="0.25">
      <c r="A28" s="50" t="s">
        <v>181</v>
      </c>
      <c r="B28" s="31" t="s">
        <v>542</v>
      </c>
      <c r="C28" s="143">
        <f t="shared" ref="C28:C64" si="62">CB28</f>
        <v>0</v>
      </c>
      <c r="D28" s="143">
        <f t="shared" ref="D28:D64" si="63">CC28</f>
        <v>0</v>
      </c>
      <c r="E28" s="143">
        <f t="shared" si="50"/>
        <v>0</v>
      </c>
      <c r="F28" s="143">
        <f t="shared" si="51"/>
        <v>0</v>
      </c>
      <c r="G28" s="143">
        <f t="shared" si="52"/>
        <v>0</v>
      </c>
      <c r="H28" s="145">
        <v>0</v>
      </c>
      <c r="I28" s="145">
        <v>0</v>
      </c>
      <c r="J28" s="145">
        <v>0</v>
      </c>
      <c r="K28" s="145">
        <v>0</v>
      </c>
      <c r="L28" s="145">
        <v>0</v>
      </c>
      <c r="M28" s="145">
        <v>0</v>
      </c>
      <c r="N28" s="145">
        <v>0</v>
      </c>
      <c r="O28" s="145">
        <v>0</v>
      </c>
      <c r="P28" s="145">
        <v>0</v>
      </c>
      <c r="Q28" s="145">
        <v>0</v>
      </c>
      <c r="R28" s="145">
        <v>0</v>
      </c>
      <c r="S28" s="145">
        <v>0</v>
      </c>
      <c r="T28" s="145">
        <v>0</v>
      </c>
      <c r="U28" s="145">
        <v>0</v>
      </c>
      <c r="V28" s="145">
        <v>0</v>
      </c>
      <c r="W28" s="145">
        <v>0</v>
      </c>
      <c r="X28" s="145">
        <v>0</v>
      </c>
      <c r="Y28" s="145">
        <v>0</v>
      </c>
      <c r="Z28" s="145">
        <v>0</v>
      </c>
      <c r="AA28" s="145">
        <v>0</v>
      </c>
      <c r="AB28" s="145">
        <v>0</v>
      </c>
      <c r="AC28" s="145">
        <v>0</v>
      </c>
      <c r="AD28" s="145">
        <v>0</v>
      </c>
      <c r="AE28" s="145">
        <v>0</v>
      </c>
      <c r="AF28" s="145">
        <v>0</v>
      </c>
      <c r="AG28" s="145">
        <v>0</v>
      </c>
      <c r="AH28" s="145">
        <v>0</v>
      </c>
      <c r="AI28" s="145">
        <v>0</v>
      </c>
      <c r="AJ28" s="145">
        <v>0</v>
      </c>
      <c r="AK28" s="145">
        <v>0</v>
      </c>
      <c r="AL28" s="145">
        <v>0</v>
      </c>
      <c r="AM28" s="145">
        <v>0</v>
      </c>
      <c r="AN28" s="145">
        <v>0</v>
      </c>
      <c r="AO28" s="145">
        <v>0</v>
      </c>
      <c r="AP28" s="145">
        <v>0</v>
      </c>
      <c r="AQ28" s="145">
        <v>0</v>
      </c>
      <c r="AR28" s="145">
        <v>0</v>
      </c>
      <c r="AS28" s="145">
        <v>0</v>
      </c>
      <c r="AT28" s="145">
        <v>0</v>
      </c>
      <c r="AU28" s="145">
        <v>0</v>
      </c>
      <c r="AV28" s="145">
        <v>0</v>
      </c>
      <c r="AW28" s="145">
        <v>0</v>
      </c>
      <c r="AX28" s="145">
        <v>0</v>
      </c>
      <c r="AY28" s="145">
        <v>0</v>
      </c>
      <c r="AZ28" s="145">
        <v>0</v>
      </c>
      <c r="BA28" s="145">
        <v>0</v>
      </c>
      <c r="BB28" s="145">
        <v>0</v>
      </c>
      <c r="BC28" s="145">
        <v>0</v>
      </c>
      <c r="BD28" s="145">
        <v>0</v>
      </c>
      <c r="BE28" s="145">
        <v>0</v>
      </c>
      <c r="BF28" s="145">
        <v>0</v>
      </c>
      <c r="BG28" s="145">
        <v>0</v>
      </c>
      <c r="BH28" s="145">
        <v>0</v>
      </c>
      <c r="BI28" s="145">
        <v>0</v>
      </c>
      <c r="BJ28" s="145">
        <v>0</v>
      </c>
      <c r="BK28" s="145">
        <v>0</v>
      </c>
      <c r="BL28" s="145">
        <v>0</v>
      </c>
      <c r="BM28" s="145">
        <v>0</v>
      </c>
      <c r="BN28" s="145">
        <v>0</v>
      </c>
      <c r="BO28" s="145">
        <v>0</v>
      </c>
      <c r="BP28" s="145">
        <v>0</v>
      </c>
      <c r="BQ28" s="145">
        <v>0</v>
      </c>
      <c r="BR28" s="145">
        <v>0</v>
      </c>
      <c r="BS28" s="145">
        <v>0</v>
      </c>
      <c r="BT28" s="145">
        <v>0</v>
      </c>
      <c r="BU28" s="145">
        <v>0</v>
      </c>
      <c r="BV28" s="145">
        <v>0</v>
      </c>
      <c r="BW28" s="145">
        <v>0</v>
      </c>
      <c r="BX28" s="145">
        <v>0</v>
      </c>
      <c r="BY28" s="145">
        <v>0</v>
      </c>
      <c r="BZ28" s="145">
        <v>0</v>
      </c>
      <c r="CA28" s="145">
        <v>0</v>
      </c>
      <c r="CB28" s="143">
        <f t="shared" ref="CB28:CB64" si="64">H28+L28+P28+T28+AJ28+X28+AB28+AF28</f>
        <v>0</v>
      </c>
      <c r="CC28" s="143">
        <f t="shared" ref="CC28:CC64" si="65">I28+M28+Q28+U28+AK28+Y28+AC28+AG28</f>
        <v>0</v>
      </c>
    </row>
    <row r="29" spans="1:83" x14ac:dyDescent="0.25">
      <c r="A29" s="50" t="s">
        <v>180</v>
      </c>
      <c r="B29" s="54" t="s">
        <v>179</v>
      </c>
      <c r="C29" s="143">
        <f t="shared" si="62"/>
        <v>0</v>
      </c>
      <c r="D29" s="143">
        <f t="shared" si="63"/>
        <v>0</v>
      </c>
      <c r="E29" s="143">
        <f t="shared" si="50"/>
        <v>0</v>
      </c>
      <c r="F29" s="143">
        <f t="shared" si="51"/>
        <v>0</v>
      </c>
      <c r="G29" s="143">
        <f t="shared" si="52"/>
        <v>0</v>
      </c>
      <c r="H29" s="145">
        <v>0</v>
      </c>
      <c r="I29" s="145">
        <v>0</v>
      </c>
      <c r="J29" s="145">
        <v>0</v>
      </c>
      <c r="K29" s="145">
        <v>0</v>
      </c>
      <c r="L29" s="145">
        <v>0</v>
      </c>
      <c r="M29" s="145">
        <v>0</v>
      </c>
      <c r="N29" s="145">
        <v>0</v>
      </c>
      <c r="O29" s="145">
        <v>0</v>
      </c>
      <c r="P29" s="145">
        <v>0</v>
      </c>
      <c r="Q29" s="145">
        <v>0</v>
      </c>
      <c r="R29" s="145">
        <v>0</v>
      </c>
      <c r="S29" s="145">
        <v>0</v>
      </c>
      <c r="T29" s="145">
        <v>0</v>
      </c>
      <c r="U29" s="145">
        <v>0</v>
      </c>
      <c r="V29" s="145">
        <v>0</v>
      </c>
      <c r="W29" s="145">
        <v>0</v>
      </c>
      <c r="X29" s="145">
        <v>0</v>
      </c>
      <c r="Y29" s="145">
        <v>0</v>
      </c>
      <c r="Z29" s="145">
        <v>0</v>
      </c>
      <c r="AA29" s="145">
        <v>0</v>
      </c>
      <c r="AB29" s="145">
        <v>0</v>
      </c>
      <c r="AC29" s="145">
        <v>0</v>
      </c>
      <c r="AD29" s="145">
        <v>0</v>
      </c>
      <c r="AE29" s="145">
        <v>0</v>
      </c>
      <c r="AF29" s="145">
        <v>0</v>
      </c>
      <c r="AG29" s="145">
        <v>0</v>
      </c>
      <c r="AH29" s="145">
        <v>0</v>
      </c>
      <c r="AI29" s="145">
        <v>0</v>
      </c>
      <c r="AJ29" s="145">
        <v>0</v>
      </c>
      <c r="AK29" s="145">
        <v>0</v>
      </c>
      <c r="AL29" s="145">
        <v>0</v>
      </c>
      <c r="AM29" s="145">
        <v>0</v>
      </c>
      <c r="AN29" s="145">
        <v>0</v>
      </c>
      <c r="AO29" s="145">
        <v>0</v>
      </c>
      <c r="AP29" s="145">
        <v>0</v>
      </c>
      <c r="AQ29" s="145">
        <v>0</v>
      </c>
      <c r="AR29" s="145">
        <v>0</v>
      </c>
      <c r="AS29" s="145">
        <v>0</v>
      </c>
      <c r="AT29" s="145">
        <v>0</v>
      </c>
      <c r="AU29" s="145">
        <v>0</v>
      </c>
      <c r="AV29" s="145">
        <v>0</v>
      </c>
      <c r="AW29" s="145">
        <v>0</v>
      </c>
      <c r="AX29" s="145">
        <v>0</v>
      </c>
      <c r="AY29" s="145">
        <v>0</v>
      </c>
      <c r="AZ29" s="145">
        <v>0</v>
      </c>
      <c r="BA29" s="145">
        <v>0</v>
      </c>
      <c r="BB29" s="145">
        <v>0</v>
      </c>
      <c r="BC29" s="145">
        <v>0</v>
      </c>
      <c r="BD29" s="145">
        <v>0</v>
      </c>
      <c r="BE29" s="145">
        <v>0</v>
      </c>
      <c r="BF29" s="145">
        <v>0</v>
      </c>
      <c r="BG29" s="145">
        <v>0</v>
      </c>
      <c r="BH29" s="145">
        <v>0</v>
      </c>
      <c r="BI29" s="145">
        <v>0</v>
      </c>
      <c r="BJ29" s="145">
        <v>0</v>
      </c>
      <c r="BK29" s="145">
        <v>0</v>
      </c>
      <c r="BL29" s="145">
        <v>0</v>
      </c>
      <c r="BM29" s="145">
        <v>0</v>
      </c>
      <c r="BN29" s="145">
        <v>0</v>
      </c>
      <c r="BO29" s="145">
        <v>0</v>
      </c>
      <c r="BP29" s="145">
        <v>0</v>
      </c>
      <c r="BQ29" s="145">
        <v>0</v>
      </c>
      <c r="BR29" s="145">
        <v>0</v>
      </c>
      <c r="BS29" s="145">
        <v>0</v>
      </c>
      <c r="BT29" s="145">
        <v>0</v>
      </c>
      <c r="BU29" s="145">
        <v>0</v>
      </c>
      <c r="BV29" s="145">
        <v>0</v>
      </c>
      <c r="BW29" s="145">
        <v>0</v>
      </c>
      <c r="BX29" s="145">
        <v>0</v>
      </c>
      <c r="BY29" s="145">
        <v>0</v>
      </c>
      <c r="BZ29" s="145">
        <v>0</v>
      </c>
      <c r="CA29" s="145">
        <v>0</v>
      </c>
      <c r="CB29" s="143">
        <f t="shared" si="64"/>
        <v>0</v>
      </c>
      <c r="CC29" s="143">
        <f t="shared" si="65"/>
        <v>0</v>
      </c>
    </row>
    <row r="30" spans="1:83" ht="47.25" x14ac:dyDescent="0.25">
      <c r="A30" s="53" t="s">
        <v>64</v>
      </c>
      <c r="B30" s="52" t="s">
        <v>178</v>
      </c>
      <c r="C30" s="144">
        <v>994.38849551204999</v>
      </c>
      <c r="D30" s="144">
        <v>994.38849551204999</v>
      </c>
      <c r="E30" s="144">
        <f t="shared" si="50"/>
        <v>994.38849551204999</v>
      </c>
      <c r="F30" s="144">
        <f t="shared" si="51"/>
        <v>974.86899551204999</v>
      </c>
      <c r="G30" s="144">
        <f t="shared" si="52"/>
        <v>974.86899551204999</v>
      </c>
      <c r="H30" s="143">
        <f>SUM(H31:H34)</f>
        <v>19.519500000000001</v>
      </c>
      <c r="I30" s="143">
        <f t="shared" ref="I30:AM30" si="66">SUM(I31:I34)</f>
        <v>3</v>
      </c>
      <c r="J30" s="143">
        <f>SUM(J31:J34)</f>
        <v>19.519500000000001</v>
      </c>
      <c r="K30" s="143">
        <f t="shared" ref="K30" si="67">SUM(K31:K34)</f>
        <v>3</v>
      </c>
      <c r="L30" s="143">
        <f>SUM(L31:L34)</f>
        <v>45.545499999999997</v>
      </c>
      <c r="M30" s="143">
        <f t="shared" si="66"/>
        <v>2</v>
      </c>
      <c r="N30" s="143">
        <f>SUM(N31:N34)</f>
        <v>0</v>
      </c>
      <c r="O30" s="143">
        <f t="shared" si="66"/>
        <v>0</v>
      </c>
      <c r="P30" s="143">
        <f>SUM(P31:P34)</f>
        <v>0</v>
      </c>
      <c r="Q30" s="143">
        <f t="shared" si="66"/>
        <v>0</v>
      </c>
      <c r="R30" s="143">
        <f>SUM(R31:R34)</f>
        <v>45.545499999999997</v>
      </c>
      <c r="S30" s="143">
        <f t="shared" si="66"/>
        <v>2</v>
      </c>
      <c r="T30" s="143">
        <f t="shared" si="66"/>
        <v>929.28992271204993</v>
      </c>
      <c r="U30" s="143">
        <f t="shared" si="66"/>
        <v>1</v>
      </c>
      <c r="V30" s="143">
        <f t="shared" si="66"/>
        <v>929.28992271204993</v>
      </c>
      <c r="W30" s="143">
        <f t="shared" si="66"/>
        <v>1</v>
      </c>
      <c r="X30" s="143">
        <f t="shared" si="66"/>
        <v>0</v>
      </c>
      <c r="Y30" s="143">
        <f t="shared" si="66"/>
        <v>0</v>
      </c>
      <c r="Z30" s="143">
        <f t="shared" si="66"/>
        <v>0</v>
      </c>
      <c r="AA30" s="143">
        <f t="shared" si="66"/>
        <v>0</v>
      </c>
      <c r="AB30" s="143">
        <f t="shared" si="66"/>
        <v>0</v>
      </c>
      <c r="AC30" s="143">
        <f t="shared" si="66"/>
        <v>0</v>
      </c>
      <c r="AD30" s="143">
        <f t="shared" si="66"/>
        <v>0</v>
      </c>
      <c r="AE30" s="143">
        <f t="shared" si="66"/>
        <v>0</v>
      </c>
      <c r="AF30" s="143">
        <f t="shared" si="66"/>
        <v>0</v>
      </c>
      <c r="AG30" s="143">
        <f t="shared" si="66"/>
        <v>0</v>
      </c>
      <c r="AH30" s="143">
        <f t="shared" si="66"/>
        <v>0</v>
      </c>
      <c r="AI30" s="143">
        <f t="shared" si="66"/>
        <v>0</v>
      </c>
      <c r="AJ30" s="143">
        <f t="shared" si="66"/>
        <v>0</v>
      </c>
      <c r="AK30" s="143">
        <f t="shared" si="66"/>
        <v>0</v>
      </c>
      <c r="AL30" s="143">
        <f t="shared" si="66"/>
        <v>0</v>
      </c>
      <c r="AM30" s="143">
        <f t="shared" si="66"/>
        <v>0</v>
      </c>
      <c r="AN30" s="143">
        <f t="shared" ref="AN30:BS30" si="68">SUM(AN31:AN34)</f>
        <v>0</v>
      </c>
      <c r="AO30" s="143">
        <f t="shared" si="68"/>
        <v>0</v>
      </c>
      <c r="AP30" s="143">
        <f t="shared" si="68"/>
        <v>0</v>
      </c>
      <c r="AQ30" s="143">
        <f t="shared" si="68"/>
        <v>0</v>
      </c>
      <c r="AR30" s="143">
        <f t="shared" si="68"/>
        <v>0</v>
      </c>
      <c r="AS30" s="143">
        <f t="shared" si="68"/>
        <v>0</v>
      </c>
      <c r="AT30" s="143">
        <f t="shared" si="68"/>
        <v>0</v>
      </c>
      <c r="AU30" s="143">
        <f t="shared" si="68"/>
        <v>0</v>
      </c>
      <c r="AV30" s="143">
        <f t="shared" si="68"/>
        <v>0</v>
      </c>
      <c r="AW30" s="143">
        <f t="shared" si="68"/>
        <v>0</v>
      </c>
      <c r="AX30" s="143">
        <f t="shared" si="68"/>
        <v>0</v>
      </c>
      <c r="AY30" s="143">
        <f t="shared" si="68"/>
        <v>0</v>
      </c>
      <c r="AZ30" s="143">
        <f t="shared" ref="AZ30:BO30" si="69">SUM(AZ31:AZ34)</f>
        <v>0</v>
      </c>
      <c r="BA30" s="143">
        <f t="shared" si="69"/>
        <v>0</v>
      </c>
      <c r="BB30" s="143">
        <f t="shared" si="69"/>
        <v>0</v>
      </c>
      <c r="BC30" s="143">
        <f t="shared" si="69"/>
        <v>0</v>
      </c>
      <c r="BD30" s="143">
        <f t="shared" si="69"/>
        <v>0</v>
      </c>
      <c r="BE30" s="143">
        <f t="shared" si="69"/>
        <v>0</v>
      </c>
      <c r="BF30" s="143">
        <f t="shared" si="69"/>
        <v>0</v>
      </c>
      <c r="BG30" s="143">
        <f t="shared" si="69"/>
        <v>0</v>
      </c>
      <c r="BH30" s="143">
        <f t="shared" si="69"/>
        <v>0</v>
      </c>
      <c r="BI30" s="143">
        <f t="shared" si="69"/>
        <v>0</v>
      </c>
      <c r="BJ30" s="143">
        <f t="shared" si="69"/>
        <v>0</v>
      </c>
      <c r="BK30" s="143">
        <f t="shared" si="69"/>
        <v>0</v>
      </c>
      <c r="BL30" s="143">
        <f t="shared" si="69"/>
        <v>0</v>
      </c>
      <c r="BM30" s="143">
        <f t="shared" si="69"/>
        <v>0</v>
      </c>
      <c r="BN30" s="143">
        <f t="shared" si="69"/>
        <v>0</v>
      </c>
      <c r="BO30" s="143">
        <f t="shared" si="69"/>
        <v>0</v>
      </c>
      <c r="BP30" s="143">
        <f t="shared" si="68"/>
        <v>0</v>
      </c>
      <c r="BQ30" s="143">
        <f t="shared" si="68"/>
        <v>0</v>
      </c>
      <c r="BR30" s="143">
        <f t="shared" si="68"/>
        <v>0</v>
      </c>
      <c r="BS30" s="143">
        <f t="shared" si="68"/>
        <v>0</v>
      </c>
      <c r="BT30" s="143">
        <f t="shared" ref="BT30:BW30" si="70">SUM(BT31:BT34)</f>
        <v>0</v>
      </c>
      <c r="BU30" s="143">
        <f t="shared" si="70"/>
        <v>0</v>
      </c>
      <c r="BV30" s="143">
        <f t="shared" si="70"/>
        <v>0</v>
      </c>
      <c r="BW30" s="143">
        <f t="shared" si="70"/>
        <v>0</v>
      </c>
      <c r="BX30" s="143">
        <f t="shared" ref="BX30:CA30" si="71">SUM(BX31:BX34)</f>
        <v>0</v>
      </c>
      <c r="BY30" s="143">
        <f t="shared" si="71"/>
        <v>0</v>
      </c>
      <c r="BZ30" s="143">
        <f t="shared" si="71"/>
        <v>0</v>
      </c>
      <c r="CA30" s="143">
        <f t="shared" si="71"/>
        <v>0</v>
      </c>
      <c r="CB30" s="143">
        <f t="shared" si="64"/>
        <v>994.35492271204998</v>
      </c>
      <c r="CC30" s="143">
        <f>D30</f>
        <v>994.38849551204999</v>
      </c>
    </row>
    <row r="31" spans="1:83" x14ac:dyDescent="0.25">
      <c r="A31" s="53" t="s">
        <v>177</v>
      </c>
      <c r="B31" s="31" t="s">
        <v>176</v>
      </c>
      <c r="C31" s="143">
        <f>(H27+L27)/1.2</f>
        <v>65.098572800000014</v>
      </c>
      <c r="D31" s="143">
        <f>C31</f>
        <v>65.098572800000014</v>
      </c>
      <c r="E31" s="143">
        <f t="shared" si="50"/>
        <v>65.098572800000014</v>
      </c>
      <c r="F31" s="143">
        <f t="shared" si="51"/>
        <v>45.579072800000013</v>
      </c>
      <c r="G31" s="143">
        <f t="shared" si="52"/>
        <v>45.579072800000013</v>
      </c>
      <c r="H31" s="151">
        <v>19.519500000000001</v>
      </c>
      <c r="I31" s="151">
        <v>3</v>
      </c>
      <c r="J31" s="151">
        <v>19.519500000000001</v>
      </c>
      <c r="K31" s="151">
        <v>3</v>
      </c>
      <c r="L31" s="151">
        <v>45.545499999999997</v>
      </c>
      <c r="M31" s="151">
        <v>2</v>
      </c>
      <c r="N31" s="151">
        <v>0</v>
      </c>
      <c r="O31" s="151">
        <v>0</v>
      </c>
      <c r="P31" s="151">
        <v>0</v>
      </c>
      <c r="Q31" s="151">
        <v>0</v>
      </c>
      <c r="R31" s="151">
        <v>45.545499999999997</v>
      </c>
      <c r="S31" s="151">
        <v>2</v>
      </c>
      <c r="T31" s="151">
        <v>0</v>
      </c>
      <c r="U31" s="151">
        <v>0</v>
      </c>
      <c r="V31" s="151">
        <v>0</v>
      </c>
      <c r="W31" s="151">
        <v>0</v>
      </c>
      <c r="X31" s="151">
        <v>0</v>
      </c>
      <c r="Y31" s="151">
        <v>0</v>
      </c>
      <c r="Z31" s="151">
        <v>0</v>
      </c>
      <c r="AA31" s="151">
        <v>0</v>
      </c>
      <c r="AB31" s="151">
        <v>0</v>
      </c>
      <c r="AC31" s="151">
        <v>0</v>
      </c>
      <c r="AD31" s="151">
        <v>0</v>
      </c>
      <c r="AE31" s="151">
        <v>0</v>
      </c>
      <c r="AF31" s="151">
        <v>0</v>
      </c>
      <c r="AG31" s="151">
        <v>0</v>
      </c>
      <c r="AH31" s="151">
        <v>0</v>
      </c>
      <c r="AI31" s="151">
        <v>0</v>
      </c>
      <c r="AJ31" s="151">
        <v>0</v>
      </c>
      <c r="AK31" s="151">
        <v>0</v>
      </c>
      <c r="AL31" s="151">
        <v>0</v>
      </c>
      <c r="AM31" s="151">
        <v>0</v>
      </c>
      <c r="AN31" s="151">
        <f>AE31-AJ31</f>
        <v>0</v>
      </c>
      <c r="AO31" s="151">
        <v>0</v>
      </c>
      <c r="AP31" s="151">
        <v>0</v>
      </c>
      <c r="AQ31" s="151">
        <v>0</v>
      </c>
      <c r="AR31" s="151">
        <v>0</v>
      </c>
      <c r="AS31" s="151">
        <v>0</v>
      </c>
      <c r="AT31" s="151">
        <v>0</v>
      </c>
      <c r="AU31" s="151">
        <v>0</v>
      </c>
      <c r="AV31" s="151">
        <v>0</v>
      </c>
      <c r="AW31" s="151">
        <v>0</v>
      </c>
      <c r="AX31" s="151">
        <v>0</v>
      </c>
      <c r="AY31" s="151">
        <v>0</v>
      </c>
      <c r="AZ31" s="151">
        <v>0</v>
      </c>
      <c r="BA31" s="151">
        <v>0</v>
      </c>
      <c r="BB31" s="151">
        <v>0</v>
      </c>
      <c r="BC31" s="151">
        <v>0</v>
      </c>
      <c r="BD31" s="151">
        <v>0</v>
      </c>
      <c r="BE31" s="151">
        <v>0</v>
      </c>
      <c r="BF31" s="151">
        <v>0</v>
      </c>
      <c r="BG31" s="151">
        <v>0</v>
      </c>
      <c r="BH31" s="151">
        <v>0</v>
      </c>
      <c r="BI31" s="151">
        <v>0</v>
      </c>
      <c r="BJ31" s="151">
        <v>0</v>
      </c>
      <c r="BK31" s="151">
        <v>0</v>
      </c>
      <c r="BL31" s="151">
        <v>0</v>
      </c>
      <c r="BM31" s="151">
        <v>0</v>
      </c>
      <c r="BN31" s="151">
        <v>0</v>
      </c>
      <c r="BO31" s="151">
        <v>0</v>
      </c>
      <c r="BP31" s="151">
        <v>0</v>
      </c>
      <c r="BQ31" s="151">
        <v>0</v>
      </c>
      <c r="BR31" s="151">
        <v>0</v>
      </c>
      <c r="BS31" s="151">
        <v>0</v>
      </c>
      <c r="BT31" s="151">
        <v>0</v>
      </c>
      <c r="BU31" s="151">
        <v>0</v>
      </c>
      <c r="BV31" s="151">
        <v>0</v>
      </c>
      <c r="BW31" s="151">
        <v>0</v>
      </c>
      <c r="BX31" s="151">
        <v>0</v>
      </c>
      <c r="BY31" s="151">
        <v>0</v>
      </c>
      <c r="BZ31" s="151">
        <v>0</v>
      </c>
      <c r="CA31" s="151">
        <v>0</v>
      </c>
      <c r="CB31" s="143">
        <f>H31+L31+P31+T31+AJ31+X31+AB31+AF31</f>
        <v>65.064999999999998</v>
      </c>
      <c r="CC31" s="143">
        <f>J31+N31+R31+V31+AK31+Z31+AD31+AH31</f>
        <v>65.064999999999998</v>
      </c>
    </row>
    <row r="32" spans="1:83" ht="31.5" x14ac:dyDescent="0.25">
      <c r="A32" s="53" t="s">
        <v>175</v>
      </c>
      <c r="B32" s="31" t="s">
        <v>174</v>
      </c>
      <c r="C32" s="143">
        <f t="shared" si="62"/>
        <v>0</v>
      </c>
      <c r="D32" s="143">
        <f t="shared" si="63"/>
        <v>0</v>
      </c>
      <c r="E32" s="143">
        <f t="shared" si="50"/>
        <v>0</v>
      </c>
      <c r="F32" s="143">
        <f t="shared" si="51"/>
        <v>0</v>
      </c>
      <c r="G32" s="143">
        <f t="shared" si="52"/>
        <v>0</v>
      </c>
      <c r="H32" s="151">
        <v>0</v>
      </c>
      <c r="I32" s="151">
        <v>0</v>
      </c>
      <c r="J32" s="151">
        <v>0</v>
      </c>
      <c r="K32" s="151">
        <v>0</v>
      </c>
      <c r="L32" s="151">
        <v>0</v>
      </c>
      <c r="M32" s="151">
        <v>0</v>
      </c>
      <c r="N32" s="151">
        <v>0</v>
      </c>
      <c r="O32" s="151">
        <v>0</v>
      </c>
      <c r="P32" s="151">
        <v>0</v>
      </c>
      <c r="Q32" s="151">
        <v>0</v>
      </c>
      <c r="R32" s="151">
        <v>0</v>
      </c>
      <c r="S32" s="151">
        <v>0</v>
      </c>
      <c r="T32" s="151">
        <v>0</v>
      </c>
      <c r="U32" s="151">
        <v>0</v>
      </c>
      <c r="V32" s="151">
        <v>0</v>
      </c>
      <c r="W32" s="151">
        <v>0</v>
      </c>
      <c r="X32" s="151">
        <v>0</v>
      </c>
      <c r="Y32" s="151">
        <v>0</v>
      </c>
      <c r="Z32" s="151">
        <v>0</v>
      </c>
      <c r="AA32" s="151">
        <v>0</v>
      </c>
      <c r="AB32" s="151">
        <v>0</v>
      </c>
      <c r="AC32" s="151">
        <v>0</v>
      </c>
      <c r="AD32" s="151">
        <v>0</v>
      </c>
      <c r="AE32" s="151">
        <v>0</v>
      </c>
      <c r="AF32" s="151">
        <v>0</v>
      </c>
      <c r="AG32" s="151">
        <v>0</v>
      </c>
      <c r="AH32" s="151">
        <v>0</v>
      </c>
      <c r="AI32" s="151">
        <v>0</v>
      </c>
      <c r="AJ32" s="151">
        <v>0</v>
      </c>
      <c r="AK32" s="151">
        <v>0</v>
      </c>
      <c r="AL32" s="151">
        <v>0</v>
      </c>
      <c r="AM32" s="151">
        <v>0</v>
      </c>
      <c r="AN32" s="151">
        <f>AE32</f>
        <v>0</v>
      </c>
      <c r="AO32" s="151">
        <v>0</v>
      </c>
      <c r="AP32" s="151">
        <v>0</v>
      </c>
      <c r="AQ32" s="151">
        <v>0</v>
      </c>
      <c r="AR32" s="151">
        <v>0</v>
      </c>
      <c r="AS32" s="151">
        <v>0</v>
      </c>
      <c r="AT32" s="151">
        <v>0</v>
      </c>
      <c r="AU32" s="151">
        <v>0</v>
      </c>
      <c r="AV32" s="151">
        <v>0</v>
      </c>
      <c r="AW32" s="151">
        <v>0</v>
      </c>
      <c r="AX32" s="151">
        <v>0</v>
      </c>
      <c r="AY32" s="151">
        <v>0</v>
      </c>
      <c r="AZ32" s="151">
        <v>0</v>
      </c>
      <c r="BA32" s="151">
        <v>0</v>
      </c>
      <c r="BB32" s="151">
        <v>0</v>
      </c>
      <c r="BC32" s="151">
        <v>0</v>
      </c>
      <c r="BD32" s="151">
        <v>0</v>
      </c>
      <c r="BE32" s="151">
        <v>0</v>
      </c>
      <c r="BF32" s="151">
        <v>0</v>
      </c>
      <c r="BG32" s="151">
        <v>0</v>
      </c>
      <c r="BH32" s="151">
        <v>0</v>
      </c>
      <c r="BI32" s="151">
        <v>0</v>
      </c>
      <c r="BJ32" s="151">
        <v>0</v>
      </c>
      <c r="BK32" s="151">
        <v>0</v>
      </c>
      <c r="BL32" s="151">
        <v>0</v>
      </c>
      <c r="BM32" s="151">
        <v>0</v>
      </c>
      <c r="BN32" s="151">
        <v>0</v>
      </c>
      <c r="BO32" s="151">
        <v>0</v>
      </c>
      <c r="BP32" s="151">
        <v>0</v>
      </c>
      <c r="BQ32" s="151">
        <v>0</v>
      </c>
      <c r="BR32" s="151">
        <v>0</v>
      </c>
      <c r="BS32" s="151">
        <v>0</v>
      </c>
      <c r="BT32" s="151">
        <v>0</v>
      </c>
      <c r="BU32" s="151">
        <v>0</v>
      </c>
      <c r="BV32" s="151">
        <v>0</v>
      </c>
      <c r="BW32" s="151">
        <v>0</v>
      </c>
      <c r="BX32" s="151">
        <v>0</v>
      </c>
      <c r="BY32" s="151">
        <v>0</v>
      </c>
      <c r="BZ32" s="151">
        <v>0</v>
      </c>
      <c r="CA32" s="151">
        <v>0</v>
      </c>
      <c r="CB32" s="143">
        <f t="shared" si="64"/>
        <v>0</v>
      </c>
      <c r="CC32" s="143">
        <f t="shared" si="65"/>
        <v>0</v>
      </c>
    </row>
    <row r="33" spans="1:81" x14ac:dyDescent="0.25">
      <c r="A33" s="53" t="s">
        <v>173</v>
      </c>
      <c r="B33" s="31" t="s">
        <v>172</v>
      </c>
      <c r="C33" s="143">
        <f t="shared" si="62"/>
        <v>0</v>
      </c>
      <c r="D33" s="143">
        <f t="shared" si="63"/>
        <v>0</v>
      </c>
      <c r="E33" s="143">
        <f t="shared" si="50"/>
        <v>0</v>
      </c>
      <c r="F33" s="143">
        <f t="shared" si="51"/>
        <v>0</v>
      </c>
      <c r="G33" s="143">
        <f t="shared" si="52"/>
        <v>0</v>
      </c>
      <c r="H33" s="151">
        <v>0</v>
      </c>
      <c r="I33" s="151">
        <v>0</v>
      </c>
      <c r="J33" s="151">
        <v>0</v>
      </c>
      <c r="K33" s="151">
        <v>0</v>
      </c>
      <c r="L33" s="151">
        <v>0</v>
      </c>
      <c r="M33" s="151">
        <v>0</v>
      </c>
      <c r="N33" s="151">
        <v>0</v>
      </c>
      <c r="O33" s="151">
        <v>0</v>
      </c>
      <c r="P33" s="151">
        <v>0</v>
      </c>
      <c r="Q33" s="151">
        <v>0</v>
      </c>
      <c r="R33" s="151">
        <v>0</v>
      </c>
      <c r="S33" s="151">
        <v>0</v>
      </c>
      <c r="T33" s="151">
        <v>0</v>
      </c>
      <c r="U33" s="151">
        <v>0</v>
      </c>
      <c r="V33" s="151">
        <v>0</v>
      </c>
      <c r="W33" s="151">
        <v>0</v>
      </c>
      <c r="X33" s="151">
        <v>0</v>
      </c>
      <c r="Y33" s="151">
        <v>0</v>
      </c>
      <c r="Z33" s="151">
        <v>0</v>
      </c>
      <c r="AA33" s="151">
        <v>0</v>
      </c>
      <c r="AB33" s="151">
        <v>0</v>
      </c>
      <c r="AC33" s="151">
        <v>0</v>
      </c>
      <c r="AD33" s="151">
        <v>0</v>
      </c>
      <c r="AE33" s="151">
        <v>0</v>
      </c>
      <c r="AF33" s="151">
        <v>0</v>
      </c>
      <c r="AG33" s="151">
        <v>0</v>
      </c>
      <c r="AH33" s="151">
        <v>0</v>
      </c>
      <c r="AI33" s="151">
        <v>0</v>
      </c>
      <c r="AJ33" s="151">
        <v>0</v>
      </c>
      <c r="AK33" s="151">
        <v>0</v>
      </c>
      <c r="AL33" s="151">
        <v>0</v>
      </c>
      <c r="AM33" s="151">
        <v>0</v>
      </c>
      <c r="AN33" s="151">
        <f>AE33</f>
        <v>0</v>
      </c>
      <c r="AO33" s="151">
        <v>0</v>
      </c>
      <c r="AP33" s="151">
        <v>0</v>
      </c>
      <c r="AQ33" s="151">
        <v>0</v>
      </c>
      <c r="AR33" s="151">
        <v>0</v>
      </c>
      <c r="AS33" s="151">
        <v>0</v>
      </c>
      <c r="AT33" s="151">
        <v>0</v>
      </c>
      <c r="AU33" s="151">
        <v>0</v>
      </c>
      <c r="AV33" s="151">
        <v>0</v>
      </c>
      <c r="AW33" s="151">
        <v>0</v>
      </c>
      <c r="AX33" s="151">
        <v>0</v>
      </c>
      <c r="AY33" s="151">
        <v>0</v>
      </c>
      <c r="AZ33" s="151">
        <v>0</v>
      </c>
      <c r="BA33" s="151">
        <v>0</v>
      </c>
      <c r="BB33" s="151">
        <v>0</v>
      </c>
      <c r="BC33" s="151">
        <v>0</v>
      </c>
      <c r="BD33" s="151">
        <v>0</v>
      </c>
      <c r="BE33" s="151">
        <v>0</v>
      </c>
      <c r="BF33" s="151">
        <v>0</v>
      </c>
      <c r="BG33" s="151">
        <v>0</v>
      </c>
      <c r="BH33" s="151">
        <v>0</v>
      </c>
      <c r="BI33" s="151">
        <v>0</v>
      </c>
      <c r="BJ33" s="151">
        <v>0</v>
      </c>
      <c r="BK33" s="151">
        <v>0</v>
      </c>
      <c r="BL33" s="151">
        <v>0</v>
      </c>
      <c r="BM33" s="151">
        <v>0</v>
      </c>
      <c r="BN33" s="151">
        <v>0</v>
      </c>
      <c r="BO33" s="151">
        <v>0</v>
      </c>
      <c r="BP33" s="151">
        <v>0</v>
      </c>
      <c r="BQ33" s="151">
        <v>0</v>
      </c>
      <c r="BR33" s="151">
        <v>0</v>
      </c>
      <c r="BS33" s="151">
        <v>0</v>
      </c>
      <c r="BT33" s="151">
        <v>0</v>
      </c>
      <c r="BU33" s="151">
        <v>0</v>
      </c>
      <c r="BV33" s="151">
        <v>0</v>
      </c>
      <c r="BW33" s="151">
        <v>0</v>
      </c>
      <c r="BX33" s="151">
        <v>0</v>
      </c>
      <c r="BY33" s="151">
        <v>0</v>
      </c>
      <c r="BZ33" s="151">
        <v>0</v>
      </c>
      <c r="CA33" s="151">
        <v>0</v>
      </c>
      <c r="CB33" s="143">
        <f t="shared" si="64"/>
        <v>0</v>
      </c>
      <c r="CC33" s="143">
        <f t="shared" si="65"/>
        <v>0</v>
      </c>
    </row>
    <row r="34" spans="1:81" x14ac:dyDescent="0.25">
      <c r="A34" s="53" t="s">
        <v>171</v>
      </c>
      <c r="B34" s="31" t="s">
        <v>170</v>
      </c>
      <c r="C34" s="143">
        <f>C30-C31</f>
        <v>929.28992271204993</v>
      </c>
      <c r="D34" s="143">
        <f t="shared" ref="D34" si="72">C34</f>
        <v>929.28992271204993</v>
      </c>
      <c r="E34" s="143">
        <f t="shared" si="50"/>
        <v>929.28992271204993</v>
      </c>
      <c r="F34" s="143">
        <f t="shared" si="51"/>
        <v>929.28992271204993</v>
      </c>
      <c r="G34" s="143">
        <f t="shared" si="52"/>
        <v>929.28992271204993</v>
      </c>
      <c r="H34" s="151">
        <v>0</v>
      </c>
      <c r="I34" s="151">
        <v>0</v>
      </c>
      <c r="J34" s="151">
        <v>0</v>
      </c>
      <c r="K34" s="151">
        <v>0</v>
      </c>
      <c r="L34" s="151">
        <v>0</v>
      </c>
      <c r="M34" s="151">
        <v>0</v>
      </c>
      <c r="N34" s="151">
        <v>0</v>
      </c>
      <c r="O34" s="151">
        <v>0</v>
      </c>
      <c r="P34" s="151">
        <v>0</v>
      </c>
      <c r="Q34" s="151">
        <v>0</v>
      </c>
      <c r="R34" s="151">
        <v>0</v>
      </c>
      <c r="S34" s="151">
        <v>0</v>
      </c>
      <c r="T34" s="151">
        <f>C34</f>
        <v>929.28992271204993</v>
      </c>
      <c r="U34" s="151">
        <v>1</v>
      </c>
      <c r="V34" s="151">
        <f>D34</f>
        <v>929.28992271204993</v>
      </c>
      <c r="W34" s="151">
        <v>1</v>
      </c>
      <c r="X34" s="151">
        <v>0</v>
      </c>
      <c r="Y34" s="151">
        <v>0</v>
      </c>
      <c r="Z34" s="151">
        <v>0</v>
      </c>
      <c r="AA34" s="151">
        <v>0</v>
      </c>
      <c r="AB34" s="151">
        <v>0</v>
      </c>
      <c r="AC34" s="151">
        <v>0</v>
      </c>
      <c r="AD34" s="151">
        <v>0</v>
      </c>
      <c r="AE34" s="151">
        <v>0</v>
      </c>
      <c r="AF34" s="151">
        <v>0</v>
      </c>
      <c r="AG34" s="151">
        <v>0</v>
      </c>
      <c r="AH34" s="151">
        <v>0</v>
      </c>
      <c r="AI34" s="151">
        <v>0</v>
      </c>
      <c r="AJ34" s="151">
        <v>0</v>
      </c>
      <c r="AK34" s="151">
        <v>0</v>
      </c>
      <c r="AL34" s="151">
        <v>0</v>
      </c>
      <c r="AM34" s="151">
        <v>0</v>
      </c>
      <c r="AN34" s="151">
        <f>AE34</f>
        <v>0</v>
      </c>
      <c r="AO34" s="151">
        <v>0</v>
      </c>
      <c r="AP34" s="151">
        <v>0</v>
      </c>
      <c r="AQ34" s="151">
        <v>0</v>
      </c>
      <c r="AR34" s="151">
        <v>0</v>
      </c>
      <c r="AS34" s="151">
        <v>0</v>
      </c>
      <c r="AT34" s="151">
        <v>0</v>
      </c>
      <c r="AU34" s="151">
        <v>0</v>
      </c>
      <c r="AV34" s="151">
        <v>0</v>
      </c>
      <c r="AW34" s="151">
        <v>0</v>
      </c>
      <c r="AX34" s="151">
        <v>0</v>
      </c>
      <c r="AY34" s="151">
        <v>0</v>
      </c>
      <c r="AZ34" s="151">
        <v>0</v>
      </c>
      <c r="BA34" s="151">
        <v>0</v>
      </c>
      <c r="BB34" s="151">
        <v>0</v>
      </c>
      <c r="BC34" s="151">
        <v>0</v>
      </c>
      <c r="BD34" s="151">
        <v>0</v>
      </c>
      <c r="BE34" s="151">
        <v>0</v>
      </c>
      <c r="BF34" s="151">
        <v>0</v>
      </c>
      <c r="BG34" s="151">
        <v>0</v>
      </c>
      <c r="BH34" s="151">
        <v>0</v>
      </c>
      <c r="BI34" s="151">
        <v>0</v>
      </c>
      <c r="BJ34" s="151">
        <v>0</v>
      </c>
      <c r="BK34" s="151">
        <v>0</v>
      </c>
      <c r="BL34" s="151">
        <v>0</v>
      </c>
      <c r="BM34" s="151">
        <v>0</v>
      </c>
      <c r="BN34" s="151">
        <v>0</v>
      </c>
      <c r="BO34" s="151">
        <v>0</v>
      </c>
      <c r="BP34" s="151">
        <v>0</v>
      </c>
      <c r="BQ34" s="151">
        <v>0</v>
      </c>
      <c r="BR34" s="151">
        <v>0</v>
      </c>
      <c r="BS34" s="151">
        <v>0</v>
      </c>
      <c r="BT34" s="151">
        <v>0</v>
      </c>
      <c r="BU34" s="151">
        <v>0</v>
      </c>
      <c r="BV34" s="151">
        <v>0</v>
      </c>
      <c r="BW34" s="151">
        <v>0</v>
      </c>
      <c r="BX34" s="151">
        <v>0</v>
      </c>
      <c r="BY34" s="151">
        <v>0</v>
      </c>
      <c r="BZ34" s="151">
        <v>0</v>
      </c>
      <c r="CA34" s="151">
        <v>0</v>
      </c>
      <c r="CB34" s="143">
        <f>H34+L34+P34+T34+AJ34+X34+AB34+AF34</f>
        <v>929.28992271204993</v>
      </c>
      <c r="CC34" s="143">
        <f>D34</f>
        <v>929.28992271204993</v>
      </c>
    </row>
    <row r="35" spans="1:81" ht="31.5" hidden="1" x14ac:dyDescent="0.25">
      <c r="A35" s="53" t="s">
        <v>63</v>
      </c>
      <c r="B35" s="52" t="s">
        <v>169</v>
      </c>
      <c r="C35" s="143">
        <f t="shared" si="62"/>
        <v>0</v>
      </c>
      <c r="D35" s="143">
        <f t="shared" si="63"/>
        <v>0</v>
      </c>
      <c r="E35" s="143">
        <f t="shared" si="50"/>
        <v>0</v>
      </c>
      <c r="F35" s="143">
        <f t="shared" si="51"/>
        <v>0</v>
      </c>
      <c r="G35" s="143">
        <f t="shared" si="52"/>
        <v>0</v>
      </c>
      <c r="H35" s="143">
        <f t="shared" ref="H35:AM35" si="73">SUM(H36:H42)</f>
        <v>0</v>
      </c>
      <c r="I35" s="143">
        <f t="shared" si="73"/>
        <v>0</v>
      </c>
      <c r="J35" s="143">
        <f t="shared" si="73"/>
        <v>0</v>
      </c>
      <c r="K35" s="143">
        <f t="shared" si="73"/>
        <v>0</v>
      </c>
      <c r="L35" s="143">
        <f t="shared" si="73"/>
        <v>0</v>
      </c>
      <c r="M35" s="143">
        <f t="shared" si="73"/>
        <v>0</v>
      </c>
      <c r="N35" s="143">
        <f t="shared" si="73"/>
        <v>0</v>
      </c>
      <c r="O35" s="143">
        <f t="shared" si="73"/>
        <v>0</v>
      </c>
      <c r="P35" s="143">
        <f t="shared" si="73"/>
        <v>0</v>
      </c>
      <c r="Q35" s="143">
        <f t="shared" si="73"/>
        <v>0</v>
      </c>
      <c r="R35" s="143">
        <f t="shared" si="73"/>
        <v>0</v>
      </c>
      <c r="S35" s="143">
        <f t="shared" si="73"/>
        <v>0</v>
      </c>
      <c r="T35" s="143">
        <f t="shared" si="73"/>
        <v>0</v>
      </c>
      <c r="U35" s="143">
        <f t="shared" si="73"/>
        <v>0</v>
      </c>
      <c r="V35" s="143">
        <f t="shared" si="73"/>
        <v>0</v>
      </c>
      <c r="W35" s="143">
        <f t="shared" si="73"/>
        <v>0</v>
      </c>
      <c r="X35" s="143">
        <f t="shared" si="73"/>
        <v>0</v>
      </c>
      <c r="Y35" s="143">
        <f t="shared" si="73"/>
        <v>0</v>
      </c>
      <c r="Z35" s="143">
        <f t="shared" si="73"/>
        <v>0</v>
      </c>
      <c r="AA35" s="143">
        <f t="shared" si="73"/>
        <v>0</v>
      </c>
      <c r="AB35" s="143">
        <f t="shared" si="73"/>
        <v>0</v>
      </c>
      <c r="AC35" s="143">
        <f t="shared" si="73"/>
        <v>0</v>
      </c>
      <c r="AD35" s="143">
        <f t="shared" si="73"/>
        <v>0</v>
      </c>
      <c r="AE35" s="143">
        <f t="shared" si="73"/>
        <v>0</v>
      </c>
      <c r="AF35" s="143">
        <f t="shared" si="73"/>
        <v>0</v>
      </c>
      <c r="AG35" s="143">
        <f t="shared" si="73"/>
        <v>0</v>
      </c>
      <c r="AH35" s="143">
        <f t="shared" si="73"/>
        <v>0</v>
      </c>
      <c r="AI35" s="143">
        <f t="shared" si="73"/>
        <v>0</v>
      </c>
      <c r="AJ35" s="143">
        <f t="shared" si="73"/>
        <v>0</v>
      </c>
      <c r="AK35" s="143">
        <f t="shared" si="73"/>
        <v>0</v>
      </c>
      <c r="AL35" s="143">
        <f t="shared" si="73"/>
        <v>0</v>
      </c>
      <c r="AM35" s="143">
        <f t="shared" si="73"/>
        <v>0</v>
      </c>
      <c r="AN35" s="143">
        <f t="shared" ref="AN35:BS35" si="74">SUM(AN36:AN42)</f>
        <v>0</v>
      </c>
      <c r="AO35" s="143">
        <f t="shared" si="74"/>
        <v>0</v>
      </c>
      <c r="AP35" s="143">
        <f t="shared" si="74"/>
        <v>0</v>
      </c>
      <c r="AQ35" s="143">
        <f t="shared" si="74"/>
        <v>0</v>
      </c>
      <c r="AR35" s="143">
        <f t="shared" si="74"/>
        <v>0</v>
      </c>
      <c r="AS35" s="143">
        <f t="shared" si="74"/>
        <v>0</v>
      </c>
      <c r="AT35" s="143">
        <f t="shared" si="74"/>
        <v>0</v>
      </c>
      <c r="AU35" s="143">
        <f t="shared" si="74"/>
        <v>0</v>
      </c>
      <c r="AV35" s="143">
        <f t="shared" si="74"/>
        <v>0</v>
      </c>
      <c r="AW35" s="143">
        <f t="shared" si="74"/>
        <v>0</v>
      </c>
      <c r="AX35" s="143">
        <f t="shared" si="74"/>
        <v>0</v>
      </c>
      <c r="AY35" s="143">
        <f t="shared" si="74"/>
        <v>0</v>
      </c>
      <c r="AZ35" s="143">
        <f t="shared" ref="AZ35:BO35" si="75">SUM(AZ36:AZ42)</f>
        <v>0</v>
      </c>
      <c r="BA35" s="143">
        <f t="shared" si="75"/>
        <v>0</v>
      </c>
      <c r="BB35" s="143">
        <f t="shared" si="75"/>
        <v>0</v>
      </c>
      <c r="BC35" s="143">
        <f t="shared" si="75"/>
        <v>0</v>
      </c>
      <c r="BD35" s="143">
        <f t="shared" si="75"/>
        <v>0</v>
      </c>
      <c r="BE35" s="143">
        <f t="shared" si="75"/>
        <v>0</v>
      </c>
      <c r="BF35" s="143">
        <f t="shared" si="75"/>
        <v>0</v>
      </c>
      <c r="BG35" s="143">
        <f t="shared" si="75"/>
        <v>0</v>
      </c>
      <c r="BH35" s="143">
        <f t="shared" si="75"/>
        <v>0</v>
      </c>
      <c r="BI35" s="143">
        <f t="shared" si="75"/>
        <v>0</v>
      </c>
      <c r="BJ35" s="143">
        <f t="shared" si="75"/>
        <v>0</v>
      </c>
      <c r="BK35" s="143">
        <f t="shared" si="75"/>
        <v>0</v>
      </c>
      <c r="BL35" s="143">
        <f t="shared" si="75"/>
        <v>0</v>
      </c>
      <c r="BM35" s="143">
        <f t="shared" si="75"/>
        <v>0</v>
      </c>
      <c r="BN35" s="143">
        <f t="shared" si="75"/>
        <v>0</v>
      </c>
      <c r="BO35" s="143">
        <f t="shared" si="75"/>
        <v>0</v>
      </c>
      <c r="BP35" s="143">
        <f t="shared" si="74"/>
        <v>0</v>
      </c>
      <c r="BQ35" s="143">
        <f t="shared" si="74"/>
        <v>0</v>
      </c>
      <c r="BR35" s="143">
        <f t="shared" si="74"/>
        <v>0</v>
      </c>
      <c r="BS35" s="143">
        <f t="shared" si="74"/>
        <v>0</v>
      </c>
      <c r="BT35" s="143">
        <f t="shared" ref="BT35:BW35" si="76">SUM(BT36:BT42)</f>
        <v>0</v>
      </c>
      <c r="BU35" s="143">
        <f t="shared" si="76"/>
        <v>0</v>
      </c>
      <c r="BV35" s="143">
        <f t="shared" si="76"/>
        <v>0</v>
      </c>
      <c r="BW35" s="143">
        <f t="shared" si="76"/>
        <v>0</v>
      </c>
      <c r="BX35" s="143">
        <f t="shared" ref="BX35:CA35" si="77">SUM(BX36:BX42)</f>
        <v>0</v>
      </c>
      <c r="BY35" s="143">
        <f t="shared" si="77"/>
        <v>0</v>
      </c>
      <c r="BZ35" s="143">
        <f t="shared" si="77"/>
        <v>0</v>
      </c>
      <c r="CA35" s="143">
        <f t="shared" si="77"/>
        <v>0</v>
      </c>
      <c r="CB35" s="143">
        <f t="shared" si="64"/>
        <v>0</v>
      </c>
      <c r="CC35" s="143">
        <f t="shared" si="65"/>
        <v>0</v>
      </c>
    </row>
    <row r="36" spans="1:81" ht="31.5" hidden="1" x14ac:dyDescent="0.25">
      <c r="A36" s="50" t="s">
        <v>168</v>
      </c>
      <c r="B36" s="49" t="s">
        <v>167</v>
      </c>
      <c r="C36" s="143">
        <f t="shared" si="62"/>
        <v>0</v>
      </c>
      <c r="D36" s="143">
        <f t="shared" si="63"/>
        <v>0</v>
      </c>
      <c r="E36" s="143">
        <f t="shared" si="50"/>
        <v>0</v>
      </c>
      <c r="F36" s="143">
        <f t="shared" si="51"/>
        <v>0</v>
      </c>
      <c r="G36" s="143">
        <f t="shared" si="52"/>
        <v>0</v>
      </c>
      <c r="H36" s="145">
        <v>0</v>
      </c>
      <c r="I36" s="145">
        <v>0</v>
      </c>
      <c r="J36" s="145">
        <v>0</v>
      </c>
      <c r="K36" s="145">
        <v>0</v>
      </c>
      <c r="L36" s="145">
        <v>0</v>
      </c>
      <c r="M36" s="145">
        <v>0</v>
      </c>
      <c r="N36" s="145">
        <v>0</v>
      </c>
      <c r="O36" s="145">
        <v>0</v>
      </c>
      <c r="P36" s="145">
        <v>0</v>
      </c>
      <c r="Q36" s="145">
        <v>0</v>
      </c>
      <c r="R36" s="145">
        <v>0</v>
      </c>
      <c r="S36" s="145">
        <v>0</v>
      </c>
      <c r="T36" s="145">
        <v>0</v>
      </c>
      <c r="U36" s="145">
        <v>0</v>
      </c>
      <c r="V36" s="145">
        <v>0</v>
      </c>
      <c r="W36" s="145">
        <v>0</v>
      </c>
      <c r="X36" s="145">
        <v>0</v>
      </c>
      <c r="Y36" s="145">
        <v>0</v>
      </c>
      <c r="Z36" s="145">
        <v>0</v>
      </c>
      <c r="AA36" s="145">
        <v>0</v>
      </c>
      <c r="AB36" s="145">
        <v>0</v>
      </c>
      <c r="AC36" s="145">
        <v>0</v>
      </c>
      <c r="AD36" s="145">
        <v>0</v>
      </c>
      <c r="AE36" s="145">
        <v>0</v>
      </c>
      <c r="AF36" s="145">
        <v>0</v>
      </c>
      <c r="AG36" s="145">
        <v>0</v>
      </c>
      <c r="AH36" s="145">
        <v>0</v>
      </c>
      <c r="AI36" s="145">
        <v>0</v>
      </c>
      <c r="AJ36" s="145">
        <v>0</v>
      </c>
      <c r="AK36" s="145">
        <v>0</v>
      </c>
      <c r="AL36" s="145">
        <v>0</v>
      </c>
      <c r="AM36" s="145">
        <v>0</v>
      </c>
      <c r="AN36" s="145">
        <v>0</v>
      </c>
      <c r="AO36" s="145">
        <v>0</v>
      </c>
      <c r="AP36" s="145">
        <v>0</v>
      </c>
      <c r="AQ36" s="145">
        <v>0</v>
      </c>
      <c r="AR36" s="145">
        <v>0</v>
      </c>
      <c r="AS36" s="145">
        <v>0</v>
      </c>
      <c r="AT36" s="145">
        <v>0</v>
      </c>
      <c r="AU36" s="145">
        <v>0</v>
      </c>
      <c r="AV36" s="145">
        <v>0</v>
      </c>
      <c r="AW36" s="145">
        <v>0</v>
      </c>
      <c r="AX36" s="145">
        <v>0</v>
      </c>
      <c r="AY36" s="145">
        <v>0</v>
      </c>
      <c r="AZ36" s="145">
        <v>0</v>
      </c>
      <c r="BA36" s="145">
        <v>0</v>
      </c>
      <c r="BB36" s="145">
        <v>0</v>
      </c>
      <c r="BC36" s="145">
        <v>0</v>
      </c>
      <c r="BD36" s="145">
        <v>0</v>
      </c>
      <c r="BE36" s="145">
        <v>0</v>
      </c>
      <c r="BF36" s="145">
        <v>0</v>
      </c>
      <c r="BG36" s="145">
        <v>0</v>
      </c>
      <c r="BH36" s="145">
        <v>0</v>
      </c>
      <c r="BI36" s="145">
        <v>0</v>
      </c>
      <c r="BJ36" s="145">
        <v>0</v>
      </c>
      <c r="BK36" s="145">
        <v>0</v>
      </c>
      <c r="BL36" s="145">
        <v>0</v>
      </c>
      <c r="BM36" s="145">
        <v>0</v>
      </c>
      <c r="BN36" s="145">
        <v>0</v>
      </c>
      <c r="BO36" s="145">
        <v>0</v>
      </c>
      <c r="BP36" s="145">
        <v>0</v>
      </c>
      <c r="BQ36" s="145">
        <v>0</v>
      </c>
      <c r="BR36" s="145">
        <v>0</v>
      </c>
      <c r="BS36" s="145">
        <v>0</v>
      </c>
      <c r="BT36" s="145">
        <v>0</v>
      </c>
      <c r="BU36" s="145">
        <v>0</v>
      </c>
      <c r="BV36" s="145">
        <v>0</v>
      </c>
      <c r="BW36" s="145">
        <v>0</v>
      </c>
      <c r="BX36" s="145">
        <v>0</v>
      </c>
      <c r="BY36" s="145">
        <v>0</v>
      </c>
      <c r="BZ36" s="145">
        <v>0</v>
      </c>
      <c r="CA36" s="145">
        <v>0</v>
      </c>
      <c r="CB36" s="143">
        <f t="shared" si="64"/>
        <v>0</v>
      </c>
      <c r="CC36" s="143">
        <f t="shared" si="65"/>
        <v>0</v>
      </c>
    </row>
    <row r="37" spans="1:81" hidden="1" x14ac:dyDescent="0.25">
      <c r="A37" s="50" t="s">
        <v>166</v>
      </c>
      <c r="B37" s="49" t="s">
        <v>156</v>
      </c>
      <c r="C37" s="143">
        <f t="shared" si="62"/>
        <v>0</v>
      </c>
      <c r="D37" s="143">
        <f t="shared" si="63"/>
        <v>0</v>
      </c>
      <c r="E37" s="143">
        <f t="shared" si="50"/>
        <v>0</v>
      </c>
      <c r="F37" s="143">
        <f t="shared" si="51"/>
        <v>0</v>
      </c>
      <c r="G37" s="143">
        <f t="shared" si="52"/>
        <v>0</v>
      </c>
      <c r="H37" s="145">
        <v>0</v>
      </c>
      <c r="I37" s="145">
        <v>0</v>
      </c>
      <c r="J37" s="145">
        <v>0</v>
      </c>
      <c r="K37" s="145">
        <v>0</v>
      </c>
      <c r="L37" s="145">
        <v>0</v>
      </c>
      <c r="M37" s="145">
        <v>0</v>
      </c>
      <c r="N37" s="146">
        <f>D37</f>
        <v>0</v>
      </c>
      <c r="O37" s="145">
        <v>0</v>
      </c>
      <c r="P37" s="145">
        <v>0</v>
      </c>
      <c r="Q37" s="145">
        <v>0</v>
      </c>
      <c r="R37" s="145">
        <v>0</v>
      </c>
      <c r="S37" s="145">
        <v>0</v>
      </c>
      <c r="T37" s="145">
        <v>0</v>
      </c>
      <c r="U37" s="145">
        <v>0</v>
      </c>
      <c r="V37" s="145">
        <v>0</v>
      </c>
      <c r="W37" s="145">
        <v>0</v>
      </c>
      <c r="X37" s="145">
        <v>0</v>
      </c>
      <c r="Y37" s="145">
        <v>0</v>
      </c>
      <c r="Z37" s="145">
        <v>0</v>
      </c>
      <c r="AA37" s="145">
        <v>0</v>
      </c>
      <c r="AB37" s="145">
        <v>0</v>
      </c>
      <c r="AC37" s="145">
        <v>0</v>
      </c>
      <c r="AD37" s="145">
        <v>0</v>
      </c>
      <c r="AE37" s="145">
        <v>0</v>
      </c>
      <c r="AF37" s="145">
        <v>0</v>
      </c>
      <c r="AG37" s="145">
        <v>0</v>
      </c>
      <c r="AH37" s="145">
        <v>0</v>
      </c>
      <c r="AI37" s="145">
        <v>0</v>
      </c>
      <c r="AJ37" s="145">
        <v>0</v>
      </c>
      <c r="AK37" s="145">
        <v>0</v>
      </c>
      <c r="AL37" s="145">
        <v>0</v>
      </c>
      <c r="AM37" s="145">
        <v>0</v>
      </c>
      <c r="AN37" s="145">
        <v>0</v>
      </c>
      <c r="AO37" s="145">
        <v>0</v>
      </c>
      <c r="AP37" s="146">
        <f>AF37</f>
        <v>0</v>
      </c>
      <c r="AQ37" s="145">
        <v>0</v>
      </c>
      <c r="AR37" s="145">
        <v>0</v>
      </c>
      <c r="AS37" s="145">
        <v>0</v>
      </c>
      <c r="AT37" s="145">
        <v>0</v>
      </c>
      <c r="AU37" s="145">
        <v>0</v>
      </c>
      <c r="AV37" s="145">
        <v>0</v>
      </c>
      <c r="AW37" s="145">
        <v>0</v>
      </c>
      <c r="AX37" s="145">
        <v>0</v>
      </c>
      <c r="AY37" s="145">
        <v>0</v>
      </c>
      <c r="AZ37" s="145">
        <v>0</v>
      </c>
      <c r="BA37" s="145">
        <v>0</v>
      </c>
      <c r="BB37" s="145">
        <v>0</v>
      </c>
      <c r="BC37" s="145">
        <v>0</v>
      </c>
      <c r="BD37" s="145">
        <v>0</v>
      </c>
      <c r="BE37" s="145">
        <v>0</v>
      </c>
      <c r="BF37" s="145">
        <v>0</v>
      </c>
      <c r="BG37" s="145">
        <v>0</v>
      </c>
      <c r="BH37" s="145">
        <v>0</v>
      </c>
      <c r="BI37" s="145">
        <v>0</v>
      </c>
      <c r="BJ37" s="145">
        <v>0</v>
      </c>
      <c r="BK37" s="145">
        <v>0</v>
      </c>
      <c r="BL37" s="145">
        <v>0</v>
      </c>
      <c r="BM37" s="145">
        <v>0</v>
      </c>
      <c r="BN37" s="145">
        <v>0</v>
      </c>
      <c r="BO37" s="145">
        <v>0</v>
      </c>
      <c r="BP37" s="145">
        <v>0</v>
      </c>
      <c r="BQ37" s="145">
        <v>0</v>
      </c>
      <c r="BR37" s="145">
        <v>0</v>
      </c>
      <c r="BS37" s="145">
        <v>0</v>
      </c>
      <c r="BT37" s="145">
        <v>0</v>
      </c>
      <c r="BU37" s="145">
        <v>0</v>
      </c>
      <c r="BV37" s="145">
        <v>0</v>
      </c>
      <c r="BW37" s="145">
        <v>0</v>
      </c>
      <c r="BX37" s="145">
        <v>0</v>
      </c>
      <c r="BY37" s="145">
        <v>0</v>
      </c>
      <c r="BZ37" s="145">
        <v>0</v>
      </c>
      <c r="CA37" s="145">
        <v>0</v>
      </c>
      <c r="CB37" s="143">
        <f t="shared" si="64"/>
        <v>0</v>
      </c>
      <c r="CC37" s="143">
        <f t="shared" si="65"/>
        <v>0</v>
      </c>
    </row>
    <row r="38" spans="1:81" hidden="1" x14ac:dyDescent="0.25">
      <c r="A38" s="50" t="s">
        <v>165</v>
      </c>
      <c r="B38" s="49" t="s">
        <v>154</v>
      </c>
      <c r="C38" s="143">
        <f t="shared" si="62"/>
        <v>0</v>
      </c>
      <c r="D38" s="143">
        <f t="shared" si="63"/>
        <v>0</v>
      </c>
      <c r="E38" s="143">
        <f t="shared" si="50"/>
        <v>0</v>
      </c>
      <c r="F38" s="143">
        <f t="shared" si="51"/>
        <v>0</v>
      </c>
      <c r="G38" s="143">
        <f t="shared" si="52"/>
        <v>0</v>
      </c>
      <c r="H38" s="145">
        <v>0</v>
      </c>
      <c r="I38" s="145">
        <v>0</v>
      </c>
      <c r="J38" s="145">
        <v>0</v>
      </c>
      <c r="K38" s="145">
        <v>0</v>
      </c>
      <c r="L38" s="145">
        <v>0</v>
      </c>
      <c r="M38" s="145">
        <v>0</v>
      </c>
      <c r="N38" s="146">
        <f>D38</f>
        <v>0</v>
      </c>
      <c r="O38" s="145">
        <v>0</v>
      </c>
      <c r="P38" s="145">
        <v>0</v>
      </c>
      <c r="Q38" s="145">
        <v>0</v>
      </c>
      <c r="R38" s="145">
        <v>0</v>
      </c>
      <c r="S38" s="145">
        <v>0</v>
      </c>
      <c r="T38" s="145">
        <v>0</v>
      </c>
      <c r="U38" s="145">
        <v>0</v>
      </c>
      <c r="V38" s="145">
        <v>0</v>
      </c>
      <c r="W38" s="145">
        <v>0</v>
      </c>
      <c r="X38" s="145">
        <v>0</v>
      </c>
      <c r="Y38" s="145">
        <v>0</v>
      </c>
      <c r="Z38" s="145">
        <v>0</v>
      </c>
      <c r="AA38" s="145">
        <v>0</v>
      </c>
      <c r="AB38" s="145">
        <v>0</v>
      </c>
      <c r="AC38" s="145">
        <v>0</v>
      </c>
      <c r="AD38" s="145">
        <v>0</v>
      </c>
      <c r="AE38" s="145">
        <v>0</v>
      </c>
      <c r="AF38" s="145">
        <v>0</v>
      </c>
      <c r="AG38" s="145">
        <v>0</v>
      </c>
      <c r="AH38" s="145">
        <v>0</v>
      </c>
      <c r="AI38" s="145">
        <v>0</v>
      </c>
      <c r="AJ38" s="145">
        <v>0</v>
      </c>
      <c r="AK38" s="145">
        <v>0</v>
      </c>
      <c r="AL38" s="145">
        <v>0</v>
      </c>
      <c r="AM38" s="145">
        <v>0</v>
      </c>
      <c r="AN38" s="145">
        <v>0</v>
      </c>
      <c r="AO38" s="145">
        <v>0</v>
      </c>
      <c r="AP38" s="146">
        <f t="shared" ref="AP38:AP41" si="78">AF38</f>
        <v>0</v>
      </c>
      <c r="AQ38" s="145">
        <v>0</v>
      </c>
      <c r="AR38" s="145">
        <v>0</v>
      </c>
      <c r="AS38" s="145">
        <v>0</v>
      </c>
      <c r="AT38" s="145">
        <v>0</v>
      </c>
      <c r="AU38" s="145">
        <v>0</v>
      </c>
      <c r="AV38" s="145">
        <v>0</v>
      </c>
      <c r="AW38" s="145">
        <v>0</v>
      </c>
      <c r="AX38" s="145">
        <v>0</v>
      </c>
      <c r="AY38" s="145">
        <v>0</v>
      </c>
      <c r="AZ38" s="145">
        <v>0</v>
      </c>
      <c r="BA38" s="145">
        <v>0</v>
      </c>
      <c r="BB38" s="145">
        <v>0</v>
      </c>
      <c r="BC38" s="145">
        <v>0</v>
      </c>
      <c r="BD38" s="145">
        <v>0</v>
      </c>
      <c r="BE38" s="145">
        <v>0</v>
      </c>
      <c r="BF38" s="145">
        <v>0</v>
      </c>
      <c r="BG38" s="145">
        <v>0</v>
      </c>
      <c r="BH38" s="145">
        <v>0</v>
      </c>
      <c r="BI38" s="145">
        <v>0</v>
      </c>
      <c r="BJ38" s="145">
        <v>0</v>
      </c>
      <c r="BK38" s="145">
        <v>0</v>
      </c>
      <c r="BL38" s="145">
        <v>0</v>
      </c>
      <c r="BM38" s="145">
        <v>0</v>
      </c>
      <c r="BN38" s="145">
        <v>0</v>
      </c>
      <c r="BO38" s="145">
        <v>0</v>
      </c>
      <c r="BP38" s="145">
        <v>0</v>
      </c>
      <c r="BQ38" s="145">
        <v>0</v>
      </c>
      <c r="BR38" s="145">
        <v>0</v>
      </c>
      <c r="BS38" s="145">
        <v>0</v>
      </c>
      <c r="BT38" s="145">
        <v>0</v>
      </c>
      <c r="BU38" s="145">
        <v>0</v>
      </c>
      <c r="BV38" s="145">
        <v>0</v>
      </c>
      <c r="BW38" s="145">
        <v>0</v>
      </c>
      <c r="BX38" s="145">
        <v>0</v>
      </c>
      <c r="BY38" s="145">
        <v>0</v>
      </c>
      <c r="BZ38" s="145">
        <v>0</v>
      </c>
      <c r="CA38" s="145">
        <v>0</v>
      </c>
      <c r="CB38" s="143">
        <f t="shared" si="64"/>
        <v>0</v>
      </c>
      <c r="CC38" s="143">
        <f t="shared" si="65"/>
        <v>0</v>
      </c>
    </row>
    <row r="39" spans="1:81" ht="31.5" hidden="1" x14ac:dyDescent="0.25">
      <c r="A39" s="50" t="s">
        <v>164</v>
      </c>
      <c r="B39" s="31" t="s">
        <v>152</v>
      </c>
      <c r="C39" s="143">
        <f t="shared" si="62"/>
        <v>0</v>
      </c>
      <c r="D39" s="143">
        <f t="shared" si="63"/>
        <v>0</v>
      </c>
      <c r="E39" s="143">
        <f t="shared" si="50"/>
        <v>0</v>
      </c>
      <c r="F39" s="143">
        <f t="shared" si="51"/>
        <v>0</v>
      </c>
      <c r="G39" s="143">
        <f t="shared" si="52"/>
        <v>0</v>
      </c>
      <c r="H39" s="145">
        <v>0</v>
      </c>
      <c r="I39" s="145">
        <v>0</v>
      </c>
      <c r="J39" s="145">
        <v>0</v>
      </c>
      <c r="K39" s="145">
        <v>0</v>
      </c>
      <c r="L39" s="145">
        <v>0</v>
      </c>
      <c r="M39" s="145">
        <v>0</v>
      </c>
      <c r="N39" s="146">
        <f>D39</f>
        <v>0</v>
      </c>
      <c r="O39" s="145">
        <v>0</v>
      </c>
      <c r="P39" s="145">
        <v>0</v>
      </c>
      <c r="Q39" s="145">
        <v>0</v>
      </c>
      <c r="R39" s="145">
        <v>0</v>
      </c>
      <c r="S39" s="145">
        <v>0</v>
      </c>
      <c r="T39" s="145">
        <v>0</v>
      </c>
      <c r="U39" s="145">
        <v>0</v>
      </c>
      <c r="V39" s="145">
        <v>0</v>
      </c>
      <c r="W39" s="145">
        <v>0</v>
      </c>
      <c r="X39" s="145">
        <v>0</v>
      </c>
      <c r="Y39" s="145">
        <v>0</v>
      </c>
      <c r="Z39" s="145">
        <v>0</v>
      </c>
      <c r="AA39" s="145">
        <v>0</v>
      </c>
      <c r="AB39" s="145">
        <v>0</v>
      </c>
      <c r="AC39" s="145">
        <v>0</v>
      </c>
      <c r="AD39" s="145">
        <v>0</v>
      </c>
      <c r="AE39" s="145">
        <v>0</v>
      </c>
      <c r="AF39" s="145">
        <v>0</v>
      </c>
      <c r="AG39" s="145">
        <v>0</v>
      </c>
      <c r="AH39" s="145">
        <v>0</v>
      </c>
      <c r="AI39" s="145">
        <v>0</v>
      </c>
      <c r="AJ39" s="145">
        <v>0</v>
      </c>
      <c r="AK39" s="145">
        <v>0</v>
      </c>
      <c r="AL39" s="145">
        <v>0</v>
      </c>
      <c r="AM39" s="145">
        <v>0</v>
      </c>
      <c r="AN39" s="145">
        <v>0</v>
      </c>
      <c r="AO39" s="145">
        <v>0</v>
      </c>
      <c r="AP39" s="146">
        <f t="shared" si="78"/>
        <v>0</v>
      </c>
      <c r="AQ39" s="145">
        <v>0</v>
      </c>
      <c r="AR39" s="145">
        <v>0</v>
      </c>
      <c r="AS39" s="145">
        <v>0</v>
      </c>
      <c r="AT39" s="145">
        <v>0</v>
      </c>
      <c r="AU39" s="145">
        <v>0</v>
      </c>
      <c r="AV39" s="145">
        <v>0</v>
      </c>
      <c r="AW39" s="145">
        <v>0</v>
      </c>
      <c r="AX39" s="145">
        <v>0</v>
      </c>
      <c r="AY39" s="145">
        <v>0</v>
      </c>
      <c r="AZ39" s="145">
        <v>0</v>
      </c>
      <c r="BA39" s="145">
        <v>0</v>
      </c>
      <c r="BB39" s="145">
        <v>0</v>
      </c>
      <c r="BC39" s="145">
        <v>0</v>
      </c>
      <c r="BD39" s="145">
        <v>0</v>
      </c>
      <c r="BE39" s="145">
        <v>0</v>
      </c>
      <c r="BF39" s="145">
        <v>0</v>
      </c>
      <c r="BG39" s="145">
        <v>0</v>
      </c>
      <c r="BH39" s="145">
        <v>0</v>
      </c>
      <c r="BI39" s="145">
        <v>0</v>
      </c>
      <c r="BJ39" s="145">
        <v>0</v>
      </c>
      <c r="BK39" s="145">
        <v>0</v>
      </c>
      <c r="BL39" s="145">
        <v>0</v>
      </c>
      <c r="BM39" s="145">
        <v>0</v>
      </c>
      <c r="BN39" s="145">
        <v>0</v>
      </c>
      <c r="BO39" s="145">
        <v>0</v>
      </c>
      <c r="BP39" s="145">
        <v>0</v>
      </c>
      <c r="BQ39" s="145">
        <v>0</v>
      </c>
      <c r="BR39" s="145">
        <v>0</v>
      </c>
      <c r="BS39" s="145">
        <v>0</v>
      </c>
      <c r="BT39" s="145">
        <v>0</v>
      </c>
      <c r="BU39" s="145">
        <v>0</v>
      </c>
      <c r="BV39" s="145">
        <v>0</v>
      </c>
      <c r="BW39" s="145">
        <v>0</v>
      </c>
      <c r="BX39" s="145">
        <v>0</v>
      </c>
      <c r="BY39" s="145">
        <v>0</v>
      </c>
      <c r="BZ39" s="145">
        <v>0</v>
      </c>
      <c r="CA39" s="145">
        <v>0</v>
      </c>
      <c r="CB39" s="143">
        <f t="shared" si="64"/>
        <v>0</v>
      </c>
      <c r="CC39" s="143">
        <f t="shared" si="65"/>
        <v>0</v>
      </c>
    </row>
    <row r="40" spans="1:81" ht="31.5" hidden="1" x14ac:dyDescent="0.25">
      <c r="A40" s="50" t="s">
        <v>163</v>
      </c>
      <c r="B40" s="31" t="s">
        <v>150</v>
      </c>
      <c r="C40" s="143">
        <f t="shared" si="62"/>
        <v>0</v>
      </c>
      <c r="D40" s="143">
        <f t="shared" si="63"/>
        <v>0</v>
      </c>
      <c r="E40" s="143">
        <f t="shared" si="50"/>
        <v>0</v>
      </c>
      <c r="F40" s="143">
        <f t="shared" si="51"/>
        <v>0</v>
      </c>
      <c r="G40" s="143">
        <f t="shared" si="52"/>
        <v>0</v>
      </c>
      <c r="H40" s="145">
        <v>0</v>
      </c>
      <c r="I40" s="145">
        <v>0</v>
      </c>
      <c r="J40" s="145">
        <v>0</v>
      </c>
      <c r="K40" s="145">
        <v>0</v>
      </c>
      <c r="L40" s="145">
        <v>0</v>
      </c>
      <c r="M40" s="145">
        <v>0</v>
      </c>
      <c r="N40" s="146">
        <f>D40</f>
        <v>0</v>
      </c>
      <c r="O40" s="145">
        <v>0</v>
      </c>
      <c r="P40" s="145">
        <v>0</v>
      </c>
      <c r="Q40" s="145">
        <v>0</v>
      </c>
      <c r="R40" s="145">
        <v>0</v>
      </c>
      <c r="S40" s="145">
        <v>0</v>
      </c>
      <c r="T40" s="145">
        <v>0</v>
      </c>
      <c r="U40" s="145">
        <v>0</v>
      </c>
      <c r="V40" s="145">
        <v>0</v>
      </c>
      <c r="W40" s="145">
        <v>0</v>
      </c>
      <c r="X40" s="145">
        <v>0</v>
      </c>
      <c r="Y40" s="145">
        <v>0</v>
      </c>
      <c r="Z40" s="145">
        <v>0</v>
      </c>
      <c r="AA40" s="145">
        <v>0</v>
      </c>
      <c r="AB40" s="145">
        <v>0</v>
      </c>
      <c r="AC40" s="145">
        <v>0</v>
      </c>
      <c r="AD40" s="145">
        <v>0</v>
      </c>
      <c r="AE40" s="145">
        <v>0</v>
      </c>
      <c r="AF40" s="145">
        <v>0</v>
      </c>
      <c r="AG40" s="145">
        <v>0</v>
      </c>
      <c r="AH40" s="145">
        <v>0</v>
      </c>
      <c r="AI40" s="145">
        <v>0</v>
      </c>
      <c r="AJ40" s="145">
        <v>0</v>
      </c>
      <c r="AK40" s="145">
        <v>0</v>
      </c>
      <c r="AL40" s="145">
        <v>0</v>
      </c>
      <c r="AM40" s="145">
        <v>0</v>
      </c>
      <c r="AN40" s="145">
        <v>0</v>
      </c>
      <c r="AO40" s="145">
        <v>0</v>
      </c>
      <c r="AP40" s="146">
        <f t="shared" si="78"/>
        <v>0</v>
      </c>
      <c r="AQ40" s="145">
        <v>0</v>
      </c>
      <c r="AR40" s="145">
        <v>0</v>
      </c>
      <c r="AS40" s="145">
        <v>0</v>
      </c>
      <c r="AT40" s="145">
        <v>0</v>
      </c>
      <c r="AU40" s="145">
        <v>0</v>
      </c>
      <c r="AV40" s="145">
        <v>0</v>
      </c>
      <c r="AW40" s="145">
        <v>0</v>
      </c>
      <c r="AX40" s="145">
        <v>0</v>
      </c>
      <c r="AY40" s="145">
        <v>0</v>
      </c>
      <c r="AZ40" s="145">
        <v>0</v>
      </c>
      <c r="BA40" s="145">
        <v>0</v>
      </c>
      <c r="BB40" s="145">
        <v>0</v>
      </c>
      <c r="BC40" s="145">
        <v>0</v>
      </c>
      <c r="BD40" s="145">
        <v>0</v>
      </c>
      <c r="BE40" s="145">
        <v>0</v>
      </c>
      <c r="BF40" s="145">
        <v>0</v>
      </c>
      <c r="BG40" s="145">
        <v>0</v>
      </c>
      <c r="BH40" s="145">
        <v>0</v>
      </c>
      <c r="BI40" s="145">
        <v>0</v>
      </c>
      <c r="BJ40" s="145">
        <v>0</v>
      </c>
      <c r="BK40" s="145">
        <v>0</v>
      </c>
      <c r="BL40" s="145">
        <v>0</v>
      </c>
      <c r="BM40" s="145">
        <v>0</v>
      </c>
      <c r="BN40" s="145">
        <v>0</v>
      </c>
      <c r="BO40" s="145">
        <v>0</v>
      </c>
      <c r="BP40" s="145">
        <v>0</v>
      </c>
      <c r="BQ40" s="145">
        <v>0</v>
      </c>
      <c r="BR40" s="145">
        <v>0</v>
      </c>
      <c r="BS40" s="145">
        <v>0</v>
      </c>
      <c r="BT40" s="145">
        <v>0</v>
      </c>
      <c r="BU40" s="145">
        <v>0</v>
      </c>
      <c r="BV40" s="145">
        <v>0</v>
      </c>
      <c r="BW40" s="145">
        <v>0</v>
      </c>
      <c r="BX40" s="145">
        <v>0</v>
      </c>
      <c r="BY40" s="145">
        <v>0</v>
      </c>
      <c r="BZ40" s="145">
        <v>0</v>
      </c>
      <c r="CA40" s="145">
        <v>0</v>
      </c>
      <c r="CB40" s="143">
        <f t="shared" si="64"/>
        <v>0</v>
      </c>
      <c r="CC40" s="143">
        <f t="shared" si="65"/>
        <v>0</v>
      </c>
    </row>
    <row r="41" spans="1:81" hidden="1" x14ac:dyDescent="0.25">
      <c r="A41" s="50" t="s">
        <v>162</v>
      </c>
      <c r="B41" s="31" t="s">
        <v>148</v>
      </c>
      <c r="C41" s="143">
        <f t="shared" si="62"/>
        <v>0</v>
      </c>
      <c r="D41" s="143">
        <f t="shared" si="63"/>
        <v>0</v>
      </c>
      <c r="E41" s="143">
        <f t="shared" si="50"/>
        <v>0</v>
      </c>
      <c r="F41" s="143">
        <f t="shared" si="51"/>
        <v>0</v>
      </c>
      <c r="G41" s="143">
        <f t="shared" si="52"/>
        <v>0</v>
      </c>
      <c r="H41" s="145">
        <v>0</v>
      </c>
      <c r="I41" s="145">
        <v>0</v>
      </c>
      <c r="J41" s="145">
        <v>0</v>
      </c>
      <c r="K41" s="145">
        <v>0</v>
      </c>
      <c r="L41" s="145">
        <v>0</v>
      </c>
      <c r="M41" s="145">
        <v>0</v>
      </c>
      <c r="N41" s="146">
        <f>D41</f>
        <v>0</v>
      </c>
      <c r="O41" s="145">
        <v>0</v>
      </c>
      <c r="P41" s="145">
        <v>0</v>
      </c>
      <c r="Q41" s="145">
        <v>0</v>
      </c>
      <c r="R41" s="145">
        <v>0</v>
      </c>
      <c r="S41" s="145">
        <v>0</v>
      </c>
      <c r="T41" s="145">
        <v>0</v>
      </c>
      <c r="U41" s="145">
        <v>0</v>
      </c>
      <c r="V41" s="145">
        <v>0</v>
      </c>
      <c r="W41" s="145">
        <v>0</v>
      </c>
      <c r="X41" s="145">
        <v>0</v>
      </c>
      <c r="Y41" s="145">
        <v>0</v>
      </c>
      <c r="Z41" s="145">
        <v>0</v>
      </c>
      <c r="AA41" s="145">
        <v>0</v>
      </c>
      <c r="AB41" s="145">
        <v>0</v>
      </c>
      <c r="AC41" s="145">
        <v>0</v>
      </c>
      <c r="AD41" s="145">
        <v>0</v>
      </c>
      <c r="AE41" s="145">
        <v>0</v>
      </c>
      <c r="AF41" s="145">
        <v>0</v>
      </c>
      <c r="AG41" s="145">
        <v>0</v>
      </c>
      <c r="AH41" s="145">
        <v>0</v>
      </c>
      <c r="AI41" s="145">
        <v>0</v>
      </c>
      <c r="AJ41" s="145">
        <v>0</v>
      </c>
      <c r="AK41" s="145">
        <v>0</v>
      </c>
      <c r="AL41" s="145">
        <v>0</v>
      </c>
      <c r="AM41" s="145">
        <v>0</v>
      </c>
      <c r="AN41" s="145">
        <v>0</v>
      </c>
      <c r="AO41" s="145">
        <v>0</v>
      </c>
      <c r="AP41" s="146">
        <f t="shared" si="78"/>
        <v>0</v>
      </c>
      <c r="AQ41" s="145">
        <v>0</v>
      </c>
      <c r="AR41" s="145">
        <v>0</v>
      </c>
      <c r="AS41" s="145">
        <v>0</v>
      </c>
      <c r="AT41" s="145">
        <v>0</v>
      </c>
      <c r="AU41" s="145">
        <v>0</v>
      </c>
      <c r="AV41" s="145">
        <v>0</v>
      </c>
      <c r="AW41" s="145">
        <v>0</v>
      </c>
      <c r="AX41" s="145">
        <v>0</v>
      </c>
      <c r="AY41" s="145">
        <v>0</v>
      </c>
      <c r="AZ41" s="145">
        <v>0</v>
      </c>
      <c r="BA41" s="145">
        <v>0</v>
      </c>
      <c r="BB41" s="145">
        <v>0</v>
      </c>
      <c r="BC41" s="145">
        <v>0</v>
      </c>
      <c r="BD41" s="145">
        <v>0</v>
      </c>
      <c r="BE41" s="145">
        <v>0</v>
      </c>
      <c r="BF41" s="145">
        <v>0</v>
      </c>
      <c r="BG41" s="145">
        <v>0</v>
      </c>
      <c r="BH41" s="145">
        <v>0</v>
      </c>
      <c r="BI41" s="145">
        <v>0</v>
      </c>
      <c r="BJ41" s="145">
        <v>0</v>
      </c>
      <c r="BK41" s="145">
        <v>0</v>
      </c>
      <c r="BL41" s="145">
        <v>0</v>
      </c>
      <c r="BM41" s="145">
        <v>0</v>
      </c>
      <c r="BN41" s="145">
        <v>0</v>
      </c>
      <c r="BO41" s="145">
        <v>0</v>
      </c>
      <c r="BP41" s="145">
        <v>0</v>
      </c>
      <c r="BQ41" s="145">
        <v>0</v>
      </c>
      <c r="BR41" s="145">
        <v>0</v>
      </c>
      <c r="BS41" s="145">
        <v>0</v>
      </c>
      <c r="BT41" s="145">
        <v>0</v>
      </c>
      <c r="BU41" s="145">
        <v>0</v>
      </c>
      <c r="BV41" s="145">
        <v>0</v>
      </c>
      <c r="BW41" s="145">
        <v>0</v>
      </c>
      <c r="BX41" s="145">
        <v>0</v>
      </c>
      <c r="BY41" s="145">
        <v>0</v>
      </c>
      <c r="BZ41" s="145">
        <v>0</v>
      </c>
      <c r="CA41" s="145">
        <v>0</v>
      </c>
      <c r="CB41" s="143">
        <f t="shared" si="64"/>
        <v>0</v>
      </c>
      <c r="CC41" s="143">
        <f t="shared" si="65"/>
        <v>0</v>
      </c>
    </row>
    <row r="42" spans="1:81" ht="18.75" hidden="1" x14ac:dyDescent="0.25">
      <c r="A42" s="50" t="s">
        <v>161</v>
      </c>
      <c r="B42" s="49" t="s">
        <v>146</v>
      </c>
      <c r="C42" s="143">
        <f t="shared" si="62"/>
        <v>0</v>
      </c>
      <c r="D42" s="143">
        <f t="shared" si="63"/>
        <v>0</v>
      </c>
      <c r="E42" s="143">
        <f t="shared" si="50"/>
        <v>0</v>
      </c>
      <c r="F42" s="143">
        <f t="shared" si="51"/>
        <v>0</v>
      </c>
      <c r="G42" s="143">
        <f t="shared" si="52"/>
        <v>0</v>
      </c>
      <c r="H42" s="145">
        <v>0</v>
      </c>
      <c r="I42" s="145">
        <v>0</v>
      </c>
      <c r="J42" s="145">
        <v>0</v>
      </c>
      <c r="K42" s="145">
        <v>0</v>
      </c>
      <c r="L42" s="145">
        <v>0</v>
      </c>
      <c r="M42" s="145">
        <v>0</v>
      </c>
      <c r="N42" s="147">
        <v>0</v>
      </c>
      <c r="O42" s="145">
        <v>0</v>
      </c>
      <c r="P42" s="145">
        <v>0</v>
      </c>
      <c r="Q42" s="145">
        <v>0</v>
      </c>
      <c r="R42" s="145">
        <v>0</v>
      </c>
      <c r="S42" s="145">
        <v>0</v>
      </c>
      <c r="T42" s="145">
        <v>0</v>
      </c>
      <c r="U42" s="145">
        <v>0</v>
      </c>
      <c r="V42" s="145">
        <v>0</v>
      </c>
      <c r="W42" s="145">
        <v>0</v>
      </c>
      <c r="X42" s="145">
        <v>0</v>
      </c>
      <c r="Y42" s="145">
        <v>0</v>
      </c>
      <c r="Z42" s="145">
        <v>0</v>
      </c>
      <c r="AA42" s="145">
        <v>0</v>
      </c>
      <c r="AB42" s="145">
        <v>0</v>
      </c>
      <c r="AC42" s="145">
        <v>0</v>
      </c>
      <c r="AD42" s="145">
        <v>0</v>
      </c>
      <c r="AE42" s="145">
        <v>0</v>
      </c>
      <c r="AF42" s="145">
        <v>0</v>
      </c>
      <c r="AG42" s="145">
        <v>0</v>
      </c>
      <c r="AH42" s="145">
        <v>0</v>
      </c>
      <c r="AI42" s="145">
        <v>0</v>
      </c>
      <c r="AJ42" s="145">
        <v>0</v>
      </c>
      <c r="AK42" s="145">
        <v>0</v>
      </c>
      <c r="AL42" s="145">
        <v>0</v>
      </c>
      <c r="AM42" s="145">
        <v>0</v>
      </c>
      <c r="AN42" s="145">
        <v>0</v>
      </c>
      <c r="AO42" s="145">
        <v>0</v>
      </c>
      <c r="AP42" s="147">
        <v>0</v>
      </c>
      <c r="AQ42" s="145">
        <v>0</v>
      </c>
      <c r="AR42" s="145">
        <v>0</v>
      </c>
      <c r="AS42" s="145">
        <v>0</v>
      </c>
      <c r="AT42" s="145">
        <v>0</v>
      </c>
      <c r="AU42" s="145">
        <v>0</v>
      </c>
      <c r="AV42" s="145">
        <v>0</v>
      </c>
      <c r="AW42" s="145">
        <v>0</v>
      </c>
      <c r="AX42" s="145">
        <v>0</v>
      </c>
      <c r="AY42" s="145">
        <v>0</v>
      </c>
      <c r="AZ42" s="145">
        <v>0</v>
      </c>
      <c r="BA42" s="145">
        <v>0</v>
      </c>
      <c r="BB42" s="145">
        <v>0</v>
      </c>
      <c r="BC42" s="145">
        <v>0</v>
      </c>
      <c r="BD42" s="145">
        <v>0</v>
      </c>
      <c r="BE42" s="145">
        <v>0</v>
      </c>
      <c r="BF42" s="145">
        <v>0</v>
      </c>
      <c r="BG42" s="145">
        <v>0</v>
      </c>
      <c r="BH42" s="145">
        <v>0</v>
      </c>
      <c r="BI42" s="145">
        <v>0</v>
      </c>
      <c r="BJ42" s="145">
        <v>0</v>
      </c>
      <c r="BK42" s="145">
        <v>0</v>
      </c>
      <c r="BL42" s="145">
        <v>0</v>
      </c>
      <c r="BM42" s="145">
        <v>0</v>
      </c>
      <c r="BN42" s="145">
        <v>0</v>
      </c>
      <c r="BO42" s="145">
        <v>0</v>
      </c>
      <c r="BP42" s="145">
        <v>0</v>
      </c>
      <c r="BQ42" s="145">
        <v>0</v>
      </c>
      <c r="BR42" s="145">
        <v>0</v>
      </c>
      <c r="BS42" s="145">
        <v>0</v>
      </c>
      <c r="BT42" s="145">
        <v>0</v>
      </c>
      <c r="BU42" s="145">
        <v>0</v>
      </c>
      <c r="BV42" s="145">
        <v>0</v>
      </c>
      <c r="BW42" s="145">
        <v>0</v>
      </c>
      <c r="BX42" s="145">
        <v>0</v>
      </c>
      <c r="BY42" s="145">
        <v>0</v>
      </c>
      <c r="BZ42" s="145">
        <v>0</v>
      </c>
      <c r="CA42" s="145">
        <v>0</v>
      </c>
      <c r="CB42" s="143">
        <f t="shared" si="64"/>
        <v>0</v>
      </c>
      <c r="CC42" s="143">
        <f t="shared" si="65"/>
        <v>0</v>
      </c>
    </row>
    <row r="43" spans="1:81" x14ac:dyDescent="0.25">
      <c r="A43" s="53" t="s">
        <v>62</v>
      </c>
      <c r="B43" s="52" t="s">
        <v>160</v>
      </c>
      <c r="C43" s="143">
        <f t="shared" si="62"/>
        <v>994.39089551204995</v>
      </c>
      <c r="D43" s="143">
        <f t="shared" ref="D43:D51" si="79">C43</f>
        <v>994.39089551204995</v>
      </c>
      <c r="E43" s="143">
        <f t="shared" si="50"/>
        <v>994.39089551204995</v>
      </c>
      <c r="F43" s="143">
        <f t="shared" si="51"/>
        <v>994.39089551204995</v>
      </c>
      <c r="G43" s="143">
        <f t="shared" si="52"/>
        <v>994.39089551204995</v>
      </c>
      <c r="H43" s="143">
        <f t="shared" ref="H43:AM43" si="80">SUM(H44:H50)</f>
        <v>0</v>
      </c>
      <c r="I43" s="143">
        <f t="shared" si="80"/>
        <v>0</v>
      </c>
      <c r="J43" s="143">
        <f t="shared" si="80"/>
        <v>0</v>
      </c>
      <c r="K43" s="143">
        <f t="shared" si="80"/>
        <v>0</v>
      </c>
      <c r="L43" s="143">
        <f t="shared" si="80"/>
        <v>0</v>
      </c>
      <c r="M43" s="143">
        <f t="shared" si="80"/>
        <v>0</v>
      </c>
      <c r="N43" s="143">
        <f t="shared" si="80"/>
        <v>0</v>
      </c>
      <c r="O43" s="143">
        <f t="shared" si="80"/>
        <v>0</v>
      </c>
      <c r="P43" s="143">
        <f t="shared" si="80"/>
        <v>0</v>
      </c>
      <c r="Q43" s="143">
        <f t="shared" si="80"/>
        <v>0</v>
      </c>
      <c r="R43" s="143">
        <f t="shared" si="80"/>
        <v>0</v>
      </c>
      <c r="S43" s="143">
        <f t="shared" si="80"/>
        <v>0</v>
      </c>
      <c r="T43" s="143">
        <f t="shared" si="80"/>
        <v>994.39089551204995</v>
      </c>
      <c r="U43" s="143">
        <f t="shared" si="80"/>
        <v>1</v>
      </c>
      <c r="V43" s="143">
        <f t="shared" si="80"/>
        <v>994.39089551204995</v>
      </c>
      <c r="W43" s="143">
        <f t="shared" si="80"/>
        <v>1</v>
      </c>
      <c r="X43" s="143">
        <f t="shared" si="80"/>
        <v>0</v>
      </c>
      <c r="Y43" s="143">
        <f t="shared" si="80"/>
        <v>0</v>
      </c>
      <c r="Z43" s="143">
        <f t="shared" si="80"/>
        <v>0</v>
      </c>
      <c r="AA43" s="143">
        <f t="shared" si="80"/>
        <v>0</v>
      </c>
      <c r="AB43" s="143">
        <f t="shared" si="80"/>
        <v>0</v>
      </c>
      <c r="AC43" s="143">
        <f t="shared" si="80"/>
        <v>0</v>
      </c>
      <c r="AD43" s="143">
        <f t="shared" si="80"/>
        <v>0</v>
      </c>
      <c r="AE43" s="143">
        <f t="shared" si="80"/>
        <v>0</v>
      </c>
      <c r="AF43" s="143">
        <f t="shared" si="80"/>
        <v>0</v>
      </c>
      <c r="AG43" s="143">
        <f t="shared" si="80"/>
        <v>0</v>
      </c>
      <c r="AH43" s="143">
        <f t="shared" si="80"/>
        <v>0</v>
      </c>
      <c r="AI43" s="143">
        <f t="shared" si="80"/>
        <v>0</v>
      </c>
      <c r="AJ43" s="143">
        <f t="shared" si="80"/>
        <v>0</v>
      </c>
      <c r="AK43" s="143">
        <f t="shared" si="80"/>
        <v>0</v>
      </c>
      <c r="AL43" s="143">
        <f t="shared" si="80"/>
        <v>0</v>
      </c>
      <c r="AM43" s="143">
        <f t="shared" si="80"/>
        <v>0</v>
      </c>
      <c r="AN43" s="143">
        <f t="shared" ref="AN43:BS43" si="81">SUM(AN44:AN50)</f>
        <v>0</v>
      </c>
      <c r="AO43" s="143">
        <f t="shared" si="81"/>
        <v>0</v>
      </c>
      <c r="AP43" s="143">
        <f t="shared" si="81"/>
        <v>0</v>
      </c>
      <c r="AQ43" s="143">
        <f t="shared" si="81"/>
        <v>0</v>
      </c>
      <c r="AR43" s="143">
        <f t="shared" si="81"/>
        <v>0</v>
      </c>
      <c r="AS43" s="143">
        <f t="shared" si="81"/>
        <v>0</v>
      </c>
      <c r="AT43" s="143">
        <f t="shared" si="81"/>
        <v>0</v>
      </c>
      <c r="AU43" s="143">
        <f t="shared" si="81"/>
        <v>0</v>
      </c>
      <c r="AV43" s="143">
        <f t="shared" si="81"/>
        <v>0</v>
      </c>
      <c r="AW43" s="143">
        <f t="shared" si="81"/>
        <v>0</v>
      </c>
      <c r="AX43" s="143">
        <f t="shared" si="81"/>
        <v>0</v>
      </c>
      <c r="AY43" s="143">
        <f t="shared" si="81"/>
        <v>0</v>
      </c>
      <c r="AZ43" s="143">
        <f t="shared" ref="AZ43:BO43" si="82">SUM(AZ44:AZ50)</f>
        <v>0</v>
      </c>
      <c r="BA43" s="143">
        <f t="shared" si="82"/>
        <v>0</v>
      </c>
      <c r="BB43" s="143">
        <f t="shared" si="82"/>
        <v>0</v>
      </c>
      <c r="BC43" s="143">
        <f t="shared" si="82"/>
        <v>0</v>
      </c>
      <c r="BD43" s="143">
        <f t="shared" si="82"/>
        <v>0</v>
      </c>
      <c r="BE43" s="143">
        <f t="shared" si="82"/>
        <v>0</v>
      </c>
      <c r="BF43" s="143">
        <f t="shared" si="82"/>
        <v>0</v>
      </c>
      <c r="BG43" s="143">
        <f t="shared" si="82"/>
        <v>0</v>
      </c>
      <c r="BH43" s="143">
        <f t="shared" si="82"/>
        <v>0</v>
      </c>
      <c r="BI43" s="143">
        <f t="shared" si="82"/>
        <v>0</v>
      </c>
      <c r="BJ43" s="143">
        <f t="shared" si="82"/>
        <v>0</v>
      </c>
      <c r="BK43" s="143">
        <f t="shared" si="82"/>
        <v>0</v>
      </c>
      <c r="BL43" s="143">
        <f t="shared" si="82"/>
        <v>0</v>
      </c>
      <c r="BM43" s="143">
        <f t="shared" si="82"/>
        <v>0</v>
      </c>
      <c r="BN43" s="143">
        <f t="shared" si="82"/>
        <v>0</v>
      </c>
      <c r="BO43" s="143">
        <f t="shared" si="82"/>
        <v>0</v>
      </c>
      <c r="BP43" s="143">
        <f t="shared" si="81"/>
        <v>0</v>
      </c>
      <c r="BQ43" s="143">
        <f t="shared" si="81"/>
        <v>0</v>
      </c>
      <c r="BR43" s="143">
        <f t="shared" si="81"/>
        <v>0</v>
      </c>
      <c r="BS43" s="143">
        <f t="shared" si="81"/>
        <v>0</v>
      </c>
      <c r="BT43" s="143">
        <f t="shared" ref="BT43:BW43" si="83">SUM(BT44:BT50)</f>
        <v>0</v>
      </c>
      <c r="BU43" s="143">
        <f t="shared" si="83"/>
        <v>0</v>
      </c>
      <c r="BV43" s="143">
        <f t="shared" si="83"/>
        <v>0</v>
      </c>
      <c r="BW43" s="143">
        <f t="shared" si="83"/>
        <v>0</v>
      </c>
      <c r="BX43" s="143">
        <f t="shared" ref="BX43:CA43" si="84">SUM(BX44:BX50)</f>
        <v>0</v>
      </c>
      <c r="BY43" s="143">
        <f t="shared" si="84"/>
        <v>0</v>
      </c>
      <c r="BZ43" s="143">
        <f t="shared" si="84"/>
        <v>0</v>
      </c>
      <c r="CA43" s="143">
        <f t="shared" si="84"/>
        <v>0</v>
      </c>
      <c r="CB43" s="143">
        <f t="shared" si="64"/>
        <v>994.39089551204995</v>
      </c>
      <c r="CC43" s="143">
        <f t="shared" si="65"/>
        <v>1</v>
      </c>
    </row>
    <row r="44" spans="1:81" x14ac:dyDescent="0.25">
      <c r="A44" s="50" t="s">
        <v>159</v>
      </c>
      <c r="B44" s="31" t="s">
        <v>158</v>
      </c>
      <c r="C44" s="143">
        <f t="shared" si="62"/>
        <v>0</v>
      </c>
      <c r="D44" s="143">
        <f t="shared" si="79"/>
        <v>0</v>
      </c>
      <c r="E44" s="143">
        <f t="shared" si="50"/>
        <v>0</v>
      </c>
      <c r="F44" s="143">
        <f t="shared" si="51"/>
        <v>0</v>
      </c>
      <c r="G44" s="143">
        <f t="shared" si="52"/>
        <v>0</v>
      </c>
      <c r="H44" s="145">
        <v>0</v>
      </c>
      <c r="I44" s="145">
        <v>0</v>
      </c>
      <c r="J44" s="145">
        <v>0</v>
      </c>
      <c r="K44" s="145">
        <v>0</v>
      </c>
      <c r="L44" s="145">
        <v>0</v>
      </c>
      <c r="M44" s="145">
        <v>0</v>
      </c>
      <c r="N44" s="147">
        <v>0</v>
      </c>
      <c r="O44" s="145">
        <v>0</v>
      </c>
      <c r="P44" s="145">
        <v>0</v>
      </c>
      <c r="Q44" s="145">
        <v>0</v>
      </c>
      <c r="R44" s="145">
        <v>0</v>
      </c>
      <c r="S44" s="145">
        <v>0</v>
      </c>
      <c r="T44" s="145">
        <v>0</v>
      </c>
      <c r="U44" s="145">
        <v>0</v>
      </c>
      <c r="V44" s="145">
        <v>0</v>
      </c>
      <c r="W44" s="145">
        <v>0</v>
      </c>
      <c r="X44" s="145">
        <v>0</v>
      </c>
      <c r="Y44" s="145">
        <v>0</v>
      </c>
      <c r="Z44" s="145">
        <v>0</v>
      </c>
      <c r="AA44" s="145">
        <v>0</v>
      </c>
      <c r="AB44" s="145">
        <v>0</v>
      </c>
      <c r="AC44" s="145">
        <v>0</v>
      </c>
      <c r="AD44" s="145">
        <v>0</v>
      </c>
      <c r="AE44" s="145">
        <v>0</v>
      </c>
      <c r="AF44" s="145">
        <v>0</v>
      </c>
      <c r="AG44" s="145">
        <v>0</v>
      </c>
      <c r="AH44" s="145">
        <v>0</v>
      </c>
      <c r="AI44" s="145">
        <v>0</v>
      </c>
      <c r="AJ44" s="145">
        <v>0</v>
      </c>
      <c r="AK44" s="145">
        <v>0</v>
      </c>
      <c r="AL44" s="145">
        <v>0</v>
      </c>
      <c r="AM44" s="145">
        <v>0</v>
      </c>
      <c r="AN44" s="145">
        <v>0</v>
      </c>
      <c r="AO44" s="145">
        <v>0</v>
      </c>
      <c r="AP44" s="147">
        <v>0</v>
      </c>
      <c r="AQ44" s="145">
        <v>0</v>
      </c>
      <c r="AR44" s="145">
        <v>0</v>
      </c>
      <c r="AS44" s="145">
        <v>0</v>
      </c>
      <c r="AT44" s="145">
        <v>0</v>
      </c>
      <c r="AU44" s="145">
        <v>0</v>
      </c>
      <c r="AV44" s="145">
        <v>0</v>
      </c>
      <c r="AW44" s="145">
        <v>0</v>
      </c>
      <c r="AX44" s="145">
        <v>0</v>
      </c>
      <c r="AY44" s="145">
        <v>0</v>
      </c>
      <c r="AZ44" s="145">
        <v>0</v>
      </c>
      <c r="BA44" s="145">
        <v>0</v>
      </c>
      <c r="BB44" s="145">
        <v>0</v>
      </c>
      <c r="BC44" s="145">
        <v>0</v>
      </c>
      <c r="BD44" s="145">
        <v>0</v>
      </c>
      <c r="BE44" s="145">
        <v>0</v>
      </c>
      <c r="BF44" s="145">
        <v>0</v>
      </c>
      <c r="BG44" s="145">
        <v>0</v>
      </c>
      <c r="BH44" s="145">
        <v>0</v>
      </c>
      <c r="BI44" s="145">
        <v>0</v>
      </c>
      <c r="BJ44" s="145">
        <v>0</v>
      </c>
      <c r="BK44" s="145">
        <v>0</v>
      </c>
      <c r="BL44" s="145">
        <v>0</v>
      </c>
      <c r="BM44" s="145">
        <v>0</v>
      </c>
      <c r="BN44" s="145">
        <v>0</v>
      </c>
      <c r="BO44" s="145">
        <v>0</v>
      </c>
      <c r="BP44" s="145">
        <v>0</v>
      </c>
      <c r="BQ44" s="145">
        <v>0</v>
      </c>
      <c r="BR44" s="145">
        <v>0</v>
      </c>
      <c r="BS44" s="145">
        <v>0</v>
      </c>
      <c r="BT44" s="145">
        <v>0</v>
      </c>
      <c r="BU44" s="145">
        <v>0</v>
      </c>
      <c r="BV44" s="145">
        <v>0</v>
      </c>
      <c r="BW44" s="145">
        <v>0</v>
      </c>
      <c r="BX44" s="145">
        <v>0</v>
      </c>
      <c r="BY44" s="145">
        <v>0</v>
      </c>
      <c r="BZ44" s="145">
        <v>0</v>
      </c>
      <c r="CA44" s="145">
        <v>0</v>
      </c>
      <c r="CB44" s="143">
        <f t="shared" si="64"/>
        <v>0</v>
      </c>
      <c r="CC44" s="143">
        <f t="shared" si="65"/>
        <v>0</v>
      </c>
    </row>
    <row r="45" spans="1:81" x14ac:dyDescent="0.25">
      <c r="A45" s="50" t="s">
        <v>157</v>
      </c>
      <c r="B45" s="31" t="s">
        <v>156</v>
      </c>
      <c r="C45" s="143">
        <f t="shared" si="62"/>
        <v>0</v>
      </c>
      <c r="D45" s="143">
        <f t="shared" si="79"/>
        <v>0</v>
      </c>
      <c r="E45" s="143">
        <f t="shared" si="50"/>
        <v>0</v>
      </c>
      <c r="F45" s="143">
        <f t="shared" si="51"/>
        <v>0</v>
      </c>
      <c r="G45" s="143">
        <f t="shared" si="52"/>
        <v>0</v>
      </c>
      <c r="H45" s="145">
        <v>0</v>
      </c>
      <c r="I45" s="145">
        <v>0</v>
      </c>
      <c r="J45" s="145">
        <v>0</v>
      </c>
      <c r="K45" s="145">
        <v>0</v>
      </c>
      <c r="L45" s="145">
        <v>0</v>
      </c>
      <c r="M45" s="145">
        <v>0</v>
      </c>
      <c r="N45" s="146">
        <v>0</v>
      </c>
      <c r="O45" s="145">
        <v>0</v>
      </c>
      <c r="P45" s="145">
        <v>0</v>
      </c>
      <c r="Q45" s="145">
        <v>0</v>
      </c>
      <c r="R45" s="145">
        <v>0</v>
      </c>
      <c r="S45" s="145">
        <v>0</v>
      </c>
      <c r="T45" s="145">
        <v>0</v>
      </c>
      <c r="U45" s="145">
        <v>0</v>
      </c>
      <c r="V45" s="145">
        <v>0</v>
      </c>
      <c r="W45" s="145">
        <v>0</v>
      </c>
      <c r="X45" s="145">
        <v>0</v>
      </c>
      <c r="Y45" s="145">
        <v>0</v>
      </c>
      <c r="Z45" s="145">
        <v>0</v>
      </c>
      <c r="AA45" s="145">
        <v>0</v>
      </c>
      <c r="AB45" s="145">
        <v>0</v>
      </c>
      <c r="AC45" s="145">
        <v>0</v>
      </c>
      <c r="AD45" s="145">
        <v>0</v>
      </c>
      <c r="AE45" s="145">
        <v>0</v>
      </c>
      <c r="AF45" s="145">
        <v>0</v>
      </c>
      <c r="AG45" s="145">
        <v>0</v>
      </c>
      <c r="AH45" s="145">
        <v>0</v>
      </c>
      <c r="AI45" s="145">
        <v>0</v>
      </c>
      <c r="AJ45" s="145">
        <v>0</v>
      </c>
      <c r="AK45" s="145">
        <v>0</v>
      </c>
      <c r="AL45" s="145">
        <v>0</v>
      </c>
      <c r="AM45" s="145">
        <v>0</v>
      </c>
      <c r="AN45" s="145">
        <v>0</v>
      </c>
      <c r="AO45" s="145">
        <v>0</v>
      </c>
      <c r="AP45" s="146">
        <f>AP37</f>
        <v>0</v>
      </c>
      <c r="AQ45" s="145">
        <v>0</v>
      </c>
      <c r="AR45" s="145">
        <v>0</v>
      </c>
      <c r="AS45" s="145">
        <v>0</v>
      </c>
      <c r="AT45" s="145">
        <v>0</v>
      </c>
      <c r="AU45" s="145">
        <v>0</v>
      </c>
      <c r="AV45" s="145">
        <v>0</v>
      </c>
      <c r="AW45" s="145">
        <v>0</v>
      </c>
      <c r="AX45" s="145">
        <v>0</v>
      </c>
      <c r="AY45" s="145">
        <v>0</v>
      </c>
      <c r="AZ45" s="145">
        <v>0</v>
      </c>
      <c r="BA45" s="145">
        <v>0</v>
      </c>
      <c r="BB45" s="145">
        <v>0</v>
      </c>
      <c r="BC45" s="145">
        <v>0</v>
      </c>
      <c r="BD45" s="145">
        <v>0</v>
      </c>
      <c r="BE45" s="145">
        <v>0</v>
      </c>
      <c r="BF45" s="145">
        <v>0</v>
      </c>
      <c r="BG45" s="145">
        <v>0</v>
      </c>
      <c r="BH45" s="145">
        <v>0</v>
      </c>
      <c r="BI45" s="145">
        <v>0</v>
      </c>
      <c r="BJ45" s="145">
        <v>0</v>
      </c>
      <c r="BK45" s="145">
        <v>0</v>
      </c>
      <c r="BL45" s="145">
        <v>0</v>
      </c>
      <c r="BM45" s="145">
        <v>0</v>
      </c>
      <c r="BN45" s="145">
        <v>0</v>
      </c>
      <c r="BO45" s="145">
        <v>0</v>
      </c>
      <c r="BP45" s="145">
        <v>0</v>
      </c>
      <c r="BQ45" s="145">
        <v>0</v>
      </c>
      <c r="BR45" s="145">
        <v>0</v>
      </c>
      <c r="BS45" s="145">
        <v>0</v>
      </c>
      <c r="BT45" s="145">
        <v>0</v>
      </c>
      <c r="BU45" s="145">
        <v>0</v>
      </c>
      <c r="BV45" s="145">
        <v>0</v>
      </c>
      <c r="BW45" s="145">
        <v>0</v>
      </c>
      <c r="BX45" s="145">
        <v>0</v>
      </c>
      <c r="BY45" s="145">
        <v>0</v>
      </c>
      <c r="BZ45" s="145">
        <v>0</v>
      </c>
      <c r="CA45" s="145">
        <v>0</v>
      </c>
      <c r="CB45" s="143">
        <f t="shared" si="64"/>
        <v>0</v>
      </c>
      <c r="CC45" s="143">
        <f t="shared" si="65"/>
        <v>0</v>
      </c>
    </row>
    <row r="46" spans="1:81" x14ac:dyDescent="0.25">
      <c r="A46" s="50" t="s">
        <v>155</v>
      </c>
      <c r="B46" s="31" t="s">
        <v>154</v>
      </c>
      <c r="C46" s="143">
        <f t="shared" si="62"/>
        <v>0</v>
      </c>
      <c r="D46" s="143">
        <f t="shared" si="79"/>
        <v>0</v>
      </c>
      <c r="E46" s="143">
        <f t="shared" si="50"/>
        <v>0</v>
      </c>
      <c r="F46" s="143">
        <f t="shared" si="51"/>
        <v>0</v>
      </c>
      <c r="G46" s="143">
        <f t="shared" si="52"/>
        <v>0</v>
      </c>
      <c r="H46" s="145">
        <v>0</v>
      </c>
      <c r="I46" s="145">
        <v>0</v>
      </c>
      <c r="J46" s="145">
        <v>0</v>
      </c>
      <c r="K46" s="145">
        <v>0</v>
      </c>
      <c r="L46" s="145">
        <v>0</v>
      </c>
      <c r="M46" s="145">
        <v>0</v>
      </c>
      <c r="N46" s="146">
        <v>0</v>
      </c>
      <c r="O46" s="145">
        <v>0</v>
      </c>
      <c r="P46" s="145">
        <v>0</v>
      </c>
      <c r="Q46" s="145">
        <v>0</v>
      </c>
      <c r="R46" s="145">
        <v>0</v>
      </c>
      <c r="S46" s="145">
        <v>0</v>
      </c>
      <c r="T46" s="145">
        <v>0</v>
      </c>
      <c r="U46" s="145">
        <v>0</v>
      </c>
      <c r="V46" s="145">
        <v>0</v>
      </c>
      <c r="W46" s="145">
        <v>0</v>
      </c>
      <c r="X46" s="145">
        <v>0</v>
      </c>
      <c r="Y46" s="145">
        <v>0</v>
      </c>
      <c r="Z46" s="145">
        <v>0</v>
      </c>
      <c r="AA46" s="145">
        <v>0</v>
      </c>
      <c r="AB46" s="145">
        <v>0</v>
      </c>
      <c r="AC46" s="145">
        <v>0</v>
      </c>
      <c r="AD46" s="145">
        <v>0</v>
      </c>
      <c r="AE46" s="145">
        <v>0</v>
      </c>
      <c r="AF46" s="145">
        <v>0</v>
      </c>
      <c r="AG46" s="145">
        <v>0</v>
      </c>
      <c r="AH46" s="145">
        <v>0</v>
      </c>
      <c r="AI46" s="145">
        <v>0</v>
      </c>
      <c r="AJ46" s="145">
        <v>0</v>
      </c>
      <c r="AK46" s="145">
        <v>0</v>
      </c>
      <c r="AL46" s="145">
        <v>0</v>
      </c>
      <c r="AM46" s="145">
        <v>0</v>
      </c>
      <c r="AN46" s="145">
        <v>0</v>
      </c>
      <c r="AO46" s="145">
        <v>0</v>
      </c>
      <c r="AP46" s="146">
        <f t="shared" ref="AP46:AP50" si="85">AP38</f>
        <v>0</v>
      </c>
      <c r="AQ46" s="145">
        <v>0</v>
      </c>
      <c r="AR46" s="145">
        <v>0</v>
      </c>
      <c r="AS46" s="145">
        <v>0</v>
      </c>
      <c r="AT46" s="145">
        <v>0</v>
      </c>
      <c r="AU46" s="145">
        <v>0</v>
      </c>
      <c r="AV46" s="145">
        <v>0</v>
      </c>
      <c r="AW46" s="145">
        <v>0</v>
      </c>
      <c r="AX46" s="145">
        <v>0</v>
      </c>
      <c r="AY46" s="145">
        <v>0</v>
      </c>
      <c r="AZ46" s="145">
        <v>0</v>
      </c>
      <c r="BA46" s="145">
        <v>0</v>
      </c>
      <c r="BB46" s="145">
        <v>0</v>
      </c>
      <c r="BC46" s="145">
        <v>0</v>
      </c>
      <c r="BD46" s="145">
        <v>0</v>
      </c>
      <c r="BE46" s="145">
        <v>0</v>
      </c>
      <c r="BF46" s="145">
        <v>0</v>
      </c>
      <c r="BG46" s="145">
        <v>0</v>
      </c>
      <c r="BH46" s="145">
        <v>0</v>
      </c>
      <c r="BI46" s="145">
        <v>0</v>
      </c>
      <c r="BJ46" s="145">
        <v>0</v>
      </c>
      <c r="BK46" s="145">
        <v>0</v>
      </c>
      <c r="BL46" s="145">
        <v>0</v>
      </c>
      <c r="BM46" s="145">
        <v>0</v>
      </c>
      <c r="BN46" s="145">
        <v>0</v>
      </c>
      <c r="BO46" s="145">
        <v>0</v>
      </c>
      <c r="BP46" s="145">
        <v>0</v>
      </c>
      <c r="BQ46" s="145">
        <v>0</v>
      </c>
      <c r="BR46" s="145">
        <v>0</v>
      </c>
      <c r="BS46" s="145">
        <v>0</v>
      </c>
      <c r="BT46" s="145">
        <v>0</v>
      </c>
      <c r="BU46" s="145">
        <v>0</v>
      </c>
      <c r="BV46" s="145">
        <v>0</v>
      </c>
      <c r="BW46" s="145">
        <v>0</v>
      </c>
      <c r="BX46" s="145">
        <v>0</v>
      </c>
      <c r="BY46" s="145">
        <v>0</v>
      </c>
      <c r="BZ46" s="145">
        <v>0</v>
      </c>
      <c r="CA46" s="145">
        <v>0</v>
      </c>
      <c r="CB46" s="143">
        <f t="shared" si="64"/>
        <v>0</v>
      </c>
      <c r="CC46" s="143">
        <f t="shared" si="65"/>
        <v>0</v>
      </c>
    </row>
    <row r="47" spans="1:81" ht="31.5" x14ac:dyDescent="0.25">
      <c r="A47" s="50" t="s">
        <v>153</v>
      </c>
      <c r="B47" s="31" t="s">
        <v>152</v>
      </c>
      <c r="C47" s="143">
        <f t="shared" si="62"/>
        <v>0</v>
      </c>
      <c r="D47" s="143">
        <f t="shared" si="79"/>
        <v>0</v>
      </c>
      <c r="E47" s="143">
        <f t="shared" si="50"/>
        <v>0</v>
      </c>
      <c r="F47" s="143">
        <f t="shared" si="51"/>
        <v>0</v>
      </c>
      <c r="G47" s="143">
        <f t="shared" si="52"/>
        <v>0</v>
      </c>
      <c r="H47" s="145">
        <v>0</v>
      </c>
      <c r="I47" s="145">
        <v>0</v>
      </c>
      <c r="J47" s="145">
        <v>0</v>
      </c>
      <c r="K47" s="145">
        <v>0</v>
      </c>
      <c r="L47" s="145">
        <v>0</v>
      </c>
      <c r="M47" s="145">
        <v>0</v>
      </c>
      <c r="N47" s="146">
        <v>0</v>
      </c>
      <c r="O47" s="145">
        <v>0</v>
      </c>
      <c r="P47" s="145">
        <v>0</v>
      </c>
      <c r="Q47" s="145">
        <v>0</v>
      </c>
      <c r="R47" s="145">
        <v>0</v>
      </c>
      <c r="S47" s="145">
        <v>0</v>
      </c>
      <c r="T47" s="145">
        <v>0</v>
      </c>
      <c r="U47" s="145">
        <v>0</v>
      </c>
      <c r="V47" s="145">
        <v>0</v>
      </c>
      <c r="W47" s="145">
        <v>0</v>
      </c>
      <c r="X47" s="145">
        <v>0</v>
      </c>
      <c r="Y47" s="145">
        <v>0</v>
      </c>
      <c r="Z47" s="145">
        <v>0</v>
      </c>
      <c r="AA47" s="145">
        <v>0</v>
      </c>
      <c r="AB47" s="145">
        <v>0</v>
      </c>
      <c r="AC47" s="145">
        <v>0</v>
      </c>
      <c r="AD47" s="145">
        <v>0</v>
      </c>
      <c r="AE47" s="145">
        <v>0</v>
      </c>
      <c r="AF47" s="145">
        <v>0</v>
      </c>
      <c r="AG47" s="145">
        <v>0</v>
      </c>
      <c r="AH47" s="145">
        <v>0</v>
      </c>
      <c r="AI47" s="145">
        <v>0</v>
      </c>
      <c r="AJ47" s="145">
        <v>0</v>
      </c>
      <c r="AK47" s="145">
        <v>0</v>
      </c>
      <c r="AL47" s="145">
        <v>0</v>
      </c>
      <c r="AM47" s="145">
        <v>0</v>
      </c>
      <c r="AN47" s="145">
        <v>0</v>
      </c>
      <c r="AO47" s="145">
        <v>0</v>
      </c>
      <c r="AP47" s="146">
        <f t="shared" si="85"/>
        <v>0</v>
      </c>
      <c r="AQ47" s="145">
        <v>0</v>
      </c>
      <c r="AR47" s="145">
        <v>0</v>
      </c>
      <c r="AS47" s="145">
        <v>0</v>
      </c>
      <c r="AT47" s="145">
        <v>0</v>
      </c>
      <c r="AU47" s="145">
        <v>0</v>
      </c>
      <c r="AV47" s="145">
        <v>0</v>
      </c>
      <c r="AW47" s="145">
        <v>0</v>
      </c>
      <c r="AX47" s="145">
        <v>0</v>
      </c>
      <c r="AY47" s="145">
        <v>0</v>
      </c>
      <c r="AZ47" s="145">
        <v>0</v>
      </c>
      <c r="BA47" s="145">
        <v>0</v>
      </c>
      <c r="BB47" s="145">
        <v>0</v>
      </c>
      <c r="BC47" s="145">
        <v>0</v>
      </c>
      <c r="BD47" s="145">
        <v>0</v>
      </c>
      <c r="BE47" s="145">
        <v>0</v>
      </c>
      <c r="BF47" s="145">
        <v>0</v>
      </c>
      <c r="BG47" s="145">
        <v>0</v>
      </c>
      <c r="BH47" s="145">
        <v>0</v>
      </c>
      <c r="BI47" s="145">
        <v>0</v>
      </c>
      <c r="BJ47" s="145">
        <v>0</v>
      </c>
      <c r="BK47" s="145">
        <v>0</v>
      </c>
      <c r="BL47" s="145">
        <v>0</v>
      </c>
      <c r="BM47" s="145">
        <v>0</v>
      </c>
      <c r="BN47" s="145">
        <v>0</v>
      </c>
      <c r="BO47" s="145">
        <v>0</v>
      </c>
      <c r="BP47" s="145">
        <v>0</v>
      </c>
      <c r="BQ47" s="145">
        <v>0</v>
      </c>
      <c r="BR47" s="145">
        <v>0</v>
      </c>
      <c r="BS47" s="145">
        <v>0</v>
      </c>
      <c r="BT47" s="145">
        <v>0</v>
      </c>
      <c r="BU47" s="145">
        <v>0</v>
      </c>
      <c r="BV47" s="145">
        <v>0</v>
      </c>
      <c r="BW47" s="145">
        <v>0</v>
      </c>
      <c r="BX47" s="145">
        <v>0</v>
      </c>
      <c r="BY47" s="145">
        <v>0</v>
      </c>
      <c r="BZ47" s="145">
        <v>0</v>
      </c>
      <c r="CA47" s="145">
        <v>0</v>
      </c>
      <c r="CB47" s="143">
        <f t="shared" si="64"/>
        <v>0</v>
      </c>
      <c r="CC47" s="143">
        <f t="shared" si="65"/>
        <v>0</v>
      </c>
    </row>
    <row r="48" spans="1:81" ht="31.5" x14ac:dyDescent="0.25">
      <c r="A48" s="50" t="s">
        <v>151</v>
      </c>
      <c r="B48" s="31" t="s">
        <v>150</v>
      </c>
      <c r="C48" s="143">
        <f t="shared" si="62"/>
        <v>0</v>
      </c>
      <c r="D48" s="143">
        <f t="shared" si="79"/>
        <v>0</v>
      </c>
      <c r="E48" s="143">
        <f t="shared" si="50"/>
        <v>0</v>
      </c>
      <c r="F48" s="143">
        <f t="shared" si="51"/>
        <v>0</v>
      </c>
      <c r="G48" s="143">
        <f t="shared" si="52"/>
        <v>0</v>
      </c>
      <c r="H48" s="145">
        <v>0</v>
      </c>
      <c r="I48" s="145">
        <v>0</v>
      </c>
      <c r="J48" s="145">
        <v>0</v>
      </c>
      <c r="K48" s="145">
        <v>0</v>
      </c>
      <c r="L48" s="145">
        <v>0</v>
      </c>
      <c r="M48" s="145">
        <v>0</v>
      </c>
      <c r="N48" s="146">
        <v>0</v>
      </c>
      <c r="O48" s="145">
        <v>0</v>
      </c>
      <c r="P48" s="145">
        <v>0</v>
      </c>
      <c r="Q48" s="145">
        <v>0</v>
      </c>
      <c r="R48" s="145">
        <v>0</v>
      </c>
      <c r="S48" s="145">
        <v>0</v>
      </c>
      <c r="T48" s="145">
        <v>0</v>
      </c>
      <c r="U48" s="145">
        <v>0</v>
      </c>
      <c r="V48" s="145">
        <v>0</v>
      </c>
      <c r="W48" s="145">
        <v>0</v>
      </c>
      <c r="X48" s="145">
        <v>0</v>
      </c>
      <c r="Y48" s="145">
        <v>0</v>
      </c>
      <c r="Z48" s="145">
        <v>0</v>
      </c>
      <c r="AA48" s="145">
        <v>0</v>
      </c>
      <c r="AB48" s="145">
        <v>0</v>
      </c>
      <c r="AC48" s="145">
        <v>0</v>
      </c>
      <c r="AD48" s="145">
        <v>0</v>
      </c>
      <c r="AE48" s="145">
        <v>0</v>
      </c>
      <c r="AF48" s="145">
        <v>0</v>
      </c>
      <c r="AG48" s="145">
        <v>0</v>
      </c>
      <c r="AH48" s="145">
        <v>0</v>
      </c>
      <c r="AI48" s="145">
        <v>0</v>
      </c>
      <c r="AJ48" s="145">
        <v>0</v>
      </c>
      <c r="AK48" s="145">
        <v>0</v>
      </c>
      <c r="AL48" s="145">
        <v>0</v>
      </c>
      <c r="AM48" s="145">
        <v>0</v>
      </c>
      <c r="AN48" s="145">
        <v>0</v>
      </c>
      <c r="AO48" s="145">
        <v>0</v>
      </c>
      <c r="AP48" s="146">
        <f t="shared" si="85"/>
        <v>0</v>
      </c>
      <c r="AQ48" s="145">
        <v>0</v>
      </c>
      <c r="AR48" s="145">
        <v>0</v>
      </c>
      <c r="AS48" s="145">
        <v>0</v>
      </c>
      <c r="AT48" s="145">
        <v>0</v>
      </c>
      <c r="AU48" s="145">
        <v>0</v>
      </c>
      <c r="AV48" s="145">
        <v>0</v>
      </c>
      <c r="AW48" s="145">
        <v>0</v>
      </c>
      <c r="AX48" s="145">
        <v>0</v>
      </c>
      <c r="AY48" s="145">
        <v>0</v>
      </c>
      <c r="AZ48" s="145">
        <v>0</v>
      </c>
      <c r="BA48" s="145">
        <v>0</v>
      </c>
      <c r="BB48" s="145">
        <v>0</v>
      </c>
      <c r="BC48" s="145">
        <v>0</v>
      </c>
      <c r="BD48" s="145">
        <v>0</v>
      </c>
      <c r="BE48" s="145">
        <v>0</v>
      </c>
      <c r="BF48" s="145">
        <v>0</v>
      </c>
      <c r="BG48" s="145">
        <v>0</v>
      </c>
      <c r="BH48" s="145">
        <v>0</v>
      </c>
      <c r="BI48" s="145">
        <v>0</v>
      </c>
      <c r="BJ48" s="145">
        <v>0</v>
      </c>
      <c r="BK48" s="145">
        <v>0</v>
      </c>
      <c r="BL48" s="145">
        <v>0</v>
      </c>
      <c r="BM48" s="145">
        <v>0</v>
      </c>
      <c r="BN48" s="145">
        <v>0</v>
      </c>
      <c r="BO48" s="145">
        <v>0</v>
      </c>
      <c r="BP48" s="145">
        <v>0</v>
      </c>
      <c r="BQ48" s="145">
        <v>0</v>
      </c>
      <c r="BR48" s="145">
        <v>0</v>
      </c>
      <c r="BS48" s="145">
        <v>0</v>
      </c>
      <c r="BT48" s="145">
        <v>0</v>
      </c>
      <c r="BU48" s="145">
        <v>0</v>
      </c>
      <c r="BV48" s="145">
        <v>0</v>
      </c>
      <c r="BW48" s="145">
        <v>0</v>
      </c>
      <c r="BX48" s="145">
        <v>0</v>
      </c>
      <c r="BY48" s="145">
        <v>0</v>
      </c>
      <c r="BZ48" s="145">
        <v>0</v>
      </c>
      <c r="CA48" s="145">
        <v>0</v>
      </c>
      <c r="CB48" s="143">
        <f t="shared" si="64"/>
        <v>0</v>
      </c>
      <c r="CC48" s="143">
        <f t="shared" si="65"/>
        <v>0</v>
      </c>
    </row>
    <row r="49" spans="1:81" x14ac:dyDescent="0.25">
      <c r="A49" s="50" t="s">
        <v>149</v>
      </c>
      <c r="B49" s="31" t="s">
        <v>148</v>
      </c>
      <c r="C49" s="143">
        <f t="shared" si="62"/>
        <v>0</v>
      </c>
      <c r="D49" s="143">
        <f t="shared" si="79"/>
        <v>0</v>
      </c>
      <c r="E49" s="143">
        <f t="shared" si="50"/>
        <v>0</v>
      </c>
      <c r="F49" s="143">
        <f t="shared" si="51"/>
        <v>0</v>
      </c>
      <c r="G49" s="143">
        <f t="shared" si="52"/>
        <v>0</v>
      </c>
      <c r="H49" s="145">
        <v>0</v>
      </c>
      <c r="I49" s="145">
        <v>0</v>
      </c>
      <c r="J49" s="145">
        <v>0</v>
      </c>
      <c r="K49" s="145">
        <v>0</v>
      </c>
      <c r="L49" s="145">
        <v>0</v>
      </c>
      <c r="M49" s="145">
        <v>0</v>
      </c>
      <c r="N49" s="146">
        <v>0</v>
      </c>
      <c r="O49" s="145">
        <v>0</v>
      </c>
      <c r="P49" s="145">
        <v>0</v>
      </c>
      <c r="Q49" s="145">
        <v>0</v>
      </c>
      <c r="R49" s="145">
        <v>0</v>
      </c>
      <c r="S49" s="145">
        <v>0</v>
      </c>
      <c r="T49" s="145">
        <v>0</v>
      </c>
      <c r="U49" s="145">
        <v>0</v>
      </c>
      <c r="V49" s="145">
        <v>0</v>
      </c>
      <c r="W49" s="145">
        <v>0</v>
      </c>
      <c r="X49" s="145">
        <v>0</v>
      </c>
      <c r="Y49" s="145">
        <v>0</v>
      </c>
      <c r="Z49" s="145">
        <v>0</v>
      </c>
      <c r="AA49" s="145">
        <v>0</v>
      </c>
      <c r="AB49" s="145">
        <v>0</v>
      </c>
      <c r="AC49" s="145">
        <v>0</v>
      </c>
      <c r="AD49" s="145">
        <v>0</v>
      </c>
      <c r="AE49" s="145">
        <v>0</v>
      </c>
      <c r="AF49" s="145">
        <v>0</v>
      </c>
      <c r="AG49" s="145">
        <v>0</v>
      </c>
      <c r="AH49" s="145">
        <v>0</v>
      </c>
      <c r="AI49" s="145">
        <v>0</v>
      </c>
      <c r="AJ49" s="145">
        <v>0</v>
      </c>
      <c r="AK49" s="145">
        <v>0</v>
      </c>
      <c r="AL49" s="145">
        <v>0</v>
      </c>
      <c r="AM49" s="145">
        <v>0</v>
      </c>
      <c r="AN49" s="145">
        <v>0</v>
      </c>
      <c r="AO49" s="145">
        <v>0</v>
      </c>
      <c r="AP49" s="146">
        <f t="shared" si="85"/>
        <v>0</v>
      </c>
      <c r="AQ49" s="145">
        <v>0</v>
      </c>
      <c r="AR49" s="145">
        <v>0</v>
      </c>
      <c r="AS49" s="145">
        <v>0</v>
      </c>
      <c r="AT49" s="145">
        <v>0</v>
      </c>
      <c r="AU49" s="145">
        <v>0</v>
      </c>
      <c r="AV49" s="145">
        <v>0</v>
      </c>
      <c r="AW49" s="145">
        <v>0</v>
      </c>
      <c r="AX49" s="145">
        <v>0</v>
      </c>
      <c r="AY49" s="145">
        <v>0</v>
      </c>
      <c r="AZ49" s="145">
        <v>0</v>
      </c>
      <c r="BA49" s="145">
        <v>0</v>
      </c>
      <c r="BB49" s="145">
        <v>0</v>
      </c>
      <c r="BC49" s="145">
        <v>0</v>
      </c>
      <c r="BD49" s="145">
        <v>0</v>
      </c>
      <c r="BE49" s="145">
        <v>0</v>
      </c>
      <c r="BF49" s="145">
        <v>0</v>
      </c>
      <c r="BG49" s="145">
        <v>0</v>
      </c>
      <c r="BH49" s="145">
        <v>0</v>
      </c>
      <c r="BI49" s="145">
        <v>0</v>
      </c>
      <c r="BJ49" s="145">
        <v>0</v>
      </c>
      <c r="BK49" s="145">
        <v>0</v>
      </c>
      <c r="BL49" s="145">
        <v>0</v>
      </c>
      <c r="BM49" s="145">
        <v>0</v>
      </c>
      <c r="BN49" s="145">
        <v>0</v>
      </c>
      <c r="BO49" s="145">
        <v>0</v>
      </c>
      <c r="BP49" s="145">
        <v>0</v>
      </c>
      <c r="BQ49" s="145">
        <v>0</v>
      </c>
      <c r="BR49" s="145">
        <v>0</v>
      </c>
      <c r="BS49" s="145">
        <v>0</v>
      </c>
      <c r="BT49" s="145">
        <v>0</v>
      </c>
      <c r="BU49" s="145">
        <v>0</v>
      </c>
      <c r="BV49" s="145">
        <v>0</v>
      </c>
      <c r="BW49" s="145">
        <v>0</v>
      </c>
      <c r="BX49" s="145">
        <v>0</v>
      </c>
      <c r="BY49" s="145">
        <v>0</v>
      </c>
      <c r="BZ49" s="145">
        <v>0</v>
      </c>
      <c r="CA49" s="145">
        <v>0</v>
      </c>
      <c r="CB49" s="143">
        <f t="shared" si="64"/>
        <v>0</v>
      </c>
      <c r="CC49" s="143">
        <f t="shared" si="65"/>
        <v>0</v>
      </c>
    </row>
    <row r="50" spans="1:81" ht="18.75" x14ac:dyDescent="0.25">
      <c r="A50" s="50" t="s">
        <v>147</v>
      </c>
      <c r="B50" s="49" t="s">
        <v>146</v>
      </c>
      <c r="C50" s="143">
        <f t="shared" si="62"/>
        <v>994.39089551204995</v>
      </c>
      <c r="D50" s="143">
        <f t="shared" si="79"/>
        <v>994.39089551204995</v>
      </c>
      <c r="E50" s="143">
        <f t="shared" si="50"/>
        <v>994.39089551204995</v>
      </c>
      <c r="F50" s="143">
        <f t="shared" si="51"/>
        <v>994.39089551204995</v>
      </c>
      <c r="G50" s="143">
        <f t="shared" si="52"/>
        <v>994.39089551204995</v>
      </c>
      <c r="H50" s="145">
        <v>0</v>
      </c>
      <c r="I50" s="145">
        <v>0</v>
      </c>
      <c r="J50" s="145">
        <v>0</v>
      </c>
      <c r="K50" s="145">
        <v>0</v>
      </c>
      <c r="L50" s="145">
        <v>0</v>
      </c>
      <c r="M50" s="145">
        <v>0</v>
      </c>
      <c r="N50" s="146">
        <v>0</v>
      </c>
      <c r="O50" s="145">
        <v>0</v>
      </c>
      <c r="P50" s="145">
        <v>0</v>
      </c>
      <c r="Q50" s="145">
        <v>0</v>
      </c>
      <c r="R50" s="145">
        <v>0</v>
      </c>
      <c r="S50" s="145">
        <v>0</v>
      </c>
      <c r="T50" s="147">
        <v>994.39089551204995</v>
      </c>
      <c r="U50" s="151">
        <v>1</v>
      </c>
      <c r="V50" s="147">
        <f>T50</f>
        <v>994.39089551204995</v>
      </c>
      <c r="W50" s="151">
        <v>1</v>
      </c>
      <c r="X50" s="145">
        <v>0</v>
      </c>
      <c r="Y50" s="145">
        <v>0</v>
      </c>
      <c r="Z50" s="145">
        <v>0</v>
      </c>
      <c r="AA50" s="145">
        <v>0</v>
      </c>
      <c r="AB50" s="145">
        <v>0</v>
      </c>
      <c r="AC50" s="145">
        <v>0</v>
      </c>
      <c r="AD50" s="145">
        <v>0</v>
      </c>
      <c r="AE50" s="145">
        <v>0</v>
      </c>
      <c r="AF50" s="145">
        <v>0</v>
      </c>
      <c r="AG50" s="145">
        <v>0</v>
      </c>
      <c r="AH50" s="145">
        <v>0</v>
      </c>
      <c r="AI50" s="145">
        <v>0</v>
      </c>
      <c r="AJ50" s="145">
        <v>0</v>
      </c>
      <c r="AK50" s="145">
        <v>0</v>
      </c>
      <c r="AL50" s="145">
        <v>0</v>
      </c>
      <c r="AM50" s="145">
        <v>0</v>
      </c>
      <c r="AN50" s="145">
        <v>0</v>
      </c>
      <c r="AO50" s="145">
        <v>0</v>
      </c>
      <c r="AP50" s="146">
        <f t="shared" si="85"/>
        <v>0</v>
      </c>
      <c r="AQ50" s="145">
        <v>0</v>
      </c>
      <c r="AR50" s="145">
        <v>0</v>
      </c>
      <c r="AS50" s="145">
        <v>0</v>
      </c>
      <c r="AT50" s="145">
        <v>0</v>
      </c>
      <c r="AU50" s="145">
        <v>0</v>
      </c>
      <c r="AV50" s="145">
        <v>0</v>
      </c>
      <c r="AW50" s="145">
        <v>0</v>
      </c>
      <c r="AX50" s="145">
        <v>0</v>
      </c>
      <c r="AY50" s="145">
        <v>0</v>
      </c>
      <c r="AZ50" s="145">
        <v>0</v>
      </c>
      <c r="BA50" s="145">
        <v>0</v>
      </c>
      <c r="BB50" s="145">
        <v>0</v>
      </c>
      <c r="BC50" s="145">
        <v>0</v>
      </c>
      <c r="BD50" s="145">
        <v>0</v>
      </c>
      <c r="BE50" s="145">
        <v>0</v>
      </c>
      <c r="BF50" s="145">
        <v>0</v>
      </c>
      <c r="BG50" s="145">
        <v>0</v>
      </c>
      <c r="BH50" s="145">
        <v>0</v>
      </c>
      <c r="BI50" s="145">
        <v>0</v>
      </c>
      <c r="BJ50" s="145">
        <v>0</v>
      </c>
      <c r="BK50" s="145">
        <v>0</v>
      </c>
      <c r="BL50" s="145">
        <v>0</v>
      </c>
      <c r="BM50" s="145">
        <v>0</v>
      </c>
      <c r="BN50" s="145">
        <v>0</v>
      </c>
      <c r="BO50" s="145">
        <v>0</v>
      </c>
      <c r="BP50" s="145">
        <v>0</v>
      </c>
      <c r="BQ50" s="145">
        <v>0</v>
      </c>
      <c r="BR50" s="145">
        <v>0</v>
      </c>
      <c r="BS50" s="145">
        <v>0</v>
      </c>
      <c r="BT50" s="145">
        <v>0</v>
      </c>
      <c r="BU50" s="145">
        <v>0</v>
      </c>
      <c r="BV50" s="145">
        <v>0</v>
      </c>
      <c r="BW50" s="145">
        <v>0</v>
      </c>
      <c r="BX50" s="145">
        <v>0</v>
      </c>
      <c r="BY50" s="145">
        <v>0</v>
      </c>
      <c r="BZ50" s="145">
        <v>0</v>
      </c>
      <c r="CA50" s="145">
        <v>0</v>
      </c>
      <c r="CB50" s="143">
        <f t="shared" si="64"/>
        <v>994.39089551204995</v>
      </c>
      <c r="CC50" s="143">
        <f t="shared" si="65"/>
        <v>1</v>
      </c>
    </row>
    <row r="51" spans="1:81" ht="35.25" customHeight="1" x14ac:dyDescent="0.25">
      <c r="A51" s="53" t="s">
        <v>60</v>
      </c>
      <c r="B51" s="52" t="s">
        <v>145</v>
      </c>
      <c r="C51" s="143">
        <f t="shared" si="62"/>
        <v>0</v>
      </c>
      <c r="D51" s="143">
        <f t="shared" si="79"/>
        <v>0</v>
      </c>
      <c r="E51" s="143">
        <f t="shared" si="50"/>
        <v>0</v>
      </c>
      <c r="F51" s="143">
        <f t="shared" si="51"/>
        <v>0</v>
      </c>
      <c r="G51" s="143">
        <f t="shared" si="52"/>
        <v>0</v>
      </c>
      <c r="H51" s="143">
        <v>0</v>
      </c>
      <c r="I51" s="143">
        <v>0</v>
      </c>
      <c r="J51" s="143">
        <v>0</v>
      </c>
      <c r="K51" s="143">
        <v>0</v>
      </c>
      <c r="L51" s="143">
        <v>0</v>
      </c>
      <c r="M51" s="143">
        <v>0</v>
      </c>
      <c r="N51" s="148">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c r="AI51" s="143">
        <v>0</v>
      </c>
      <c r="AJ51" s="143">
        <v>0</v>
      </c>
      <c r="AK51" s="143">
        <v>0</v>
      </c>
      <c r="AL51" s="143">
        <v>0</v>
      </c>
      <c r="AM51" s="143">
        <v>0</v>
      </c>
      <c r="AN51" s="143">
        <v>0</v>
      </c>
      <c r="AO51" s="143">
        <v>0</v>
      </c>
      <c r="AP51" s="148">
        <v>0</v>
      </c>
      <c r="AQ51" s="143">
        <v>0</v>
      </c>
      <c r="AR51" s="143">
        <v>0</v>
      </c>
      <c r="AS51" s="143">
        <v>0</v>
      </c>
      <c r="AT51" s="143">
        <v>0</v>
      </c>
      <c r="AU51" s="143">
        <v>0</v>
      </c>
      <c r="AV51" s="143">
        <v>0</v>
      </c>
      <c r="AW51" s="143">
        <v>0</v>
      </c>
      <c r="AX51" s="143">
        <v>0</v>
      </c>
      <c r="AY51" s="143">
        <v>0</v>
      </c>
      <c r="AZ51" s="143">
        <v>0</v>
      </c>
      <c r="BA51" s="143">
        <v>0</v>
      </c>
      <c r="BB51" s="143">
        <v>0</v>
      </c>
      <c r="BC51" s="143">
        <v>0</v>
      </c>
      <c r="BD51" s="143">
        <v>0</v>
      </c>
      <c r="BE51" s="143">
        <v>0</v>
      </c>
      <c r="BF51" s="143">
        <v>0</v>
      </c>
      <c r="BG51" s="143">
        <v>0</v>
      </c>
      <c r="BH51" s="143">
        <v>0</v>
      </c>
      <c r="BI51" s="143">
        <v>0</v>
      </c>
      <c r="BJ51" s="143">
        <v>0</v>
      </c>
      <c r="BK51" s="143">
        <v>0</v>
      </c>
      <c r="BL51" s="143">
        <v>0</v>
      </c>
      <c r="BM51" s="143">
        <v>0</v>
      </c>
      <c r="BN51" s="143">
        <v>0</v>
      </c>
      <c r="BO51" s="143">
        <v>0</v>
      </c>
      <c r="BP51" s="143">
        <v>0</v>
      </c>
      <c r="BQ51" s="143">
        <v>0</v>
      </c>
      <c r="BR51" s="143">
        <v>0</v>
      </c>
      <c r="BS51" s="143">
        <v>0</v>
      </c>
      <c r="BT51" s="143">
        <v>0</v>
      </c>
      <c r="BU51" s="143">
        <v>0</v>
      </c>
      <c r="BV51" s="143">
        <v>0</v>
      </c>
      <c r="BW51" s="143">
        <v>0</v>
      </c>
      <c r="BX51" s="143">
        <v>0</v>
      </c>
      <c r="BY51" s="143">
        <v>0</v>
      </c>
      <c r="BZ51" s="143">
        <v>0</v>
      </c>
      <c r="CA51" s="143">
        <v>0</v>
      </c>
      <c r="CB51" s="143">
        <f t="shared" si="64"/>
        <v>0</v>
      </c>
      <c r="CC51" s="143">
        <f>D51</f>
        <v>0</v>
      </c>
    </row>
    <row r="52" spans="1:81" x14ac:dyDescent="0.25">
      <c r="A52" s="50" t="s">
        <v>144</v>
      </c>
      <c r="B52" s="31" t="s">
        <v>143</v>
      </c>
      <c r="C52" s="143">
        <f>D52</f>
        <v>994.39089551204995</v>
      </c>
      <c r="D52" s="143">
        <v>994.39089551204995</v>
      </c>
      <c r="E52" s="143">
        <f t="shared" si="50"/>
        <v>994.39089551204995</v>
      </c>
      <c r="F52" s="143">
        <f t="shared" si="51"/>
        <v>994.39089551204995</v>
      </c>
      <c r="G52" s="143">
        <f t="shared" si="52"/>
        <v>994.39089551204995</v>
      </c>
      <c r="H52" s="145">
        <v>0</v>
      </c>
      <c r="I52" s="145">
        <v>0</v>
      </c>
      <c r="J52" s="145">
        <v>0</v>
      </c>
      <c r="K52" s="145">
        <v>0</v>
      </c>
      <c r="L52" s="145">
        <v>0</v>
      </c>
      <c r="M52" s="145">
        <v>0</v>
      </c>
      <c r="N52" s="147">
        <v>0</v>
      </c>
      <c r="O52" s="145">
        <v>0</v>
      </c>
      <c r="P52" s="145">
        <v>0</v>
      </c>
      <c r="Q52" s="145">
        <v>0</v>
      </c>
      <c r="R52" s="145">
        <v>0</v>
      </c>
      <c r="S52" s="145">
        <v>0</v>
      </c>
      <c r="T52" s="147">
        <f>T50</f>
        <v>994.39089551204995</v>
      </c>
      <c r="U52" s="151">
        <v>1</v>
      </c>
      <c r="V52" s="147">
        <f>V50</f>
        <v>994.39089551204995</v>
      </c>
      <c r="W52" s="151">
        <v>1</v>
      </c>
      <c r="X52" s="145">
        <v>0</v>
      </c>
      <c r="Y52" s="145">
        <v>0</v>
      </c>
      <c r="Z52" s="145">
        <v>0</v>
      </c>
      <c r="AA52" s="145">
        <v>0</v>
      </c>
      <c r="AB52" s="145">
        <v>0</v>
      </c>
      <c r="AC52" s="145">
        <v>0</v>
      </c>
      <c r="AD52" s="145">
        <v>0</v>
      </c>
      <c r="AE52" s="145">
        <v>0</v>
      </c>
      <c r="AF52" s="145">
        <v>0</v>
      </c>
      <c r="AG52" s="145">
        <v>0</v>
      </c>
      <c r="AH52" s="145">
        <v>0</v>
      </c>
      <c r="AI52" s="145">
        <v>0</v>
      </c>
      <c r="AJ52" s="145">
        <v>0</v>
      </c>
      <c r="AK52" s="145">
        <v>0</v>
      </c>
      <c r="AL52" s="145">
        <v>0</v>
      </c>
      <c r="AM52" s="145">
        <v>0</v>
      </c>
      <c r="AN52" s="145">
        <f>AN50</f>
        <v>0</v>
      </c>
      <c r="AO52" s="145">
        <v>0</v>
      </c>
      <c r="AP52" s="147">
        <v>0</v>
      </c>
      <c r="AQ52" s="145">
        <v>0</v>
      </c>
      <c r="AR52" s="145">
        <v>0</v>
      </c>
      <c r="AS52" s="145">
        <v>0</v>
      </c>
      <c r="AT52" s="145">
        <f>AF52</f>
        <v>0</v>
      </c>
      <c r="AU52" s="145">
        <v>0</v>
      </c>
      <c r="AV52" s="145">
        <v>0</v>
      </c>
      <c r="AW52" s="145">
        <v>0</v>
      </c>
      <c r="AX52" s="145">
        <v>0</v>
      </c>
      <c r="AY52" s="145">
        <v>0</v>
      </c>
      <c r="AZ52" s="145">
        <v>0</v>
      </c>
      <c r="BA52" s="145">
        <v>0</v>
      </c>
      <c r="BB52" s="145">
        <v>0</v>
      </c>
      <c r="BC52" s="145">
        <v>0</v>
      </c>
      <c r="BD52" s="145">
        <v>0</v>
      </c>
      <c r="BE52" s="145">
        <v>0</v>
      </c>
      <c r="BF52" s="145">
        <v>0</v>
      </c>
      <c r="BG52" s="145">
        <v>0</v>
      </c>
      <c r="BH52" s="145">
        <v>0</v>
      </c>
      <c r="BI52" s="145">
        <v>0</v>
      </c>
      <c r="BJ52" s="145">
        <v>0</v>
      </c>
      <c r="BK52" s="145">
        <v>0</v>
      </c>
      <c r="BL52" s="145">
        <v>0</v>
      </c>
      <c r="BM52" s="145">
        <v>0</v>
      </c>
      <c r="BN52" s="145">
        <v>0</v>
      </c>
      <c r="BO52" s="145">
        <v>0</v>
      </c>
      <c r="BP52" s="145">
        <v>0</v>
      </c>
      <c r="BQ52" s="145">
        <v>0</v>
      </c>
      <c r="BR52" s="145">
        <v>0</v>
      </c>
      <c r="BS52" s="145">
        <v>0</v>
      </c>
      <c r="BT52" s="145">
        <v>0</v>
      </c>
      <c r="BU52" s="145">
        <v>0</v>
      </c>
      <c r="BV52" s="145">
        <v>0</v>
      </c>
      <c r="BW52" s="145">
        <v>0</v>
      </c>
      <c r="BX52" s="145">
        <v>0</v>
      </c>
      <c r="BY52" s="145">
        <v>0</v>
      </c>
      <c r="BZ52" s="145">
        <v>0</v>
      </c>
      <c r="CA52" s="145">
        <v>0</v>
      </c>
      <c r="CB52" s="143">
        <f>H52+L52+P52+T52+AJ52+X52+AB52+AF52</f>
        <v>994.39089551204995</v>
      </c>
      <c r="CC52" s="143">
        <f>D52</f>
        <v>994.39089551204995</v>
      </c>
    </row>
    <row r="53" spans="1:81" x14ac:dyDescent="0.25">
      <c r="A53" s="50" t="s">
        <v>142</v>
      </c>
      <c r="B53" s="31" t="s">
        <v>136</v>
      </c>
      <c r="C53" s="154">
        <f t="shared" si="62"/>
        <v>6</v>
      </c>
      <c r="D53" s="154">
        <f>C53</f>
        <v>6</v>
      </c>
      <c r="E53" s="154">
        <f t="shared" si="50"/>
        <v>6</v>
      </c>
      <c r="F53" s="154">
        <f t="shared" si="51"/>
        <v>6</v>
      </c>
      <c r="G53" s="154">
        <f t="shared" si="52"/>
        <v>6</v>
      </c>
      <c r="H53" s="151">
        <v>0</v>
      </c>
      <c r="I53" s="151">
        <v>0</v>
      </c>
      <c r="J53" s="151">
        <v>0</v>
      </c>
      <c r="K53" s="151">
        <v>0</v>
      </c>
      <c r="L53" s="151">
        <v>0</v>
      </c>
      <c r="M53" s="151">
        <v>0</v>
      </c>
      <c r="N53" s="155">
        <v>0</v>
      </c>
      <c r="O53" s="151">
        <v>0</v>
      </c>
      <c r="P53" s="151">
        <v>0</v>
      </c>
      <c r="Q53" s="151">
        <v>0</v>
      </c>
      <c r="R53" s="151">
        <v>0</v>
      </c>
      <c r="S53" s="151">
        <v>0</v>
      </c>
      <c r="T53" s="155">
        <v>6</v>
      </c>
      <c r="U53" s="151">
        <v>0</v>
      </c>
      <c r="V53" s="155">
        <v>6</v>
      </c>
      <c r="W53" s="151">
        <v>0</v>
      </c>
      <c r="X53" s="151">
        <v>0</v>
      </c>
      <c r="Y53" s="151">
        <v>0</v>
      </c>
      <c r="Z53" s="151">
        <v>0</v>
      </c>
      <c r="AA53" s="151">
        <v>0</v>
      </c>
      <c r="AB53" s="151">
        <v>0</v>
      </c>
      <c r="AC53" s="151">
        <v>0</v>
      </c>
      <c r="AD53" s="151">
        <v>0</v>
      </c>
      <c r="AE53" s="151">
        <v>0</v>
      </c>
      <c r="AF53" s="151">
        <v>0</v>
      </c>
      <c r="AG53" s="151">
        <v>0</v>
      </c>
      <c r="AH53" s="151">
        <v>0</v>
      </c>
      <c r="AI53" s="151">
        <v>0</v>
      </c>
      <c r="AJ53" s="151">
        <v>0</v>
      </c>
      <c r="AK53" s="151">
        <v>0</v>
      </c>
      <c r="AL53" s="151">
        <v>0</v>
      </c>
      <c r="AM53" s="151">
        <v>0</v>
      </c>
      <c r="AN53" s="151">
        <v>0</v>
      </c>
      <c r="AO53" s="151">
        <v>0</v>
      </c>
      <c r="AP53" s="155">
        <v>0</v>
      </c>
      <c r="AQ53" s="151">
        <v>0</v>
      </c>
      <c r="AR53" s="151">
        <v>0</v>
      </c>
      <c r="AS53" s="151">
        <v>0</v>
      </c>
      <c r="AT53" s="151">
        <v>0</v>
      </c>
      <c r="AU53" s="151">
        <v>0</v>
      </c>
      <c r="AV53" s="151">
        <v>0</v>
      </c>
      <c r="AW53" s="151">
        <v>0</v>
      </c>
      <c r="AX53" s="151">
        <v>0</v>
      </c>
      <c r="AY53" s="151">
        <v>0</v>
      </c>
      <c r="AZ53" s="151">
        <v>0</v>
      </c>
      <c r="BA53" s="151">
        <v>0</v>
      </c>
      <c r="BB53" s="151">
        <v>0</v>
      </c>
      <c r="BC53" s="151">
        <v>0</v>
      </c>
      <c r="BD53" s="151">
        <v>0</v>
      </c>
      <c r="BE53" s="151">
        <v>0</v>
      </c>
      <c r="BF53" s="151">
        <v>0</v>
      </c>
      <c r="BG53" s="151">
        <v>0</v>
      </c>
      <c r="BH53" s="151">
        <v>0</v>
      </c>
      <c r="BI53" s="151">
        <v>0</v>
      </c>
      <c r="BJ53" s="151">
        <v>0</v>
      </c>
      <c r="BK53" s="151">
        <v>0</v>
      </c>
      <c r="BL53" s="151">
        <v>0</v>
      </c>
      <c r="BM53" s="151">
        <v>0</v>
      </c>
      <c r="BN53" s="151">
        <v>0</v>
      </c>
      <c r="BO53" s="151">
        <v>0</v>
      </c>
      <c r="BP53" s="151">
        <v>0</v>
      </c>
      <c r="BQ53" s="151">
        <v>0</v>
      </c>
      <c r="BR53" s="151">
        <v>0</v>
      </c>
      <c r="BS53" s="151">
        <v>0</v>
      </c>
      <c r="BT53" s="151">
        <v>0</v>
      </c>
      <c r="BU53" s="151">
        <v>0</v>
      </c>
      <c r="BV53" s="151">
        <v>0</v>
      </c>
      <c r="BW53" s="151">
        <v>0</v>
      </c>
      <c r="BX53" s="151">
        <v>0</v>
      </c>
      <c r="BY53" s="151">
        <v>0</v>
      </c>
      <c r="BZ53" s="151">
        <v>0</v>
      </c>
      <c r="CA53" s="151">
        <v>0</v>
      </c>
      <c r="CB53" s="143">
        <f t="shared" si="64"/>
        <v>6</v>
      </c>
      <c r="CC53" s="143">
        <f>D53</f>
        <v>6</v>
      </c>
    </row>
    <row r="54" spans="1:81" x14ac:dyDescent="0.25">
      <c r="A54" s="50" t="s">
        <v>141</v>
      </c>
      <c r="B54" s="49" t="s">
        <v>135</v>
      </c>
      <c r="C54" s="154">
        <f t="shared" si="62"/>
        <v>0</v>
      </c>
      <c r="D54" s="154">
        <f t="shared" ref="D54:D57" si="86">C54</f>
        <v>0</v>
      </c>
      <c r="E54" s="154">
        <f t="shared" si="50"/>
        <v>0</v>
      </c>
      <c r="F54" s="154">
        <f t="shared" si="51"/>
        <v>0</v>
      </c>
      <c r="G54" s="154">
        <f t="shared" si="52"/>
        <v>0</v>
      </c>
      <c r="H54" s="151">
        <v>0</v>
      </c>
      <c r="I54" s="151">
        <v>0</v>
      </c>
      <c r="J54" s="151">
        <v>0</v>
      </c>
      <c r="K54" s="151">
        <v>0</v>
      </c>
      <c r="L54" s="151">
        <v>0</v>
      </c>
      <c r="M54" s="151">
        <v>0</v>
      </c>
      <c r="N54" s="156">
        <v>0</v>
      </c>
      <c r="O54" s="151">
        <v>0</v>
      </c>
      <c r="P54" s="151">
        <v>0</v>
      </c>
      <c r="Q54" s="151">
        <v>0</v>
      </c>
      <c r="R54" s="151">
        <v>0</v>
      </c>
      <c r="S54" s="151">
        <v>0</v>
      </c>
      <c r="T54" s="156">
        <v>0</v>
      </c>
      <c r="U54" s="151">
        <v>0</v>
      </c>
      <c r="V54" s="156">
        <v>0</v>
      </c>
      <c r="W54" s="151">
        <v>0</v>
      </c>
      <c r="X54" s="151">
        <v>0</v>
      </c>
      <c r="Y54" s="151">
        <v>0</v>
      </c>
      <c r="Z54" s="151">
        <v>0</v>
      </c>
      <c r="AA54" s="151">
        <v>0</v>
      </c>
      <c r="AB54" s="151">
        <v>0</v>
      </c>
      <c r="AC54" s="151">
        <v>0</v>
      </c>
      <c r="AD54" s="151">
        <v>0</v>
      </c>
      <c r="AE54" s="151">
        <v>0</v>
      </c>
      <c r="AF54" s="151">
        <v>0</v>
      </c>
      <c r="AG54" s="151">
        <v>0</v>
      </c>
      <c r="AH54" s="151">
        <v>0</v>
      </c>
      <c r="AI54" s="151">
        <v>0</v>
      </c>
      <c r="AJ54" s="151">
        <v>0</v>
      </c>
      <c r="AK54" s="151">
        <v>0</v>
      </c>
      <c r="AL54" s="151">
        <v>0</v>
      </c>
      <c r="AM54" s="151">
        <v>0</v>
      </c>
      <c r="AN54" s="151">
        <v>0</v>
      </c>
      <c r="AO54" s="151">
        <v>0</v>
      </c>
      <c r="AP54" s="156">
        <f>AP37</f>
        <v>0</v>
      </c>
      <c r="AQ54" s="151">
        <v>0</v>
      </c>
      <c r="AR54" s="151">
        <v>0</v>
      </c>
      <c r="AS54" s="151">
        <v>0</v>
      </c>
      <c r="AT54" s="151">
        <v>0</v>
      </c>
      <c r="AU54" s="151">
        <v>0</v>
      </c>
      <c r="AV54" s="151">
        <v>0</v>
      </c>
      <c r="AW54" s="151">
        <v>0</v>
      </c>
      <c r="AX54" s="151">
        <v>0</v>
      </c>
      <c r="AY54" s="151">
        <v>0</v>
      </c>
      <c r="AZ54" s="151">
        <v>0</v>
      </c>
      <c r="BA54" s="151">
        <v>0</v>
      </c>
      <c r="BB54" s="151">
        <v>0</v>
      </c>
      <c r="BC54" s="151">
        <v>0</v>
      </c>
      <c r="BD54" s="151">
        <v>0</v>
      </c>
      <c r="BE54" s="151">
        <v>0</v>
      </c>
      <c r="BF54" s="151">
        <v>0</v>
      </c>
      <c r="BG54" s="151">
        <v>0</v>
      </c>
      <c r="BH54" s="151">
        <v>0</v>
      </c>
      <c r="BI54" s="151">
        <v>0</v>
      </c>
      <c r="BJ54" s="151">
        <v>0</v>
      </c>
      <c r="BK54" s="151">
        <v>0</v>
      </c>
      <c r="BL54" s="151">
        <v>0</v>
      </c>
      <c r="BM54" s="151">
        <v>0</v>
      </c>
      <c r="BN54" s="151">
        <v>0</v>
      </c>
      <c r="BO54" s="151">
        <v>0</v>
      </c>
      <c r="BP54" s="151">
        <v>0</v>
      </c>
      <c r="BQ54" s="151">
        <v>0</v>
      </c>
      <c r="BR54" s="151">
        <v>0</v>
      </c>
      <c r="BS54" s="151">
        <v>0</v>
      </c>
      <c r="BT54" s="151">
        <v>0</v>
      </c>
      <c r="BU54" s="151">
        <v>0</v>
      </c>
      <c r="BV54" s="151">
        <v>0</v>
      </c>
      <c r="BW54" s="151">
        <v>0</v>
      </c>
      <c r="BX54" s="151">
        <v>0</v>
      </c>
      <c r="BY54" s="151">
        <v>0</v>
      </c>
      <c r="BZ54" s="151">
        <v>0</v>
      </c>
      <c r="CA54" s="151">
        <v>0</v>
      </c>
      <c r="CB54" s="143">
        <f t="shared" si="64"/>
        <v>0</v>
      </c>
      <c r="CC54" s="143">
        <f>D54</f>
        <v>0</v>
      </c>
    </row>
    <row r="55" spans="1:81" x14ac:dyDescent="0.25">
      <c r="A55" s="50" t="s">
        <v>140</v>
      </c>
      <c r="B55" s="49" t="s">
        <v>134</v>
      </c>
      <c r="C55" s="154">
        <f t="shared" si="62"/>
        <v>0</v>
      </c>
      <c r="D55" s="154">
        <f t="shared" si="86"/>
        <v>0</v>
      </c>
      <c r="E55" s="154">
        <f t="shared" si="50"/>
        <v>0</v>
      </c>
      <c r="F55" s="154">
        <f t="shared" si="51"/>
        <v>0</v>
      </c>
      <c r="G55" s="154">
        <f t="shared" si="52"/>
        <v>0</v>
      </c>
      <c r="H55" s="151">
        <v>0</v>
      </c>
      <c r="I55" s="151">
        <v>0</v>
      </c>
      <c r="J55" s="151">
        <v>0</v>
      </c>
      <c r="K55" s="151">
        <v>0</v>
      </c>
      <c r="L55" s="151">
        <v>0</v>
      </c>
      <c r="M55" s="151">
        <v>0</v>
      </c>
      <c r="N55" s="156">
        <v>0</v>
      </c>
      <c r="O55" s="151">
        <v>0</v>
      </c>
      <c r="P55" s="151">
        <v>0</v>
      </c>
      <c r="Q55" s="151">
        <v>0</v>
      </c>
      <c r="R55" s="151">
        <v>0</v>
      </c>
      <c r="S55" s="151">
        <v>0</v>
      </c>
      <c r="T55" s="156">
        <v>0</v>
      </c>
      <c r="U55" s="151">
        <v>0</v>
      </c>
      <c r="V55" s="156">
        <v>0</v>
      </c>
      <c r="W55" s="151">
        <v>0</v>
      </c>
      <c r="X55" s="151">
        <v>0</v>
      </c>
      <c r="Y55" s="151">
        <v>0</v>
      </c>
      <c r="Z55" s="151">
        <v>0</v>
      </c>
      <c r="AA55" s="151">
        <v>0</v>
      </c>
      <c r="AB55" s="151">
        <v>0</v>
      </c>
      <c r="AC55" s="151">
        <v>0</v>
      </c>
      <c r="AD55" s="151">
        <v>0</v>
      </c>
      <c r="AE55" s="151">
        <v>0</v>
      </c>
      <c r="AF55" s="151">
        <v>0</v>
      </c>
      <c r="AG55" s="151">
        <v>0</v>
      </c>
      <c r="AH55" s="151">
        <v>0</v>
      </c>
      <c r="AI55" s="151">
        <v>0</v>
      </c>
      <c r="AJ55" s="151">
        <v>0</v>
      </c>
      <c r="AK55" s="151">
        <v>0</v>
      </c>
      <c r="AL55" s="151">
        <v>0</v>
      </c>
      <c r="AM55" s="151">
        <v>0</v>
      </c>
      <c r="AN55" s="151">
        <v>0</v>
      </c>
      <c r="AO55" s="151">
        <v>0</v>
      </c>
      <c r="AP55" s="156">
        <v>0</v>
      </c>
      <c r="AQ55" s="151">
        <v>0</v>
      </c>
      <c r="AR55" s="151">
        <v>0</v>
      </c>
      <c r="AS55" s="151">
        <v>0</v>
      </c>
      <c r="AT55" s="151">
        <v>0</v>
      </c>
      <c r="AU55" s="151">
        <v>0</v>
      </c>
      <c r="AV55" s="151">
        <v>0</v>
      </c>
      <c r="AW55" s="151">
        <v>0</v>
      </c>
      <c r="AX55" s="151">
        <v>0</v>
      </c>
      <c r="AY55" s="151">
        <v>0</v>
      </c>
      <c r="AZ55" s="151">
        <v>0</v>
      </c>
      <c r="BA55" s="151">
        <v>0</v>
      </c>
      <c r="BB55" s="151">
        <v>0</v>
      </c>
      <c r="BC55" s="151">
        <v>0</v>
      </c>
      <c r="BD55" s="151">
        <v>0</v>
      </c>
      <c r="BE55" s="151">
        <v>0</v>
      </c>
      <c r="BF55" s="151">
        <v>0</v>
      </c>
      <c r="BG55" s="151">
        <v>0</v>
      </c>
      <c r="BH55" s="151">
        <v>0</v>
      </c>
      <c r="BI55" s="151">
        <v>0</v>
      </c>
      <c r="BJ55" s="151">
        <v>0</v>
      </c>
      <c r="BK55" s="151">
        <v>0</v>
      </c>
      <c r="BL55" s="151">
        <v>0</v>
      </c>
      <c r="BM55" s="151">
        <v>0</v>
      </c>
      <c r="BN55" s="151">
        <v>0</v>
      </c>
      <c r="BO55" s="151">
        <v>0</v>
      </c>
      <c r="BP55" s="151">
        <v>0</v>
      </c>
      <c r="BQ55" s="151">
        <v>0</v>
      </c>
      <c r="BR55" s="151">
        <v>0</v>
      </c>
      <c r="BS55" s="151">
        <v>0</v>
      </c>
      <c r="BT55" s="151">
        <v>0</v>
      </c>
      <c r="BU55" s="151">
        <v>0</v>
      </c>
      <c r="BV55" s="151">
        <v>0</v>
      </c>
      <c r="BW55" s="151">
        <v>0</v>
      </c>
      <c r="BX55" s="151">
        <v>0</v>
      </c>
      <c r="BY55" s="151">
        <v>0</v>
      </c>
      <c r="BZ55" s="151">
        <v>0</v>
      </c>
      <c r="CA55" s="151">
        <v>0</v>
      </c>
      <c r="CB55" s="143">
        <f t="shared" si="64"/>
        <v>0</v>
      </c>
      <c r="CC55" s="143">
        <f>D55</f>
        <v>0</v>
      </c>
    </row>
    <row r="56" spans="1:81" x14ac:dyDescent="0.25">
      <c r="A56" s="50" t="s">
        <v>139</v>
      </c>
      <c r="B56" s="49" t="s">
        <v>133</v>
      </c>
      <c r="C56" s="154">
        <f t="shared" si="62"/>
        <v>0</v>
      </c>
      <c r="D56" s="154">
        <f t="shared" si="86"/>
        <v>0</v>
      </c>
      <c r="E56" s="154">
        <f t="shared" si="50"/>
        <v>0</v>
      </c>
      <c r="F56" s="154">
        <f t="shared" si="51"/>
        <v>0</v>
      </c>
      <c r="G56" s="154">
        <f t="shared" si="52"/>
        <v>0</v>
      </c>
      <c r="H56" s="151">
        <v>0</v>
      </c>
      <c r="I56" s="151">
        <v>0</v>
      </c>
      <c r="J56" s="151">
        <v>0</v>
      </c>
      <c r="K56" s="151">
        <v>0</v>
      </c>
      <c r="L56" s="151">
        <v>0</v>
      </c>
      <c r="M56" s="151">
        <v>0</v>
      </c>
      <c r="N56" s="156">
        <v>0</v>
      </c>
      <c r="O56" s="151">
        <v>0</v>
      </c>
      <c r="P56" s="151">
        <v>0</v>
      </c>
      <c r="Q56" s="151">
        <v>0</v>
      </c>
      <c r="R56" s="151">
        <v>0</v>
      </c>
      <c r="S56" s="151">
        <v>0</v>
      </c>
      <c r="T56" s="156">
        <v>0</v>
      </c>
      <c r="U56" s="151">
        <v>0</v>
      </c>
      <c r="V56" s="156">
        <v>0</v>
      </c>
      <c r="W56" s="151">
        <v>0</v>
      </c>
      <c r="X56" s="151">
        <v>0</v>
      </c>
      <c r="Y56" s="151">
        <v>0</v>
      </c>
      <c r="Z56" s="151">
        <v>0</v>
      </c>
      <c r="AA56" s="151">
        <v>0</v>
      </c>
      <c r="AB56" s="151">
        <v>0</v>
      </c>
      <c r="AC56" s="151">
        <v>0</v>
      </c>
      <c r="AD56" s="151">
        <v>0</v>
      </c>
      <c r="AE56" s="151">
        <v>0</v>
      </c>
      <c r="AF56" s="151">
        <v>0</v>
      </c>
      <c r="AG56" s="151">
        <v>0</v>
      </c>
      <c r="AH56" s="151">
        <v>0</v>
      </c>
      <c r="AI56" s="151">
        <v>0</v>
      </c>
      <c r="AJ56" s="151">
        <v>0</v>
      </c>
      <c r="AK56" s="151">
        <v>0</v>
      </c>
      <c r="AL56" s="151">
        <v>0</v>
      </c>
      <c r="AM56" s="151">
        <v>0</v>
      </c>
      <c r="AN56" s="151">
        <v>0</v>
      </c>
      <c r="AO56" s="151">
        <v>0</v>
      </c>
      <c r="AP56" s="156">
        <f>AP39+AP40+AP41</f>
        <v>0</v>
      </c>
      <c r="AQ56" s="151">
        <v>0</v>
      </c>
      <c r="AR56" s="151">
        <v>0</v>
      </c>
      <c r="AS56" s="151">
        <v>0</v>
      </c>
      <c r="AT56" s="151">
        <v>0</v>
      </c>
      <c r="AU56" s="151">
        <v>0</v>
      </c>
      <c r="AV56" s="151">
        <v>0</v>
      </c>
      <c r="AW56" s="151">
        <v>0</v>
      </c>
      <c r="AX56" s="151">
        <v>0</v>
      </c>
      <c r="AY56" s="151">
        <v>0</v>
      </c>
      <c r="AZ56" s="151">
        <v>0</v>
      </c>
      <c r="BA56" s="151">
        <v>0</v>
      </c>
      <c r="BB56" s="151">
        <v>0</v>
      </c>
      <c r="BC56" s="151">
        <v>0</v>
      </c>
      <c r="BD56" s="151">
        <v>0</v>
      </c>
      <c r="BE56" s="151">
        <v>0</v>
      </c>
      <c r="BF56" s="151">
        <v>0</v>
      </c>
      <c r="BG56" s="151">
        <v>0</v>
      </c>
      <c r="BH56" s="151">
        <v>0</v>
      </c>
      <c r="BI56" s="151">
        <v>0</v>
      </c>
      <c r="BJ56" s="151">
        <v>0</v>
      </c>
      <c r="BK56" s="151">
        <v>0</v>
      </c>
      <c r="BL56" s="151">
        <v>0</v>
      </c>
      <c r="BM56" s="151">
        <v>0</v>
      </c>
      <c r="BN56" s="151">
        <v>0</v>
      </c>
      <c r="BO56" s="151">
        <v>0</v>
      </c>
      <c r="BP56" s="151">
        <v>0</v>
      </c>
      <c r="BQ56" s="151">
        <v>0</v>
      </c>
      <c r="BR56" s="151">
        <v>0</v>
      </c>
      <c r="BS56" s="151">
        <v>0</v>
      </c>
      <c r="BT56" s="151">
        <v>0</v>
      </c>
      <c r="BU56" s="151">
        <v>0</v>
      </c>
      <c r="BV56" s="151">
        <v>0</v>
      </c>
      <c r="BW56" s="151">
        <v>0</v>
      </c>
      <c r="BX56" s="151">
        <v>0</v>
      </c>
      <c r="BY56" s="151">
        <v>0</v>
      </c>
      <c r="BZ56" s="151">
        <v>0</v>
      </c>
      <c r="CA56" s="151">
        <v>0</v>
      </c>
      <c r="CB56" s="143">
        <f t="shared" si="64"/>
        <v>0</v>
      </c>
      <c r="CC56" s="143">
        <f>D56</f>
        <v>0</v>
      </c>
    </row>
    <row r="57" spans="1:81" ht="18.75" x14ac:dyDescent="0.25">
      <c r="A57" s="50" t="s">
        <v>138</v>
      </c>
      <c r="B57" s="49" t="s">
        <v>567</v>
      </c>
      <c r="C57" s="154">
        <f t="shared" si="62"/>
        <v>50</v>
      </c>
      <c r="D57" s="154">
        <f t="shared" si="86"/>
        <v>50</v>
      </c>
      <c r="E57" s="154">
        <f t="shared" si="50"/>
        <v>50</v>
      </c>
      <c r="F57" s="154">
        <f t="shared" si="51"/>
        <v>50</v>
      </c>
      <c r="G57" s="154">
        <f t="shared" si="52"/>
        <v>50</v>
      </c>
      <c r="H57" s="151">
        <v>0</v>
      </c>
      <c r="I57" s="151">
        <v>0</v>
      </c>
      <c r="J57" s="151">
        <v>0</v>
      </c>
      <c r="K57" s="151">
        <v>0</v>
      </c>
      <c r="L57" s="151">
        <v>0</v>
      </c>
      <c r="M57" s="151">
        <v>0</v>
      </c>
      <c r="N57" s="151">
        <v>0</v>
      </c>
      <c r="O57" s="151">
        <v>0</v>
      </c>
      <c r="P57" s="151">
        <v>0</v>
      </c>
      <c r="Q57" s="151">
        <v>0</v>
      </c>
      <c r="R57" s="151">
        <v>0</v>
      </c>
      <c r="S57" s="151">
        <v>0</v>
      </c>
      <c r="T57" s="151">
        <v>50</v>
      </c>
      <c r="U57" s="151">
        <v>0</v>
      </c>
      <c r="V57" s="151">
        <v>50</v>
      </c>
      <c r="W57" s="151">
        <v>0</v>
      </c>
      <c r="X57" s="151">
        <v>0</v>
      </c>
      <c r="Y57" s="151">
        <v>0</v>
      </c>
      <c r="Z57" s="151">
        <v>0</v>
      </c>
      <c r="AA57" s="151">
        <v>0</v>
      </c>
      <c r="AB57" s="151">
        <v>0</v>
      </c>
      <c r="AC57" s="151">
        <v>0</v>
      </c>
      <c r="AD57" s="151">
        <v>0</v>
      </c>
      <c r="AE57" s="151">
        <v>0</v>
      </c>
      <c r="AF57" s="151">
        <v>0</v>
      </c>
      <c r="AG57" s="151">
        <v>0</v>
      </c>
      <c r="AH57" s="151">
        <v>0</v>
      </c>
      <c r="AI57" s="151">
        <v>0</v>
      </c>
      <c r="AJ57" s="151">
        <v>0</v>
      </c>
      <c r="AK57" s="151">
        <v>0</v>
      </c>
      <c r="AL57" s="151">
        <v>0</v>
      </c>
      <c r="AM57" s="151">
        <v>0</v>
      </c>
      <c r="AN57" s="151">
        <f>AE57</f>
        <v>0</v>
      </c>
      <c r="AO57" s="151">
        <v>0</v>
      </c>
      <c r="AP57" s="151">
        <f t="shared" ref="AP57" si="87">AF57</f>
        <v>0</v>
      </c>
      <c r="AQ57" s="151">
        <v>0</v>
      </c>
      <c r="AR57" s="151">
        <v>0</v>
      </c>
      <c r="AS57" s="151">
        <v>0</v>
      </c>
      <c r="AT57" s="151">
        <v>0</v>
      </c>
      <c r="AU57" s="151">
        <v>0</v>
      </c>
      <c r="AV57" s="151">
        <v>0</v>
      </c>
      <c r="AW57" s="151">
        <v>0</v>
      </c>
      <c r="AX57" s="151">
        <v>0</v>
      </c>
      <c r="AY57" s="151">
        <v>0</v>
      </c>
      <c r="AZ57" s="151">
        <v>0</v>
      </c>
      <c r="BA57" s="151">
        <v>0</v>
      </c>
      <c r="BB57" s="151">
        <v>0</v>
      </c>
      <c r="BC57" s="151">
        <v>0</v>
      </c>
      <c r="BD57" s="151">
        <v>0</v>
      </c>
      <c r="BE57" s="151">
        <v>0</v>
      </c>
      <c r="BF57" s="151">
        <v>0</v>
      </c>
      <c r="BG57" s="151">
        <v>0</v>
      </c>
      <c r="BH57" s="151">
        <v>0</v>
      </c>
      <c r="BI57" s="151">
        <v>0</v>
      </c>
      <c r="BJ57" s="151">
        <v>0</v>
      </c>
      <c r="BK57" s="151">
        <v>0</v>
      </c>
      <c r="BL57" s="151">
        <v>0</v>
      </c>
      <c r="BM57" s="151">
        <v>0</v>
      </c>
      <c r="BN57" s="151">
        <v>0</v>
      </c>
      <c r="BO57" s="151">
        <v>0</v>
      </c>
      <c r="BP57" s="151">
        <v>0</v>
      </c>
      <c r="BQ57" s="151">
        <v>0</v>
      </c>
      <c r="BR57" s="151">
        <v>0</v>
      </c>
      <c r="BS57" s="151">
        <v>0</v>
      </c>
      <c r="BT57" s="151">
        <v>0</v>
      </c>
      <c r="BU57" s="151">
        <v>0</v>
      </c>
      <c r="BV57" s="151">
        <v>0</v>
      </c>
      <c r="BW57" s="151">
        <v>0</v>
      </c>
      <c r="BX57" s="151">
        <v>0</v>
      </c>
      <c r="BY57" s="151">
        <v>0</v>
      </c>
      <c r="BZ57" s="151">
        <v>0</v>
      </c>
      <c r="CA57" s="151">
        <v>0</v>
      </c>
      <c r="CB57" s="143">
        <f t="shared" si="64"/>
        <v>50</v>
      </c>
      <c r="CC57" s="143">
        <f>D57</f>
        <v>50</v>
      </c>
    </row>
    <row r="58" spans="1:81" ht="36.75" customHeight="1" x14ac:dyDescent="0.25">
      <c r="A58" s="53" t="s">
        <v>59</v>
      </c>
      <c r="B58" s="67" t="s">
        <v>235</v>
      </c>
      <c r="C58" s="143">
        <f t="shared" si="62"/>
        <v>0</v>
      </c>
      <c r="D58" s="143">
        <f t="shared" si="63"/>
        <v>0</v>
      </c>
      <c r="E58" s="143">
        <f t="shared" si="50"/>
        <v>0</v>
      </c>
      <c r="F58" s="143">
        <f t="shared" si="51"/>
        <v>0</v>
      </c>
      <c r="G58" s="143">
        <f t="shared" si="52"/>
        <v>0</v>
      </c>
      <c r="H58" s="143">
        <v>0</v>
      </c>
      <c r="I58" s="143">
        <v>0</v>
      </c>
      <c r="J58" s="143">
        <v>0</v>
      </c>
      <c r="K58" s="143">
        <v>0</v>
      </c>
      <c r="L58" s="143">
        <v>0</v>
      </c>
      <c r="M58" s="143">
        <v>0</v>
      </c>
      <c r="N58" s="143">
        <v>0</v>
      </c>
      <c r="O58" s="143">
        <v>0</v>
      </c>
      <c r="P58" s="143">
        <v>0</v>
      </c>
      <c r="Q58" s="143">
        <v>0</v>
      </c>
      <c r="R58" s="143">
        <v>0</v>
      </c>
      <c r="S58" s="143">
        <v>0</v>
      </c>
      <c r="T58" s="143">
        <v>0</v>
      </c>
      <c r="U58" s="143">
        <v>0</v>
      </c>
      <c r="V58" s="143">
        <v>0</v>
      </c>
      <c r="W58" s="143">
        <v>0</v>
      </c>
      <c r="X58" s="143">
        <v>0</v>
      </c>
      <c r="Y58" s="143">
        <v>0</v>
      </c>
      <c r="Z58" s="143">
        <v>0</v>
      </c>
      <c r="AA58" s="143">
        <v>0</v>
      </c>
      <c r="AB58" s="143">
        <v>0</v>
      </c>
      <c r="AC58" s="143">
        <v>0</v>
      </c>
      <c r="AD58" s="143">
        <v>0</v>
      </c>
      <c r="AE58" s="143">
        <v>0</v>
      </c>
      <c r="AF58" s="143">
        <v>0</v>
      </c>
      <c r="AG58" s="143">
        <v>0</v>
      </c>
      <c r="AH58" s="143">
        <v>0</v>
      </c>
      <c r="AI58" s="143">
        <v>0</v>
      </c>
      <c r="AJ58" s="143">
        <v>0</v>
      </c>
      <c r="AK58" s="143">
        <v>0</v>
      </c>
      <c r="AL58" s="143">
        <v>0</v>
      </c>
      <c r="AM58" s="143">
        <v>0</v>
      </c>
      <c r="AN58" s="143">
        <v>0</v>
      </c>
      <c r="AO58" s="143">
        <v>0</v>
      </c>
      <c r="AP58" s="143">
        <v>0</v>
      </c>
      <c r="AQ58" s="143">
        <v>0</v>
      </c>
      <c r="AR58" s="143">
        <v>0</v>
      </c>
      <c r="AS58" s="143">
        <v>0</v>
      </c>
      <c r="AT58" s="143">
        <v>0</v>
      </c>
      <c r="AU58" s="143">
        <v>0</v>
      </c>
      <c r="AV58" s="143">
        <v>0</v>
      </c>
      <c r="AW58" s="143">
        <v>0</v>
      </c>
      <c r="AX58" s="143">
        <v>0</v>
      </c>
      <c r="AY58" s="143">
        <v>0</v>
      </c>
      <c r="AZ58" s="143">
        <v>0</v>
      </c>
      <c r="BA58" s="143">
        <v>0</v>
      </c>
      <c r="BB58" s="143">
        <v>0</v>
      </c>
      <c r="BC58" s="143">
        <v>0</v>
      </c>
      <c r="BD58" s="143">
        <v>0</v>
      </c>
      <c r="BE58" s="143">
        <v>0</v>
      </c>
      <c r="BF58" s="143">
        <v>0</v>
      </c>
      <c r="BG58" s="143">
        <v>0</v>
      </c>
      <c r="BH58" s="143">
        <v>0</v>
      </c>
      <c r="BI58" s="143">
        <v>0</v>
      </c>
      <c r="BJ58" s="143">
        <v>0</v>
      </c>
      <c r="BK58" s="143">
        <v>0</v>
      </c>
      <c r="BL58" s="143">
        <v>0</v>
      </c>
      <c r="BM58" s="143">
        <v>0</v>
      </c>
      <c r="BN58" s="143">
        <v>0</v>
      </c>
      <c r="BO58" s="143">
        <v>0</v>
      </c>
      <c r="BP58" s="143">
        <v>0</v>
      </c>
      <c r="BQ58" s="143">
        <v>0</v>
      </c>
      <c r="BR58" s="143">
        <v>0</v>
      </c>
      <c r="BS58" s="143">
        <v>0</v>
      </c>
      <c r="BT58" s="143">
        <v>0</v>
      </c>
      <c r="BU58" s="143">
        <v>0</v>
      </c>
      <c r="BV58" s="143">
        <v>0</v>
      </c>
      <c r="BW58" s="143">
        <v>0</v>
      </c>
      <c r="BX58" s="143">
        <v>0</v>
      </c>
      <c r="BY58" s="143">
        <v>0</v>
      </c>
      <c r="BZ58" s="143">
        <v>0</v>
      </c>
      <c r="CA58" s="143">
        <v>0</v>
      </c>
      <c r="CB58" s="143">
        <f t="shared" si="64"/>
        <v>0</v>
      </c>
      <c r="CC58" s="143">
        <f t="shared" si="65"/>
        <v>0</v>
      </c>
    </row>
    <row r="59" spans="1:81" x14ac:dyDescent="0.25">
      <c r="A59" s="53" t="s">
        <v>57</v>
      </c>
      <c r="B59" s="52" t="s">
        <v>137</v>
      </c>
      <c r="C59" s="143">
        <f t="shared" si="62"/>
        <v>0</v>
      </c>
      <c r="D59" s="143">
        <f t="shared" si="63"/>
        <v>0</v>
      </c>
      <c r="E59" s="143">
        <f t="shared" si="50"/>
        <v>0</v>
      </c>
      <c r="F59" s="143">
        <f t="shared" si="51"/>
        <v>0</v>
      </c>
      <c r="G59" s="143">
        <f t="shared" si="52"/>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c r="AI59" s="143">
        <v>0</v>
      </c>
      <c r="AJ59" s="143">
        <v>0</v>
      </c>
      <c r="AK59" s="143">
        <v>0</v>
      </c>
      <c r="AL59" s="143">
        <v>0</v>
      </c>
      <c r="AM59" s="143">
        <v>0</v>
      </c>
      <c r="AN59" s="143">
        <v>0</v>
      </c>
      <c r="AO59" s="143">
        <v>0</v>
      </c>
      <c r="AP59" s="143">
        <v>0</v>
      </c>
      <c r="AQ59" s="143">
        <v>0</v>
      </c>
      <c r="AR59" s="143">
        <v>0</v>
      </c>
      <c r="AS59" s="143">
        <v>0</v>
      </c>
      <c r="AT59" s="143">
        <v>0</v>
      </c>
      <c r="AU59" s="143">
        <v>0</v>
      </c>
      <c r="AV59" s="143">
        <v>0</v>
      </c>
      <c r="AW59" s="143">
        <v>0</v>
      </c>
      <c r="AX59" s="143">
        <v>0</v>
      </c>
      <c r="AY59" s="143">
        <v>0</v>
      </c>
      <c r="AZ59" s="143">
        <v>0</v>
      </c>
      <c r="BA59" s="143">
        <v>0</v>
      </c>
      <c r="BB59" s="143">
        <v>0</v>
      </c>
      <c r="BC59" s="143">
        <v>0</v>
      </c>
      <c r="BD59" s="143">
        <v>0</v>
      </c>
      <c r="BE59" s="143">
        <v>0</v>
      </c>
      <c r="BF59" s="143">
        <v>0</v>
      </c>
      <c r="BG59" s="143">
        <v>0</v>
      </c>
      <c r="BH59" s="143">
        <v>0</v>
      </c>
      <c r="BI59" s="143">
        <v>0</v>
      </c>
      <c r="BJ59" s="143">
        <v>0</v>
      </c>
      <c r="BK59" s="143">
        <v>0</v>
      </c>
      <c r="BL59" s="143">
        <v>0</v>
      </c>
      <c r="BM59" s="143">
        <v>0</v>
      </c>
      <c r="BN59" s="143">
        <v>0</v>
      </c>
      <c r="BO59" s="143">
        <v>0</v>
      </c>
      <c r="BP59" s="143">
        <v>0</v>
      </c>
      <c r="BQ59" s="143">
        <v>0</v>
      </c>
      <c r="BR59" s="143">
        <v>0</v>
      </c>
      <c r="BS59" s="143">
        <v>0</v>
      </c>
      <c r="BT59" s="143">
        <v>0</v>
      </c>
      <c r="BU59" s="143">
        <v>0</v>
      </c>
      <c r="BV59" s="143">
        <v>0</v>
      </c>
      <c r="BW59" s="143">
        <v>0</v>
      </c>
      <c r="BX59" s="143">
        <v>0</v>
      </c>
      <c r="BY59" s="143">
        <v>0</v>
      </c>
      <c r="BZ59" s="143">
        <v>0</v>
      </c>
      <c r="CA59" s="143">
        <v>0</v>
      </c>
      <c r="CB59" s="143">
        <f t="shared" si="64"/>
        <v>0</v>
      </c>
      <c r="CC59" s="143">
        <f t="shared" si="65"/>
        <v>0</v>
      </c>
    </row>
    <row r="60" spans="1:81" x14ac:dyDescent="0.25">
      <c r="A60" s="50" t="s">
        <v>229</v>
      </c>
      <c r="B60" s="51" t="s">
        <v>158</v>
      </c>
      <c r="C60" s="143">
        <f t="shared" si="62"/>
        <v>0</v>
      </c>
      <c r="D60" s="143">
        <f t="shared" si="63"/>
        <v>0</v>
      </c>
      <c r="E60" s="143">
        <f t="shared" si="50"/>
        <v>0</v>
      </c>
      <c r="F60" s="143">
        <f t="shared" si="51"/>
        <v>0</v>
      </c>
      <c r="G60" s="143">
        <f t="shared" si="52"/>
        <v>0</v>
      </c>
      <c r="H60" s="145">
        <v>0</v>
      </c>
      <c r="I60" s="145">
        <v>0</v>
      </c>
      <c r="J60" s="145">
        <v>0</v>
      </c>
      <c r="K60" s="145">
        <v>0</v>
      </c>
      <c r="L60" s="145">
        <v>0</v>
      </c>
      <c r="M60" s="145">
        <v>0</v>
      </c>
      <c r="N60" s="145">
        <v>0</v>
      </c>
      <c r="O60" s="145">
        <v>0</v>
      </c>
      <c r="P60" s="145">
        <v>0</v>
      </c>
      <c r="Q60" s="145">
        <v>0</v>
      </c>
      <c r="R60" s="145">
        <v>0</v>
      </c>
      <c r="S60" s="145">
        <v>0</v>
      </c>
      <c r="T60" s="145">
        <v>0</v>
      </c>
      <c r="U60" s="145">
        <v>0</v>
      </c>
      <c r="V60" s="145">
        <v>0</v>
      </c>
      <c r="W60" s="145">
        <v>0</v>
      </c>
      <c r="X60" s="145">
        <v>0</v>
      </c>
      <c r="Y60" s="145">
        <v>0</v>
      </c>
      <c r="Z60" s="145">
        <v>0</v>
      </c>
      <c r="AA60" s="145">
        <v>0</v>
      </c>
      <c r="AB60" s="145">
        <v>0</v>
      </c>
      <c r="AC60" s="145">
        <v>0</v>
      </c>
      <c r="AD60" s="145">
        <v>0</v>
      </c>
      <c r="AE60" s="145">
        <v>0</v>
      </c>
      <c r="AF60" s="145">
        <v>0</v>
      </c>
      <c r="AG60" s="145">
        <v>0</v>
      </c>
      <c r="AH60" s="145">
        <v>0</v>
      </c>
      <c r="AI60" s="145">
        <v>0</v>
      </c>
      <c r="AJ60" s="145">
        <v>0</v>
      </c>
      <c r="AK60" s="145">
        <v>0</v>
      </c>
      <c r="AL60" s="145">
        <v>0</v>
      </c>
      <c r="AM60" s="145">
        <v>0</v>
      </c>
      <c r="AN60" s="145">
        <v>0</v>
      </c>
      <c r="AO60" s="145">
        <v>0</v>
      </c>
      <c r="AP60" s="145">
        <v>0</v>
      </c>
      <c r="AQ60" s="145">
        <v>0</v>
      </c>
      <c r="AR60" s="145">
        <v>0</v>
      </c>
      <c r="AS60" s="145">
        <v>0</v>
      </c>
      <c r="AT60" s="145">
        <v>0</v>
      </c>
      <c r="AU60" s="145">
        <v>0</v>
      </c>
      <c r="AV60" s="145">
        <v>0</v>
      </c>
      <c r="AW60" s="145">
        <v>0</v>
      </c>
      <c r="AX60" s="145">
        <v>0</v>
      </c>
      <c r="AY60" s="145">
        <v>0</v>
      </c>
      <c r="AZ60" s="145">
        <v>0</v>
      </c>
      <c r="BA60" s="145">
        <v>0</v>
      </c>
      <c r="BB60" s="145">
        <v>0</v>
      </c>
      <c r="BC60" s="145">
        <v>0</v>
      </c>
      <c r="BD60" s="145">
        <v>0</v>
      </c>
      <c r="BE60" s="145">
        <v>0</v>
      </c>
      <c r="BF60" s="145">
        <v>0</v>
      </c>
      <c r="BG60" s="145">
        <v>0</v>
      </c>
      <c r="BH60" s="145">
        <v>0</v>
      </c>
      <c r="BI60" s="145">
        <v>0</v>
      </c>
      <c r="BJ60" s="145">
        <v>0</v>
      </c>
      <c r="BK60" s="145">
        <v>0</v>
      </c>
      <c r="BL60" s="145">
        <v>0</v>
      </c>
      <c r="BM60" s="145">
        <v>0</v>
      </c>
      <c r="BN60" s="145">
        <v>0</v>
      </c>
      <c r="BO60" s="145">
        <v>0</v>
      </c>
      <c r="BP60" s="145">
        <v>0</v>
      </c>
      <c r="BQ60" s="145">
        <v>0</v>
      </c>
      <c r="BR60" s="145">
        <v>0</v>
      </c>
      <c r="BS60" s="145">
        <v>0</v>
      </c>
      <c r="BT60" s="145">
        <v>0</v>
      </c>
      <c r="BU60" s="145">
        <v>0</v>
      </c>
      <c r="BV60" s="145">
        <v>0</v>
      </c>
      <c r="BW60" s="145">
        <v>0</v>
      </c>
      <c r="BX60" s="145">
        <v>0</v>
      </c>
      <c r="BY60" s="145">
        <v>0</v>
      </c>
      <c r="BZ60" s="145">
        <v>0</v>
      </c>
      <c r="CA60" s="145">
        <v>0</v>
      </c>
      <c r="CB60" s="143">
        <f t="shared" si="64"/>
        <v>0</v>
      </c>
      <c r="CC60" s="143">
        <f t="shared" si="65"/>
        <v>0</v>
      </c>
    </row>
    <row r="61" spans="1:81" x14ac:dyDescent="0.25">
      <c r="A61" s="50" t="s">
        <v>230</v>
      </c>
      <c r="B61" s="51" t="s">
        <v>156</v>
      </c>
      <c r="C61" s="143">
        <f t="shared" si="62"/>
        <v>0</v>
      </c>
      <c r="D61" s="143">
        <f t="shared" si="63"/>
        <v>0</v>
      </c>
      <c r="E61" s="143">
        <f t="shared" si="50"/>
        <v>0</v>
      </c>
      <c r="F61" s="143">
        <f t="shared" si="51"/>
        <v>0</v>
      </c>
      <c r="G61" s="143">
        <f t="shared" si="52"/>
        <v>0</v>
      </c>
      <c r="H61" s="145">
        <v>0</v>
      </c>
      <c r="I61" s="145">
        <v>0</v>
      </c>
      <c r="J61" s="145">
        <v>0</v>
      </c>
      <c r="K61" s="145">
        <v>0</v>
      </c>
      <c r="L61" s="145">
        <v>0</v>
      </c>
      <c r="M61" s="145">
        <v>0</v>
      </c>
      <c r="N61" s="145">
        <v>0</v>
      </c>
      <c r="O61" s="145">
        <v>0</v>
      </c>
      <c r="P61" s="145">
        <v>0</v>
      </c>
      <c r="Q61" s="145">
        <v>0</v>
      </c>
      <c r="R61" s="145">
        <v>0</v>
      </c>
      <c r="S61" s="145">
        <v>0</v>
      </c>
      <c r="T61" s="145">
        <v>0</v>
      </c>
      <c r="U61" s="145">
        <v>0</v>
      </c>
      <c r="V61" s="145">
        <v>0</v>
      </c>
      <c r="W61" s="145">
        <v>0</v>
      </c>
      <c r="X61" s="145">
        <v>0</v>
      </c>
      <c r="Y61" s="145">
        <v>0</v>
      </c>
      <c r="Z61" s="145">
        <v>0</v>
      </c>
      <c r="AA61" s="145">
        <v>0</v>
      </c>
      <c r="AB61" s="145">
        <v>0</v>
      </c>
      <c r="AC61" s="145">
        <v>0</v>
      </c>
      <c r="AD61" s="145">
        <v>0</v>
      </c>
      <c r="AE61" s="145">
        <v>0</v>
      </c>
      <c r="AF61" s="145">
        <v>0</v>
      </c>
      <c r="AG61" s="145">
        <v>0</v>
      </c>
      <c r="AH61" s="145">
        <v>0</v>
      </c>
      <c r="AI61" s="145">
        <v>0</v>
      </c>
      <c r="AJ61" s="145">
        <v>0</v>
      </c>
      <c r="AK61" s="145">
        <v>0</v>
      </c>
      <c r="AL61" s="145">
        <v>0</v>
      </c>
      <c r="AM61" s="145">
        <v>0</v>
      </c>
      <c r="AN61" s="145">
        <v>0</v>
      </c>
      <c r="AO61" s="145">
        <v>0</v>
      </c>
      <c r="AP61" s="145">
        <v>0</v>
      </c>
      <c r="AQ61" s="145">
        <v>0</v>
      </c>
      <c r="AR61" s="145">
        <v>0</v>
      </c>
      <c r="AS61" s="145">
        <v>0</v>
      </c>
      <c r="AT61" s="145">
        <v>0</v>
      </c>
      <c r="AU61" s="145">
        <v>0</v>
      </c>
      <c r="AV61" s="145">
        <v>0</v>
      </c>
      <c r="AW61" s="145">
        <v>0</v>
      </c>
      <c r="AX61" s="145">
        <v>0</v>
      </c>
      <c r="AY61" s="145">
        <v>0</v>
      </c>
      <c r="AZ61" s="145">
        <v>0</v>
      </c>
      <c r="BA61" s="145">
        <v>0</v>
      </c>
      <c r="BB61" s="145">
        <v>0</v>
      </c>
      <c r="BC61" s="145">
        <v>0</v>
      </c>
      <c r="BD61" s="145">
        <v>0</v>
      </c>
      <c r="BE61" s="145">
        <v>0</v>
      </c>
      <c r="BF61" s="145">
        <v>0</v>
      </c>
      <c r="BG61" s="145">
        <v>0</v>
      </c>
      <c r="BH61" s="145">
        <v>0</v>
      </c>
      <c r="BI61" s="145">
        <v>0</v>
      </c>
      <c r="BJ61" s="145">
        <v>0</v>
      </c>
      <c r="BK61" s="145">
        <v>0</v>
      </c>
      <c r="BL61" s="145">
        <v>0</v>
      </c>
      <c r="BM61" s="145">
        <v>0</v>
      </c>
      <c r="BN61" s="145">
        <v>0</v>
      </c>
      <c r="BO61" s="145">
        <v>0</v>
      </c>
      <c r="BP61" s="145">
        <v>0</v>
      </c>
      <c r="BQ61" s="145">
        <v>0</v>
      </c>
      <c r="BR61" s="145">
        <v>0</v>
      </c>
      <c r="BS61" s="145">
        <v>0</v>
      </c>
      <c r="BT61" s="145">
        <v>0</v>
      </c>
      <c r="BU61" s="145">
        <v>0</v>
      </c>
      <c r="BV61" s="145">
        <v>0</v>
      </c>
      <c r="BW61" s="145">
        <v>0</v>
      </c>
      <c r="BX61" s="145">
        <v>0</v>
      </c>
      <c r="BY61" s="145">
        <v>0</v>
      </c>
      <c r="BZ61" s="145">
        <v>0</v>
      </c>
      <c r="CA61" s="145">
        <v>0</v>
      </c>
      <c r="CB61" s="143">
        <f t="shared" si="64"/>
        <v>0</v>
      </c>
      <c r="CC61" s="143">
        <f t="shared" si="65"/>
        <v>0</v>
      </c>
    </row>
    <row r="62" spans="1:81" x14ac:dyDescent="0.25">
      <c r="A62" s="50" t="s">
        <v>231</v>
      </c>
      <c r="B62" s="51" t="s">
        <v>154</v>
      </c>
      <c r="C62" s="143">
        <f t="shared" si="62"/>
        <v>0</v>
      </c>
      <c r="D62" s="143">
        <f t="shared" si="63"/>
        <v>0</v>
      </c>
      <c r="E62" s="143">
        <f t="shared" si="50"/>
        <v>0</v>
      </c>
      <c r="F62" s="143">
        <f t="shared" si="51"/>
        <v>0</v>
      </c>
      <c r="G62" s="143">
        <f t="shared" si="52"/>
        <v>0</v>
      </c>
      <c r="H62" s="145">
        <v>0</v>
      </c>
      <c r="I62" s="145">
        <v>0</v>
      </c>
      <c r="J62" s="145">
        <v>0</v>
      </c>
      <c r="K62" s="145">
        <v>0</v>
      </c>
      <c r="L62" s="145">
        <v>0</v>
      </c>
      <c r="M62" s="145">
        <v>0</v>
      </c>
      <c r="N62" s="145">
        <v>0</v>
      </c>
      <c r="O62" s="145">
        <v>0</v>
      </c>
      <c r="P62" s="145">
        <v>0</v>
      </c>
      <c r="Q62" s="145">
        <v>0</v>
      </c>
      <c r="R62" s="145">
        <v>0</v>
      </c>
      <c r="S62" s="145">
        <v>0</v>
      </c>
      <c r="T62" s="145">
        <v>0</v>
      </c>
      <c r="U62" s="145">
        <v>0</v>
      </c>
      <c r="V62" s="145">
        <v>0</v>
      </c>
      <c r="W62" s="145">
        <v>0</v>
      </c>
      <c r="X62" s="145">
        <v>0</v>
      </c>
      <c r="Y62" s="145">
        <v>0</v>
      </c>
      <c r="Z62" s="145">
        <v>0</v>
      </c>
      <c r="AA62" s="145">
        <v>0</v>
      </c>
      <c r="AB62" s="145">
        <v>0</v>
      </c>
      <c r="AC62" s="145">
        <v>0</v>
      </c>
      <c r="AD62" s="145">
        <v>0</v>
      </c>
      <c r="AE62" s="145">
        <v>0</v>
      </c>
      <c r="AF62" s="145">
        <v>0</v>
      </c>
      <c r="AG62" s="145">
        <v>0</v>
      </c>
      <c r="AH62" s="145">
        <v>0</v>
      </c>
      <c r="AI62" s="145">
        <v>0</v>
      </c>
      <c r="AJ62" s="145">
        <v>0</v>
      </c>
      <c r="AK62" s="145">
        <v>0</v>
      </c>
      <c r="AL62" s="145">
        <v>0</v>
      </c>
      <c r="AM62" s="145">
        <v>0</v>
      </c>
      <c r="AN62" s="145">
        <v>0</v>
      </c>
      <c r="AO62" s="145">
        <v>0</v>
      </c>
      <c r="AP62" s="145">
        <v>0</v>
      </c>
      <c r="AQ62" s="145">
        <v>0</v>
      </c>
      <c r="AR62" s="145">
        <v>0</v>
      </c>
      <c r="AS62" s="145">
        <v>0</v>
      </c>
      <c r="AT62" s="145">
        <v>0</v>
      </c>
      <c r="AU62" s="145">
        <v>0</v>
      </c>
      <c r="AV62" s="145">
        <v>0</v>
      </c>
      <c r="AW62" s="145">
        <v>0</v>
      </c>
      <c r="AX62" s="145">
        <v>0</v>
      </c>
      <c r="AY62" s="145">
        <v>0</v>
      </c>
      <c r="AZ62" s="145">
        <v>0</v>
      </c>
      <c r="BA62" s="145">
        <v>0</v>
      </c>
      <c r="BB62" s="145">
        <v>0</v>
      </c>
      <c r="BC62" s="145">
        <v>0</v>
      </c>
      <c r="BD62" s="145">
        <v>0</v>
      </c>
      <c r="BE62" s="145">
        <v>0</v>
      </c>
      <c r="BF62" s="145">
        <v>0</v>
      </c>
      <c r="BG62" s="145">
        <v>0</v>
      </c>
      <c r="BH62" s="145">
        <v>0</v>
      </c>
      <c r="BI62" s="145">
        <v>0</v>
      </c>
      <c r="BJ62" s="145">
        <v>0</v>
      </c>
      <c r="BK62" s="145">
        <v>0</v>
      </c>
      <c r="BL62" s="145">
        <v>0</v>
      </c>
      <c r="BM62" s="145">
        <v>0</v>
      </c>
      <c r="BN62" s="145">
        <v>0</v>
      </c>
      <c r="BO62" s="145">
        <v>0</v>
      </c>
      <c r="BP62" s="145">
        <v>0</v>
      </c>
      <c r="BQ62" s="145">
        <v>0</v>
      </c>
      <c r="BR62" s="145">
        <v>0</v>
      </c>
      <c r="BS62" s="145">
        <v>0</v>
      </c>
      <c r="BT62" s="145">
        <v>0</v>
      </c>
      <c r="BU62" s="145">
        <v>0</v>
      </c>
      <c r="BV62" s="145">
        <v>0</v>
      </c>
      <c r="BW62" s="145">
        <v>0</v>
      </c>
      <c r="BX62" s="145">
        <v>0</v>
      </c>
      <c r="BY62" s="145">
        <v>0</v>
      </c>
      <c r="BZ62" s="145">
        <v>0</v>
      </c>
      <c r="CA62" s="145">
        <v>0</v>
      </c>
      <c r="CB62" s="143">
        <f t="shared" si="64"/>
        <v>0</v>
      </c>
      <c r="CC62" s="143">
        <f t="shared" si="65"/>
        <v>0</v>
      </c>
    </row>
    <row r="63" spans="1:81" x14ac:dyDescent="0.25">
      <c r="A63" s="50" t="s">
        <v>232</v>
      </c>
      <c r="B63" s="51" t="s">
        <v>234</v>
      </c>
      <c r="C63" s="143">
        <f t="shared" si="62"/>
        <v>0</v>
      </c>
      <c r="D63" s="143">
        <f t="shared" si="63"/>
        <v>0</v>
      </c>
      <c r="E63" s="143">
        <f t="shared" si="50"/>
        <v>0</v>
      </c>
      <c r="F63" s="143">
        <f t="shared" si="51"/>
        <v>0</v>
      </c>
      <c r="G63" s="143">
        <f t="shared" si="52"/>
        <v>0</v>
      </c>
      <c r="H63" s="145">
        <v>0</v>
      </c>
      <c r="I63" s="145">
        <v>0</v>
      </c>
      <c r="J63" s="145">
        <v>0</v>
      </c>
      <c r="K63" s="145">
        <v>0</v>
      </c>
      <c r="L63" s="145">
        <v>0</v>
      </c>
      <c r="M63" s="145">
        <v>0</v>
      </c>
      <c r="N63" s="145">
        <v>0</v>
      </c>
      <c r="O63" s="145">
        <v>0</v>
      </c>
      <c r="P63" s="145">
        <v>0</v>
      </c>
      <c r="Q63" s="145">
        <v>0</v>
      </c>
      <c r="R63" s="145">
        <v>0</v>
      </c>
      <c r="S63" s="145">
        <v>0</v>
      </c>
      <c r="T63" s="145">
        <v>0</v>
      </c>
      <c r="U63" s="145">
        <v>0</v>
      </c>
      <c r="V63" s="145">
        <v>0</v>
      </c>
      <c r="W63" s="145">
        <v>0</v>
      </c>
      <c r="X63" s="145">
        <v>0</v>
      </c>
      <c r="Y63" s="145">
        <v>0</v>
      </c>
      <c r="Z63" s="145">
        <v>0</v>
      </c>
      <c r="AA63" s="145">
        <v>0</v>
      </c>
      <c r="AB63" s="145">
        <v>0</v>
      </c>
      <c r="AC63" s="145">
        <v>0</v>
      </c>
      <c r="AD63" s="145">
        <v>0</v>
      </c>
      <c r="AE63" s="145">
        <v>0</v>
      </c>
      <c r="AF63" s="145">
        <v>0</v>
      </c>
      <c r="AG63" s="145">
        <v>0</v>
      </c>
      <c r="AH63" s="145">
        <v>0</v>
      </c>
      <c r="AI63" s="145">
        <v>0</v>
      </c>
      <c r="AJ63" s="145">
        <v>0</v>
      </c>
      <c r="AK63" s="145">
        <v>0</v>
      </c>
      <c r="AL63" s="145">
        <v>0</v>
      </c>
      <c r="AM63" s="145">
        <v>0</v>
      </c>
      <c r="AN63" s="145">
        <v>0</v>
      </c>
      <c r="AO63" s="145">
        <v>0</v>
      </c>
      <c r="AP63" s="145">
        <v>0</v>
      </c>
      <c r="AQ63" s="145">
        <v>0</v>
      </c>
      <c r="AR63" s="145">
        <v>0</v>
      </c>
      <c r="AS63" s="145">
        <v>0</v>
      </c>
      <c r="AT63" s="145">
        <v>0</v>
      </c>
      <c r="AU63" s="145">
        <v>0</v>
      </c>
      <c r="AV63" s="145">
        <v>0</v>
      </c>
      <c r="AW63" s="145">
        <v>0</v>
      </c>
      <c r="AX63" s="145">
        <v>0</v>
      </c>
      <c r="AY63" s="145">
        <v>0</v>
      </c>
      <c r="AZ63" s="145">
        <v>0</v>
      </c>
      <c r="BA63" s="145">
        <v>0</v>
      </c>
      <c r="BB63" s="145">
        <v>0</v>
      </c>
      <c r="BC63" s="145">
        <v>0</v>
      </c>
      <c r="BD63" s="145">
        <v>0</v>
      </c>
      <c r="BE63" s="145">
        <v>0</v>
      </c>
      <c r="BF63" s="145">
        <v>0</v>
      </c>
      <c r="BG63" s="145">
        <v>0</v>
      </c>
      <c r="BH63" s="145">
        <v>0</v>
      </c>
      <c r="BI63" s="145">
        <v>0</v>
      </c>
      <c r="BJ63" s="145">
        <v>0</v>
      </c>
      <c r="BK63" s="145">
        <v>0</v>
      </c>
      <c r="BL63" s="145">
        <v>0</v>
      </c>
      <c r="BM63" s="145">
        <v>0</v>
      </c>
      <c r="BN63" s="145">
        <v>0</v>
      </c>
      <c r="BO63" s="145">
        <v>0</v>
      </c>
      <c r="BP63" s="145">
        <v>0</v>
      </c>
      <c r="BQ63" s="145">
        <v>0</v>
      </c>
      <c r="BR63" s="145">
        <v>0</v>
      </c>
      <c r="BS63" s="145">
        <v>0</v>
      </c>
      <c r="BT63" s="145">
        <v>0</v>
      </c>
      <c r="BU63" s="145">
        <v>0</v>
      </c>
      <c r="BV63" s="145">
        <v>0</v>
      </c>
      <c r="BW63" s="145">
        <v>0</v>
      </c>
      <c r="BX63" s="145">
        <v>0</v>
      </c>
      <c r="BY63" s="145">
        <v>0</v>
      </c>
      <c r="BZ63" s="145">
        <v>0</v>
      </c>
      <c r="CA63" s="145">
        <v>0</v>
      </c>
      <c r="CB63" s="143">
        <f t="shared" si="64"/>
        <v>0</v>
      </c>
      <c r="CC63" s="143">
        <f t="shared" si="65"/>
        <v>0</v>
      </c>
    </row>
    <row r="64" spans="1:81" ht="18.75" x14ac:dyDescent="0.25">
      <c r="A64" s="50" t="s">
        <v>233</v>
      </c>
      <c r="B64" s="49" t="s">
        <v>132</v>
      </c>
      <c r="C64" s="143">
        <f t="shared" si="62"/>
        <v>0</v>
      </c>
      <c r="D64" s="143">
        <f t="shared" si="63"/>
        <v>0</v>
      </c>
      <c r="E64" s="143">
        <f t="shared" si="50"/>
        <v>0</v>
      </c>
      <c r="F64" s="143">
        <f t="shared" si="51"/>
        <v>0</v>
      </c>
      <c r="G64" s="143">
        <f t="shared" si="52"/>
        <v>0</v>
      </c>
      <c r="H64" s="145">
        <v>0</v>
      </c>
      <c r="I64" s="145">
        <v>0</v>
      </c>
      <c r="J64" s="145">
        <v>0</v>
      </c>
      <c r="K64" s="145">
        <v>0</v>
      </c>
      <c r="L64" s="145">
        <v>0</v>
      </c>
      <c r="M64" s="145">
        <v>0</v>
      </c>
      <c r="N64" s="145">
        <v>0</v>
      </c>
      <c r="O64" s="145">
        <v>0</v>
      </c>
      <c r="P64" s="145">
        <v>0</v>
      </c>
      <c r="Q64" s="145">
        <v>0</v>
      </c>
      <c r="R64" s="145">
        <v>0</v>
      </c>
      <c r="S64" s="145">
        <v>0</v>
      </c>
      <c r="T64" s="145">
        <v>0</v>
      </c>
      <c r="U64" s="145">
        <v>0</v>
      </c>
      <c r="V64" s="145">
        <v>0</v>
      </c>
      <c r="W64" s="145">
        <v>0</v>
      </c>
      <c r="X64" s="145">
        <v>0</v>
      </c>
      <c r="Y64" s="145">
        <v>0</v>
      </c>
      <c r="Z64" s="145">
        <v>0</v>
      </c>
      <c r="AA64" s="145">
        <v>0</v>
      </c>
      <c r="AB64" s="145">
        <v>0</v>
      </c>
      <c r="AC64" s="145">
        <v>0</v>
      </c>
      <c r="AD64" s="145">
        <v>0</v>
      </c>
      <c r="AE64" s="145">
        <v>0</v>
      </c>
      <c r="AF64" s="145">
        <v>0</v>
      </c>
      <c r="AG64" s="145">
        <v>0</v>
      </c>
      <c r="AH64" s="145">
        <v>0</v>
      </c>
      <c r="AI64" s="145">
        <v>0</v>
      </c>
      <c r="AJ64" s="145">
        <v>0</v>
      </c>
      <c r="AK64" s="145">
        <v>0</v>
      </c>
      <c r="AL64" s="145">
        <v>0</v>
      </c>
      <c r="AM64" s="145">
        <v>0</v>
      </c>
      <c r="AN64" s="145">
        <v>0</v>
      </c>
      <c r="AO64" s="145">
        <v>0</v>
      </c>
      <c r="AP64" s="145">
        <v>0</v>
      </c>
      <c r="AQ64" s="145">
        <v>0</v>
      </c>
      <c r="AR64" s="145">
        <v>0</v>
      </c>
      <c r="AS64" s="145">
        <v>0</v>
      </c>
      <c r="AT64" s="145">
        <v>0</v>
      </c>
      <c r="AU64" s="145">
        <v>0</v>
      </c>
      <c r="AV64" s="145">
        <v>0</v>
      </c>
      <c r="AW64" s="145">
        <v>0</v>
      </c>
      <c r="AX64" s="145">
        <v>0</v>
      </c>
      <c r="AY64" s="145">
        <v>0</v>
      </c>
      <c r="AZ64" s="145">
        <v>0</v>
      </c>
      <c r="BA64" s="145">
        <v>0</v>
      </c>
      <c r="BB64" s="145">
        <v>0</v>
      </c>
      <c r="BC64" s="145">
        <v>0</v>
      </c>
      <c r="BD64" s="145">
        <v>0</v>
      </c>
      <c r="BE64" s="145">
        <v>0</v>
      </c>
      <c r="BF64" s="145">
        <v>0</v>
      </c>
      <c r="BG64" s="145">
        <v>0</v>
      </c>
      <c r="BH64" s="145">
        <v>0</v>
      </c>
      <c r="BI64" s="145">
        <v>0</v>
      </c>
      <c r="BJ64" s="145">
        <v>0</v>
      </c>
      <c r="BK64" s="145">
        <v>0</v>
      </c>
      <c r="BL64" s="145">
        <v>0</v>
      </c>
      <c r="BM64" s="145">
        <v>0</v>
      </c>
      <c r="BN64" s="145">
        <v>0</v>
      </c>
      <c r="BO64" s="145">
        <v>0</v>
      </c>
      <c r="BP64" s="145">
        <v>0</v>
      </c>
      <c r="BQ64" s="145">
        <v>0</v>
      </c>
      <c r="BR64" s="145">
        <v>0</v>
      </c>
      <c r="BS64" s="145">
        <v>0</v>
      </c>
      <c r="BT64" s="145">
        <v>0</v>
      </c>
      <c r="BU64" s="145">
        <v>0</v>
      </c>
      <c r="BV64" s="145">
        <v>0</v>
      </c>
      <c r="BW64" s="145">
        <v>0</v>
      </c>
      <c r="BX64" s="145">
        <v>0</v>
      </c>
      <c r="BY64" s="145">
        <v>0</v>
      </c>
      <c r="BZ64" s="145">
        <v>0</v>
      </c>
      <c r="CA64" s="145">
        <v>0</v>
      </c>
      <c r="CB64" s="143">
        <f t="shared" si="64"/>
        <v>0</v>
      </c>
      <c r="CC64" s="143">
        <f t="shared" si="65"/>
        <v>0</v>
      </c>
    </row>
    <row r="65" spans="1:79" x14ac:dyDescent="0.25">
      <c r="A65" s="46"/>
      <c r="B65" s="47"/>
      <c r="C65" s="47"/>
      <c r="D65" s="47"/>
      <c r="E65" s="280"/>
      <c r="F65" s="280"/>
      <c r="G65" s="280"/>
      <c r="H65" s="47"/>
      <c r="I65" s="47"/>
      <c r="J65" s="47"/>
      <c r="K65" s="47"/>
      <c r="L65" s="46"/>
      <c r="M65" s="46"/>
      <c r="AN65" s="46"/>
      <c r="AO65" s="46"/>
    </row>
    <row r="66" spans="1:79" ht="54" customHeight="1" x14ac:dyDescent="0.25">
      <c r="B66" s="356"/>
      <c r="C66" s="356"/>
      <c r="D66" s="356"/>
      <c r="E66" s="356"/>
      <c r="F66" s="356"/>
      <c r="G66" s="356"/>
      <c r="H66" s="356"/>
      <c r="I66" s="356"/>
      <c r="J66" s="43"/>
      <c r="K66" s="43"/>
      <c r="L66" s="45"/>
      <c r="M66" s="45"/>
      <c r="N66" s="45"/>
      <c r="O66" s="45"/>
      <c r="P66" s="45"/>
      <c r="Q66" s="45"/>
      <c r="R66" s="45"/>
      <c r="S66" s="45"/>
      <c r="T66" s="45"/>
      <c r="U66" s="45"/>
      <c r="V66" s="45"/>
      <c r="W66" s="45"/>
      <c r="X66" s="45"/>
      <c r="Y66" s="45"/>
      <c r="Z66" s="45"/>
      <c r="AA66" s="45"/>
      <c r="AB66" s="45"/>
      <c r="AN66" s="45"/>
      <c r="AO66" s="45"/>
      <c r="AP66" s="45"/>
      <c r="AQ66" s="45"/>
      <c r="AR66" s="45"/>
      <c r="AS66" s="45"/>
      <c r="AT66" s="45"/>
      <c r="AU66" s="45"/>
      <c r="AV66" s="45"/>
      <c r="AW66" s="45"/>
      <c r="AX66" s="45"/>
      <c r="AY66" s="45"/>
      <c r="AZ66" s="45"/>
      <c r="BA66" s="45"/>
      <c r="BB66" s="45"/>
      <c r="BC66" s="45"/>
      <c r="BD66" s="45"/>
      <c r="BP66" s="45"/>
      <c r="BQ66" s="45"/>
      <c r="BR66" s="45"/>
      <c r="BS66" s="45"/>
      <c r="BT66" s="45"/>
      <c r="BU66" s="45"/>
      <c r="BV66" s="45"/>
      <c r="BW66" s="45"/>
      <c r="BX66" s="45"/>
      <c r="BY66" s="45"/>
      <c r="BZ66" s="45"/>
      <c r="CA66" s="45"/>
    </row>
    <row r="68" spans="1:79" ht="50.25" customHeight="1" x14ac:dyDescent="0.25">
      <c r="B68" s="356"/>
      <c r="C68" s="356"/>
      <c r="D68" s="356"/>
      <c r="E68" s="356"/>
      <c r="F68" s="356"/>
      <c r="G68" s="356"/>
      <c r="H68" s="356"/>
      <c r="I68" s="356"/>
      <c r="J68" s="43"/>
      <c r="K68" s="43"/>
    </row>
    <row r="70" spans="1:79" ht="36.75" customHeight="1" x14ac:dyDescent="0.25">
      <c r="B70" s="356"/>
      <c r="C70" s="356"/>
      <c r="D70" s="356"/>
      <c r="E70" s="356"/>
      <c r="F70" s="356"/>
      <c r="G70" s="356"/>
      <c r="H70" s="356"/>
      <c r="I70" s="356"/>
      <c r="J70" s="43"/>
      <c r="K70" s="43"/>
    </row>
    <row r="71" spans="1:79" x14ac:dyDescent="0.25">
      <c r="N71" s="44"/>
      <c r="AP71" s="44"/>
    </row>
    <row r="72" spans="1:79" ht="51" customHeight="1" x14ac:dyDescent="0.25">
      <c r="B72" s="356"/>
      <c r="C72" s="356"/>
      <c r="D72" s="356"/>
      <c r="E72" s="356"/>
      <c r="F72" s="356"/>
      <c r="G72" s="356"/>
      <c r="H72" s="356"/>
      <c r="I72" s="356"/>
      <c r="J72" s="43"/>
      <c r="K72" s="43"/>
      <c r="N72" s="44"/>
      <c r="AP72" s="44"/>
    </row>
    <row r="73" spans="1:79" ht="32.25" customHeight="1" x14ac:dyDescent="0.25">
      <c r="B73" s="356"/>
      <c r="C73" s="356"/>
      <c r="D73" s="356"/>
      <c r="E73" s="356"/>
      <c r="F73" s="356"/>
      <c r="G73" s="356"/>
      <c r="H73" s="356"/>
      <c r="I73" s="356"/>
      <c r="J73" s="43"/>
      <c r="K73" s="43"/>
    </row>
    <row r="74" spans="1:79" ht="51.75" customHeight="1" x14ac:dyDescent="0.25">
      <c r="B74" s="356"/>
      <c r="C74" s="356"/>
      <c r="D74" s="356"/>
      <c r="E74" s="356"/>
      <c r="F74" s="356"/>
      <c r="G74" s="356"/>
      <c r="H74" s="356"/>
      <c r="I74" s="356"/>
      <c r="J74" s="43"/>
      <c r="K74" s="43"/>
    </row>
    <row r="75" spans="1:79" ht="21.75" customHeight="1" x14ac:dyDescent="0.25">
      <c r="B75" s="358"/>
      <c r="C75" s="358"/>
      <c r="D75" s="358"/>
      <c r="E75" s="358"/>
      <c r="F75" s="358"/>
      <c r="G75" s="358"/>
      <c r="H75" s="358"/>
      <c r="I75" s="358"/>
      <c r="J75" s="98"/>
      <c r="K75" s="98"/>
    </row>
    <row r="76" spans="1:79" ht="23.25" customHeight="1" x14ac:dyDescent="0.25"/>
    <row r="77" spans="1:79" ht="18.75" customHeight="1" x14ac:dyDescent="0.25">
      <c r="B77" s="357"/>
      <c r="C77" s="357"/>
      <c r="D77" s="357"/>
      <c r="E77" s="357"/>
      <c r="F77" s="357"/>
      <c r="G77" s="357"/>
      <c r="H77" s="357"/>
      <c r="I77" s="357"/>
      <c r="J77" s="47"/>
      <c r="K77" s="47"/>
    </row>
  </sheetData>
  <customSheetViews>
    <customSheetView guid="{C290BBE0-3C98-461A-94BD-C632345D89F6}" scale="80" showPageBreaks="1" fitToPage="1" printArea="1" view="pageBreakPreview" topLeftCell="A20">
      <pane xSplit="4" ySplit="4" topLeftCell="E24" activePane="bottomRight" state="frozen"/>
      <selection pane="bottomRight" activeCell="L58" sqref="L58"/>
      <pageMargins left="0.39370078740157483" right="0.39370078740157483" top="0.78740157480314965" bottom="0.39370078740157483" header="0.31496062992125984" footer="0.31496062992125984"/>
      <pageSetup paperSize="8" scale="4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39B71E68-BF27-4D0E-9B8B-6F4286FA19B0}" scale="55" showPageBreaks="1" fitToPage="1" printArea="1" view="pageBreakPreview" topLeftCell="A20">
      <pane xSplit="4" ySplit="4" topLeftCell="E24" activePane="bottomRight" state="frozen"/>
      <selection pane="bottomRight" activeCell="C23" sqref="C23"/>
      <pageMargins left="0.39370078740157483" right="0.39370078740157483" top="0.78740157480314965" bottom="0.39370078740157483" header="0.31496062992125984" footer="0.31496062992125984"/>
      <pageSetup paperSize="8" scale="29" orientation="landscape" r:id="rId3"/>
      <headerFooter differentFirst="1" scaleWithDoc="0"/>
    </customSheetView>
  </customSheetViews>
  <mergeCells count="77">
    <mergeCell ref="BX20:CA20"/>
    <mergeCell ref="BX21:BY21"/>
    <mergeCell ref="BZ21:CA21"/>
    <mergeCell ref="BT20:BW20"/>
    <mergeCell ref="BT21:BU21"/>
    <mergeCell ref="BV21:BW21"/>
    <mergeCell ref="AF20:AI20"/>
    <mergeCell ref="AJ20:AM20"/>
    <mergeCell ref="CB20:CC21"/>
    <mergeCell ref="AB21:AC21"/>
    <mergeCell ref="AD21:AE21"/>
    <mergeCell ref="AF21:AG21"/>
    <mergeCell ref="AH21:AI21"/>
    <mergeCell ref="AJ21:AK21"/>
    <mergeCell ref="AL21:AM21"/>
    <mergeCell ref="AN20:AQ20"/>
    <mergeCell ref="AR20:AU20"/>
    <mergeCell ref="AV20:AY20"/>
    <mergeCell ref="BP20:BS20"/>
    <mergeCell ref="AX21:AY21"/>
    <mergeCell ref="BP21:BQ21"/>
    <mergeCell ref="BR21:BS21"/>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E20:G21"/>
    <mergeCell ref="A14:AC14"/>
    <mergeCell ref="A15:AC15"/>
    <mergeCell ref="A16:AC16"/>
    <mergeCell ref="A18:AC18"/>
    <mergeCell ref="A20:A22"/>
    <mergeCell ref="B20:B22"/>
    <mergeCell ref="C20:D21"/>
    <mergeCell ref="H20:K20"/>
    <mergeCell ref="H21:I21"/>
    <mergeCell ref="J21:K21"/>
    <mergeCell ref="L21:M21"/>
    <mergeCell ref="N21:O21"/>
    <mergeCell ref="P21:Q21"/>
    <mergeCell ref="AB20:AE20"/>
    <mergeCell ref="A12:AC12"/>
    <mergeCell ref="A4:AC4"/>
    <mergeCell ref="A6:AC6"/>
    <mergeCell ref="A8:AC8"/>
    <mergeCell ref="A9:AC9"/>
    <mergeCell ref="A11:AC11"/>
    <mergeCell ref="AN21:AO21"/>
    <mergeCell ref="AP21:AQ21"/>
    <mergeCell ref="AR21:AS21"/>
    <mergeCell ref="AT21:AU21"/>
    <mergeCell ref="AV21:AW21"/>
    <mergeCell ref="AZ20:BC20"/>
    <mergeCell ref="BD20:BG20"/>
    <mergeCell ref="BH20:BK20"/>
    <mergeCell ref="BL20:BO20"/>
    <mergeCell ref="AZ21:BA21"/>
    <mergeCell ref="BB21:BC21"/>
    <mergeCell ref="BD21:BE21"/>
    <mergeCell ref="BF21:BG21"/>
    <mergeCell ref="BH21:BI21"/>
    <mergeCell ref="BJ21:BK21"/>
    <mergeCell ref="BL21:BM21"/>
    <mergeCell ref="BN21:BO21"/>
  </mergeCells>
  <conditionalFormatting sqref="O37:W42 AJ36:AM42 C31:G34 D30:G30 C36:G42 C44:G44 AJ44:AM64 O44:W49 H37:M42 H36:W36 AP27:AQ27 AT27:AU27 AX27:AY27 BB27:BC27 BF27:BG27 BJ27:BK27 BN27:BO27 BR27:BS27 D50:G50 H44:M51 AJ25:AM29 C24:G29 C50:C57 O52:Q56 W52:W57 R52:S57 M57:Q57 H52:K57 M52:M56 H32:AM34 M28:Q31 I24:I31 M24:M27 O24:Q27 S24:W29 S30:AM31 K24:K31 O51:W51 O50:S50 C58:W64 C35:AM35 C43:AM43">
    <cfRule type="cellIs" dxfId="66" priority="84" operator="notEqual">
      <formula>0</formula>
    </cfRule>
  </conditionalFormatting>
  <conditionalFormatting sqref="AJ24:AM24">
    <cfRule type="cellIs" dxfId="65" priority="83" operator="notEqual">
      <formula>0</formula>
    </cfRule>
  </conditionalFormatting>
  <conditionalFormatting sqref="C45:C49">
    <cfRule type="cellIs" dxfId="64" priority="81" operator="notEqual">
      <formula>0</formula>
    </cfRule>
  </conditionalFormatting>
  <conditionalFormatting sqref="CB24:CC64">
    <cfRule type="cellIs" dxfId="63" priority="79" operator="notEqual">
      <formula>0</formula>
    </cfRule>
  </conditionalFormatting>
  <conditionalFormatting sqref="N37:N42 N44:N56">
    <cfRule type="cellIs" dxfId="62" priority="76" operator="notEqual">
      <formula>0</formula>
    </cfRule>
  </conditionalFormatting>
  <conditionalFormatting sqref="D51:G57">
    <cfRule type="cellIs" dxfId="61" priority="75" operator="notEqual">
      <formula>0</formula>
    </cfRule>
  </conditionalFormatting>
  <conditionalFormatting sqref="D45:G49">
    <cfRule type="cellIs" dxfId="60" priority="74" operator="notEqual">
      <formula>0</formula>
    </cfRule>
  </conditionalFormatting>
  <conditionalFormatting sqref="X25:AA26 X36:AA42 X44:AA64 X28:AA29 Y27:AA27">
    <cfRule type="cellIs" dxfId="59" priority="73" operator="notEqual">
      <formula>0</formula>
    </cfRule>
  </conditionalFormatting>
  <conditionalFormatting sqref="X24:AA24">
    <cfRule type="cellIs" dxfId="58" priority="72" operator="notEqual">
      <formula>0</formula>
    </cfRule>
  </conditionalFormatting>
  <conditionalFormatting sqref="AB25:AE26 AB36:AE42 AB44:AE64 AB28:AE29 AC27:AE27">
    <cfRule type="cellIs" dxfId="57" priority="71" operator="notEqual">
      <formula>0</formula>
    </cfRule>
  </conditionalFormatting>
  <conditionalFormatting sqref="AB24:AE24">
    <cfRule type="cellIs" dxfId="56" priority="70" operator="notEqual">
      <formula>0</formula>
    </cfRule>
  </conditionalFormatting>
  <conditionalFormatting sqref="AF25:AI26 AF36:AI42 AF44:AI64 AF28:AI29 AG27:AI27">
    <cfRule type="cellIs" dxfId="55" priority="69" operator="notEqual">
      <formula>0</formula>
    </cfRule>
  </conditionalFormatting>
  <conditionalFormatting sqref="AF24:AI24">
    <cfRule type="cellIs" dxfId="54" priority="68" operator="notEqual">
      <formula>0</formula>
    </cfRule>
  </conditionalFormatting>
  <conditionalFormatting sqref="C30">
    <cfRule type="cellIs" dxfId="53" priority="67" operator="notEqual">
      <formula>0</formula>
    </cfRule>
  </conditionalFormatting>
  <conditionalFormatting sqref="AN57:AY64 AN37:AO42 AQ37:AY42 AN25:AY26 AN44:AO56 AN43:AY43 AQ44:AY56 BP43:BS43 BP30:BS35 AN28:AY36 AO27 AS27 AW27 BA27 BE27 BI27 BM27 BQ27">
    <cfRule type="cellIs" dxfId="52" priority="66" operator="notEqual">
      <formula>0</formula>
    </cfRule>
  </conditionalFormatting>
  <conditionalFormatting sqref="AN24:AY24">
    <cfRule type="cellIs" dxfId="51" priority="65" operator="notEqual">
      <formula>0</formula>
    </cfRule>
  </conditionalFormatting>
  <conditionalFormatting sqref="AP37:AP42 AP44:AP56">
    <cfRule type="cellIs" dxfId="50" priority="64" operator="notEqual">
      <formula>0</formula>
    </cfRule>
  </conditionalFormatting>
  <conditionalFormatting sqref="BP25:BS26 BP36:BS42 BP44:BS64 BP28:BS29">
    <cfRule type="cellIs" dxfId="49" priority="63" operator="notEqual">
      <formula>0</formula>
    </cfRule>
  </conditionalFormatting>
  <conditionalFormatting sqref="BP24:BS24">
    <cfRule type="cellIs" dxfId="48" priority="62" operator="notEqual">
      <formula>0</formula>
    </cfRule>
  </conditionalFormatting>
  <conditionalFormatting sqref="BL25:BO26 BL36:BO42 BL44:BO64 AZ43:BO43 AZ30:BO35 BL28:BO29">
    <cfRule type="cellIs" dxfId="47" priority="57" operator="notEqual">
      <formula>0</formula>
    </cfRule>
  </conditionalFormatting>
  <conditionalFormatting sqref="BL24:BO24">
    <cfRule type="cellIs" dxfId="46" priority="56" operator="notEqual">
      <formula>0</formula>
    </cfRule>
  </conditionalFormatting>
  <conditionalFormatting sqref="AZ25:BC26 AZ36:BC42 AZ44:BC64 AZ28:BC29">
    <cfRule type="cellIs" dxfId="45" priority="55" operator="notEqual">
      <formula>0</formula>
    </cfRule>
  </conditionalFormatting>
  <conditionalFormatting sqref="AZ24:BC24">
    <cfRule type="cellIs" dxfId="44" priority="54" operator="notEqual">
      <formula>0</formula>
    </cfRule>
  </conditionalFormatting>
  <conditionalFormatting sqref="BD25:BG26 BD36:BG42 BD44:BG64 BD28:BG29">
    <cfRule type="cellIs" dxfId="43" priority="53" operator="notEqual">
      <formula>0</formula>
    </cfRule>
  </conditionalFormatting>
  <conditionalFormatting sqref="BD24:BG24">
    <cfRule type="cellIs" dxfId="42" priority="52" operator="notEqual">
      <formula>0</formula>
    </cfRule>
  </conditionalFormatting>
  <conditionalFormatting sqref="BH25:BK26 BH36:BK42 BH44:BK64 BH28:BK29">
    <cfRule type="cellIs" dxfId="41" priority="51" operator="notEqual">
      <formula>0</formula>
    </cfRule>
  </conditionalFormatting>
  <conditionalFormatting sqref="BH24:BK24">
    <cfRule type="cellIs" dxfId="40" priority="50" operator="notEqual">
      <formula>0</formula>
    </cfRule>
  </conditionalFormatting>
  <conditionalFormatting sqref="X27">
    <cfRule type="cellIs" dxfId="39" priority="49" operator="notEqual">
      <formula>0</formula>
    </cfRule>
  </conditionalFormatting>
  <conditionalFormatting sqref="AB27">
    <cfRule type="cellIs" dxfId="38" priority="48" operator="notEqual">
      <formula>0</formula>
    </cfRule>
  </conditionalFormatting>
  <conditionalFormatting sqref="AF27">
    <cfRule type="cellIs" dxfId="37" priority="47" operator="notEqual">
      <formula>0</formula>
    </cfRule>
  </conditionalFormatting>
  <conditionalFormatting sqref="AN27">
    <cfRule type="cellIs" dxfId="36" priority="46" operator="notEqual">
      <formula>0</formula>
    </cfRule>
  </conditionalFormatting>
  <conditionalFormatting sqref="AR27">
    <cfRule type="cellIs" dxfId="35" priority="45" operator="notEqual">
      <formula>0</formula>
    </cfRule>
  </conditionalFormatting>
  <conditionalFormatting sqref="AV27">
    <cfRule type="cellIs" dxfId="34" priority="44" operator="notEqual">
      <formula>0</formula>
    </cfRule>
  </conditionalFormatting>
  <conditionalFormatting sqref="AZ27">
    <cfRule type="cellIs" dxfId="33" priority="43" operator="notEqual">
      <formula>0</formula>
    </cfRule>
  </conditionalFormatting>
  <conditionalFormatting sqref="BD27">
    <cfRule type="cellIs" dxfId="32" priority="42" operator="notEqual">
      <formula>0</formula>
    </cfRule>
  </conditionalFormatting>
  <conditionalFormatting sqref="BH27">
    <cfRule type="cellIs" dxfId="31" priority="41" operator="notEqual">
      <formula>0</formula>
    </cfRule>
  </conditionalFormatting>
  <conditionalFormatting sqref="BL27">
    <cfRule type="cellIs" dxfId="30" priority="40" operator="notEqual">
      <formula>0</formula>
    </cfRule>
  </conditionalFormatting>
  <conditionalFormatting sqref="BP27">
    <cfRule type="cellIs" dxfId="29" priority="39" operator="notEqual">
      <formula>0</formula>
    </cfRule>
  </conditionalFormatting>
  <conditionalFormatting sqref="BZ27:CA27">
    <cfRule type="cellIs" dxfId="28" priority="31" operator="notEqual">
      <formula>0</formula>
    </cfRule>
  </conditionalFormatting>
  <conditionalFormatting sqref="BX43:CA43 BX30:CA35 BY27">
    <cfRule type="cellIs" dxfId="27" priority="30" operator="notEqual">
      <formula>0</formula>
    </cfRule>
  </conditionalFormatting>
  <conditionalFormatting sqref="BX25:CA26 BX36:CA42 BX44:CA64 BX28:CA29">
    <cfRule type="cellIs" dxfId="26" priority="29" operator="notEqual">
      <formula>0</formula>
    </cfRule>
  </conditionalFormatting>
  <conditionalFormatting sqref="BX24:CA24">
    <cfRule type="cellIs" dxfId="25" priority="28" operator="notEqual">
      <formula>0</formula>
    </cfRule>
  </conditionalFormatting>
  <conditionalFormatting sqref="BX27">
    <cfRule type="cellIs" dxfId="24" priority="27" operator="notEqual">
      <formula>0</formula>
    </cfRule>
  </conditionalFormatting>
  <conditionalFormatting sqref="BV27:BW27">
    <cfRule type="cellIs" dxfId="23" priority="26" operator="notEqual">
      <formula>0</formula>
    </cfRule>
  </conditionalFormatting>
  <conditionalFormatting sqref="BT43:BW43 BT30:BW35 BU27">
    <cfRule type="cellIs" dxfId="22" priority="25" operator="notEqual">
      <formula>0</formula>
    </cfRule>
  </conditionalFormatting>
  <conditionalFormatting sqref="BT25:BW26 BT36:BW42 BT44:BW64 BT28:BW29">
    <cfRule type="cellIs" dxfId="21" priority="24" operator="notEqual">
      <formula>0</formula>
    </cfRule>
  </conditionalFormatting>
  <conditionalFormatting sqref="BT24:BW24">
    <cfRule type="cellIs" dxfId="20" priority="23" operator="notEqual">
      <formula>0</formula>
    </cfRule>
  </conditionalFormatting>
  <conditionalFormatting sqref="BT27">
    <cfRule type="cellIs" dxfId="19" priority="22" operator="notEqual">
      <formula>0</formula>
    </cfRule>
  </conditionalFormatting>
  <conditionalFormatting sqref="V57">
    <cfRule type="cellIs" dxfId="18" priority="21" operator="notEqual">
      <formula>0</formula>
    </cfRule>
  </conditionalFormatting>
  <conditionalFormatting sqref="V52:V56">
    <cfRule type="cellIs" dxfId="17" priority="20" operator="notEqual">
      <formula>0</formula>
    </cfRule>
  </conditionalFormatting>
  <conditionalFormatting sqref="U52:U57">
    <cfRule type="cellIs" dxfId="16" priority="19" operator="notEqual">
      <formula>0</formula>
    </cfRule>
  </conditionalFormatting>
  <conditionalFormatting sqref="T57">
    <cfRule type="cellIs" dxfId="15" priority="18" operator="notEqual">
      <formula>0</formula>
    </cfRule>
  </conditionalFormatting>
  <conditionalFormatting sqref="T52:T56">
    <cfRule type="cellIs" dxfId="14" priority="17" operator="notEqual">
      <formula>0</formula>
    </cfRule>
  </conditionalFormatting>
  <conditionalFormatting sqref="L52:L57">
    <cfRule type="cellIs" dxfId="13" priority="16" operator="notEqual">
      <formula>0</formula>
    </cfRule>
  </conditionalFormatting>
  <conditionalFormatting sqref="L24:L29 L31">
    <cfRule type="cellIs" dxfId="12" priority="14" operator="notEqual">
      <formula>0</formula>
    </cfRule>
  </conditionalFormatting>
  <conditionalFormatting sqref="L30">
    <cfRule type="cellIs" dxfId="11" priority="12" operator="notEqual">
      <formula>0</formula>
    </cfRule>
  </conditionalFormatting>
  <conditionalFormatting sqref="N24:N27">
    <cfRule type="cellIs" dxfId="10" priority="11" operator="notEqual">
      <formula>0</formula>
    </cfRule>
  </conditionalFormatting>
  <conditionalFormatting sqref="H24:H29 H31">
    <cfRule type="cellIs" dxfId="9" priority="10" operator="notEqual">
      <formula>0</formula>
    </cfRule>
  </conditionalFormatting>
  <conditionalFormatting sqref="H30">
    <cfRule type="cellIs" dxfId="8" priority="9" operator="notEqual">
      <formula>0</formula>
    </cfRule>
  </conditionalFormatting>
  <conditionalFormatting sqref="J24:J29 J31">
    <cfRule type="cellIs" dxfId="7" priority="8" operator="notEqual">
      <formula>0</formula>
    </cfRule>
  </conditionalFormatting>
  <conditionalFormatting sqref="J30">
    <cfRule type="cellIs" dxfId="6" priority="7" operator="notEqual">
      <formula>0</formula>
    </cfRule>
  </conditionalFormatting>
  <conditionalFormatting sqref="R24:R29 R31">
    <cfRule type="cellIs" dxfId="5" priority="6" operator="notEqual">
      <formula>0</formula>
    </cfRule>
  </conditionalFormatting>
  <conditionalFormatting sqref="R30">
    <cfRule type="cellIs" dxfId="4" priority="5" operator="notEqual">
      <formula>0</formula>
    </cfRule>
  </conditionalFormatting>
  <conditionalFormatting sqref="W50">
    <cfRule type="cellIs" dxfId="3" priority="4" operator="notEqual">
      <formula>0</formula>
    </cfRule>
  </conditionalFormatting>
  <conditionalFormatting sqref="V50">
    <cfRule type="cellIs" dxfId="2" priority="3" operator="notEqual">
      <formula>0</formula>
    </cfRule>
  </conditionalFormatting>
  <conditionalFormatting sqref="U50">
    <cfRule type="cellIs" dxfId="1" priority="2" operator="notEqual">
      <formula>0</formula>
    </cfRule>
  </conditionalFormatting>
  <conditionalFormatting sqref="T50">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66" fitToWidth="3" fitToHeight="2" orientation="landscape" r:id="rId4"/>
  <headerFooter differentFirst="1" scaleWithDoc="0"/>
  <rowBreaks count="1" manualBreakCount="1">
    <brk id="42" max="40" man="1"/>
  </rowBreaks>
  <colBreaks count="1" manualBreakCount="1">
    <brk id="19"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55" zoomScaleSheetLayoutView="55" workbookViewId="0">
      <selection activeCell="C26" sqref="C26"/>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Q1" s="25" t="s">
        <v>70</v>
      </c>
    </row>
    <row r="2" spans="1:48" ht="18.75" x14ac:dyDescent="0.3">
      <c r="Q2" s="11" t="s">
        <v>11</v>
      </c>
    </row>
    <row r="3" spans="1:48" ht="18.75" x14ac:dyDescent="0.3">
      <c r="Q3" s="11" t="s">
        <v>69</v>
      </c>
    </row>
    <row r="4" spans="1:48" ht="18.75" x14ac:dyDescent="0.3">
      <c r="AV4" s="11"/>
    </row>
    <row r="5" spans="1:48" ht="18.75" customHeight="1" x14ac:dyDescent="0.25">
      <c r="A5" s="284" t="str">
        <f>'1. паспорт местоположение'!A5:C5</f>
        <v>Год раскрытия информации: 2022 год</v>
      </c>
      <c r="B5" s="284"/>
      <c r="C5" s="284"/>
      <c r="D5" s="284"/>
      <c r="E5" s="284"/>
      <c r="F5" s="284"/>
      <c r="G5" s="284"/>
      <c r="H5" s="284"/>
      <c r="I5" s="284"/>
      <c r="J5" s="284"/>
      <c r="K5" s="284"/>
      <c r="L5" s="284"/>
      <c r="M5" s="284"/>
      <c r="N5" s="284"/>
      <c r="O5" s="284"/>
      <c r="P5" s="284"/>
      <c r="Q5" s="284"/>
      <c r="R5" s="284"/>
      <c r="S5" s="284"/>
      <c r="T5" s="284"/>
      <c r="U5" s="284"/>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row>
    <row r="6" spans="1:48" ht="18.75" x14ac:dyDescent="0.3">
      <c r="AV6" s="11"/>
    </row>
    <row r="7" spans="1:48" ht="18.75" x14ac:dyDescent="0.25">
      <c r="A7" s="288" t="s">
        <v>10</v>
      </c>
      <c r="B7" s="288"/>
      <c r="C7" s="288"/>
      <c r="D7" s="288"/>
      <c r="E7" s="288"/>
      <c r="F7" s="288"/>
      <c r="G7" s="288"/>
      <c r="H7" s="288"/>
      <c r="I7" s="288"/>
      <c r="J7" s="288"/>
      <c r="K7" s="288"/>
      <c r="L7" s="288"/>
      <c r="M7" s="288"/>
      <c r="N7" s="288"/>
      <c r="O7" s="288"/>
      <c r="P7" s="288"/>
      <c r="Q7" s="288"/>
      <c r="R7" s="288"/>
      <c r="S7" s="288"/>
      <c r="T7" s="288"/>
      <c r="U7" s="288"/>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1" t="str">
        <f>'1. паспорт местоположение'!A9:C9</f>
        <v xml:space="preserve">Акционерное общество "Калининградская генерирующая компания" </v>
      </c>
      <c r="B9" s="291"/>
      <c r="C9" s="291"/>
      <c r="D9" s="291"/>
      <c r="E9" s="291"/>
      <c r="F9" s="291"/>
      <c r="G9" s="291"/>
      <c r="H9" s="291"/>
      <c r="I9" s="291"/>
      <c r="J9" s="291"/>
      <c r="K9" s="291"/>
      <c r="L9" s="291"/>
      <c r="M9" s="291"/>
      <c r="N9" s="291"/>
      <c r="O9" s="291"/>
      <c r="P9" s="291"/>
      <c r="Q9" s="291"/>
      <c r="R9" s="291"/>
      <c r="S9" s="291"/>
      <c r="T9" s="291"/>
      <c r="U9" s="291"/>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85" t="s">
        <v>9</v>
      </c>
      <c r="B10" s="285"/>
      <c r="C10" s="285"/>
      <c r="D10" s="285"/>
      <c r="E10" s="285"/>
      <c r="F10" s="285"/>
      <c r="G10" s="285"/>
      <c r="H10" s="285"/>
      <c r="I10" s="285"/>
      <c r="J10" s="285"/>
      <c r="K10" s="285"/>
      <c r="L10" s="285"/>
      <c r="M10" s="285"/>
      <c r="N10" s="285"/>
      <c r="O10" s="285"/>
      <c r="P10" s="285"/>
      <c r="Q10" s="285"/>
      <c r="R10" s="285"/>
      <c r="S10" s="285"/>
      <c r="T10" s="285"/>
      <c r="U10" s="28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1" t="str">
        <f>'1. паспорт местоположение'!A12:C12</f>
        <v>J_KGK_01</v>
      </c>
      <c r="B12" s="291"/>
      <c r="C12" s="291"/>
      <c r="D12" s="291"/>
      <c r="E12" s="291"/>
      <c r="F12" s="291"/>
      <c r="G12" s="291"/>
      <c r="H12" s="291"/>
      <c r="I12" s="291"/>
      <c r="J12" s="291"/>
      <c r="K12" s="291"/>
      <c r="L12" s="291"/>
      <c r="M12" s="291"/>
      <c r="N12" s="291"/>
      <c r="O12" s="291"/>
      <c r="P12" s="291"/>
      <c r="Q12" s="291"/>
      <c r="R12" s="291"/>
      <c r="S12" s="291"/>
      <c r="T12" s="291"/>
      <c r="U12" s="291"/>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85" t="s">
        <v>8</v>
      </c>
      <c r="B13" s="285"/>
      <c r="C13" s="285"/>
      <c r="D13" s="285"/>
      <c r="E13" s="285"/>
      <c r="F13" s="285"/>
      <c r="G13" s="285"/>
      <c r="H13" s="285"/>
      <c r="I13" s="285"/>
      <c r="J13" s="285"/>
      <c r="K13" s="285"/>
      <c r="L13" s="285"/>
      <c r="M13" s="285"/>
      <c r="N13" s="285"/>
      <c r="O13" s="285"/>
      <c r="P13" s="285"/>
      <c r="Q13" s="285"/>
      <c r="R13" s="285"/>
      <c r="S13" s="285"/>
      <c r="T13" s="285"/>
      <c r="U13" s="28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1" t="str">
        <f>'1. паспорт местоположение'!A15</f>
        <v>Реконструкция производственного объекта "Гусевская ТЭЦ" г. Гусев</v>
      </c>
      <c r="B15" s="291"/>
      <c r="C15" s="291"/>
      <c r="D15" s="291"/>
      <c r="E15" s="291"/>
      <c r="F15" s="291"/>
      <c r="G15" s="291"/>
      <c r="H15" s="291"/>
      <c r="I15" s="291"/>
      <c r="J15" s="291"/>
      <c r="K15" s="291"/>
      <c r="L15" s="291"/>
      <c r="M15" s="291"/>
      <c r="N15" s="291"/>
      <c r="O15" s="291"/>
      <c r="P15" s="291"/>
      <c r="Q15" s="291"/>
      <c r="R15" s="291"/>
      <c r="S15" s="291"/>
      <c r="T15" s="291"/>
      <c r="U15" s="291"/>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85" t="s">
        <v>7</v>
      </c>
      <c r="B16" s="285"/>
      <c r="C16" s="285"/>
      <c r="D16" s="285"/>
      <c r="E16" s="285"/>
      <c r="F16" s="285"/>
      <c r="G16" s="285"/>
      <c r="H16" s="285"/>
      <c r="I16" s="285"/>
      <c r="J16" s="285"/>
      <c r="K16" s="285"/>
      <c r="L16" s="285"/>
      <c r="M16" s="285"/>
      <c r="N16" s="285"/>
      <c r="O16" s="285"/>
      <c r="P16" s="285"/>
      <c r="Q16" s="285"/>
      <c r="R16" s="285"/>
      <c r="S16" s="285"/>
      <c r="T16" s="285"/>
      <c r="U16" s="28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row>
    <row r="18" spans="1:48" ht="14.25" customHeight="1"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312"/>
      <c r="AL18" s="312"/>
      <c r="AM18" s="312"/>
      <c r="AN18" s="312"/>
      <c r="AO18" s="312"/>
      <c r="AP18" s="312"/>
      <c r="AQ18" s="312"/>
      <c r="AR18" s="312"/>
      <c r="AS18" s="312"/>
      <c r="AT18" s="312"/>
      <c r="AU18" s="312"/>
      <c r="AV18" s="312"/>
    </row>
    <row r="19" spans="1:48"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312"/>
      <c r="AK19" s="312"/>
      <c r="AL19" s="312"/>
      <c r="AM19" s="312"/>
      <c r="AN19" s="312"/>
      <c r="AO19" s="312"/>
      <c r="AP19" s="312"/>
      <c r="AQ19" s="312"/>
      <c r="AR19" s="312"/>
      <c r="AS19" s="312"/>
      <c r="AT19" s="312"/>
      <c r="AU19" s="312"/>
      <c r="AV19" s="312"/>
    </row>
    <row r="20" spans="1:48"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c r="AS20" s="312"/>
      <c r="AT20" s="312"/>
      <c r="AU20" s="312"/>
      <c r="AV20" s="312"/>
    </row>
    <row r="21" spans="1:48" x14ac:dyDescent="0.25">
      <c r="A21" s="387" t="s">
        <v>519</v>
      </c>
      <c r="B21" s="387"/>
      <c r="C21" s="387"/>
      <c r="D21" s="387"/>
      <c r="E21" s="387"/>
      <c r="F21" s="387"/>
      <c r="G21" s="387"/>
      <c r="H21" s="387"/>
      <c r="I21" s="387"/>
      <c r="J21" s="387"/>
      <c r="K21" s="387"/>
      <c r="L21" s="387"/>
      <c r="M21" s="387"/>
      <c r="N21" s="387"/>
      <c r="O21" s="387"/>
      <c r="P21" s="387"/>
      <c r="Q21" s="387"/>
      <c r="R21" s="387"/>
      <c r="S21" s="387"/>
      <c r="T21" s="387"/>
      <c r="U21" s="387"/>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367" t="s">
        <v>53</v>
      </c>
      <c r="B22" s="381" t="s">
        <v>25</v>
      </c>
      <c r="C22" s="367" t="s">
        <v>52</v>
      </c>
      <c r="D22" s="367" t="s">
        <v>51</v>
      </c>
      <c r="E22" s="384" t="s">
        <v>530</v>
      </c>
      <c r="F22" s="385"/>
      <c r="G22" s="385"/>
      <c r="H22" s="385"/>
      <c r="I22" s="385"/>
      <c r="J22" s="385"/>
      <c r="K22" s="385"/>
      <c r="L22" s="386"/>
      <c r="M22" s="367" t="s">
        <v>50</v>
      </c>
      <c r="N22" s="367" t="s">
        <v>49</v>
      </c>
      <c r="O22" s="367" t="s">
        <v>48</v>
      </c>
      <c r="P22" s="369" t="s">
        <v>265</v>
      </c>
      <c r="Q22" s="369" t="s">
        <v>47</v>
      </c>
      <c r="R22" s="369" t="s">
        <v>46</v>
      </c>
      <c r="S22" s="369" t="s">
        <v>45</v>
      </c>
      <c r="T22" s="369"/>
      <c r="U22" s="371" t="s">
        <v>44</v>
      </c>
      <c r="V22" s="371" t="s">
        <v>43</v>
      </c>
      <c r="W22" s="369" t="s">
        <v>42</v>
      </c>
      <c r="X22" s="369" t="s">
        <v>41</v>
      </c>
      <c r="Y22" s="369" t="s">
        <v>40</v>
      </c>
      <c r="Z22" s="370" t="s">
        <v>39</v>
      </c>
      <c r="AA22" s="369" t="s">
        <v>38</v>
      </c>
      <c r="AB22" s="369" t="s">
        <v>37</v>
      </c>
      <c r="AC22" s="369" t="s">
        <v>36</v>
      </c>
      <c r="AD22" s="369" t="s">
        <v>35</v>
      </c>
      <c r="AE22" s="369" t="s">
        <v>34</v>
      </c>
      <c r="AF22" s="369" t="s">
        <v>33</v>
      </c>
      <c r="AG22" s="369"/>
      <c r="AH22" s="369"/>
      <c r="AI22" s="369"/>
      <c r="AJ22" s="369"/>
      <c r="AK22" s="369"/>
      <c r="AL22" s="369" t="s">
        <v>32</v>
      </c>
      <c r="AM22" s="369"/>
      <c r="AN22" s="369"/>
      <c r="AO22" s="369"/>
      <c r="AP22" s="369" t="s">
        <v>31</v>
      </c>
      <c r="AQ22" s="369"/>
      <c r="AR22" s="369" t="s">
        <v>30</v>
      </c>
      <c r="AS22" s="369" t="s">
        <v>29</v>
      </c>
      <c r="AT22" s="369" t="s">
        <v>28</v>
      </c>
      <c r="AU22" s="369" t="s">
        <v>27</v>
      </c>
      <c r="AV22" s="372" t="s">
        <v>26</v>
      </c>
    </row>
    <row r="23" spans="1:48" ht="64.5" customHeight="1" x14ac:dyDescent="0.25">
      <c r="A23" s="380"/>
      <c r="B23" s="382"/>
      <c r="C23" s="380"/>
      <c r="D23" s="380"/>
      <c r="E23" s="374" t="s">
        <v>24</v>
      </c>
      <c r="F23" s="363" t="s">
        <v>136</v>
      </c>
      <c r="G23" s="363" t="s">
        <v>135</v>
      </c>
      <c r="H23" s="363" t="s">
        <v>134</v>
      </c>
      <c r="I23" s="365" t="s">
        <v>439</v>
      </c>
      <c r="J23" s="365" t="s">
        <v>440</v>
      </c>
      <c r="K23" s="365" t="s">
        <v>441</v>
      </c>
      <c r="L23" s="363" t="s">
        <v>81</v>
      </c>
      <c r="M23" s="380"/>
      <c r="N23" s="380"/>
      <c r="O23" s="380"/>
      <c r="P23" s="369"/>
      <c r="Q23" s="369"/>
      <c r="R23" s="369"/>
      <c r="S23" s="376" t="s">
        <v>3</v>
      </c>
      <c r="T23" s="376" t="s">
        <v>12</v>
      </c>
      <c r="U23" s="371"/>
      <c r="V23" s="371"/>
      <c r="W23" s="369"/>
      <c r="X23" s="369"/>
      <c r="Y23" s="369"/>
      <c r="Z23" s="369"/>
      <c r="AA23" s="369"/>
      <c r="AB23" s="369"/>
      <c r="AC23" s="369"/>
      <c r="AD23" s="369"/>
      <c r="AE23" s="369"/>
      <c r="AF23" s="369" t="s">
        <v>23</v>
      </c>
      <c r="AG23" s="369"/>
      <c r="AH23" s="369" t="s">
        <v>22</v>
      </c>
      <c r="AI23" s="369"/>
      <c r="AJ23" s="367" t="s">
        <v>21</v>
      </c>
      <c r="AK23" s="367" t="s">
        <v>20</v>
      </c>
      <c r="AL23" s="367" t="s">
        <v>19</v>
      </c>
      <c r="AM23" s="367" t="s">
        <v>18</v>
      </c>
      <c r="AN23" s="367" t="s">
        <v>17</v>
      </c>
      <c r="AO23" s="367" t="s">
        <v>16</v>
      </c>
      <c r="AP23" s="367" t="s">
        <v>15</v>
      </c>
      <c r="AQ23" s="378" t="s">
        <v>12</v>
      </c>
      <c r="AR23" s="369"/>
      <c r="AS23" s="369"/>
      <c r="AT23" s="369"/>
      <c r="AU23" s="369"/>
      <c r="AV23" s="373"/>
    </row>
    <row r="24" spans="1:48" ht="96.75" customHeight="1" x14ac:dyDescent="0.25">
      <c r="A24" s="368"/>
      <c r="B24" s="383"/>
      <c r="C24" s="368"/>
      <c r="D24" s="368"/>
      <c r="E24" s="375"/>
      <c r="F24" s="364"/>
      <c r="G24" s="364"/>
      <c r="H24" s="364"/>
      <c r="I24" s="366"/>
      <c r="J24" s="366"/>
      <c r="K24" s="366"/>
      <c r="L24" s="364"/>
      <c r="M24" s="368"/>
      <c r="N24" s="368"/>
      <c r="O24" s="368"/>
      <c r="P24" s="369"/>
      <c r="Q24" s="369"/>
      <c r="R24" s="369"/>
      <c r="S24" s="377"/>
      <c r="T24" s="377"/>
      <c r="U24" s="371"/>
      <c r="V24" s="371"/>
      <c r="W24" s="369"/>
      <c r="X24" s="369"/>
      <c r="Y24" s="369"/>
      <c r="Z24" s="369"/>
      <c r="AA24" s="369"/>
      <c r="AB24" s="369"/>
      <c r="AC24" s="369"/>
      <c r="AD24" s="369"/>
      <c r="AE24" s="369"/>
      <c r="AF24" s="92" t="s">
        <v>14</v>
      </c>
      <c r="AG24" s="92" t="s">
        <v>13</v>
      </c>
      <c r="AH24" s="93" t="s">
        <v>3</v>
      </c>
      <c r="AI24" s="93" t="s">
        <v>12</v>
      </c>
      <c r="AJ24" s="368"/>
      <c r="AK24" s="368"/>
      <c r="AL24" s="368"/>
      <c r="AM24" s="368"/>
      <c r="AN24" s="368"/>
      <c r="AO24" s="368"/>
      <c r="AP24" s="368"/>
      <c r="AQ24" s="379"/>
      <c r="AR24" s="369"/>
      <c r="AS24" s="369"/>
      <c r="AT24" s="369"/>
      <c r="AU24" s="369"/>
      <c r="AV24" s="373"/>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C290BBE0-3C98-461A-94BD-C632345D89F6}" scale="85" showPageBreaks="1" fitToPage="1" view="pageBreakPreview" topLeftCell="AD10">
      <selection activeCell="AS30" sqref="AS30"/>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39B71E68-BF27-4D0E-9B8B-6F4286FA19B0}" scale="85" showPageBreaks="1" fitToPage="1" view="pageBreakPreview" topLeftCell="AD10">
      <selection activeCell="AS30" sqref="AS30"/>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15:U15"/>
    <mergeCell ref="A16:U16"/>
    <mergeCell ref="A21:U21"/>
    <mergeCell ref="A7:U7"/>
    <mergeCell ref="A9:U9"/>
    <mergeCell ref="A10:U10"/>
    <mergeCell ref="A12:U12"/>
    <mergeCell ref="A13:U13"/>
    <mergeCell ref="A17:AV17"/>
    <mergeCell ref="A18:AV18"/>
    <mergeCell ref="A19:AV19"/>
    <mergeCell ref="A20:AV20"/>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s>
  <printOptions horizontalCentered="1"/>
  <pageMargins left="0.25" right="0.25" top="0.75" bottom="0.75" header="0.3" footer="0.3"/>
  <pageSetup paperSize="8" scale="77" fitToWidth="3"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topLeftCell="A13" zoomScale="90" zoomScaleNormal="90" zoomScaleSheetLayoutView="90" workbookViewId="0">
      <selection activeCell="B35" sqref="B35"/>
    </sheetView>
  </sheetViews>
  <sheetFormatPr defaultRowHeight="15.75" x14ac:dyDescent="0.25"/>
  <cols>
    <col min="1" max="2" width="66.140625" style="158" customWidth="1"/>
    <col min="3" max="3" width="9.140625" style="160" hidden="1" customWidth="1"/>
    <col min="4" max="256" width="8.85546875" style="160"/>
    <col min="257" max="258" width="66.140625" style="160" customWidth="1"/>
    <col min="259" max="512" width="8.85546875" style="160"/>
    <col min="513" max="514" width="66.140625" style="160" customWidth="1"/>
    <col min="515" max="768" width="8.85546875" style="160"/>
    <col min="769" max="770" width="66.140625" style="160" customWidth="1"/>
    <col min="771" max="1024" width="8.85546875" style="160"/>
    <col min="1025" max="1026" width="66.140625" style="160" customWidth="1"/>
    <col min="1027" max="1280" width="8.85546875" style="160"/>
    <col min="1281" max="1282" width="66.140625" style="160" customWidth="1"/>
    <col min="1283" max="1536" width="8.85546875" style="160"/>
    <col min="1537" max="1538" width="66.140625" style="160" customWidth="1"/>
    <col min="1539" max="1792" width="8.85546875" style="160"/>
    <col min="1793" max="1794" width="66.140625" style="160" customWidth="1"/>
    <col min="1795" max="2048" width="8.85546875" style="160"/>
    <col min="2049" max="2050" width="66.140625" style="160" customWidth="1"/>
    <col min="2051" max="2304" width="8.85546875" style="160"/>
    <col min="2305" max="2306" width="66.140625" style="160" customWidth="1"/>
    <col min="2307" max="2560" width="8.85546875" style="160"/>
    <col min="2561" max="2562" width="66.140625" style="160" customWidth="1"/>
    <col min="2563" max="2816" width="8.85546875" style="160"/>
    <col min="2817" max="2818" width="66.140625" style="160" customWidth="1"/>
    <col min="2819" max="3072" width="8.85546875" style="160"/>
    <col min="3073" max="3074" width="66.140625" style="160" customWidth="1"/>
    <col min="3075" max="3328" width="8.85546875" style="160"/>
    <col min="3329" max="3330" width="66.140625" style="160" customWidth="1"/>
    <col min="3331" max="3584" width="8.85546875" style="160"/>
    <col min="3585" max="3586" width="66.140625" style="160" customWidth="1"/>
    <col min="3587" max="3840" width="8.85546875" style="160"/>
    <col min="3841" max="3842" width="66.140625" style="160" customWidth="1"/>
    <col min="3843" max="4096" width="8.85546875" style="160"/>
    <col min="4097" max="4098" width="66.140625" style="160" customWidth="1"/>
    <col min="4099" max="4352" width="8.85546875" style="160"/>
    <col min="4353" max="4354" width="66.140625" style="160" customWidth="1"/>
    <col min="4355" max="4608" width="8.85546875" style="160"/>
    <col min="4609" max="4610" width="66.140625" style="160" customWidth="1"/>
    <col min="4611" max="4864" width="8.85546875" style="160"/>
    <col min="4865" max="4866" width="66.140625" style="160" customWidth="1"/>
    <col min="4867" max="5120" width="8.85546875" style="160"/>
    <col min="5121" max="5122" width="66.140625" style="160" customWidth="1"/>
    <col min="5123" max="5376" width="8.85546875" style="160"/>
    <col min="5377" max="5378" width="66.140625" style="160" customWidth="1"/>
    <col min="5379" max="5632" width="8.85546875" style="160"/>
    <col min="5633" max="5634" width="66.140625" style="160" customWidth="1"/>
    <col min="5635" max="5888" width="8.85546875" style="160"/>
    <col min="5889" max="5890" width="66.140625" style="160" customWidth="1"/>
    <col min="5891" max="6144" width="8.85546875" style="160"/>
    <col min="6145" max="6146" width="66.140625" style="160" customWidth="1"/>
    <col min="6147" max="6400" width="8.85546875" style="160"/>
    <col min="6401" max="6402" width="66.140625" style="160" customWidth="1"/>
    <col min="6403" max="6656" width="8.85546875" style="160"/>
    <col min="6657" max="6658" width="66.140625" style="160" customWidth="1"/>
    <col min="6659" max="6912" width="8.85546875" style="160"/>
    <col min="6913" max="6914" width="66.140625" style="160" customWidth="1"/>
    <col min="6915" max="7168" width="8.85546875" style="160"/>
    <col min="7169" max="7170" width="66.140625" style="160" customWidth="1"/>
    <col min="7171" max="7424" width="8.85546875" style="160"/>
    <col min="7425" max="7426" width="66.140625" style="160" customWidth="1"/>
    <col min="7427" max="7680" width="8.85546875" style="160"/>
    <col min="7681" max="7682" width="66.140625" style="160" customWidth="1"/>
    <col min="7683" max="7936" width="8.85546875" style="160"/>
    <col min="7937" max="7938" width="66.140625" style="160" customWidth="1"/>
    <col min="7939" max="8192" width="8.85546875" style="160"/>
    <col min="8193" max="8194" width="66.140625" style="160" customWidth="1"/>
    <col min="8195" max="8448" width="8.85546875" style="160"/>
    <col min="8449" max="8450" width="66.140625" style="160" customWidth="1"/>
    <col min="8451" max="8704" width="8.85546875" style="160"/>
    <col min="8705" max="8706" width="66.140625" style="160" customWidth="1"/>
    <col min="8707" max="8960" width="8.85546875" style="160"/>
    <col min="8961" max="8962" width="66.140625" style="160" customWidth="1"/>
    <col min="8963" max="9216" width="8.85546875" style="160"/>
    <col min="9217" max="9218" width="66.140625" style="160" customWidth="1"/>
    <col min="9219" max="9472" width="8.85546875" style="160"/>
    <col min="9473" max="9474" width="66.140625" style="160" customWidth="1"/>
    <col min="9475" max="9728" width="8.85546875" style="160"/>
    <col min="9729" max="9730" width="66.140625" style="160" customWidth="1"/>
    <col min="9731" max="9984" width="8.85546875" style="160"/>
    <col min="9985" max="9986" width="66.140625" style="160" customWidth="1"/>
    <col min="9987" max="10240" width="8.85546875" style="160"/>
    <col min="10241" max="10242" width="66.140625" style="160" customWidth="1"/>
    <col min="10243" max="10496" width="8.85546875" style="160"/>
    <col min="10497" max="10498" width="66.140625" style="160" customWidth="1"/>
    <col min="10499" max="10752" width="8.85546875" style="160"/>
    <col min="10753" max="10754" width="66.140625" style="160" customWidth="1"/>
    <col min="10755" max="11008" width="8.85546875" style="160"/>
    <col min="11009" max="11010" width="66.140625" style="160" customWidth="1"/>
    <col min="11011" max="11264" width="8.85546875" style="160"/>
    <col min="11265" max="11266" width="66.140625" style="160" customWidth="1"/>
    <col min="11267" max="11520" width="8.85546875" style="160"/>
    <col min="11521" max="11522" width="66.140625" style="160" customWidth="1"/>
    <col min="11523" max="11776" width="8.85546875" style="160"/>
    <col min="11777" max="11778" width="66.140625" style="160" customWidth="1"/>
    <col min="11779" max="12032" width="8.85546875" style="160"/>
    <col min="12033" max="12034" width="66.140625" style="160" customWidth="1"/>
    <col min="12035" max="12288" width="8.85546875" style="160"/>
    <col min="12289" max="12290" width="66.140625" style="160" customWidth="1"/>
    <col min="12291" max="12544" width="8.85546875" style="160"/>
    <col min="12545" max="12546" width="66.140625" style="160" customWidth="1"/>
    <col min="12547" max="12800" width="8.85546875" style="160"/>
    <col min="12801" max="12802" width="66.140625" style="160" customWidth="1"/>
    <col min="12803" max="13056" width="8.85546875" style="160"/>
    <col min="13057" max="13058" width="66.140625" style="160" customWidth="1"/>
    <col min="13059" max="13312" width="8.85546875" style="160"/>
    <col min="13313" max="13314" width="66.140625" style="160" customWidth="1"/>
    <col min="13315" max="13568" width="8.85546875" style="160"/>
    <col min="13569" max="13570" width="66.140625" style="160" customWidth="1"/>
    <col min="13571" max="13824" width="8.85546875" style="160"/>
    <col min="13825" max="13826" width="66.140625" style="160" customWidth="1"/>
    <col min="13827" max="14080" width="8.85546875" style="160"/>
    <col min="14081" max="14082" width="66.140625" style="160" customWidth="1"/>
    <col min="14083" max="14336" width="8.85546875" style="160"/>
    <col min="14337" max="14338" width="66.140625" style="160" customWidth="1"/>
    <col min="14339" max="14592" width="8.85546875" style="160"/>
    <col min="14593" max="14594" width="66.140625" style="160" customWidth="1"/>
    <col min="14595" max="14848" width="8.85546875" style="160"/>
    <col min="14849" max="14850" width="66.140625" style="160" customWidth="1"/>
    <col min="14851" max="15104" width="8.85546875" style="160"/>
    <col min="15105" max="15106" width="66.140625" style="160" customWidth="1"/>
    <col min="15107" max="15360" width="8.85546875" style="160"/>
    <col min="15361" max="15362" width="66.140625" style="160" customWidth="1"/>
    <col min="15363" max="15616" width="8.85546875" style="160"/>
    <col min="15617" max="15618" width="66.140625" style="160" customWidth="1"/>
    <col min="15619" max="15872" width="8.85546875" style="160"/>
    <col min="15873" max="15874" width="66.140625" style="160" customWidth="1"/>
    <col min="15875" max="16128" width="8.85546875" style="160"/>
    <col min="16129" max="16130" width="66.140625" style="160" customWidth="1"/>
    <col min="16131" max="16384" width="8.85546875" style="160"/>
  </cols>
  <sheetData>
    <row r="1" spans="1:8" ht="18.75" x14ac:dyDescent="0.25">
      <c r="B1" s="159" t="s">
        <v>70</v>
      </c>
    </row>
    <row r="2" spans="1:8" ht="18.75" x14ac:dyDescent="0.3">
      <c r="B2" s="161" t="s">
        <v>11</v>
      </c>
    </row>
    <row r="3" spans="1:8" ht="18.75" x14ac:dyDescent="0.3">
      <c r="B3" s="161" t="s">
        <v>538</v>
      </c>
    </row>
    <row r="4" spans="1:8" x14ac:dyDescent="0.25">
      <c r="B4" s="162"/>
    </row>
    <row r="5" spans="1:8" ht="18.75" x14ac:dyDescent="0.3">
      <c r="A5" s="389" t="str">
        <f>'1. паспорт местоположение'!A5:C5</f>
        <v>Год раскрытия информации: 2022 год</v>
      </c>
      <c r="B5" s="389"/>
      <c r="C5" s="163"/>
      <c r="D5" s="163"/>
      <c r="E5" s="163"/>
      <c r="F5" s="163"/>
      <c r="G5" s="163"/>
      <c r="H5" s="163"/>
    </row>
    <row r="6" spans="1:8" ht="18.75" x14ac:dyDescent="0.3">
      <c r="A6" s="164"/>
      <c r="B6" s="164"/>
      <c r="C6" s="164"/>
      <c r="D6" s="164"/>
      <c r="E6" s="164"/>
      <c r="F6" s="164"/>
      <c r="G6" s="164"/>
      <c r="H6" s="164"/>
    </row>
    <row r="7" spans="1:8" ht="18.75" x14ac:dyDescent="0.25">
      <c r="A7" s="390" t="s">
        <v>10</v>
      </c>
      <c r="B7" s="390"/>
      <c r="C7" s="165"/>
      <c r="D7" s="165"/>
      <c r="E7" s="165"/>
      <c r="F7" s="165"/>
      <c r="G7" s="165"/>
      <c r="H7" s="165"/>
    </row>
    <row r="8" spans="1:8" ht="18.75" x14ac:dyDescent="0.25">
      <c r="A8" s="165"/>
      <c r="B8" s="165"/>
      <c r="C8" s="165"/>
      <c r="D8" s="165"/>
      <c r="E8" s="165"/>
      <c r="F8" s="165"/>
      <c r="G8" s="165"/>
      <c r="H8" s="165"/>
    </row>
    <row r="9" spans="1:8" x14ac:dyDescent="0.25">
      <c r="A9" s="391" t="str">
        <f>'1. паспорт местоположение'!A9:C9</f>
        <v xml:space="preserve">Акционерное общество "Калининградская генерирующая компания" </v>
      </c>
      <c r="B9" s="391"/>
      <c r="C9" s="166"/>
      <c r="D9" s="166"/>
      <c r="E9" s="166"/>
      <c r="F9" s="166"/>
      <c r="G9" s="166"/>
      <c r="H9" s="166"/>
    </row>
    <row r="10" spans="1:8" x14ac:dyDescent="0.25">
      <c r="A10" s="388" t="s">
        <v>9</v>
      </c>
      <c r="B10" s="388"/>
      <c r="C10" s="167"/>
      <c r="D10" s="167"/>
      <c r="E10" s="167"/>
      <c r="F10" s="167"/>
      <c r="G10" s="167"/>
      <c r="H10" s="167"/>
    </row>
    <row r="11" spans="1:8" ht="18.75" x14ac:dyDescent="0.25">
      <c r="A11" s="165"/>
      <c r="B11" s="165"/>
      <c r="C11" s="165"/>
      <c r="D11" s="165"/>
      <c r="E11" s="165"/>
      <c r="F11" s="165"/>
      <c r="G11" s="165"/>
      <c r="H11" s="165"/>
    </row>
    <row r="12" spans="1:8" ht="30.75" customHeight="1" x14ac:dyDescent="0.25">
      <c r="A12" s="391" t="str">
        <f>'1. паспорт местоположение'!A12:C12</f>
        <v>J_KGK_01</v>
      </c>
      <c r="B12" s="391"/>
      <c r="C12" s="166"/>
      <c r="D12" s="166"/>
      <c r="E12" s="166"/>
      <c r="F12" s="166"/>
      <c r="G12" s="166"/>
      <c r="H12" s="166"/>
    </row>
    <row r="13" spans="1:8" x14ac:dyDescent="0.25">
      <c r="A13" s="388" t="s">
        <v>8</v>
      </c>
      <c r="B13" s="388"/>
      <c r="C13" s="167"/>
      <c r="D13" s="167"/>
      <c r="E13" s="167"/>
      <c r="F13" s="167"/>
      <c r="G13" s="167"/>
      <c r="H13" s="167"/>
    </row>
    <row r="14" spans="1:8" ht="18.75" x14ac:dyDescent="0.25">
      <c r="A14" s="168"/>
      <c r="B14" s="168"/>
      <c r="C14" s="168"/>
      <c r="D14" s="168"/>
      <c r="E14" s="168"/>
      <c r="F14" s="168"/>
      <c r="G14" s="168"/>
      <c r="H14" s="168"/>
    </row>
    <row r="15" spans="1:8" ht="39" customHeight="1" x14ac:dyDescent="0.25">
      <c r="A15" s="392" t="str">
        <f>'1. паспорт местоположение'!A15:C15</f>
        <v>Реконструкция производственного объекта "Гусевская ТЭЦ" г. Гусев</v>
      </c>
      <c r="B15" s="392"/>
      <c r="C15" s="166"/>
      <c r="D15" s="166"/>
      <c r="E15" s="166"/>
      <c r="F15" s="166"/>
      <c r="G15" s="166"/>
      <c r="H15" s="166"/>
    </row>
    <row r="16" spans="1:8" x14ac:dyDescent="0.25">
      <c r="A16" s="388" t="s">
        <v>7</v>
      </c>
      <c r="B16" s="388"/>
      <c r="C16" s="167"/>
      <c r="D16" s="167"/>
      <c r="E16" s="167"/>
      <c r="F16" s="167"/>
      <c r="G16" s="167"/>
      <c r="H16" s="167"/>
    </row>
    <row r="17" spans="1:2" x14ac:dyDescent="0.25">
      <c r="B17" s="169"/>
    </row>
    <row r="18" spans="1:2" ht="33.75" customHeight="1" x14ac:dyDescent="0.25">
      <c r="A18" s="393" t="s">
        <v>520</v>
      </c>
      <c r="B18" s="394"/>
    </row>
    <row r="19" spans="1:2" x14ac:dyDescent="0.25">
      <c r="B19" s="162"/>
    </row>
    <row r="20" spans="1:2" ht="16.5" thickBot="1" x14ac:dyDescent="0.3">
      <c r="B20" s="170"/>
    </row>
    <row r="21" spans="1:2" ht="29.45" customHeight="1" thickBot="1" x14ac:dyDescent="0.3">
      <c r="A21" s="171" t="s">
        <v>387</v>
      </c>
      <c r="B21" s="172" t="str">
        <f>A15</f>
        <v>Реконструкция производственного объекта "Гусевская ТЭЦ" г. Гусев</v>
      </c>
    </row>
    <row r="22" spans="1:2" ht="16.5" thickBot="1" x14ac:dyDescent="0.3">
      <c r="A22" s="171" t="s">
        <v>388</v>
      </c>
      <c r="B22" s="172" t="str">
        <f>'1. паспорт местоположение'!C27</f>
        <v>Муниципальное образование "Гусевский городской округ"</v>
      </c>
    </row>
    <row r="23" spans="1:2" ht="16.5" thickBot="1" x14ac:dyDescent="0.3">
      <c r="A23" s="171" t="s">
        <v>353</v>
      </c>
      <c r="B23" s="173" t="str">
        <f>'1. паспорт местоположение'!C22</f>
        <v>Реконструкция</v>
      </c>
    </row>
    <row r="24" spans="1:2" ht="16.5" thickBot="1" x14ac:dyDescent="0.3">
      <c r="A24" s="171" t="s">
        <v>566</v>
      </c>
      <c r="B24" s="174">
        <v>50</v>
      </c>
    </row>
    <row r="25" spans="1:2" ht="16.5" thickBot="1" x14ac:dyDescent="0.3">
      <c r="A25" s="175" t="s">
        <v>389</v>
      </c>
      <c r="B25" s="172">
        <f>'3.3 паспорт описание'!C29</f>
        <v>2023</v>
      </c>
    </row>
    <row r="26" spans="1:2" ht="16.5" thickBot="1" x14ac:dyDescent="0.3">
      <c r="A26" s="176" t="s">
        <v>390</v>
      </c>
      <c r="B26" s="177" t="s">
        <v>557</v>
      </c>
    </row>
    <row r="27" spans="1:2" ht="29.25" thickBot="1" x14ac:dyDescent="0.3">
      <c r="A27" s="178" t="s">
        <v>590</v>
      </c>
      <c r="B27" s="179">
        <f>'3.3 паспорт описание'!C25</f>
        <v>994.39089551204995</v>
      </c>
    </row>
    <row r="28" spans="1:2" ht="16.5" thickBot="1" x14ac:dyDescent="0.3">
      <c r="A28" s="180" t="s">
        <v>391</v>
      </c>
      <c r="B28" s="180" t="s">
        <v>589</v>
      </c>
    </row>
    <row r="29" spans="1:2" ht="29.25" thickBot="1" x14ac:dyDescent="0.3">
      <c r="A29" s="181" t="s">
        <v>392</v>
      </c>
      <c r="B29" s="274">
        <f>'6.2. Паспорт фин осв ввод'!H24</f>
        <v>23.463687360000002</v>
      </c>
    </row>
    <row r="30" spans="1:2" ht="29.25" thickBot="1" x14ac:dyDescent="0.3">
      <c r="A30" s="181" t="s">
        <v>393</v>
      </c>
      <c r="B30" s="278">
        <f>B29</f>
        <v>23.463687360000002</v>
      </c>
    </row>
    <row r="31" spans="1:2" ht="16.5" thickBot="1" x14ac:dyDescent="0.3">
      <c r="A31" s="180" t="s">
        <v>394</v>
      </c>
      <c r="B31" s="179"/>
    </row>
    <row r="32" spans="1:2" ht="29.25" thickBot="1" x14ac:dyDescent="0.3">
      <c r="A32" s="181" t="s">
        <v>395</v>
      </c>
      <c r="B32" s="278">
        <f>B30</f>
        <v>23.463687360000002</v>
      </c>
    </row>
    <row r="33" spans="1:3" ht="16.5" thickBot="1" x14ac:dyDescent="0.3">
      <c r="A33" s="180" t="s">
        <v>396</v>
      </c>
      <c r="B33" s="278">
        <f>B32</f>
        <v>23.463687360000002</v>
      </c>
    </row>
    <row r="34" spans="1:3" ht="16.5" thickBot="1" x14ac:dyDescent="0.3">
      <c r="A34" s="180" t="s">
        <v>397</v>
      </c>
      <c r="B34" s="182">
        <f>B33/$B$27</f>
        <v>2.3596040013940042E-2</v>
      </c>
    </row>
    <row r="35" spans="1:3" ht="16.5" thickBot="1" x14ac:dyDescent="0.3">
      <c r="A35" s="180" t="s">
        <v>398</v>
      </c>
      <c r="B35" s="179">
        <v>23.423400000000001</v>
      </c>
      <c r="C35" s="160">
        <v>1</v>
      </c>
    </row>
    <row r="36" spans="1:3" ht="16.5" thickBot="1" x14ac:dyDescent="0.3">
      <c r="A36" s="180" t="s">
        <v>399</v>
      </c>
      <c r="B36" s="179">
        <v>19.521899999999999</v>
      </c>
      <c r="C36" s="160">
        <v>2</v>
      </c>
    </row>
    <row r="37" spans="1:3" ht="16.5" thickBot="1" x14ac:dyDescent="0.3">
      <c r="A37" s="180" t="s">
        <v>396</v>
      </c>
      <c r="B37" s="179"/>
    </row>
    <row r="38" spans="1:3" ht="16.5" thickBot="1" x14ac:dyDescent="0.3">
      <c r="A38" s="180" t="s">
        <v>397</v>
      </c>
      <c r="B38" s="182">
        <f>B37/$B$27</f>
        <v>0</v>
      </c>
    </row>
    <row r="39" spans="1:3" ht="16.5" thickBot="1" x14ac:dyDescent="0.3">
      <c r="A39" s="180" t="s">
        <v>398</v>
      </c>
      <c r="B39" s="179"/>
      <c r="C39" s="160">
        <v>1</v>
      </c>
    </row>
    <row r="40" spans="1:3" ht="16.5" thickBot="1" x14ac:dyDescent="0.3">
      <c r="A40" s="180" t="s">
        <v>399</v>
      </c>
      <c r="B40" s="179"/>
      <c r="C40" s="160">
        <v>2</v>
      </c>
    </row>
    <row r="41" spans="1:3" ht="29.25" thickBot="1" x14ac:dyDescent="0.3">
      <c r="A41" s="181" t="s">
        <v>400</v>
      </c>
      <c r="B41" s="179">
        <f>B42+B46+B50+B54</f>
        <v>0</v>
      </c>
    </row>
    <row r="42" spans="1:3" ht="16.5" thickBot="1" x14ac:dyDescent="0.3">
      <c r="A42" s="180" t="s">
        <v>396</v>
      </c>
      <c r="B42" s="179"/>
    </row>
    <row r="43" spans="1:3" ht="16.5" thickBot="1" x14ac:dyDescent="0.3">
      <c r="A43" s="180" t="s">
        <v>397</v>
      </c>
      <c r="B43" s="182">
        <f>B42/$B$27</f>
        <v>0</v>
      </c>
    </row>
    <row r="44" spans="1:3" ht="16.5" thickBot="1" x14ac:dyDescent="0.3">
      <c r="A44" s="180" t="s">
        <v>398</v>
      </c>
      <c r="B44" s="179"/>
      <c r="C44" s="160">
        <v>1</v>
      </c>
    </row>
    <row r="45" spans="1:3" ht="16.5" thickBot="1" x14ac:dyDescent="0.3">
      <c r="A45" s="180" t="s">
        <v>399</v>
      </c>
      <c r="B45" s="179"/>
      <c r="C45" s="160">
        <v>2</v>
      </c>
    </row>
    <row r="46" spans="1:3" ht="16.5" thickBot="1" x14ac:dyDescent="0.3">
      <c r="A46" s="180" t="s">
        <v>396</v>
      </c>
      <c r="B46" s="179"/>
    </row>
    <row r="47" spans="1:3" ht="16.5" thickBot="1" x14ac:dyDescent="0.3">
      <c r="A47" s="180" t="s">
        <v>397</v>
      </c>
      <c r="B47" s="182">
        <f>B46/$B$27</f>
        <v>0</v>
      </c>
    </row>
    <row r="48" spans="1:3" ht="16.5" thickBot="1" x14ac:dyDescent="0.3">
      <c r="A48" s="180" t="s">
        <v>398</v>
      </c>
      <c r="B48" s="179"/>
      <c r="C48" s="160">
        <v>1</v>
      </c>
    </row>
    <row r="49" spans="1:3" ht="16.5" thickBot="1" x14ac:dyDescent="0.3">
      <c r="A49" s="180" t="s">
        <v>399</v>
      </c>
      <c r="B49" s="179"/>
      <c r="C49" s="160">
        <v>2</v>
      </c>
    </row>
    <row r="50" spans="1:3" ht="30.75" thickBot="1" x14ac:dyDescent="0.3">
      <c r="A50" s="180" t="s">
        <v>396</v>
      </c>
      <c r="B50" s="179"/>
    </row>
    <row r="51" spans="1:3" ht="16.5" thickBot="1" x14ac:dyDescent="0.3">
      <c r="A51" s="180" t="s">
        <v>397</v>
      </c>
      <c r="B51" s="182">
        <f>B50/$B$27</f>
        <v>0</v>
      </c>
    </row>
    <row r="52" spans="1:3" ht="16.5" thickBot="1" x14ac:dyDescent="0.3">
      <c r="A52" s="180" t="s">
        <v>398</v>
      </c>
      <c r="B52" s="179"/>
      <c r="C52" s="160">
        <v>1</v>
      </c>
    </row>
    <row r="53" spans="1:3" ht="16.5" thickBot="1" x14ac:dyDescent="0.3">
      <c r="A53" s="180" t="s">
        <v>399</v>
      </c>
      <c r="B53" s="179"/>
      <c r="C53" s="160">
        <v>2</v>
      </c>
    </row>
    <row r="54" spans="1:3" ht="30.75" thickBot="1" x14ac:dyDescent="0.3">
      <c r="A54" s="180" t="s">
        <v>396</v>
      </c>
      <c r="B54" s="179"/>
    </row>
    <row r="55" spans="1:3" ht="16.5" thickBot="1" x14ac:dyDescent="0.3">
      <c r="A55" s="180" t="s">
        <v>397</v>
      </c>
      <c r="B55" s="182">
        <f>B54/$B$27</f>
        <v>0</v>
      </c>
    </row>
    <row r="56" spans="1:3" ht="16.5" thickBot="1" x14ac:dyDescent="0.3">
      <c r="A56" s="180" t="s">
        <v>398</v>
      </c>
      <c r="B56" s="179"/>
      <c r="C56" s="160">
        <v>1</v>
      </c>
    </row>
    <row r="57" spans="1:3" ht="16.5" thickBot="1" x14ac:dyDescent="0.3">
      <c r="A57" s="180" t="s">
        <v>399</v>
      </c>
      <c r="B57" s="179"/>
      <c r="C57" s="160">
        <v>2</v>
      </c>
    </row>
    <row r="58" spans="1:3" ht="29.25" thickBot="1" x14ac:dyDescent="0.3">
      <c r="A58" s="181" t="s">
        <v>401</v>
      </c>
      <c r="B58" s="179">
        <f>B59+B63+B67+B71</f>
        <v>0</v>
      </c>
    </row>
    <row r="59" spans="1:3" ht="30.75" thickBot="1" x14ac:dyDescent="0.3">
      <c r="A59" s="180" t="s">
        <v>396</v>
      </c>
      <c r="B59" s="179"/>
    </row>
    <row r="60" spans="1:3" ht="16.5" thickBot="1" x14ac:dyDescent="0.3">
      <c r="A60" s="180" t="s">
        <v>397</v>
      </c>
      <c r="B60" s="182">
        <f>B59/$B$27</f>
        <v>0</v>
      </c>
    </row>
    <row r="61" spans="1:3" ht="16.5" thickBot="1" x14ac:dyDescent="0.3">
      <c r="A61" s="180" t="s">
        <v>398</v>
      </c>
      <c r="B61" s="179"/>
      <c r="C61" s="160">
        <v>1</v>
      </c>
    </row>
    <row r="62" spans="1:3" ht="16.5" thickBot="1" x14ac:dyDescent="0.3">
      <c r="A62" s="180" t="s">
        <v>399</v>
      </c>
      <c r="B62" s="179"/>
      <c r="C62" s="160">
        <v>2</v>
      </c>
    </row>
    <row r="63" spans="1:3" ht="30.75" thickBot="1" x14ac:dyDescent="0.3">
      <c r="A63" s="180" t="s">
        <v>396</v>
      </c>
      <c r="B63" s="179"/>
    </row>
    <row r="64" spans="1:3" ht="16.5" thickBot="1" x14ac:dyDescent="0.3">
      <c r="A64" s="180" t="s">
        <v>397</v>
      </c>
      <c r="B64" s="182">
        <f>B63/$B$27</f>
        <v>0</v>
      </c>
    </row>
    <row r="65" spans="1:3" ht="16.5" thickBot="1" x14ac:dyDescent="0.3">
      <c r="A65" s="180" t="s">
        <v>398</v>
      </c>
      <c r="B65" s="179"/>
      <c r="C65" s="160">
        <v>1</v>
      </c>
    </row>
    <row r="66" spans="1:3" ht="16.5" thickBot="1" x14ac:dyDescent="0.3">
      <c r="A66" s="180" t="s">
        <v>399</v>
      </c>
      <c r="B66" s="179"/>
      <c r="C66" s="160">
        <v>2</v>
      </c>
    </row>
    <row r="67" spans="1:3" ht="30.75" thickBot="1" x14ac:dyDescent="0.3">
      <c r="A67" s="180" t="s">
        <v>396</v>
      </c>
      <c r="B67" s="179"/>
    </row>
    <row r="68" spans="1:3" ht="16.5" thickBot="1" x14ac:dyDescent="0.3">
      <c r="A68" s="180" t="s">
        <v>397</v>
      </c>
      <c r="B68" s="182">
        <f>B67/$B$27</f>
        <v>0</v>
      </c>
    </row>
    <row r="69" spans="1:3" ht="16.5" thickBot="1" x14ac:dyDescent="0.3">
      <c r="A69" s="180" t="s">
        <v>398</v>
      </c>
      <c r="B69" s="179"/>
      <c r="C69" s="160">
        <v>1</v>
      </c>
    </row>
    <row r="70" spans="1:3" ht="16.5" thickBot="1" x14ac:dyDescent="0.3">
      <c r="A70" s="180" t="s">
        <v>399</v>
      </c>
      <c r="B70" s="179"/>
      <c r="C70" s="160">
        <v>2</v>
      </c>
    </row>
    <row r="71" spans="1:3" ht="30.75" thickBot="1" x14ac:dyDescent="0.3">
      <c r="A71" s="180" t="s">
        <v>396</v>
      </c>
      <c r="B71" s="179"/>
    </row>
    <row r="72" spans="1:3" ht="16.5" thickBot="1" x14ac:dyDescent="0.3">
      <c r="A72" s="180" t="s">
        <v>397</v>
      </c>
      <c r="B72" s="182">
        <f>B71/$B$27</f>
        <v>0</v>
      </c>
    </row>
    <row r="73" spans="1:3" ht="16.5" thickBot="1" x14ac:dyDescent="0.3">
      <c r="A73" s="180" t="s">
        <v>398</v>
      </c>
      <c r="B73" s="179"/>
      <c r="C73" s="160">
        <v>1</v>
      </c>
    </row>
    <row r="74" spans="1:3" ht="16.5" thickBot="1" x14ac:dyDescent="0.3">
      <c r="A74" s="180" t="s">
        <v>399</v>
      </c>
      <c r="B74" s="179"/>
      <c r="C74" s="160">
        <v>2</v>
      </c>
    </row>
    <row r="75" spans="1:3" ht="29.25" thickBot="1" x14ac:dyDescent="0.3">
      <c r="A75" s="183" t="s">
        <v>402</v>
      </c>
      <c r="B75" s="184"/>
    </row>
    <row r="76" spans="1:3" ht="16.5" thickBot="1" x14ac:dyDescent="0.3">
      <c r="A76" s="185" t="s">
        <v>394</v>
      </c>
      <c r="B76" s="184"/>
    </row>
    <row r="77" spans="1:3" ht="16.5" thickBot="1" x14ac:dyDescent="0.3">
      <c r="A77" s="185" t="s">
        <v>403</v>
      </c>
      <c r="B77" s="184"/>
    </row>
    <row r="78" spans="1:3" ht="16.5" thickBot="1" x14ac:dyDescent="0.3">
      <c r="A78" s="185" t="s">
        <v>404</v>
      </c>
      <c r="B78" s="184"/>
    </row>
    <row r="79" spans="1:3" ht="16.5" thickBot="1" x14ac:dyDescent="0.3">
      <c r="A79" s="185" t="s">
        <v>405</v>
      </c>
      <c r="B79" s="184"/>
    </row>
    <row r="80" spans="1:3" ht="16.5" thickBot="1" x14ac:dyDescent="0.3">
      <c r="A80" s="175" t="s">
        <v>406</v>
      </c>
      <c r="B80" s="186">
        <f>B81/$B$27</f>
        <v>2.3555525403255423E-2</v>
      </c>
    </row>
    <row r="81" spans="1:2" ht="16.5" thickBot="1" x14ac:dyDescent="0.3">
      <c r="A81" s="175" t="s">
        <v>407</v>
      </c>
      <c r="B81" s="187">
        <f xml:space="preserve"> SUMIF(C33:C74, 1,B33:B74)</f>
        <v>23.423400000000001</v>
      </c>
    </row>
    <row r="82" spans="1:2" ht="16.5" thickBot="1" x14ac:dyDescent="0.3">
      <c r="A82" s="175" t="s">
        <v>408</v>
      </c>
      <c r="B82" s="186">
        <f>B83/$B$27</f>
        <v>1.9632018040498474E-2</v>
      </c>
    </row>
    <row r="83" spans="1:2" ht="16.5" thickBot="1" x14ac:dyDescent="0.3">
      <c r="A83" s="176" t="s">
        <v>409</v>
      </c>
      <c r="B83" s="187">
        <f xml:space="preserve"> SUMIF(C35:C76, 2,B35:B76)</f>
        <v>19.521899999999999</v>
      </c>
    </row>
    <row r="84" spans="1:2" x14ac:dyDescent="0.25">
      <c r="A84" s="183" t="s">
        <v>410</v>
      </c>
      <c r="B84" s="395" t="s">
        <v>411</v>
      </c>
    </row>
    <row r="85" spans="1:2" x14ac:dyDescent="0.25">
      <c r="A85" s="188" t="s">
        <v>412</v>
      </c>
      <c r="B85" s="396"/>
    </row>
    <row r="86" spans="1:2" x14ac:dyDescent="0.25">
      <c r="A86" s="188" t="s">
        <v>413</v>
      </c>
      <c r="B86" s="396"/>
    </row>
    <row r="87" spans="1:2" x14ac:dyDescent="0.25">
      <c r="A87" s="188" t="s">
        <v>414</v>
      </c>
      <c r="B87" s="396"/>
    </row>
    <row r="88" spans="1:2" x14ac:dyDescent="0.25">
      <c r="A88" s="188" t="s">
        <v>415</v>
      </c>
      <c r="B88" s="396"/>
    </row>
    <row r="89" spans="1:2" ht="16.5" thickBot="1" x14ac:dyDescent="0.3">
      <c r="A89" s="189" t="s">
        <v>416</v>
      </c>
      <c r="B89" s="397"/>
    </row>
    <row r="90" spans="1:2" ht="30.75" thickBot="1" x14ac:dyDescent="0.3">
      <c r="A90" s="185" t="s">
        <v>417</v>
      </c>
      <c r="B90" s="190"/>
    </row>
    <row r="91" spans="1:2" ht="29.25" thickBot="1" x14ac:dyDescent="0.3">
      <c r="A91" s="175" t="s">
        <v>418</v>
      </c>
      <c r="B91" s="190"/>
    </row>
    <row r="92" spans="1:2" ht="16.5" thickBot="1" x14ac:dyDescent="0.3">
      <c r="A92" s="185" t="s">
        <v>394</v>
      </c>
      <c r="B92" s="191"/>
    </row>
    <row r="93" spans="1:2" ht="16.5" thickBot="1" x14ac:dyDescent="0.3">
      <c r="A93" s="185" t="s">
        <v>419</v>
      </c>
      <c r="B93" s="190"/>
    </row>
    <row r="94" spans="1:2" ht="16.5" thickBot="1" x14ac:dyDescent="0.3">
      <c r="A94" s="185" t="s">
        <v>420</v>
      </c>
      <c r="B94" s="191"/>
    </row>
    <row r="95" spans="1:2" ht="30.75" thickBot="1" x14ac:dyDescent="0.3">
      <c r="A95" s="192" t="s">
        <v>421</v>
      </c>
      <c r="B95" s="193" t="s">
        <v>422</v>
      </c>
    </row>
    <row r="96" spans="1:2" ht="16.5" thickBot="1" x14ac:dyDescent="0.3">
      <c r="A96" s="175" t="s">
        <v>423</v>
      </c>
      <c r="B96" s="194"/>
    </row>
    <row r="97" spans="1:2" ht="16.5" thickBot="1" x14ac:dyDescent="0.3">
      <c r="A97" s="188" t="s">
        <v>424</v>
      </c>
      <c r="B97" s="195"/>
    </row>
    <row r="98" spans="1:2" ht="16.5" thickBot="1" x14ac:dyDescent="0.3">
      <c r="A98" s="188" t="s">
        <v>425</v>
      </c>
      <c r="B98" s="195"/>
    </row>
    <row r="99" spans="1:2" ht="16.5" thickBot="1" x14ac:dyDescent="0.3">
      <c r="A99" s="188" t="s">
        <v>426</v>
      </c>
      <c r="B99" s="195"/>
    </row>
    <row r="100" spans="1:2" ht="45.75" thickBot="1" x14ac:dyDescent="0.3">
      <c r="A100" s="196" t="s">
        <v>427</v>
      </c>
      <c r="B100" s="191" t="s">
        <v>428</v>
      </c>
    </row>
    <row r="101" spans="1:2" ht="28.5" x14ac:dyDescent="0.25">
      <c r="A101" s="183" t="s">
        <v>429</v>
      </c>
      <c r="B101" s="395" t="s">
        <v>430</v>
      </c>
    </row>
    <row r="102" spans="1:2" x14ac:dyDescent="0.25">
      <c r="A102" s="188" t="s">
        <v>431</v>
      </c>
      <c r="B102" s="396"/>
    </row>
    <row r="103" spans="1:2" x14ac:dyDescent="0.25">
      <c r="A103" s="188" t="s">
        <v>432</v>
      </c>
      <c r="B103" s="396"/>
    </row>
    <row r="104" spans="1:2" x14ac:dyDescent="0.25">
      <c r="A104" s="188" t="s">
        <v>433</v>
      </c>
      <c r="B104" s="396"/>
    </row>
    <row r="105" spans="1:2" x14ac:dyDescent="0.25">
      <c r="A105" s="188" t="s">
        <v>434</v>
      </c>
      <c r="B105" s="396"/>
    </row>
    <row r="106" spans="1:2" ht="16.5" thickBot="1" x14ac:dyDescent="0.3">
      <c r="A106" s="197" t="s">
        <v>435</v>
      </c>
      <c r="B106" s="397"/>
    </row>
    <row r="109" spans="1:2" x14ac:dyDescent="0.25">
      <c r="A109" s="198"/>
      <c r="B109" s="199"/>
    </row>
    <row r="110" spans="1:2" x14ac:dyDescent="0.25">
      <c r="B110" s="200"/>
    </row>
    <row r="111" spans="1:2" x14ac:dyDescent="0.25">
      <c r="B111" s="201"/>
    </row>
  </sheetData>
  <customSheetViews>
    <customSheetView guid="{C290BBE0-3C98-461A-94BD-C632345D89F6}" showPageBreaks="1" fitToPage="1" printArea="1" hiddenColumns="1" view="pageBreakPreview" topLeftCell="A16">
      <selection activeCell="A25" sqref="A2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10">
      <selection activeCell="A25" sqref="A25"/>
      <pageMargins left="0.70866141732283472" right="0.70866141732283472" top="0.74803149606299213" bottom="0.74803149606299213" header="0.31496062992125984" footer="0.31496062992125984"/>
      <pageSetup paperSize="8" scale="56" orientation="portrait" r:id="rId2"/>
    </customSheetView>
    <customSheetView guid="{39B71E68-BF27-4D0E-9B8B-6F4286FA19B0}" showPageBreaks="1" fitToPage="1" printArea="1" hiddenColumns="1" view="pageBreakPreview" topLeftCell="A16">
      <selection activeCell="A25" sqref="A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23622047244094491" right="0.23622047244094491" top="0.74803149606299213" bottom="0.74803149606299213" header="0.31496062992125984" footer="0.31496062992125984"/>
  <pageSetup paperSize="8" scale="37" fitToHeight="3"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F4" zoomScale="80" zoomScaleSheetLayoutView="80" workbookViewId="0">
      <selection activeCell="G30" sqref="G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84" t="str">
        <f>'1. паспорт местоположение'!A5:C5</f>
        <v>Год раскрытия информации: 2022 год</v>
      </c>
      <c r="B4" s="284"/>
      <c r="C4" s="284"/>
      <c r="D4" s="284"/>
      <c r="E4" s="284"/>
      <c r="F4" s="284"/>
      <c r="G4" s="284"/>
      <c r="H4" s="284"/>
      <c r="I4" s="284"/>
      <c r="J4" s="284"/>
      <c r="K4" s="284"/>
      <c r="L4" s="284"/>
      <c r="M4" s="284"/>
      <c r="N4" s="284"/>
      <c r="O4" s="284"/>
      <c r="P4" s="284"/>
      <c r="Q4" s="284"/>
      <c r="R4" s="284"/>
      <c r="S4" s="284"/>
    </row>
    <row r="5" spans="1:28" s="8" customFormat="1" ht="15.75" x14ac:dyDescent="0.2">
      <c r="A5" s="12"/>
    </row>
    <row r="6" spans="1:28" s="8" customFormat="1" ht="18.75" x14ac:dyDescent="0.2">
      <c r="A6" s="288" t="s">
        <v>10</v>
      </c>
      <c r="B6" s="288"/>
      <c r="C6" s="288"/>
      <c r="D6" s="288"/>
      <c r="E6" s="288"/>
      <c r="F6" s="288"/>
      <c r="G6" s="288"/>
      <c r="H6" s="288"/>
      <c r="I6" s="288"/>
      <c r="J6" s="288"/>
      <c r="K6" s="288"/>
      <c r="L6" s="288"/>
      <c r="M6" s="288"/>
      <c r="N6" s="288"/>
      <c r="O6" s="288"/>
      <c r="P6" s="288"/>
      <c r="Q6" s="288"/>
      <c r="R6" s="288"/>
      <c r="S6" s="288"/>
      <c r="T6" s="10"/>
      <c r="U6" s="10"/>
      <c r="V6" s="10"/>
      <c r="W6" s="10"/>
      <c r="X6" s="10"/>
      <c r="Y6" s="10"/>
      <c r="Z6" s="10"/>
      <c r="AA6" s="10"/>
      <c r="AB6" s="10"/>
    </row>
    <row r="7" spans="1:28" s="8" customFormat="1" ht="18.75" x14ac:dyDescent="0.2">
      <c r="A7" s="288"/>
      <c r="B7" s="288"/>
      <c r="C7" s="288"/>
      <c r="D7" s="288"/>
      <c r="E7" s="288"/>
      <c r="F7" s="288"/>
      <c r="G7" s="288"/>
      <c r="H7" s="288"/>
      <c r="I7" s="288"/>
      <c r="J7" s="288"/>
      <c r="K7" s="288"/>
      <c r="L7" s="288"/>
      <c r="M7" s="288"/>
      <c r="N7" s="288"/>
      <c r="O7" s="288"/>
      <c r="P7" s="288"/>
      <c r="Q7" s="288"/>
      <c r="R7" s="288"/>
      <c r="S7" s="288"/>
      <c r="T7" s="10"/>
      <c r="U7" s="10"/>
      <c r="V7" s="10"/>
      <c r="W7" s="10"/>
      <c r="X7" s="10"/>
      <c r="Y7" s="10"/>
      <c r="Z7" s="10"/>
      <c r="AA7" s="10"/>
      <c r="AB7" s="10"/>
    </row>
    <row r="8" spans="1:28" s="8" customFormat="1" ht="18.75" x14ac:dyDescent="0.2">
      <c r="A8" s="291" t="str">
        <f>'1. паспорт местоположение'!A9:C9</f>
        <v xml:space="preserve">Акционерное общество "Калининградская генерирующая компания" </v>
      </c>
      <c r="B8" s="291"/>
      <c r="C8" s="291"/>
      <c r="D8" s="291"/>
      <c r="E8" s="291"/>
      <c r="F8" s="291"/>
      <c r="G8" s="291"/>
      <c r="H8" s="291"/>
      <c r="I8" s="291"/>
      <c r="J8" s="291"/>
      <c r="K8" s="291"/>
      <c r="L8" s="291"/>
      <c r="M8" s="291"/>
      <c r="N8" s="291"/>
      <c r="O8" s="291"/>
      <c r="P8" s="291"/>
      <c r="Q8" s="291"/>
      <c r="R8" s="291"/>
      <c r="S8" s="291"/>
      <c r="T8" s="10"/>
      <c r="U8" s="10"/>
      <c r="V8" s="10"/>
      <c r="W8" s="10"/>
      <c r="X8" s="10"/>
      <c r="Y8" s="10"/>
      <c r="Z8" s="10"/>
      <c r="AA8" s="10"/>
      <c r="AB8" s="10"/>
    </row>
    <row r="9" spans="1:28" s="8" customFormat="1" ht="18.75" x14ac:dyDescent="0.2">
      <c r="A9" s="285" t="s">
        <v>9</v>
      </c>
      <c r="B9" s="285"/>
      <c r="C9" s="285"/>
      <c r="D9" s="285"/>
      <c r="E9" s="285"/>
      <c r="F9" s="285"/>
      <c r="G9" s="285"/>
      <c r="H9" s="285"/>
      <c r="I9" s="285"/>
      <c r="J9" s="285"/>
      <c r="K9" s="285"/>
      <c r="L9" s="285"/>
      <c r="M9" s="285"/>
      <c r="N9" s="285"/>
      <c r="O9" s="285"/>
      <c r="P9" s="285"/>
      <c r="Q9" s="285"/>
      <c r="R9" s="285"/>
      <c r="S9" s="285"/>
      <c r="T9" s="10"/>
      <c r="U9" s="10"/>
      <c r="V9" s="10"/>
      <c r="W9" s="10"/>
      <c r="X9" s="10"/>
      <c r="Y9" s="10"/>
      <c r="Z9" s="10"/>
      <c r="AA9" s="10"/>
      <c r="AB9" s="10"/>
    </row>
    <row r="10" spans="1:28" s="8" customFormat="1" ht="18.75" x14ac:dyDescent="0.2">
      <c r="A10" s="288"/>
      <c r="B10" s="288"/>
      <c r="C10" s="288"/>
      <c r="D10" s="288"/>
      <c r="E10" s="288"/>
      <c r="F10" s="288"/>
      <c r="G10" s="288"/>
      <c r="H10" s="288"/>
      <c r="I10" s="288"/>
      <c r="J10" s="288"/>
      <c r="K10" s="288"/>
      <c r="L10" s="288"/>
      <c r="M10" s="288"/>
      <c r="N10" s="288"/>
      <c r="O10" s="288"/>
      <c r="P10" s="288"/>
      <c r="Q10" s="288"/>
      <c r="R10" s="288"/>
      <c r="S10" s="288"/>
      <c r="T10" s="10"/>
      <c r="U10" s="10"/>
      <c r="V10" s="10"/>
      <c r="W10" s="10"/>
      <c r="X10" s="10"/>
      <c r="Y10" s="10"/>
      <c r="Z10" s="10"/>
      <c r="AA10" s="10"/>
      <c r="AB10" s="10"/>
    </row>
    <row r="11" spans="1:28" s="8" customFormat="1" ht="18.75" x14ac:dyDescent="0.2">
      <c r="A11" s="291" t="str">
        <f>'1. паспорт местоположение'!A12:C12</f>
        <v>J_KGK_01</v>
      </c>
      <c r="B11" s="291"/>
      <c r="C11" s="291"/>
      <c r="D11" s="291"/>
      <c r="E11" s="291"/>
      <c r="F11" s="291"/>
      <c r="G11" s="291"/>
      <c r="H11" s="291"/>
      <c r="I11" s="291"/>
      <c r="J11" s="291"/>
      <c r="K11" s="291"/>
      <c r="L11" s="291"/>
      <c r="M11" s="291"/>
      <c r="N11" s="291"/>
      <c r="O11" s="291"/>
      <c r="P11" s="291"/>
      <c r="Q11" s="291"/>
      <c r="R11" s="291"/>
      <c r="S11" s="291"/>
      <c r="T11" s="10"/>
      <c r="U11" s="10"/>
      <c r="V11" s="10"/>
      <c r="W11" s="10"/>
      <c r="X11" s="10"/>
      <c r="Y11" s="10"/>
      <c r="Z11" s="10"/>
      <c r="AA11" s="10"/>
      <c r="AB11" s="10"/>
    </row>
    <row r="12" spans="1:28" s="8" customFormat="1" ht="18.75" x14ac:dyDescent="0.2">
      <c r="A12" s="285" t="s">
        <v>8</v>
      </c>
      <c r="B12" s="285"/>
      <c r="C12" s="285"/>
      <c r="D12" s="285"/>
      <c r="E12" s="285"/>
      <c r="F12" s="285"/>
      <c r="G12" s="285"/>
      <c r="H12" s="285"/>
      <c r="I12" s="285"/>
      <c r="J12" s="285"/>
      <c r="K12" s="285"/>
      <c r="L12" s="285"/>
      <c r="M12" s="285"/>
      <c r="N12" s="285"/>
      <c r="O12" s="285"/>
      <c r="P12" s="285"/>
      <c r="Q12" s="285"/>
      <c r="R12" s="285"/>
      <c r="S12" s="285"/>
      <c r="T12" s="10"/>
      <c r="U12" s="10"/>
      <c r="V12" s="10"/>
      <c r="W12" s="10"/>
      <c r="X12" s="10"/>
      <c r="Y12" s="10"/>
      <c r="Z12" s="10"/>
      <c r="AA12" s="10"/>
      <c r="AB12" s="10"/>
    </row>
    <row r="13" spans="1:28" s="8" customFormat="1" ht="15.75" customHeight="1" x14ac:dyDescent="0.2">
      <c r="A13" s="295"/>
      <c r="B13" s="295"/>
      <c r="C13" s="295"/>
      <c r="D13" s="295"/>
      <c r="E13" s="295"/>
      <c r="F13" s="295"/>
      <c r="G13" s="295"/>
      <c r="H13" s="295"/>
      <c r="I13" s="295"/>
      <c r="J13" s="295"/>
      <c r="K13" s="295"/>
      <c r="L13" s="295"/>
      <c r="M13" s="295"/>
      <c r="N13" s="295"/>
      <c r="O13" s="295"/>
      <c r="P13" s="295"/>
      <c r="Q13" s="295"/>
      <c r="R13" s="295"/>
      <c r="S13" s="295"/>
      <c r="T13" s="4"/>
      <c r="U13" s="4"/>
      <c r="V13" s="4"/>
      <c r="W13" s="4"/>
      <c r="X13" s="4"/>
      <c r="Y13" s="4"/>
      <c r="Z13" s="4"/>
      <c r="AA13" s="4"/>
      <c r="AB13" s="4"/>
    </row>
    <row r="14" spans="1:28" s="3" customFormat="1" ht="12" x14ac:dyDescent="0.2">
      <c r="A14" s="291" t="str">
        <f>'1. паспорт местоположение'!A15</f>
        <v>Реконструкция производственного объекта "Гусевская ТЭЦ" г. Гусев</v>
      </c>
      <c r="B14" s="291"/>
      <c r="C14" s="291"/>
      <c r="D14" s="291"/>
      <c r="E14" s="291"/>
      <c r="F14" s="291"/>
      <c r="G14" s="291"/>
      <c r="H14" s="291"/>
      <c r="I14" s="291"/>
      <c r="J14" s="291"/>
      <c r="K14" s="291"/>
      <c r="L14" s="291"/>
      <c r="M14" s="291"/>
      <c r="N14" s="291"/>
      <c r="O14" s="291"/>
      <c r="P14" s="291"/>
      <c r="Q14" s="291"/>
      <c r="R14" s="291"/>
      <c r="S14" s="291"/>
      <c r="T14" s="7"/>
      <c r="U14" s="7"/>
      <c r="V14" s="7"/>
      <c r="W14" s="7"/>
      <c r="X14" s="7"/>
      <c r="Y14" s="7"/>
      <c r="Z14" s="7"/>
      <c r="AA14" s="7"/>
      <c r="AB14" s="7"/>
    </row>
    <row r="15" spans="1:28" s="3" customFormat="1" ht="15" customHeight="1" x14ac:dyDescent="0.2">
      <c r="A15" s="285" t="s">
        <v>7</v>
      </c>
      <c r="B15" s="285"/>
      <c r="C15" s="285"/>
      <c r="D15" s="285"/>
      <c r="E15" s="285"/>
      <c r="F15" s="285"/>
      <c r="G15" s="285"/>
      <c r="H15" s="285"/>
      <c r="I15" s="285"/>
      <c r="J15" s="285"/>
      <c r="K15" s="285"/>
      <c r="L15" s="285"/>
      <c r="M15" s="285"/>
      <c r="N15" s="285"/>
      <c r="O15" s="285"/>
      <c r="P15" s="285"/>
      <c r="Q15" s="285"/>
      <c r="R15" s="285"/>
      <c r="S15" s="285"/>
      <c r="T15" s="5"/>
      <c r="U15" s="5"/>
      <c r="V15" s="5"/>
      <c r="W15" s="5"/>
      <c r="X15" s="5"/>
      <c r="Y15" s="5"/>
      <c r="Z15" s="5"/>
      <c r="AA15" s="5"/>
      <c r="AB15" s="5"/>
    </row>
    <row r="16" spans="1:28" s="3" customFormat="1" ht="15" customHeight="1" x14ac:dyDescent="0.2">
      <c r="A16" s="295"/>
      <c r="B16" s="295"/>
      <c r="C16" s="295"/>
      <c r="D16" s="295"/>
      <c r="E16" s="295"/>
      <c r="F16" s="295"/>
      <c r="G16" s="295"/>
      <c r="H16" s="295"/>
      <c r="I16" s="295"/>
      <c r="J16" s="295"/>
      <c r="K16" s="295"/>
      <c r="L16" s="295"/>
      <c r="M16" s="295"/>
      <c r="N16" s="295"/>
      <c r="O16" s="295"/>
      <c r="P16" s="295"/>
      <c r="Q16" s="295"/>
      <c r="R16" s="295"/>
      <c r="S16" s="295"/>
      <c r="T16" s="4"/>
      <c r="U16" s="4"/>
      <c r="V16" s="4"/>
      <c r="W16" s="4"/>
      <c r="X16" s="4"/>
      <c r="Y16" s="4"/>
    </row>
    <row r="17" spans="1:28" s="3" customFormat="1" ht="45.75" customHeight="1" x14ac:dyDescent="0.2">
      <c r="A17" s="286" t="s">
        <v>495</v>
      </c>
      <c r="B17" s="286"/>
      <c r="C17" s="286"/>
      <c r="D17" s="286"/>
      <c r="E17" s="286"/>
      <c r="F17" s="286"/>
      <c r="G17" s="286"/>
      <c r="H17" s="286"/>
      <c r="I17" s="286"/>
      <c r="J17" s="286"/>
      <c r="K17" s="286"/>
      <c r="L17" s="286"/>
      <c r="M17" s="286"/>
      <c r="N17" s="286"/>
      <c r="O17" s="286"/>
      <c r="P17" s="286"/>
      <c r="Q17" s="286"/>
      <c r="R17" s="286"/>
      <c r="S17" s="286"/>
      <c r="T17" s="6"/>
      <c r="U17" s="6"/>
      <c r="V17" s="6"/>
      <c r="W17" s="6"/>
      <c r="X17" s="6"/>
      <c r="Y17" s="6"/>
      <c r="Z17" s="6"/>
      <c r="AA17" s="6"/>
      <c r="AB17" s="6"/>
    </row>
    <row r="18" spans="1:28" s="3" customFormat="1" ht="15" customHeight="1" x14ac:dyDescent="0.2">
      <c r="A18" s="296"/>
      <c r="B18" s="296"/>
      <c r="C18" s="296"/>
      <c r="D18" s="296"/>
      <c r="E18" s="296"/>
      <c r="F18" s="296"/>
      <c r="G18" s="296"/>
      <c r="H18" s="296"/>
      <c r="I18" s="296"/>
      <c r="J18" s="296"/>
      <c r="K18" s="296"/>
      <c r="L18" s="296"/>
      <c r="M18" s="296"/>
      <c r="N18" s="296"/>
      <c r="O18" s="296"/>
      <c r="P18" s="296"/>
      <c r="Q18" s="296"/>
      <c r="R18" s="296"/>
      <c r="S18" s="296"/>
      <c r="T18" s="4"/>
      <c r="U18" s="4"/>
      <c r="V18" s="4"/>
      <c r="W18" s="4"/>
      <c r="X18" s="4"/>
      <c r="Y18" s="4"/>
    </row>
    <row r="19" spans="1:28" s="3" customFormat="1" ht="54" customHeight="1" x14ac:dyDescent="0.2">
      <c r="A19" s="290" t="s">
        <v>6</v>
      </c>
      <c r="B19" s="290" t="s">
        <v>104</v>
      </c>
      <c r="C19" s="292" t="s">
        <v>386</v>
      </c>
      <c r="D19" s="290" t="s">
        <v>385</v>
      </c>
      <c r="E19" s="290" t="s">
        <v>103</v>
      </c>
      <c r="F19" s="290" t="s">
        <v>102</v>
      </c>
      <c r="G19" s="290" t="s">
        <v>381</v>
      </c>
      <c r="H19" s="290" t="s">
        <v>101</v>
      </c>
      <c r="I19" s="290" t="s">
        <v>100</v>
      </c>
      <c r="J19" s="290" t="s">
        <v>99</v>
      </c>
      <c r="K19" s="290" t="s">
        <v>98</v>
      </c>
      <c r="L19" s="290" t="s">
        <v>97</v>
      </c>
      <c r="M19" s="290" t="s">
        <v>96</v>
      </c>
      <c r="N19" s="290" t="s">
        <v>95</v>
      </c>
      <c r="O19" s="290" t="s">
        <v>94</v>
      </c>
      <c r="P19" s="290" t="s">
        <v>93</v>
      </c>
      <c r="Q19" s="290" t="s">
        <v>384</v>
      </c>
      <c r="R19" s="290"/>
      <c r="S19" s="294" t="s">
        <v>488</v>
      </c>
      <c r="T19" s="4"/>
      <c r="U19" s="4"/>
      <c r="V19" s="4"/>
      <c r="W19" s="4"/>
      <c r="X19" s="4"/>
      <c r="Y19" s="4"/>
    </row>
    <row r="20" spans="1:28" s="3" customFormat="1" ht="180.75" customHeight="1" x14ac:dyDescent="0.2">
      <c r="A20" s="290"/>
      <c r="B20" s="290"/>
      <c r="C20" s="293"/>
      <c r="D20" s="290"/>
      <c r="E20" s="290"/>
      <c r="F20" s="290"/>
      <c r="G20" s="290"/>
      <c r="H20" s="290"/>
      <c r="I20" s="290"/>
      <c r="J20" s="290"/>
      <c r="K20" s="290"/>
      <c r="L20" s="290"/>
      <c r="M20" s="290"/>
      <c r="N20" s="290"/>
      <c r="O20" s="290"/>
      <c r="P20" s="290"/>
      <c r="Q20" s="26" t="s">
        <v>382</v>
      </c>
      <c r="R20" s="27" t="s">
        <v>383</v>
      </c>
      <c r="S20" s="294"/>
      <c r="T20" s="4"/>
      <c r="U20" s="4"/>
      <c r="V20" s="4"/>
      <c r="W20" s="4"/>
      <c r="X20" s="4"/>
      <c r="Y20" s="4"/>
    </row>
    <row r="21" spans="1:28" s="3" customFormat="1" ht="18.75" x14ac:dyDescent="0.2">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c r="T21" s="4"/>
      <c r="U21" s="4"/>
      <c r="V21" s="4"/>
      <c r="W21" s="4"/>
      <c r="X21" s="4"/>
      <c r="Y21" s="4"/>
    </row>
    <row r="22" spans="1:28" s="3" customFormat="1" ht="32.25" customHeight="1" x14ac:dyDescent="0.2">
      <c r="A22" s="26"/>
      <c r="B22" s="28" t="s">
        <v>92</v>
      </c>
      <c r="C22" s="28"/>
      <c r="D22" s="28"/>
      <c r="E22" s="28" t="s">
        <v>91</v>
      </c>
      <c r="F22" s="28" t="s">
        <v>90</v>
      </c>
      <c r="G22" s="28" t="s">
        <v>489</v>
      </c>
      <c r="H22" s="28" t="s">
        <v>556</v>
      </c>
      <c r="I22" s="28" t="s">
        <v>556</v>
      </c>
      <c r="J22" s="28" t="s">
        <v>556</v>
      </c>
      <c r="K22" s="28" t="s">
        <v>556</v>
      </c>
      <c r="L22" s="28" t="s">
        <v>556</v>
      </c>
      <c r="M22" s="28" t="s">
        <v>556</v>
      </c>
      <c r="N22" s="28" t="s">
        <v>556</v>
      </c>
      <c r="O22" s="28" t="s">
        <v>556</v>
      </c>
      <c r="P22" s="28" t="s">
        <v>556</v>
      </c>
      <c r="Q22" s="28" t="s">
        <v>556</v>
      </c>
      <c r="R22" s="28" t="s">
        <v>556</v>
      </c>
      <c r="S22" s="28" t="s">
        <v>556</v>
      </c>
      <c r="T22" s="4"/>
      <c r="U22" s="4"/>
      <c r="V22" s="4"/>
      <c r="W22" s="4"/>
      <c r="X22" s="4"/>
      <c r="Y22" s="4"/>
    </row>
    <row r="23" spans="1:28" ht="20.25" customHeight="1" x14ac:dyDescent="0.25">
      <c r="A23" s="88"/>
      <c r="B23" s="28" t="s">
        <v>379</v>
      </c>
      <c r="C23" s="28"/>
      <c r="D23" s="28"/>
      <c r="E23" s="88" t="s">
        <v>380</v>
      </c>
      <c r="F23" s="88" t="s">
        <v>380</v>
      </c>
      <c r="G23" s="88" t="s">
        <v>380</v>
      </c>
      <c r="H23" s="88"/>
      <c r="I23" s="88"/>
      <c r="J23" s="88"/>
      <c r="K23" s="88"/>
      <c r="L23" s="88"/>
      <c r="M23" s="88"/>
      <c r="N23" s="88"/>
      <c r="O23" s="88"/>
      <c r="P23" s="88"/>
      <c r="Q23" s="89"/>
      <c r="R23" s="2"/>
      <c r="S23" s="2"/>
    </row>
  </sheetData>
  <customSheetViews>
    <customSheetView guid="{C290BBE0-3C98-461A-94BD-C632345D89F6}"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G30" sqref="G30"/>
      <pageMargins left="0.70866141732283472" right="0.70866141732283472" top="0.74803149606299213" bottom="0.74803149606299213" header="0.31496062992125984" footer="0.31496062992125984"/>
      <pageSetup paperSize="8" scale="33" orientation="landscape" r:id="rId2"/>
    </customSheetView>
    <customSheetView guid="{39B71E68-BF27-4D0E-9B8B-6F4286FA19B0}" scale="80" showPageBreaks="1" fitToPage="1" printArea="1" view="pageBreakPreview" topLeftCell="F25">
      <selection activeCell="G30" sqref="G30"/>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I42"/>
  <sheetViews>
    <sheetView view="pageBreakPreview" topLeftCell="A4" zoomScale="85" zoomScaleNormal="60" zoomScaleSheetLayoutView="85" workbookViewId="0">
      <selection activeCell="A6" sqref="A6:T6"/>
    </sheetView>
  </sheetViews>
  <sheetFormatPr defaultColWidth="10.7109375" defaultRowHeight="15.75" x14ac:dyDescent="0.2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84" t="str">
        <f>'1. паспорт местоположение'!A5:C5</f>
        <v>Год раскрытия информации: 2022 год</v>
      </c>
      <c r="B6" s="284"/>
      <c r="C6" s="284"/>
      <c r="D6" s="284"/>
      <c r="E6" s="284"/>
      <c r="F6" s="284"/>
      <c r="G6" s="284"/>
      <c r="H6" s="284"/>
      <c r="I6" s="284"/>
      <c r="J6" s="284"/>
      <c r="K6" s="284"/>
      <c r="L6" s="284"/>
      <c r="M6" s="284"/>
      <c r="N6" s="284"/>
      <c r="O6" s="284"/>
      <c r="P6" s="284"/>
      <c r="Q6" s="284"/>
      <c r="R6" s="284"/>
      <c r="S6" s="284"/>
      <c r="T6" s="284"/>
    </row>
    <row r="7" spans="1:20" s="8" customFormat="1" x14ac:dyDescent="0.2">
      <c r="A7" s="12"/>
    </row>
    <row r="8" spans="1:20" s="8" customFormat="1" ht="18.75" x14ac:dyDescent="0.2">
      <c r="A8" s="288" t="s">
        <v>10</v>
      </c>
      <c r="B8" s="288"/>
      <c r="C8" s="288"/>
      <c r="D8" s="288"/>
      <c r="E8" s="288"/>
      <c r="F8" s="288"/>
      <c r="G8" s="288"/>
      <c r="H8" s="288"/>
      <c r="I8" s="288"/>
      <c r="J8" s="288"/>
      <c r="K8" s="288"/>
      <c r="L8" s="288"/>
      <c r="M8" s="288"/>
      <c r="N8" s="288"/>
      <c r="O8" s="288"/>
      <c r="P8" s="288"/>
      <c r="Q8" s="288"/>
      <c r="R8" s="288"/>
      <c r="S8" s="288"/>
      <c r="T8" s="288"/>
    </row>
    <row r="9" spans="1:20" s="8" customFormat="1" ht="18.75" x14ac:dyDescent="0.2">
      <c r="A9" s="288"/>
      <c r="B9" s="288"/>
      <c r="C9" s="288"/>
      <c r="D9" s="288"/>
      <c r="E9" s="288"/>
      <c r="F9" s="288"/>
      <c r="G9" s="288"/>
      <c r="H9" s="288"/>
      <c r="I9" s="288"/>
      <c r="J9" s="288"/>
      <c r="K9" s="288"/>
      <c r="L9" s="288"/>
      <c r="M9" s="288"/>
      <c r="N9" s="288"/>
      <c r="O9" s="288"/>
      <c r="P9" s="288"/>
      <c r="Q9" s="288"/>
      <c r="R9" s="288"/>
      <c r="S9" s="288"/>
      <c r="T9" s="288"/>
    </row>
    <row r="10" spans="1:20" s="8" customFormat="1" ht="18.75" customHeight="1" x14ac:dyDescent="0.2">
      <c r="A10" s="291" t="str">
        <f>'1. паспорт местоположение'!A9:C9</f>
        <v xml:space="preserve">Акционерное общество "Калининградская генерирующая компания" </v>
      </c>
      <c r="B10" s="291"/>
      <c r="C10" s="291"/>
      <c r="D10" s="291"/>
      <c r="E10" s="291"/>
      <c r="F10" s="291"/>
      <c r="G10" s="291"/>
      <c r="H10" s="291"/>
      <c r="I10" s="291"/>
      <c r="J10" s="291"/>
      <c r="K10" s="291"/>
      <c r="L10" s="291"/>
      <c r="M10" s="291"/>
      <c r="N10" s="291"/>
      <c r="O10" s="291"/>
      <c r="P10" s="291"/>
      <c r="Q10" s="291"/>
      <c r="R10" s="291"/>
      <c r="S10" s="291"/>
      <c r="T10" s="291"/>
    </row>
    <row r="11" spans="1:20" s="8" customFormat="1" ht="18.75" customHeight="1" x14ac:dyDescent="0.2">
      <c r="A11" s="285" t="s">
        <v>9</v>
      </c>
      <c r="B11" s="285"/>
      <c r="C11" s="285"/>
      <c r="D11" s="285"/>
      <c r="E11" s="285"/>
      <c r="F11" s="285"/>
      <c r="G11" s="285"/>
      <c r="H11" s="285"/>
      <c r="I11" s="285"/>
      <c r="J11" s="285"/>
      <c r="K11" s="285"/>
      <c r="L11" s="285"/>
      <c r="M11" s="285"/>
      <c r="N11" s="285"/>
      <c r="O11" s="285"/>
      <c r="P11" s="285"/>
      <c r="Q11" s="285"/>
      <c r="R11" s="285"/>
      <c r="S11" s="285"/>
      <c r="T11" s="285"/>
    </row>
    <row r="12" spans="1:20" s="8" customFormat="1" ht="18.75" x14ac:dyDescent="0.2">
      <c r="A12" s="288"/>
      <c r="B12" s="288"/>
      <c r="C12" s="288"/>
      <c r="D12" s="288"/>
      <c r="E12" s="288"/>
      <c r="F12" s="288"/>
      <c r="G12" s="288"/>
      <c r="H12" s="288"/>
      <c r="I12" s="288"/>
      <c r="J12" s="288"/>
      <c r="K12" s="288"/>
      <c r="L12" s="288"/>
      <c r="M12" s="288"/>
      <c r="N12" s="288"/>
      <c r="O12" s="288"/>
      <c r="P12" s="288"/>
      <c r="Q12" s="288"/>
      <c r="R12" s="288"/>
      <c r="S12" s="288"/>
      <c r="T12" s="288"/>
    </row>
    <row r="13" spans="1:20" s="8" customFormat="1" ht="18.75" customHeight="1" x14ac:dyDescent="0.2">
      <c r="A13" s="291" t="str">
        <f>'1. паспорт местоположение'!A12:C12</f>
        <v>J_KGK_01</v>
      </c>
      <c r="B13" s="291"/>
      <c r="C13" s="291"/>
      <c r="D13" s="291"/>
      <c r="E13" s="291"/>
      <c r="F13" s="291"/>
      <c r="G13" s="291"/>
      <c r="H13" s="291"/>
      <c r="I13" s="291"/>
      <c r="J13" s="291"/>
      <c r="K13" s="291"/>
      <c r="L13" s="291"/>
      <c r="M13" s="291"/>
      <c r="N13" s="291"/>
      <c r="O13" s="291"/>
      <c r="P13" s="291"/>
      <c r="Q13" s="291"/>
      <c r="R13" s="291"/>
      <c r="S13" s="291"/>
      <c r="T13" s="291"/>
    </row>
    <row r="14" spans="1:20" s="8" customFormat="1" ht="18.75" customHeight="1" x14ac:dyDescent="0.2">
      <c r="A14" s="285" t="s">
        <v>8</v>
      </c>
      <c r="B14" s="285"/>
      <c r="C14" s="285"/>
      <c r="D14" s="285"/>
      <c r="E14" s="285"/>
      <c r="F14" s="285"/>
      <c r="G14" s="285"/>
      <c r="H14" s="285"/>
      <c r="I14" s="285"/>
      <c r="J14" s="285"/>
      <c r="K14" s="285"/>
      <c r="L14" s="285"/>
      <c r="M14" s="285"/>
      <c r="N14" s="285"/>
      <c r="O14" s="285"/>
      <c r="P14" s="285"/>
      <c r="Q14" s="285"/>
      <c r="R14" s="285"/>
      <c r="S14" s="285"/>
      <c r="T14" s="285"/>
    </row>
    <row r="15" spans="1:20" s="8" customFormat="1" ht="15.75" customHeight="1" x14ac:dyDescent="0.2">
      <c r="A15" s="295"/>
      <c r="B15" s="295"/>
      <c r="C15" s="295"/>
      <c r="D15" s="295"/>
      <c r="E15" s="295"/>
      <c r="F15" s="295"/>
      <c r="G15" s="295"/>
      <c r="H15" s="295"/>
      <c r="I15" s="295"/>
      <c r="J15" s="295"/>
      <c r="K15" s="295"/>
      <c r="L15" s="295"/>
      <c r="M15" s="295"/>
      <c r="N15" s="295"/>
      <c r="O15" s="295"/>
      <c r="P15" s="295"/>
      <c r="Q15" s="295"/>
      <c r="R15" s="295"/>
      <c r="S15" s="295"/>
      <c r="T15" s="295"/>
    </row>
    <row r="16" spans="1:20" s="3" customFormat="1" ht="12" x14ac:dyDescent="0.2">
      <c r="A16" s="291" t="str">
        <f>'1. паспорт местоположение'!A15</f>
        <v>Реконструкция производственного объекта "Гусевская ТЭЦ" г. Гусев</v>
      </c>
      <c r="B16" s="291"/>
      <c r="C16" s="291"/>
      <c r="D16" s="291"/>
      <c r="E16" s="291"/>
      <c r="F16" s="291"/>
      <c r="G16" s="291"/>
      <c r="H16" s="291"/>
      <c r="I16" s="291"/>
      <c r="J16" s="291"/>
      <c r="K16" s="291"/>
      <c r="L16" s="291"/>
      <c r="M16" s="291"/>
      <c r="N16" s="291"/>
      <c r="O16" s="291"/>
      <c r="P16" s="291"/>
      <c r="Q16" s="291"/>
      <c r="R16" s="291"/>
      <c r="S16" s="291"/>
      <c r="T16" s="291"/>
    </row>
    <row r="17" spans="1:113" s="3" customFormat="1" ht="15" customHeight="1" x14ac:dyDescent="0.2">
      <c r="A17" s="285" t="s">
        <v>7</v>
      </c>
      <c r="B17" s="285"/>
      <c r="C17" s="285"/>
      <c r="D17" s="285"/>
      <c r="E17" s="285"/>
      <c r="F17" s="285"/>
      <c r="G17" s="285"/>
      <c r="H17" s="285"/>
      <c r="I17" s="285"/>
      <c r="J17" s="285"/>
      <c r="K17" s="285"/>
      <c r="L17" s="285"/>
      <c r="M17" s="285"/>
      <c r="N17" s="285"/>
      <c r="O17" s="285"/>
      <c r="P17" s="285"/>
      <c r="Q17" s="285"/>
      <c r="R17" s="285"/>
      <c r="S17" s="285"/>
      <c r="T17" s="285"/>
    </row>
    <row r="18" spans="1:113" s="3" customFormat="1" ht="15" customHeight="1" x14ac:dyDescent="0.2">
      <c r="A18" s="295"/>
      <c r="B18" s="295"/>
      <c r="C18" s="295"/>
      <c r="D18" s="295"/>
      <c r="E18" s="295"/>
      <c r="F18" s="295"/>
      <c r="G18" s="295"/>
      <c r="H18" s="295"/>
      <c r="I18" s="295"/>
      <c r="J18" s="295"/>
      <c r="K18" s="295"/>
      <c r="L18" s="295"/>
      <c r="M18" s="295"/>
      <c r="N18" s="295"/>
      <c r="O18" s="295"/>
      <c r="P18" s="295"/>
      <c r="Q18" s="295"/>
      <c r="R18" s="295"/>
      <c r="S18" s="295"/>
      <c r="T18" s="295"/>
    </row>
    <row r="19" spans="1:113" s="3" customFormat="1" ht="15" customHeight="1" x14ac:dyDescent="0.2">
      <c r="A19" s="287" t="s">
        <v>500</v>
      </c>
      <c r="B19" s="287"/>
      <c r="C19" s="287"/>
      <c r="D19" s="287"/>
      <c r="E19" s="287"/>
      <c r="F19" s="287"/>
      <c r="G19" s="287"/>
      <c r="H19" s="287"/>
      <c r="I19" s="287"/>
      <c r="J19" s="287"/>
      <c r="K19" s="287"/>
      <c r="L19" s="287"/>
      <c r="M19" s="287"/>
      <c r="N19" s="287"/>
      <c r="O19" s="287"/>
      <c r="P19" s="287"/>
      <c r="Q19" s="287"/>
      <c r="R19" s="287"/>
      <c r="S19" s="287"/>
      <c r="T19" s="287"/>
    </row>
    <row r="20" spans="1:113" s="33" customFormat="1" ht="21" customHeight="1" x14ac:dyDescent="0.25">
      <c r="A20" s="311"/>
      <c r="B20" s="311"/>
      <c r="C20" s="311"/>
      <c r="D20" s="311"/>
      <c r="E20" s="311"/>
      <c r="F20" s="311"/>
      <c r="G20" s="311"/>
      <c r="H20" s="311"/>
      <c r="I20" s="311"/>
      <c r="J20" s="311"/>
      <c r="K20" s="311"/>
      <c r="L20" s="311"/>
      <c r="M20" s="311"/>
      <c r="N20" s="311"/>
      <c r="O20" s="311"/>
      <c r="P20" s="311"/>
      <c r="Q20" s="311"/>
      <c r="R20" s="311"/>
      <c r="S20" s="311"/>
      <c r="T20" s="311"/>
    </row>
    <row r="21" spans="1:113" ht="46.5" customHeight="1" x14ac:dyDescent="0.25">
      <c r="A21" s="305" t="s">
        <v>6</v>
      </c>
      <c r="B21" s="298" t="s">
        <v>228</v>
      </c>
      <c r="C21" s="299"/>
      <c r="D21" s="302" t="s">
        <v>126</v>
      </c>
      <c r="E21" s="298" t="s">
        <v>529</v>
      </c>
      <c r="F21" s="299"/>
      <c r="G21" s="298" t="s">
        <v>279</v>
      </c>
      <c r="H21" s="299"/>
      <c r="I21" s="298" t="s">
        <v>125</v>
      </c>
      <c r="J21" s="299"/>
      <c r="K21" s="302" t="s">
        <v>124</v>
      </c>
      <c r="L21" s="298" t="s">
        <v>123</v>
      </c>
      <c r="M21" s="299"/>
      <c r="N21" s="298" t="s">
        <v>525</v>
      </c>
      <c r="O21" s="299"/>
      <c r="P21" s="302" t="s">
        <v>122</v>
      </c>
      <c r="Q21" s="308" t="s">
        <v>121</v>
      </c>
      <c r="R21" s="309"/>
      <c r="S21" s="308" t="s">
        <v>120</v>
      </c>
      <c r="T21" s="310"/>
    </row>
    <row r="22" spans="1:113" ht="204.75" customHeight="1" x14ac:dyDescent="0.25">
      <c r="A22" s="306"/>
      <c r="B22" s="300"/>
      <c r="C22" s="301"/>
      <c r="D22" s="304"/>
      <c r="E22" s="300"/>
      <c r="F22" s="301"/>
      <c r="G22" s="300"/>
      <c r="H22" s="301"/>
      <c r="I22" s="300"/>
      <c r="J22" s="301"/>
      <c r="K22" s="303"/>
      <c r="L22" s="300"/>
      <c r="M22" s="301"/>
      <c r="N22" s="300"/>
      <c r="O22" s="301"/>
      <c r="P22" s="303"/>
      <c r="Q22" s="77" t="s">
        <v>119</v>
      </c>
      <c r="R22" s="77" t="s">
        <v>499</v>
      </c>
      <c r="S22" s="77" t="s">
        <v>118</v>
      </c>
      <c r="T22" s="77" t="s">
        <v>117</v>
      </c>
    </row>
    <row r="23" spans="1:113" ht="51.75" customHeight="1" x14ac:dyDescent="0.25">
      <c r="A23" s="307"/>
      <c r="B23" s="77" t="s">
        <v>115</v>
      </c>
      <c r="C23" s="77" t="s">
        <v>116</v>
      </c>
      <c r="D23" s="303"/>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3" customFormat="1" ht="31.5" x14ac:dyDescent="0.25">
      <c r="A25" s="40"/>
      <c r="B25" s="39"/>
      <c r="C25" s="157" t="s">
        <v>556</v>
      </c>
      <c r="D25" s="157" t="s">
        <v>109</v>
      </c>
      <c r="E25" s="157" t="s">
        <v>556</v>
      </c>
      <c r="F25" s="157" t="s">
        <v>556</v>
      </c>
      <c r="G25" s="157" t="s">
        <v>556</v>
      </c>
      <c r="H25" s="157" t="s">
        <v>556</v>
      </c>
      <c r="I25" s="157" t="s">
        <v>556</v>
      </c>
      <c r="J25" s="157" t="s">
        <v>556</v>
      </c>
      <c r="K25" s="38" t="s">
        <v>556</v>
      </c>
      <c r="L25" s="38" t="s">
        <v>556</v>
      </c>
      <c r="M25" s="38" t="s">
        <v>556</v>
      </c>
      <c r="N25" s="38" t="s">
        <v>556</v>
      </c>
      <c r="O25" s="38" t="s">
        <v>556</v>
      </c>
      <c r="P25" s="38" t="s">
        <v>593</v>
      </c>
      <c r="Q25" s="38" t="s">
        <v>556</v>
      </c>
      <c r="R25" s="38" t="s">
        <v>556</v>
      </c>
      <c r="S25" s="38" t="s">
        <v>556</v>
      </c>
      <c r="T25" s="38" t="s">
        <v>556</v>
      </c>
    </row>
    <row r="27" spans="1:113" s="36" customFormat="1" ht="12.75" x14ac:dyDescent="0.2">
      <c r="B27" s="37"/>
      <c r="C27" s="37"/>
      <c r="K27" s="37"/>
    </row>
    <row r="28" spans="1:113" s="36" customFormat="1" x14ac:dyDescent="0.25">
      <c r="B28" s="32" t="s">
        <v>114</v>
      </c>
      <c r="C28" s="32"/>
      <c r="D28" s="32"/>
      <c r="E28" s="32"/>
      <c r="F28" s="32"/>
      <c r="G28" s="32"/>
      <c r="H28" s="32"/>
      <c r="I28" s="32"/>
      <c r="J28" s="32"/>
      <c r="K28" s="32"/>
      <c r="L28" s="32"/>
      <c r="M28" s="32"/>
      <c r="N28" s="32"/>
      <c r="O28" s="32"/>
      <c r="P28" s="32"/>
      <c r="Q28" s="32"/>
      <c r="R28" s="32"/>
    </row>
    <row r="29" spans="1:113" x14ac:dyDescent="0.25">
      <c r="B29" s="297" t="s">
        <v>535</v>
      </c>
      <c r="C29" s="297"/>
      <c r="D29" s="297"/>
      <c r="E29" s="297"/>
      <c r="F29" s="297"/>
      <c r="G29" s="297"/>
      <c r="H29" s="297"/>
      <c r="I29" s="297"/>
      <c r="J29" s="297"/>
      <c r="K29" s="297"/>
      <c r="L29" s="297"/>
      <c r="M29" s="297"/>
      <c r="N29" s="297"/>
      <c r="O29" s="297"/>
      <c r="P29" s="297"/>
      <c r="Q29" s="297"/>
      <c r="R29" s="297"/>
    </row>
    <row r="31" spans="1:113" x14ac:dyDescent="0.25">
      <c r="B31" s="34" t="s">
        <v>498</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25">
      <c r="B32" s="34" t="s">
        <v>113</v>
      </c>
      <c r="C32" s="34"/>
      <c r="D32" s="34"/>
      <c r="E32" s="34"/>
      <c r="H32" s="34"/>
      <c r="I32" s="34"/>
      <c r="J32" s="34"/>
      <c r="K32" s="34"/>
      <c r="L32" s="34"/>
      <c r="M32" s="34"/>
      <c r="N32" s="34"/>
      <c r="O32" s="34"/>
      <c r="P32" s="34"/>
      <c r="Q32" s="34"/>
      <c r="R32" s="34"/>
    </row>
    <row r="33" spans="2:113" x14ac:dyDescent="0.25">
      <c r="B33" s="34" t="s">
        <v>112</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25">
      <c r="B34" s="34" t="s">
        <v>111</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25">
      <c r="B35" s="34" t="s">
        <v>110</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25">
      <c r="B36" s="34" t="s">
        <v>109</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25">
      <c r="B37" s="34" t="s">
        <v>108</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25">
      <c r="B38" s="34" t="s">
        <v>107</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25">
      <c r="B39" s="34" t="s">
        <v>106</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25">
      <c r="B40" s="34" t="s">
        <v>105</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25">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25">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customSheetViews>
    <customSheetView guid="{C290BBE0-3C98-461A-94BD-C632345D89F6}" scale="85" showPageBreaks="1" fitToPage="1" printArea="1" view="pageBreakPreview" topLeftCell="A20">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7">
      <selection activeCell="B29" sqref="B29:R29"/>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39B71E68-BF27-4D0E-9B8B-6F4286FA19B0}" scale="85" showPageBreaks="1" fitToPage="1" printArea="1" view="pageBreakPreview" topLeftCell="A20">
      <selection activeCell="D25" sqref="D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3"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4" zoomScale="55" zoomScaleSheetLayoutView="55" workbookViewId="0">
      <selection activeCell="A6" sqref="A6"/>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8.710937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3" width="8.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84" t="s">
        <v>594</v>
      </c>
      <c r="B5" s="284"/>
      <c r="C5" s="284"/>
      <c r="D5" s="284"/>
      <c r="E5" s="284"/>
      <c r="F5" s="284"/>
      <c r="G5" s="284"/>
      <c r="H5" s="284"/>
      <c r="I5" s="284"/>
      <c r="J5" s="284"/>
      <c r="K5" s="284"/>
      <c r="L5" s="284"/>
      <c r="M5" s="96"/>
      <c r="N5" s="96"/>
      <c r="O5" s="96"/>
      <c r="P5" s="96"/>
      <c r="Q5" s="96"/>
      <c r="R5" s="96"/>
      <c r="S5" s="96"/>
      <c r="T5" s="96"/>
      <c r="U5" s="96"/>
      <c r="V5" s="96"/>
      <c r="W5" s="96"/>
      <c r="X5" s="96"/>
      <c r="Y5" s="96"/>
      <c r="Z5" s="96"/>
      <c r="AA5" s="96"/>
    </row>
    <row r="6" spans="1:27" s="8" customFormat="1" x14ac:dyDescent="0.2">
      <c r="A6" s="203"/>
      <c r="B6" s="203"/>
      <c r="C6" s="203"/>
      <c r="D6" s="203"/>
      <c r="E6" s="203"/>
      <c r="F6" s="203"/>
      <c r="G6" s="203"/>
      <c r="H6" s="203"/>
      <c r="I6" s="203"/>
      <c r="J6" s="203"/>
      <c r="K6" s="203"/>
      <c r="L6" s="203"/>
      <c r="M6" s="203"/>
      <c r="N6" s="203"/>
      <c r="O6" s="203"/>
      <c r="P6" s="203"/>
      <c r="Q6" s="203"/>
      <c r="R6" s="203"/>
      <c r="S6" s="203"/>
      <c r="T6" s="203"/>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52"/>
      <c r="F8" s="152"/>
      <c r="G8" s="152"/>
      <c r="H8" s="152"/>
      <c r="I8" s="152"/>
      <c r="J8" s="152"/>
      <c r="K8" s="152"/>
      <c r="L8" s="152"/>
      <c r="M8" s="152"/>
      <c r="N8" s="152"/>
      <c r="O8" s="152"/>
      <c r="P8" s="152"/>
      <c r="Q8" s="152"/>
      <c r="R8" s="152"/>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52"/>
      <c r="F11" s="152"/>
      <c r="G11" s="152"/>
      <c r="H11" s="152"/>
      <c r="I11" s="152"/>
      <c r="J11" s="152"/>
      <c r="K11" s="152"/>
      <c r="L11" s="152"/>
      <c r="M11" s="152"/>
      <c r="N11" s="152"/>
      <c r="O11" s="152"/>
      <c r="P11" s="152"/>
      <c r="Q11" s="152"/>
      <c r="R11" s="152"/>
      <c r="S11" s="10"/>
      <c r="T11" s="10"/>
      <c r="U11" s="10"/>
      <c r="V11" s="10"/>
      <c r="W11" s="10"/>
    </row>
    <row r="12" spans="1:27" s="8" customFormat="1" ht="18.75" customHeight="1" x14ac:dyDescent="0.2">
      <c r="E12" s="291" t="str">
        <f>'1. паспорт местоположение'!A12</f>
        <v>J_KGK_01</v>
      </c>
      <c r="F12" s="291"/>
      <c r="G12" s="291"/>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7"/>
      <c r="F18" s="287"/>
      <c r="G18" s="287"/>
      <c r="H18" s="287"/>
      <c r="I18" s="287"/>
      <c r="J18" s="287"/>
      <c r="K18" s="287"/>
      <c r="L18" s="287"/>
      <c r="M18" s="287"/>
      <c r="N18" s="287"/>
      <c r="O18" s="287"/>
      <c r="P18" s="287"/>
      <c r="Q18" s="287"/>
      <c r="R18" s="287"/>
      <c r="S18" s="287"/>
      <c r="T18" s="287"/>
      <c r="U18" s="287"/>
      <c r="V18" s="287"/>
      <c r="W18" s="287"/>
      <c r="X18" s="287"/>
      <c r="Y18" s="287"/>
    </row>
    <row r="19" spans="1:27" ht="25.5" customHeight="1" x14ac:dyDescent="0.25">
      <c r="B19" s="6"/>
      <c r="C19" s="6"/>
      <c r="D19" s="6"/>
      <c r="E19" s="6" t="s">
        <v>502</v>
      </c>
      <c r="F19" s="6"/>
      <c r="G19" s="6"/>
      <c r="H19" s="6"/>
      <c r="I19" s="6"/>
      <c r="J19" s="6"/>
      <c r="K19" s="6"/>
      <c r="L19" s="6"/>
      <c r="M19" s="6"/>
      <c r="N19" s="6"/>
      <c r="O19" s="6"/>
      <c r="P19" s="6"/>
      <c r="Q19" s="6"/>
      <c r="R19" s="6"/>
      <c r="S19" s="6"/>
      <c r="T19" s="6"/>
      <c r="U19" s="6"/>
      <c r="V19" s="6"/>
      <c r="W19" s="6"/>
      <c r="X19" s="6"/>
      <c r="Y19" s="6"/>
      <c r="Z19" s="6"/>
      <c r="AA19" s="6"/>
    </row>
    <row r="20" spans="1:27" s="33" customFormat="1" ht="21" customHeight="1" x14ac:dyDescent="0.25"/>
    <row r="21" spans="1:27" ht="15.75" customHeight="1" x14ac:dyDescent="0.25">
      <c r="A21" s="302" t="s">
        <v>6</v>
      </c>
      <c r="B21" s="298" t="s">
        <v>509</v>
      </c>
      <c r="C21" s="299"/>
      <c r="D21" s="298" t="s">
        <v>511</v>
      </c>
      <c r="E21" s="299"/>
      <c r="F21" s="308" t="s">
        <v>98</v>
      </c>
      <c r="G21" s="310"/>
      <c r="H21" s="310"/>
      <c r="I21" s="309"/>
      <c r="J21" s="302" t="s">
        <v>512</v>
      </c>
      <c r="K21" s="298" t="s">
        <v>513</v>
      </c>
      <c r="L21" s="299"/>
      <c r="M21" s="298" t="s">
        <v>514</v>
      </c>
      <c r="N21" s="299"/>
      <c r="O21" s="298" t="s">
        <v>501</v>
      </c>
      <c r="P21" s="299"/>
      <c r="Q21" s="298" t="s">
        <v>131</v>
      </c>
      <c r="R21" s="299"/>
      <c r="S21" s="302" t="s">
        <v>130</v>
      </c>
      <c r="T21" s="302" t="s">
        <v>515</v>
      </c>
      <c r="U21" s="302" t="s">
        <v>510</v>
      </c>
      <c r="V21" s="298" t="s">
        <v>129</v>
      </c>
      <c r="W21" s="299"/>
      <c r="X21" s="308" t="s">
        <v>121</v>
      </c>
      <c r="Y21" s="310"/>
      <c r="Z21" s="308" t="s">
        <v>120</v>
      </c>
      <c r="AA21" s="310"/>
    </row>
    <row r="22" spans="1:27" ht="216" customHeight="1" x14ac:dyDescent="0.25">
      <c r="A22" s="304"/>
      <c r="B22" s="300"/>
      <c r="C22" s="301"/>
      <c r="D22" s="300"/>
      <c r="E22" s="301"/>
      <c r="F22" s="308" t="s">
        <v>128</v>
      </c>
      <c r="G22" s="309"/>
      <c r="H22" s="308" t="s">
        <v>127</v>
      </c>
      <c r="I22" s="309"/>
      <c r="J22" s="303"/>
      <c r="K22" s="300"/>
      <c r="L22" s="301"/>
      <c r="M22" s="300"/>
      <c r="N22" s="301"/>
      <c r="O22" s="300"/>
      <c r="P22" s="301"/>
      <c r="Q22" s="300"/>
      <c r="R22" s="301"/>
      <c r="S22" s="303"/>
      <c r="T22" s="303"/>
      <c r="U22" s="303"/>
      <c r="V22" s="300"/>
      <c r="W22" s="301"/>
      <c r="X22" s="77" t="s">
        <v>119</v>
      </c>
      <c r="Y22" s="77" t="s">
        <v>499</v>
      </c>
      <c r="Z22" s="77" t="s">
        <v>118</v>
      </c>
      <c r="AA22" s="77" t="s">
        <v>117</v>
      </c>
    </row>
    <row r="23" spans="1:27" ht="60" customHeight="1" x14ac:dyDescent="0.25">
      <c r="A23" s="303"/>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3" customFormat="1" ht="24" customHeight="1" x14ac:dyDescent="0.25">
      <c r="A25" s="82" t="s">
        <v>556</v>
      </c>
      <c r="B25" s="82" t="s">
        <v>556</v>
      </c>
      <c r="C25" s="82" t="s">
        <v>556</v>
      </c>
      <c r="D25" s="82" t="s">
        <v>556</v>
      </c>
      <c r="E25" s="82" t="s">
        <v>556</v>
      </c>
      <c r="F25" s="82" t="s">
        <v>556</v>
      </c>
      <c r="G25" s="82" t="s">
        <v>556</v>
      </c>
      <c r="H25" s="82" t="s">
        <v>556</v>
      </c>
      <c r="I25" s="82" t="s">
        <v>556</v>
      </c>
      <c r="J25" s="82" t="s">
        <v>556</v>
      </c>
      <c r="K25" s="82" t="s">
        <v>556</v>
      </c>
      <c r="L25" s="82" t="s">
        <v>556</v>
      </c>
      <c r="M25" s="82" t="s">
        <v>556</v>
      </c>
      <c r="N25" s="82" t="s">
        <v>556</v>
      </c>
      <c r="O25" s="82" t="s">
        <v>556</v>
      </c>
      <c r="P25" s="82" t="s">
        <v>556</v>
      </c>
      <c r="Q25" s="82" t="s">
        <v>556</v>
      </c>
      <c r="R25" s="82" t="s">
        <v>556</v>
      </c>
      <c r="S25" s="82" t="s">
        <v>556</v>
      </c>
      <c r="T25" s="82" t="s">
        <v>556</v>
      </c>
      <c r="U25" s="82" t="s">
        <v>556</v>
      </c>
      <c r="V25" s="82" t="s">
        <v>556</v>
      </c>
      <c r="W25" s="82" t="s">
        <v>556</v>
      </c>
      <c r="X25" s="82" t="s">
        <v>556</v>
      </c>
      <c r="Y25" s="82" t="s">
        <v>556</v>
      </c>
      <c r="Z25" s="82" t="s">
        <v>556</v>
      </c>
      <c r="AA25" s="82" t="s">
        <v>556</v>
      </c>
    </row>
    <row r="26" spans="1:27" ht="3" customHeight="1" x14ac:dyDescent="0.25">
      <c r="X26" s="79"/>
      <c r="Y26" s="80"/>
    </row>
    <row r="27" spans="1:27" s="36" customFormat="1" ht="12.75" x14ac:dyDescent="0.2">
      <c r="A27" s="37"/>
      <c r="B27" s="37"/>
      <c r="C27" s="37"/>
      <c r="E27" s="37"/>
    </row>
    <row r="28" spans="1:27" s="36" customFormat="1" ht="12.75" x14ac:dyDescent="0.2">
      <c r="A28" s="37"/>
      <c r="B28" s="37"/>
      <c r="C28" s="37"/>
    </row>
  </sheetData>
  <customSheetViews>
    <customSheetView guid="{C290BBE0-3C98-461A-94BD-C632345D89F6}" scale="70" showPageBreaks="1" fitToPage="1" printArea="1" view="pageBreakPreview" topLeftCell="A7">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70" showPageBreaks="1" fitToPage="1" printArea="1" view="pageBreakPreview">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39B71E68-BF27-4D0E-9B8B-6F4286FA19B0}" scale="70" showPageBreaks="1" fitToPage="1" printArea="1" view="pageBreakPreview" topLeftCell="A7">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A5:L5"/>
    <mergeCell ref="E12:G12"/>
    <mergeCell ref="B21:C2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70" zoomScaleSheetLayoutView="7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84" t="str">
        <f>'1. паспорт местоположение'!A5:C5</f>
        <v>Год раскрытия информации: 2022 год</v>
      </c>
      <c r="B5" s="284"/>
      <c r="C5" s="284"/>
      <c r="D5" s="96"/>
      <c r="E5" s="96"/>
      <c r="F5" s="96"/>
      <c r="G5" s="96"/>
      <c r="H5" s="96"/>
      <c r="I5" s="96"/>
      <c r="J5" s="96"/>
      <c r="K5" s="96"/>
      <c r="L5" s="96"/>
      <c r="M5" s="96"/>
      <c r="N5" s="96"/>
      <c r="O5" s="96"/>
      <c r="P5" s="96"/>
      <c r="Q5" s="96"/>
      <c r="R5" s="96"/>
      <c r="S5" s="96"/>
      <c r="T5" s="96"/>
      <c r="U5" s="96"/>
      <c r="V5" s="96"/>
      <c r="W5" s="96"/>
      <c r="X5" s="96"/>
      <c r="Y5" s="96"/>
      <c r="Z5" s="96"/>
      <c r="AA5" s="96"/>
      <c r="AB5" s="96"/>
      <c r="AC5" s="96"/>
    </row>
    <row r="6" spans="1:29" s="8" customFormat="1" ht="18.75" x14ac:dyDescent="0.3">
      <c r="A6" s="12"/>
      <c r="G6" s="11"/>
    </row>
    <row r="7" spans="1:29" s="8" customFormat="1" ht="18.75" x14ac:dyDescent="0.2">
      <c r="A7" s="288" t="s">
        <v>10</v>
      </c>
      <c r="B7" s="288"/>
      <c r="C7" s="288"/>
      <c r="D7" s="10"/>
      <c r="E7" s="10"/>
      <c r="F7" s="10"/>
      <c r="G7" s="10"/>
      <c r="H7" s="10"/>
      <c r="I7" s="10"/>
      <c r="J7" s="10"/>
      <c r="K7" s="10"/>
      <c r="L7" s="10"/>
      <c r="M7" s="10"/>
      <c r="N7" s="10"/>
      <c r="O7" s="10"/>
      <c r="P7" s="10"/>
      <c r="Q7" s="10"/>
      <c r="R7" s="10"/>
      <c r="S7" s="10"/>
      <c r="T7" s="10"/>
      <c r="U7" s="10"/>
    </row>
    <row r="8" spans="1:29" s="8" customFormat="1" ht="18.75" x14ac:dyDescent="0.2">
      <c r="A8" s="288"/>
      <c r="B8" s="288"/>
      <c r="C8" s="288"/>
      <c r="D8" s="152"/>
      <c r="E8" s="152"/>
      <c r="F8" s="152"/>
      <c r="G8" s="152"/>
      <c r="H8" s="10"/>
      <c r="I8" s="10"/>
      <c r="J8" s="10"/>
      <c r="K8" s="10"/>
      <c r="L8" s="10"/>
      <c r="M8" s="10"/>
      <c r="N8" s="10"/>
      <c r="O8" s="10"/>
      <c r="P8" s="10"/>
      <c r="Q8" s="10"/>
      <c r="R8" s="10"/>
      <c r="S8" s="10"/>
      <c r="T8" s="10"/>
      <c r="U8" s="10"/>
    </row>
    <row r="9" spans="1:29" s="8" customFormat="1" ht="18.75" x14ac:dyDescent="0.2">
      <c r="A9" s="291" t="str">
        <f>'1. паспорт местоположение'!A9:C9</f>
        <v xml:space="preserve">Акционерное общество "Калининградская генерирующая компания" </v>
      </c>
      <c r="B9" s="291"/>
      <c r="C9" s="291"/>
      <c r="D9" s="7"/>
      <c r="E9" s="7"/>
      <c r="F9" s="7"/>
      <c r="G9" s="7"/>
      <c r="H9" s="10"/>
      <c r="I9" s="10"/>
      <c r="J9" s="10"/>
      <c r="K9" s="10"/>
      <c r="L9" s="10"/>
      <c r="M9" s="10"/>
      <c r="N9" s="10"/>
      <c r="O9" s="10"/>
      <c r="P9" s="10"/>
      <c r="Q9" s="10"/>
      <c r="R9" s="10"/>
      <c r="S9" s="10"/>
      <c r="T9" s="10"/>
      <c r="U9" s="10"/>
    </row>
    <row r="10" spans="1:29" s="8" customFormat="1" ht="18.75" x14ac:dyDescent="0.2">
      <c r="A10" s="285" t="s">
        <v>9</v>
      </c>
      <c r="B10" s="285"/>
      <c r="C10" s="285"/>
      <c r="D10" s="5"/>
      <c r="E10" s="5"/>
      <c r="F10" s="5"/>
      <c r="G10" s="5"/>
      <c r="H10" s="10"/>
      <c r="I10" s="10"/>
      <c r="J10" s="10"/>
      <c r="K10" s="10"/>
      <c r="L10" s="10"/>
      <c r="M10" s="10"/>
      <c r="N10" s="10"/>
      <c r="O10" s="10"/>
      <c r="P10" s="10"/>
      <c r="Q10" s="10"/>
      <c r="R10" s="10"/>
      <c r="S10" s="10"/>
      <c r="T10" s="10"/>
      <c r="U10" s="10"/>
    </row>
    <row r="11" spans="1:29" s="8" customFormat="1" ht="18.75" x14ac:dyDescent="0.2">
      <c r="A11" s="288"/>
      <c r="B11" s="288"/>
      <c r="C11" s="288"/>
      <c r="D11" s="152"/>
      <c r="E11" s="152"/>
      <c r="F11" s="152"/>
      <c r="G11" s="152"/>
      <c r="H11" s="10"/>
      <c r="I11" s="10"/>
      <c r="J11" s="10"/>
      <c r="K11" s="10"/>
      <c r="L11" s="10"/>
      <c r="M11" s="10"/>
      <c r="N11" s="10"/>
      <c r="O11" s="10"/>
      <c r="P11" s="10"/>
      <c r="Q11" s="10"/>
      <c r="R11" s="10"/>
      <c r="S11" s="10"/>
      <c r="T11" s="10"/>
      <c r="U11" s="10"/>
    </row>
    <row r="12" spans="1:29" s="8" customFormat="1" ht="18.75" x14ac:dyDescent="0.2">
      <c r="A12" s="291" t="str">
        <f>'1. паспорт местоположение'!A12:C12</f>
        <v>J_KGK_01</v>
      </c>
      <c r="B12" s="291"/>
      <c r="C12" s="291"/>
      <c r="D12" s="7"/>
      <c r="E12" s="7"/>
      <c r="F12" s="7"/>
      <c r="G12" s="7"/>
      <c r="H12" s="10"/>
      <c r="I12" s="10"/>
      <c r="J12" s="10"/>
      <c r="K12" s="10"/>
      <c r="L12" s="10"/>
      <c r="M12" s="10"/>
      <c r="N12" s="10"/>
      <c r="O12" s="10"/>
      <c r="P12" s="10"/>
      <c r="Q12" s="10"/>
      <c r="R12" s="10"/>
      <c r="S12" s="10"/>
      <c r="T12" s="10"/>
      <c r="U12" s="10"/>
    </row>
    <row r="13" spans="1:29" s="8" customFormat="1" ht="18.75" x14ac:dyDescent="0.2">
      <c r="A13" s="285" t="s">
        <v>8</v>
      </c>
      <c r="B13" s="285"/>
      <c r="C13" s="285"/>
      <c r="D13" s="5"/>
      <c r="E13" s="5"/>
      <c r="F13" s="5"/>
      <c r="G13" s="5"/>
      <c r="H13" s="10"/>
      <c r="I13" s="10"/>
      <c r="J13" s="10"/>
      <c r="K13" s="10"/>
      <c r="L13" s="10"/>
      <c r="M13" s="10"/>
      <c r="N13" s="10"/>
      <c r="O13" s="10"/>
      <c r="P13" s="10"/>
      <c r="Q13" s="10"/>
      <c r="R13" s="10"/>
      <c r="S13" s="10"/>
      <c r="T13" s="10"/>
      <c r="U13" s="10"/>
    </row>
    <row r="14" spans="1:29" s="8" customFormat="1" ht="18.75" x14ac:dyDescent="0.2">
      <c r="A14" s="295"/>
      <c r="B14" s="295"/>
      <c r="C14" s="295"/>
      <c r="D14" s="4"/>
      <c r="E14" s="4"/>
      <c r="F14" s="4"/>
      <c r="G14" s="4"/>
      <c r="H14" s="4"/>
      <c r="I14" s="4"/>
      <c r="J14" s="4"/>
      <c r="K14" s="4"/>
      <c r="L14" s="4"/>
      <c r="M14" s="4"/>
      <c r="N14" s="4"/>
      <c r="O14" s="4"/>
      <c r="P14" s="4"/>
      <c r="Q14" s="4"/>
      <c r="R14" s="4"/>
      <c r="S14" s="4"/>
      <c r="T14" s="4"/>
      <c r="U14" s="4"/>
    </row>
    <row r="15" spans="1:29" s="3" customFormat="1" ht="12" x14ac:dyDescent="0.2">
      <c r="A15" s="291" t="str">
        <f>'1. паспорт местоположение'!A15</f>
        <v>Реконструкция производственного объекта "Гусевская ТЭЦ" г. Гусев</v>
      </c>
      <c r="B15" s="291"/>
      <c r="C15" s="291"/>
      <c r="D15" s="7"/>
      <c r="E15" s="7"/>
      <c r="F15" s="7"/>
      <c r="G15" s="7"/>
      <c r="H15" s="7"/>
      <c r="I15" s="7"/>
      <c r="J15" s="7"/>
      <c r="K15" s="7"/>
      <c r="L15" s="7"/>
      <c r="M15" s="7"/>
      <c r="N15" s="7"/>
      <c r="O15" s="7"/>
      <c r="P15" s="7"/>
      <c r="Q15" s="7"/>
      <c r="R15" s="7"/>
      <c r="S15" s="7"/>
      <c r="T15" s="7"/>
      <c r="U15" s="7"/>
    </row>
    <row r="16" spans="1:29" s="3" customFormat="1" ht="15.75" x14ac:dyDescent="0.2">
      <c r="A16" s="285" t="s">
        <v>7</v>
      </c>
      <c r="B16" s="285"/>
      <c r="C16" s="285"/>
      <c r="D16" s="5"/>
      <c r="E16" s="5"/>
      <c r="F16" s="5"/>
      <c r="G16" s="5"/>
      <c r="H16" s="5"/>
      <c r="I16" s="5"/>
      <c r="J16" s="5"/>
      <c r="K16" s="5"/>
      <c r="L16" s="5"/>
      <c r="M16" s="5"/>
      <c r="N16" s="5"/>
      <c r="O16" s="5"/>
      <c r="P16" s="5"/>
      <c r="Q16" s="5"/>
      <c r="R16" s="5"/>
      <c r="S16" s="5"/>
      <c r="T16" s="5"/>
      <c r="U16" s="5"/>
    </row>
    <row r="17" spans="1:21" s="3" customFormat="1" ht="18.75" x14ac:dyDescent="0.2">
      <c r="A17" s="295"/>
      <c r="B17" s="295"/>
      <c r="C17" s="295"/>
      <c r="D17" s="4"/>
      <c r="E17" s="4"/>
      <c r="F17" s="4"/>
      <c r="G17" s="4"/>
      <c r="H17" s="4"/>
      <c r="I17" s="4"/>
      <c r="J17" s="4"/>
      <c r="K17" s="4"/>
      <c r="L17" s="4"/>
      <c r="M17" s="4"/>
      <c r="N17" s="4"/>
      <c r="O17" s="4"/>
      <c r="P17" s="4"/>
      <c r="Q17" s="4"/>
      <c r="R17" s="4"/>
    </row>
    <row r="18" spans="1:21" s="3" customFormat="1" ht="18.75" x14ac:dyDescent="0.2">
      <c r="A18" s="286" t="s">
        <v>494</v>
      </c>
      <c r="B18" s="286"/>
      <c r="C18" s="286"/>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507</v>
      </c>
      <c r="C22" s="202" t="s">
        <v>559</v>
      </c>
      <c r="D22" s="5"/>
      <c r="E22" s="5"/>
      <c r="F22" s="4"/>
      <c r="G22" s="4"/>
      <c r="H22" s="4"/>
      <c r="I22" s="4"/>
      <c r="J22" s="4"/>
      <c r="K22" s="4"/>
      <c r="L22" s="4"/>
      <c r="M22" s="4"/>
      <c r="N22" s="4"/>
      <c r="O22" s="4"/>
      <c r="P22" s="4"/>
    </row>
    <row r="23" spans="1:21" ht="31.5" x14ac:dyDescent="0.25">
      <c r="A23" s="19" t="s">
        <v>64</v>
      </c>
      <c r="B23" s="22" t="s">
        <v>61</v>
      </c>
      <c r="C23" s="95" t="s">
        <v>558</v>
      </c>
    </row>
    <row r="24" spans="1:21" ht="47.25" x14ac:dyDescent="0.25">
      <c r="A24" s="19" t="s">
        <v>63</v>
      </c>
      <c r="B24" s="22" t="s">
        <v>527</v>
      </c>
      <c r="C24" s="153" t="s">
        <v>575</v>
      </c>
    </row>
    <row r="25" spans="1:21" ht="31.5" x14ac:dyDescent="0.25">
      <c r="A25" s="19" t="s">
        <v>62</v>
      </c>
      <c r="B25" s="22" t="s">
        <v>528</v>
      </c>
      <c r="C25" s="212">
        <f>'6.2. Паспорт фин осв ввод'!D52</f>
        <v>994.39089551204995</v>
      </c>
    </row>
    <row r="26" spans="1:21" ht="31.5" x14ac:dyDescent="0.25">
      <c r="A26" s="19" t="s">
        <v>60</v>
      </c>
      <c r="B26" s="22" t="s">
        <v>236</v>
      </c>
      <c r="C26" s="21" t="s">
        <v>555</v>
      </c>
    </row>
    <row r="27" spans="1:21" ht="31.5" x14ac:dyDescent="0.25">
      <c r="A27" s="19" t="s">
        <v>59</v>
      </c>
      <c r="B27" s="22" t="s">
        <v>508</v>
      </c>
      <c r="C27" s="153" t="s">
        <v>576</v>
      </c>
    </row>
    <row r="28" spans="1:21" ht="15.75" x14ac:dyDescent="0.25">
      <c r="A28" s="19" t="s">
        <v>57</v>
      </c>
      <c r="B28" s="22" t="s">
        <v>58</v>
      </c>
      <c r="C28" s="202">
        <v>2020</v>
      </c>
    </row>
    <row r="29" spans="1:21" ht="31.5" x14ac:dyDescent="0.25">
      <c r="A29" s="19" t="s">
        <v>55</v>
      </c>
      <c r="B29" s="21" t="s">
        <v>56</v>
      </c>
      <c r="C29" s="202">
        <v>2023</v>
      </c>
    </row>
    <row r="30" spans="1:21" ht="31.5" x14ac:dyDescent="0.25">
      <c r="A30" s="19" t="s">
        <v>74</v>
      </c>
      <c r="B30" s="21" t="s">
        <v>54</v>
      </c>
      <c r="C30" s="21" t="s">
        <v>553</v>
      </c>
    </row>
  </sheetData>
  <customSheetViews>
    <customSheetView guid="{C290BBE0-3C98-461A-94BD-C632345D89F6}" scale="80" showPageBreaks="1" fitToPage="1" printArea="1" view="pageBreakPreview" topLeftCell="A16">
      <selection activeCell="C30" sqref="C30"/>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13">
      <selection activeCell="C24" sqref="C24"/>
      <pageMargins left="0.70866141732283472" right="0.70866141732283472" top="0.74803149606299213" bottom="0.74803149606299213" header="0.31496062992125984" footer="0.31496062992125984"/>
      <pageSetup paperSize="8" scale="82" fitToHeight="0" orientation="portrait" r:id="rId2"/>
    </customSheetView>
    <customSheetView guid="{39B71E68-BF27-4D0E-9B8B-6F4286FA19B0}"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2"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55" zoomScaleNormal="80" zoomScaleSheetLayoutView="55" workbookViewId="0">
      <selection activeCell="B24" sqref="B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84" t="str">
        <f>'1. паспорт местоположение'!A5:C5</f>
        <v>Год раскрытия информации: 2022 год</v>
      </c>
      <c r="B4" s="284"/>
      <c r="C4" s="284"/>
      <c r="D4" s="284"/>
      <c r="E4" s="284"/>
      <c r="F4" s="284"/>
      <c r="G4" s="284"/>
      <c r="H4" s="284"/>
      <c r="I4" s="284"/>
      <c r="J4" s="284"/>
      <c r="K4" s="284"/>
      <c r="L4" s="284"/>
      <c r="M4" s="284"/>
      <c r="N4" s="284"/>
      <c r="O4" s="284"/>
      <c r="P4" s="284"/>
      <c r="Q4" s="284"/>
      <c r="R4" s="284"/>
      <c r="S4" s="284"/>
      <c r="T4" s="284"/>
      <c r="U4" s="284"/>
      <c r="V4" s="284"/>
      <c r="W4" s="284"/>
      <c r="X4" s="284"/>
      <c r="Y4" s="284"/>
      <c r="Z4" s="284"/>
    </row>
    <row r="6" spans="1:28" ht="18.75" x14ac:dyDescent="0.25">
      <c r="A6" s="288" t="s">
        <v>10</v>
      </c>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10"/>
      <c r="AB6" s="10"/>
    </row>
    <row r="7" spans="1:28" ht="18.75" x14ac:dyDescent="0.25">
      <c r="A7" s="288"/>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10"/>
      <c r="AB7" s="10"/>
    </row>
    <row r="8" spans="1:28" x14ac:dyDescent="0.25">
      <c r="A8" s="291" t="str">
        <f>'1. паспорт местоположение'!A9</f>
        <v xml:space="preserve">Акционерное общество "Калининградская генерирующая компания" </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7"/>
      <c r="AB8" s="7"/>
    </row>
    <row r="9" spans="1:28" ht="15.75" x14ac:dyDescent="0.25">
      <c r="A9" s="285" t="s">
        <v>9</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5"/>
      <c r="AB9" s="5"/>
    </row>
    <row r="10" spans="1:28" ht="18.75" x14ac:dyDescent="0.25">
      <c r="A10" s="288"/>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10"/>
      <c r="AB10" s="10"/>
    </row>
    <row r="11" spans="1:28" x14ac:dyDescent="0.25">
      <c r="A11" s="291" t="str">
        <f>'1. паспорт местоположение'!A12:C12</f>
        <v>J_KGK_01</v>
      </c>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7"/>
      <c r="AB11" s="7"/>
    </row>
    <row r="12" spans="1:28" ht="15.75" x14ac:dyDescent="0.25">
      <c r="A12" s="285" t="s">
        <v>8</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5"/>
      <c r="AB12" s="5"/>
    </row>
    <row r="13" spans="1:28" ht="18.75" x14ac:dyDescent="0.25">
      <c r="A13" s="295"/>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9"/>
      <c r="AB13" s="9"/>
    </row>
    <row r="14" spans="1:28" x14ac:dyDescent="0.25">
      <c r="A14" s="291" t="str">
        <f>'1. паспорт местоположение'!A15</f>
        <v>Реконструкция производственного объекта "Гусевская ТЭЦ" г. Гусев</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7"/>
      <c r="AB14" s="7"/>
    </row>
    <row r="15" spans="1:28" ht="15.75" x14ac:dyDescent="0.25">
      <c r="A15" s="285" t="s">
        <v>7</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5"/>
      <c r="AB15" s="5"/>
    </row>
    <row r="16" spans="1:28"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4"/>
      <c r="AB16" s="14"/>
    </row>
    <row r="17" spans="1:2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14"/>
      <c r="AB17" s="14"/>
    </row>
    <row r="18" spans="1:28"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14"/>
      <c r="AB18" s="14"/>
    </row>
    <row r="19" spans="1:28"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14"/>
      <c r="AB19" s="14"/>
    </row>
    <row r="20" spans="1:28"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14"/>
      <c r="AB20" s="14"/>
    </row>
    <row r="21" spans="1:28" x14ac:dyDescent="0.25">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14"/>
      <c r="AB21" s="14"/>
    </row>
    <row r="22" spans="1:28" x14ac:dyDescent="0.25">
      <c r="A22" s="313" t="s">
        <v>526</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97"/>
      <c r="AB22" s="97"/>
    </row>
    <row r="23" spans="1:28" ht="32.25" customHeight="1" x14ac:dyDescent="0.25">
      <c r="A23" s="315" t="s">
        <v>377</v>
      </c>
      <c r="B23" s="316"/>
      <c r="C23" s="316"/>
      <c r="D23" s="316"/>
      <c r="E23" s="316"/>
      <c r="F23" s="316"/>
      <c r="G23" s="316"/>
      <c r="H23" s="316"/>
      <c r="I23" s="316"/>
      <c r="J23" s="316"/>
      <c r="K23" s="316"/>
      <c r="L23" s="317"/>
      <c r="M23" s="314" t="s">
        <v>378</v>
      </c>
      <c r="N23" s="314"/>
      <c r="O23" s="314"/>
      <c r="P23" s="314"/>
      <c r="Q23" s="314"/>
      <c r="R23" s="314"/>
      <c r="S23" s="314"/>
      <c r="T23" s="314"/>
      <c r="U23" s="314"/>
      <c r="V23" s="314"/>
      <c r="W23" s="314"/>
      <c r="X23" s="314"/>
      <c r="Y23" s="314"/>
      <c r="Z23" s="314"/>
    </row>
    <row r="24" spans="1:28" ht="151.5" customHeight="1" x14ac:dyDescent="0.25">
      <c r="A24" s="74" t="s">
        <v>239</v>
      </c>
      <c r="B24" s="75" t="s">
        <v>268</v>
      </c>
      <c r="C24" s="74" t="s">
        <v>371</v>
      </c>
      <c r="D24" s="74" t="s">
        <v>240</v>
      </c>
      <c r="E24" s="74" t="s">
        <v>372</v>
      </c>
      <c r="F24" s="74" t="s">
        <v>374</v>
      </c>
      <c r="G24" s="74" t="s">
        <v>373</v>
      </c>
      <c r="H24" s="74" t="s">
        <v>241</v>
      </c>
      <c r="I24" s="74" t="s">
        <v>375</v>
      </c>
      <c r="J24" s="74" t="s">
        <v>273</v>
      </c>
      <c r="K24" s="75" t="s">
        <v>267</v>
      </c>
      <c r="L24" s="75" t="s">
        <v>242</v>
      </c>
      <c r="M24" s="76" t="s">
        <v>287</v>
      </c>
      <c r="N24" s="75" t="s">
        <v>537</v>
      </c>
      <c r="O24" s="74" t="s">
        <v>284</v>
      </c>
      <c r="P24" s="74" t="s">
        <v>285</v>
      </c>
      <c r="Q24" s="74" t="s">
        <v>283</v>
      </c>
      <c r="R24" s="74" t="s">
        <v>241</v>
      </c>
      <c r="S24" s="74" t="s">
        <v>282</v>
      </c>
      <c r="T24" s="74" t="s">
        <v>281</v>
      </c>
      <c r="U24" s="74" t="s">
        <v>370</v>
      </c>
      <c r="V24" s="74" t="s">
        <v>283</v>
      </c>
      <c r="W24" s="83" t="s">
        <v>266</v>
      </c>
      <c r="X24" s="83" t="s">
        <v>298</v>
      </c>
      <c r="Y24" s="83" t="s">
        <v>299</v>
      </c>
      <c r="Z24" s="85" t="s">
        <v>296</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69" t="s">
        <v>355</v>
      </c>
      <c r="B26" s="69"/>
      <c r="C26" s="71" t="s">
        <v>357</v>
      </c>
      <c r="D26" s="71" t="s">
        <v>358</v>
      </c>
      <c r="E26" s="71" t="s">
        <v>359</v>
      </c>
      <c r="F26" s="71" t="s">
        <v>278</v>
      </c>
      <c r="G26" s="71" t="s">
        <v>360</v>
      </c>
      <c r="H26" s="71" t="s">
        <v>241</v>
      </c>
      <c r="I26" s="71" t="s">
        <v>361</v>
      </c>
      <c r="J26" s="71" t="s">
        <v>362</v>
      </c>
      <c r="K26" s="68"/>
      <c r="L26" s="71" t="s">
        <v>264</v>
      </c>
      <c r="M26" s="73" t="s">
        <v>280</v>
      </c>
      <c r="N26" s="68"/>
      <c r="O26" s="68"/>
      <c r="P26" s="68"/>
      <c r="Q26" s="68"/>
      <c r="R26" s="68"/>
      <c r="S26" s="68"/>
      <c r="T26" s="68"/>
      <c r="U26" s="68"/>
      <c r="V26" s="68"/>
      <c r="W26" s="68"/>
      <c r="X26" s="68"/>
      <c r="Y26" s="68"/>
      <c r="Z26" s="70" t="s">
        <v>297</v>
      </c>
    </row>
    <row r="27" spans="1:28" x14ac:dyDescent="0.25">
      <c r="A27" s="68" t="s">
        <v>243</v>
      </c>
      <c r="B27" s="68" t="s">
        <v>269</v>
      </c>
      <c r="C27" s="68" t="s">
        <v>248</v>
      </c>
      <c r="D27" s="68" t="s">
        <v>249</v>
      </c>
      <c r="E27" s="68" t="s">
        <v>288</v>
      </c>
      <c r="F27" s="71" t="s">
        <v>244</v>
      </c>
      <c r="G27" s="71" t="s">
        <v>292</v>
      </c>
      <c r="H27" s="68" t="s">
        <v>241</v>
      </c>
      <c r="I27" s="71" t="s">
        <v>274</v>
      </c>
      <c r="J27" s="71" t="s">
        <v>256</v>
      </c>
      <c r="K27" s="71" t="s">
        <v>260</v>
      </c>
      <c r="L27" s="68"/>
      <c r="M27" s="71" t="s">
        <v>286</v>
      </c>
      <c r="N27" s="68"/>
      <c r="O27" s="68"/>
      <c r="P27" s="68"/>
      <c r="Q27" s="68"/>
      <c r="R27" s="68"/>
      <c r="S27" s="68"/>
      <c r="T27" s="68"/>
      <c r="U27" s="68"/>
      <c r="V27" s="68"/>
      <c r="W27" s="68"/>
      <c r="X27" s="68"/>
      <c r="Y27" s="68"/>
      <c r="Z27" s="68"/>
    </row>
    <row r="28" spans="1:28" x14ac:dyDescent="0.25">
      <c r="A28" s="68" t="s">
        <v>243</v>
      </c>
      <c r="B28" s="68" t="s">
        <v>270</v>
      </c>
      <c r="C28" s="68" t="s">
        <v>250</v>
      </c>
      <c r="D28" s="68" t="s">
        <v>251</v>
      </c>
      <c r="E28" s="68" t="s">
        <v>289</v>
      </c>
      <c r="F28" s="71" t="s">
        <v>245</v>
      </c>
      <c r="G28" s="71" t="s">
        <v>293</v>
      </c>
      <c r="H28" s="68" t="s">
        <v>241</v>
      </c>
      <c r="I28" s="71" t="s">
        <v>275</v>
      </c>
      <c r="J28" s="71" t="s">
        <v>257</v>
      </c>
      <c r="K28" s="71" t="s">
        <v>261</v>
      </c>
      <c r="L28" s="72"/>
      <c r="M28" s="71" t="s">
        <v>0</v>
      </c>
      <c r="N28" s="71"/>
      <c r="O28" s="71"/>
      <c r="P28" s="71"/>
      <c r="Q28" s="71"/>
      <c r="R28" s="71"/>
      <c r="S28" s="71"/>
      <c r="T28" s="71"/>
      <c r="U28" s="71"/>
      <c r="V28" s="71"/>
      <c r="W28" s="71"/>
      <c r="X28" s="71"/>
      <c r="Y28" s="71"/>
      <c r="Z28" s="71"/>
    </row>
    <row r="29" spans="1:28" x14ac:dyDescent="0.25">
      <c r="A29" s="68" t="s">
        <v>243</v>
      </c>
      <c r="B29" s="68" t="s">
        <v>271</v>
      </c>
      <c r="C29" s="68" t="s">
        <v>252</v>
      </c>
      <c r="D29" s="68" t="s">
        <v>253</v>
      </c>
      <c r="E29" s="68" t="s">
        <v>290</v>
      </c>
      <c r="F29" s="71" t="s">
        <v>246</v>
      </c>
      <c r="G29" s="71" t="s">
        <v>294</v>
      </c>
      <c r="H29" s="68" t="s">
        <v>241</v>
      </c>
      <c r="I29" s="71" t="s">
        <v>276</v>
      </c>
      <c r="J29" s="71" t="s">
        <v>258</v>
      </c>
      <c r="K29" s="71" t="s">
        <v>262</v>
      </c>
      <c r="L29" s="72"/>
      <c r="M29" s="68"/>
      <c r="N29" s="68"/>
      <c r="O29" s="68"/>
      <c r="P29" s="68"/>
      <c r="Q29" s="68"/>
      <c r="R29" s="68"/>
      <c r="S29" s="68"/>
      <c r="T29" s="68"/>
      <c r="U29" s="68"/>
      <c r="V29" s="68"/>
      <c r="W29" s="68"/>
      <c r="X29" s="68"/>
      <c r="Y29" s="68"/>
      <c r="Z29" s="68"/>
    </row>
    <row r="30" spans="1:28" x14ac:dyDescent="0.25">
      <c r="A30" s="68" t="s">
        <v>243</v>
      </c>
      <c r="B30" s="68" t="s">
        <v>272</v>
      </c>
      <c r="C30" s="68" t="s">
        <v>254</v>
      </c>
      <c r="D30" s="68" t="s">
        <v>255</v>
      </c>
      <c r="E30" s="68" t="s">
        <v>291</v>
      </c>
      <c r="F30" s="71" t="s">
        <v>247</v>
      </c>
      <c r="G30" s="71" t="s">
        <v>295</v>
      </c>
      <c r="H30" s="68" t="s">
        <v>241</v>
      </c>
      <c r="I30" s="71" t="s">
        <v>277</v>
      </c>
      <c r="J30" s="71" t="s">
        <v>259</v>
      </c>
      <c r="K30" s="71" t="s">
        <v>263</v>
      </c>
      <c r="L30" s="72"/>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30" x14ac:dyDescent="0.25">
      <c r="A32" s="69" t="s">
        <v>356</v>
      </c>
      <c r="B32" s="69"/>
      <c r="C32" s="71" t="s">
        <v>363</v>
      </c>
      <c r="D32" s="71" t="s">
        <v>364</v>
      </c>
      <c r="E32" s="71" t="s">
        <v>365</v>
      </c>
      <c r="F32" s="71" t="s">
        <v>366</v>
      </c>
      <c r="G32" s="71" t="s">
        <v>367</v>
      </c>
      <c r="H32" s="71" t="s">
        <v>241</v>
      </c>
      <c r="I32" s="71" t="s">
        <v>368</v>
      </c>
      <c r="J32" s="71" t="s">
        <v>369</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4"/>
    </row>
  </sheetData>
  <customSheetViews>
    <customSheetView guid="{C290BBE0-3C98-461A-94BD-C632345D89F6}" scale="80" showPageBreaks="1" fitToPage="1" printArea="1" view="pageBreakPreview" topLeftCell="A22">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39B71E68-BF27-4D0E-9B8B-6F4286FA19B0}" scale="80" showPageBreaks="1" fitToPage="1" printArea="1" view="pageBreakPreview" topLeftCell="A22">
      <selection activeCell="B24" sqref="B24"/>
      <pageMargins left="0.7" right="0.7" top="0.75" bottom="0.75" header="0.3" footer="0.3"/>
      <pageSetup paperSize="8" scale="25"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70" zoomScaleSheetLayoutView="70" workbookViewId="0">
      <selection activeCell="A9" sqref="A9:O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84" t="str">
        <f>'1. паспорт местоположение'!A5:C5</f>
        <v>Год раскрытия информации: 2022 год</v>
      </c>
      <c r="B5" s="284"/>
      <c r="C5" s="284"/>
      <c r="D5" s="284"/>
      <c r="E5" s="284"/>
      <c r="F5" s="284"/>
      <c r="G5" s="284"/>
      <c r="H5" s="284"/>
      <c r="I5" s="284"/>
      <c r="J5" s="284"/>
      <c r="K5" s="284"/>
      <c r="L5" s="284"/>
      <c r="M5" s="284"/>
      <c r="N5" s="284"/>
      <c r="O5" s="284"/>
      <c r="P5" s="96"/>
      <c r="Q5" s="96"/>
      <c r="R5" s="96"/>
      <c r="S5" s="96"/>
      <c r="T5" s="96"/>
      <c r="U5" s="96"/>
      <c r="V5" s="96"/>
      <c r="W5" s="96"/>
      <c r="X5" s="96"/>
      <c r="Y5" s="96"/>
      <c r="Z5" s="96"/>
      <c r="AA5" s="96"/>
      <c r="AB5" s="96"/>
    </row>
    <row r="6" spans="1:28" s="8" customFormat="1" ht="18.75" x14ac:dyDescent="0.3">
      <c r="A6" s="12"/>
      <c r="B6" s="12"/>
      <c r="L6" s="11"/>
    </row>
    <row r="7" spans="1:28" s="8" customFormat="1" ht="18.75" x14ac:dyDescent="0.2">
      <c r="A7" s="288" t="s">
        <v>10</v>
      </c>
      <c r="B7" s="288"/>
      <c r="C7" s="288"/>
      <c r="D7" s="288"/>
      <c r="E7" s="288"/>
      <c r="F7" s="288"/>
      <c r="G7" s="288"/>
      <c r="H7" s="288"/>
      <c r="I7" s="288"/>
      <c r="J7" s="288"/>
      <c r="K7" s="288"/>
      <c r="L7" s="288"/>
      <c r="M7" s="288"/>
      <c r="N7" s="288"/>
      <c r="O7" s="288"/>
      <c r="P7" s="10"/>
      <c r="Q7" s="10"/>
      <c r="R7" s="10"/>
      <c r="S7" s="10"/>
      <c r="T7" s="10"/>
      <c r="U7" s="10"/>
      <c r="V7" s="10"/>
      <c r="W7" s="10"/>
      <c r="X7" s="10"/>
      <c r="Y7" s="10"/>
      <c r="Z7" s="10"/>
    </row>
    <row r="8" spans="1:28" s="8" customFormat="1" ht="18.75" x14ac:dyDescent="0.2">
      <c r="A8" s="288"/>
      <c r="B8" s="288"/>
      <c r="C8" s="288"/>
      <c r="D8" s="288"/>
      <c r="E8" s="288"/>
      <c r="F8" s="288"/>
      <c r="G8" s="288"/>
      <c r="H8" s="288"/>
      <c r="I8" s="288"/>
      <c r="J8" s="288"/>
      <c r="K8" s="288"/>
      <c r="L8" s="288"/>
      <c r="M8" s="288"/>
      <c r="N8" s="288"/>
      <c r="O8" s="288"/>
      <c r="P8" s="10"/>
      <c r="Q8" s="10"/>
      <c r="R8" s="10"/>
      <c r="S8" s="10"/>
      <c r="T8" s="10"/>
      <c r="U8" s="10"/>
      <c r="V8" s="10"/>
      <c r="W8" s="10"/>
      <c r="X8" s="10"/>
      <c r="Y8" s="10"/>
      <c r="Z8" s="10"/>
    </row>
    <row r="9" spans="1:28" s="8" customFormat="1" ht="18.75" x14ac:dyDescent="0.2">
      <c r="A9" s="291" t="str">
        <f>'1. паспорт местоположение'!A9:C9</f>
        <v xml:space="preserve">Акционерное общество "Калининградская генерирующая компания" </v>
      </c>
      <c r="B9" s="291"/>
      <c r="C9" s="291"/>
      <c r="D9" s="291"/>
      <c r="E9" s="291"/>
      <c r="F9" s="291"/>
      <c r="G9" s="291"/>
      <c r="H9" s="291"/>
      <c r="I9" s="291"/>
      <c r="J9" s="291"/>
      <c r="K9" s="291"/>
      <c r="L9" s="291"/>
      <c r="M9" s="291"/>
      <c r="N9" s="291"/>
      <c r="O9" s="291"/>
      <c r="P9" s="10"/>
      <c r="Q9" s="10"/>
      <c r="R9" s="10"/>
      <c r="S9" s="10"/>
      <c r="T9" s="10"/>
      <c r="U9" s="10"/>
      <c r="V9" s="10"/>
      <c r="W9" s="10"/>
      <c r="X9" s="10"/>
      <c r="Y9" s="10"/>
      <c r="Z9" s="10"/>
    </row>
    <row r="10" spans="1:28" s="8" customFormat="1" ht="18.75" x14ac:dyDescent="0.2">
      <c r="A10" s="285" t="s">
        <v>9</v>
      </c>
      <c r="B10" s="285"/>
      <c r="C10" s="285"/>
      <c r="D10" s="285"/>
      <c r="E10" s="285"/>
      <c r="F10" s="285"/>
      <c r="G10" s="285"/>
      <c r="H10" s="285"/>
      <c r="I10" s="285"/>
      <c r="J10" s="285"/>
      <c r="K10" s="285"/>
      <c r="L10" s="285"/>
      <c r="M10" s="285"/>
      <c r="N10" s="285"/>
      <c r="O10" s="285"/>
      <c r="P10" s="10"/>
      <c r="Q10" s="10"/>
      <c r="R10" s="10"/>
      <c r="S10" s="10"/>
      <c r="T10" s="10"/>
      <c r="U10" s="10"/>
      <c r="V10" s="10"/>
      <c r="W10" s="10"/>
      <c r="X10" s="10"/>
      <c r="Y10" s="10"/>
      <c r="Z10" s="10"/>
    </row>
    <row r="11" spans="1:28" s="8" customFormat="1" ht="18.75" x14ac:dyDescent="0.2">
      <c r="A11" s="288"/>
      <c r="B11" s="288"/>
      <c r="C11" s="288"/>
      <c r="D11" s="288"/>
      <c r="E11" s="288"/>
      <c r="F11" s="288"/>
      <c r="G11" s="288"/>
      <c r="H11" s="288"/>
      <c r="I11" s="288"/>
      <c r="J11" s="288"/>
      <c r="K11" s="288"/>
      <c r="L11" s="288"/>
      <c r="M11" s="288"/>
      <c r="N11" s="288"/>
      <c r="O11" s="288"/>
      <c r="P11" s="10"/>
      <c r="Q11" s="10"/>
      <c r="R11" s="10"/>
      <c r="S11" s="10"/>
      <c r="T11" s="10"/>
      <c r="U11" s="10"/>
      <c r="V11" s="10"/>
      <c r="W11" s="10"/>
      <c r="X11" s="10"/>
      <c r="Y11" s="10"/>
      <c r="Z11" s="10"/>
    </row>
    <row r="12" spans="1:28" s="8" customFormat="1" ht="18.75" x14ac:dyDescent="0.2">
      <c r="A12" s="291" t="str">
        <f>'1. паспорт местоположение'!A12:C12</f>
        <v>J_KGK_01</v>
      </c>
      <c r="B12" s="291"/>
      <c r="C12" s="291"/>
      <c r="D12" s="291"/>
      <c r="E12" s="291"/>
      <c r="F12" s="291"/>
      <c r="G12" s="291"/>
      <c r="H12" s="291"/>
      <c r="I12" s="291"/>
      <c r="J12" s="291"/>
      <c r="K12" s="291"/>
      <c r="L12" s="291"/>
      <c r="M12" s="291"/>
      <c r="N12" s="291"/>
      <c r="O12" s="291"/>
      <c r="P12" s="10"/>
      <c r="Q12" s="10"/>
      <c r="R12" s="10"/>
      <c r="S12" s="10"/>
      <c r="T12" s="10"/>
      <c r="U12" s="10"/>
      <c r="V12" s="10"/>
      <c r="W12" s="10"/>
      <c r="X12" s="10"/>
      <c r="Y12" s="10"/>
      <c r="Z12" s="10"/>
    </row>
    <row r="13" spans="1:28" s="8" customFormat="1" ht="18.75" x14ac:dyDescent="0.2">
      <c r="A13" s="285" t="s">
        <v>8</v>
      </c>
      <c r="B13" s="285"/>
      <c r="C13" s="285"/>
      <c r="D13" s="285"/>
      <c r="E13" s="285"/>
      <c r="F13" s="285"/>
      <c r="G13" s="285"/>
      <c r="H13" s="285"/>
      <c r="I13" s="285"/>
      <c r="J13" s="285"/>
      <c r="K13" s="285"/>
      <c r="L13" s="285"/>
      <c r="M13" s="285"/>
      <c r="N13" s="285"/>
      <c r="O13" s="285"/>
      <c r="P13" s="10"/>
      <c r="Q13" s="10"/>
      <c r="R13" s="10"/>
      <c r="S13" s="10"/>
      <c r="T13" s="10"/>
      <c r="U13" s="10"/>
      <c r="V13" s="10"/>
      <c r="W13" s="10"/>
      <c r="X13" s="10"/>
      <c r="Y13" s="10"/>
      <c r="Z13" s="10"/>
    </row>
    <row r="14" spans="1:28" s="8" customFormat="1" ht="15.75" customHeight="1" x14ac:dyDescent="0.2">
      <c r="A14" s="295"/>
      <c r="B14" s="295"/>
      <c r="C14" s="295"/>
      <c r="D14" s="295"/>
      <c r="E14" s="295"/>
      <c r="F14" s="295"/>
      <c r="G14" s="295"/>
      <c r="H14" s="295"/>
      <c r="I14" s="295"/>
      <c r="J14" s="295"/>
      <c r="K14" s="295"/>
      <c r="L14" s="295"/>
      <c r="M14" s="295"/>
      <c r="N14" s="295"/>
      <c r="O14" s="295"/>
      <c r="P14" s="4"/>
      <c r="Q14" s="4"/>
      <c r="R14" s="4"/>
      <c r="S14" s="4"/>
      <c r="T14" s="4"/>
      <c r="U14" s="4"/>
      <c r="V14" s="4"/>
      <c r="W14" s="4"/>
      <c r="X14" s="4"/>
      <c r="Y14" s="4"/>
      <c r="Z14" s="4"/>
    </row>
    <row r="15" spans="1:28" s="3" customFormat="1" ht="12" x14ac:dyDescent="0.2">
      <c r="A15" s="291" t="str">
        <f>'1. паспорт местоположение'!A15</f>
        <v>Реконструкция производственного объекта "Гусевская ТЭЦ" г. Гусев</v>
      </c>
      <c r="B15" s="291"/>
      <c r="C15" s="291"/>
      <c r="D15" s="291"/>
      <c r="E15" s="291"/>
      <c r="F15" s="291"/>
      <c r="G15" s="291"/>
      <c r="H15" s="291"/>
      <c r="I15" s="291"/>
      <c r="J15" s="291"/>
      <c r="K15" s="291"/>
      <c r="L15" s="291"/>
      <c r="M15" s="291"/>
      <c r="N15" s="291"/>
      <c r="O15" s="291"/>
      <c r="P15" s="7"/>
      <c r="Q15" s="7"/>
      <c r="R15" s="7"/>
      <c r="S15" s="7"/>
      <c r="T15" s="7"/>
      <c r="U15" s="7"/>
      <c r="V15" s="7"/>
      <c r="W15" s="7"/>
      <c r="X15" s="7"/>
      <c r="Y15" s="7"/>
      <c r="Z15" s="7"/>
    </row>
    <row r="16" spans="1:28" s="3" customFormat="1" ht="15" customHeight="1" x14ac:dyDescent="0.2">
      <c r="A16" s="285" t="s">
        <v>7</v>
      </c>
      <c r="B16" s="285"/>
      <c r="C16" s="285"/>
      <c r="D16" s="285"/>
      <c r="E16" s="285"/>
      <c r="F16" s="285"/>
      <c r="G16" s="285"/>
      <c r="H16" s="285"/>
      <c r="I16" s="285"/>
      <c r="J16" s="285"/>
      <c r="K16" s="285"/>
      <c r="L16" s="285"/>
      <c r="M16" s="285"/>
      <c r="N16" s="285"/>
      <c r="O16" s="285"/>
      <c r="P16" s="5"/>
      <c r="Q16" s="5"/>
      <c r="R16" s="5"/>
      <c r="S16" s="5"/>
      <c r="T16" s="5"/>
      <c r="U16" s="5"/>
      <c r="V16" s="5"/>
      <c r="W16" s="5"/>
      <c r="X16" s="5"/>
      <c r="Y16" s="5"/>
      <c r="Z16" s="5"/>
    </row>
    <row r="17" spans="1:26" s="3" customFormat="1" ht="15" customHeight="1" x14ac:dyDescent="0.2">
      <c r="A17" s="295"/>
      <c r="B17" s="295"/>
      <c r="C17" s="295"/>
      <c r="D17" s="295"/>
      <c r="E17" s="295"/>
      <c r="F17" s="295"/>
      <c r="G17" s="295"/>
      <c r="H17" s="295"/>
      <c r="I17" s="295"/>
      <c r="J17" s="295"/>
      <c r="K17" s="295"/>
      <c r="L17" s="295"/>
      <c r="M17" s="295"/>
      <c r="N17" s="295"/>
      <c r="O17" s="295"/>
      <c r="P17" s="4"/>
      <c r="Q17" s="4"/>
      <c r="R17" s="4"/>
      <c r="S17" s="4"/>
      <c r="T17" s="4"/>
      <c r="U17" s="4"/>
      <c r="V17" s="4"/>
      <c r="W17" s="4"/>
    </row>
    <row r="18" spans="1:26" s="3" customFormat="1" ht="91.5" customHeight="1" x14ac:dyDescent="0.2">
      <c r="A18" s="318" t="s">
        <v>503</v>
      </c>
      <c r="B18" s="318"/>
      <c r="C18" s="318"/>
      <c r="D18" s="318"/>
      <c r="E18" s="318"/>
      <c r="F18" s="318"/>
      <c r="G18" s="318"/>
      <c r="H18" s="318"/>
      <c r="I18" s="318"/>
      <c r="J18" s="318"/>
      <c r="K18" s="318"/>
      <c r="L18" s="318"/>
      <c r="M18" s="318"/>
      <c r="N18" s="318"/>
      <c r="O18" s="318"/>
      <c r="P18" s="6"/>
      <c r="Q18" s="6"/>
      <c r="R18" s="6"/>
      <c r="S18" s="6"/>
      <c r="T18" s="6"/>
      <c r="U18" s="6"/>
      <c r="V18" s="6"/>
      <c r="W18" s="6"/>
      <c r="X18" s="6"/>
      <c r="Y18" s="6"/>
      <c r="Z18" s="6"/>
    </row>
    <row r="19" spans="1:26" s="3" customFormat="1" ht="78" customHeight="1" x14ac:dyDescent="0.2">
      <c r="A19" s="290" t="s">
        <v>6</v>
      </c>
      <c r="B19" s="290" t="s">
        <v>89</v>
      </c>
      <c r="C19" s="290" t="s">
        <v>88</v>
      </c>
      <c r="D19" s="290" t="s">
        <v>77</v>
      </c>
      <c r="E19" s="319" t="s">
        <v>87</v>
      </c>
      <c r="F19" s="320"/>
      <c r="G19" s="320"/>
      <c r="H19" s="320"/>
      <c r="I19" s="321"/>
      <c r="J19" s="290" t="s">
        <v>86</v>
      </c>
      <c r="K19" s="290"/>
      <c r="L19" s="290"/>
      <c r="M19" s="290"/>
      <c r="N19" s="290"/>
      <c r="O19" s="290"/>
      <c r="P19" s="4"/>
      <c r="Q19" s="4"/>
      <c r="R19" s="4"/>
      <c r="S19" s="4"/>
      <c r="T19" s="4"/>
      <c r="U19" s="4"/>
      <c r="V19" s="4"/>
      <c r="W19" s="4"/>
    </row>
    <row r="20" spans="1:26" s="3" customFormat="1" ht="51" customHeight="1" x14ac:dyDescent="0.2">
      <c r="A20" s="290"/>
      <c r="B20" s="290"/>
      <c r="C20" s="290"/>
      <c r="D20" s="290"/>
      <c r="E20" s="26" t="s">
        <v>85</v>
      </c>
      <c r="F20" s="26" t="s">
        <v>84</v>
      </c>
      <c r="G20" s="26" t="s">
        <v>83</v>
      </c>
      <c r="H20" s="26" t="s">
        <v>82</v>
      </c>
      <c r="I20" s="26" t="s">
        <v>81</v>
      </c>
      <c r="J20" s="26" t="s">
        <v>80</v>
      </c>
      <c r="K20" s="26" t="s">
        <v>5</v>
      </c>
      <c r="L20" s="30" t="s">
        <v>4</v>
      </c>
      <c r="M20" s="29" t="s">
        <v>237</v>
      </c>
      <c r="N20" s="29" t="s">
        <v>79</v>
      </c>
      <c r="O20" s="29"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50" t="s">
        <v>556</v>
      </c>
      <c r="C22" s="150" t="s">
        <v>556</v>
      </c>
      <c r="D22" s="150" t="s">
        <v>556</v>
      </c>
      <c r="E22" s="150" t="s">
        <v>556</v>
      </c>
      <c r="F22" s="150" t="s">
        <v>556</v>
      </c>
      <c r="G22" s="150" t="s">
        <v>556</v>
      </c>
      <c r="H22" s="150" t="s">
        <v>556</v>
      </c>
      <c r="I22" s="150" t="s">
        <v>556</v>
      </c>
      <c r="J22" s="150" t="s">
        <v>556</v>
      </c>
      <c r="K22" s="150" t="s">
        <v>556</v>
      </c>
      <c r="L22" s="150" t="s">
        <v>556</v>
      </c>
      <c r="M22" s="150" t="s">
        <v>556</v>
      </c>
      <c r="N22" s="150" t="s">
        <v>556</v>
      </c>
      <c r="O22" s="150" t="s">
        <v>556</v>
      </c>
      <c r="P22" s="4"/>
      <c r="Q22" s="4"/>
      <c r="R22" s="4"/>
      <c r="S22" s="4"/>
      <c r="T22" s="4"/>
      <c r="U22" s="4"/>
    </row>
  </sheetData>
  <customSheetViews>
    <customSheetView guid="{C290BBE0-3C98-461A-94BD-C632345D89F6}" scale="60" showPageBreaks="1" fitToPage="1" printArea="1" view="pageBreakPreview" topLeftCell="A7">
      <selection activeCell="L30" sqref="L30"/>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R49" sqref="R49"/>
      <pageMargins left="0.70866141732283472" right="0.70866141732283472" top="0.74803149606299213" bottom="0.74803149606299213" header="0.31496062992125984" footer="0.31496062992125984"/>
      <pageSetup paperSize="8" scale="67" orientation="landscape" r:id="rId2"/>
    </customSheetView>
    <customSheetView guid="{39B71E68-BF27-4D0E-9B8B-6F4286FA19B0}" scale="60" showPageBreaks="1" fitToPage="1" printArea="1" view="pageBreakPreview" topLeftCell="A7">
      <selection activeCell="L30" sqref="L30"/>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3622047244094491" right="0.23622047244094491" top="0.74803149606299213" bottom="0.74803149606299213" header="0.31496062992125984" footer="0.31496062992125984"/>
  <pageSetup paperSize="8" scale="50"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T163"/>
  <sheetViews>
    <sheetView zoomScale="80" zoomScaleNormal="80" zoomScaleSheetLayoutView="70" workbookViewId="0">
      <selection activeCell="H93" sqref="H93"/>
    </sheetView>
  </sheetViews>
  <sheetFormatPr defaultColWidth="9.140625" defaultRowHeight="15.75" x14ac:dyDescent="0.2"/>
  <cols>
    <col min="1" max="1" width="61.7109375" style="106" customWidth="1"/>
    <col min="2" max="2" width="18.5703125" style="100" customWidth="1"/>
    <col min="3" max="19" width="16.85546875" style="100" customWidth="1"/>
    <col min="20" max="20" width="16.85546875" style="101" customWidth="1"/>
    <col min="21" max="26" width="16.85546875" style="102" customWidth="1"/>
    <col min="27" max="231" width="9.140625" style="102"/>
    <col min="232" max="232" width="61.7109375" style="102" customWidth="1"/>
    <col min="233" max="233" width="18.5703125" style="102" customWidth="1"/>
    <col min="234" max="273" width="16.85546875" style="102" customWidth="1"/>
    <col min="274" max="275" width="18.5703125" style="102" customWidth="1"/>
    <col min="276" max="276" width="21.7109375" style="102" customWidth="1"/>
    <col min="277" max="487" width="9.140625" style="102"/>
    <col min="488" max="488" width="61.7109375" style="102" customWidth="1"/>
    <col min="489" max="489" width="18.5703125" style="102" customWidth="1"/>
    <col min="490" max="529" width="16.85546875" style="102" customWidth="1"/>
    <col min="530" max="531" width="18.5703125" style="102" customWidth="1"/>
    <col min="532" max="532" width="21.7109375" style="102" customWidth="1"/>
    <col min="533" max="743" width="9.140625" style="102"/>
    <col min="744" max="744" width="61.7109375" style="102" customWidth="1"/>
    <col min="745" max="745" width="18.5703125" style="102" customWidth="1"/>
    <col min="746" max="785" width="16.85546875" style="102" customWidth="1"/>
    <col min="786" max="787" width="18.5703125" style="102" customWidth="1"/>
    <col min="788" max="788" width="21.7109375" style="102" customWidth="1"/>
    <col min="789" max="999" width="9.140625" style="102"/>
    <col min="1000" max="1000" width="61.7109375" style="102" customWidth="1"/>
    <col min="1001" max="1001" width="18.5703125" style="102" customWidth="1"/>
    <col min="1002" max="1041" width="16.85546875" style="102" customWidth="1"/>
    <col min="1042" max="1043" width="18.5703125" style="102" customWidth="1"/>
    <col min="1044" max="1044" width="21.7109375" style="102" customWidth="1"/>
    <col min="1045" max="1255" width="9.140625" style="102"/>
    <col min="1256" max="1256" width="61.7109375" style="102" customWidth="1"/>
    <col min="1257" max="1257" width="18.5703125" style="102" customWidth="1"/>
    <col min="1258" max="1297" width="16.85546875" style="102" customWidth="1"/>
    <col min="1298" max="1299" width="18.5703125" style="102" customWidth="1"/>
    <col min="1300" max="1300" width="21.7109375" style="102" customWidth="1"/>
    <col min="1301" max="1511" width="9.140625" style="102"/>
    <col min="1512" max="1512" width="61.7109375" style="102" customWidth="1"/>
    <col min="1513" max="1513" width="18.5703125" style="102" customWidth="1"/>
    <col min="1514" max="1553" width="16.85546875" style="102" customWidth="1"/>
    <col min="1554" max="1555" width="18.5703125" style="102" customWidth="1"/>
    <col min="1556" max="1556" width="21.7109375" style="102" customWidth="1"/>
    <col min="1557" max="1767" width="9.140625" style="102"/>
    <col min="1768" max="1768" width="61.7109375" style="102" customWidth="1"/>
    <col min="1769" max="1769" width="18.5703125" style="102" customWidth="1"/>
    <col min="1770" max="1809" width="16.85546875" style="102" customWidth="1"/>
    <col min="1810" max="1811" width="18.5703125" style="102" customWidth="1"/>
    <col min="1812" max="1812" width="21.7109375" style="102" customWidth="1"/>
    <col min="1813" max="2023" width="9.140625" style="102"/>
    <col min="2024" max="2024" width="61.7109375" style="102" customWidth="1"/>
    <col min="2025" max="2025" width="18.5703125" style="102" customWidth="1"/>
    <col min="2026" max="2065" width="16.85546875" style="102" customWidth="1"/>
    <col min="2066" max="2067" width="18.5703125" style="102" customWidth="1"/>
    <col min="2068" max="2068" width="21.7109375" style="102" customWidth="1"/>
    <col min="2069" max="2279" width="9.140625" style="102"/>
    <col min="2280" max="2280" width="61.7109375" style="102" customWidth="1"/>
    <col min="2281" max="2281" width="18.5703125" style="102" customWidth="1"/>
    <col min="2282" max="2321" width="16.85546875" style="102" customWidth="1"/>
    <col min="2322" max="2323" width="18.5703125" style="102" customWidth="1"/>
    <col min="2324" max="2324" width="21.7109375" style="102" customWidth="1"/>
    <col min="2325" max="2535" width="9.140625" style="102"/>
    <col min="2536" max="2536" width="61.7109375" style="102" customWidth="1"/>
    <col min="2537" max="2537" width="18.5703125" style="102" customWidth="1"/>
    <col min="2538" max="2577" width="16.85546875" style="102" customWidth="1"/>
    <col min="2578" max="2579" width="18.5703125" style="102" customWidth="1"/>
    <col min="2580" max="2580" width="21.7109375" style="102" customWidth="1"/>
    <col min="2581" max="2791" width="9.140625" style="102"/>
    <col min="2792" max="2792" width="61.7109375" style="102" customWidth="1"/>
    <col min="2793" max="2793" width="18.5703125" style="102" customWidth="1"/>
    <col min="2794" max="2833" width="16.85546875" style="102" customWidth="1"/>
    <col min="2834" max="2835" width="18.5703125" style="102" customWidth="1"/>
    <col min="2836" max="2836" width="21.7109375" style="102" customWidth="1"/>
    <col min="2837" max="3047" width="9.140625" style="102"/>
    <col min="3048" max="3048" width="61.7109375" style="102" customWidth="1"/>
    <col min="3049" max="3049" width="18.5703125" style="102" customWidth="1"/>
    <col min="3050" max="3089" width="16.85546875" style="102" customWidth="1"/>
    <col min="3090" max="3091" width="18.5703125" style="102" customWidth="1"/>
    <col min="3092" max="3092" width="21.7109375" style="102" customWidth="1"/>
    <col min="3093" max="3303" width="9.140625" style="102"/>
    <col min="3304" max="3304" width="61.7109375" style="102" customWidth="1"/>
    <col min="3305" max="3305" width="18.5703125" style="102" customWidth="1"/>
    <col min="3306" max="3345" width="16.85546875" style="102" customWidth="1"/>
    <col min="3346" max="3347" width="18.5703125" style="102" customWidth="1"/>
    <col min="3348" max="3348" width="21.7109375" style="102" customWidth="1"/>
    <col min="3349" max="3559" width="9.140625" style="102"/>
    <col min="3560" max="3560" width="61.7109375" style="102" customWidth="1"/>
    <col min="3561" max="3561" width="18.5703125" style="102" customWidth="1"/>
    <col min="3562" max="3601" width="16.85546875" style="102" customWidth="1"/>
    <col min="3602" max="3603" width="18.5703125" style="102" customWidth="1"/>
    <col min="3604" max="3604" width="21.7109375" style="102" customWidth="1"/>
    <col min="3605" max="3815" width="9.140625" style="102"/>
    <col min="3816" max="3816" width="61.7109375" style="102" customWidth="1"/>
    <col min="3817" max="3817" width="18.5703125" style="102" customWidth="1"/>
    <col min="3818" max="3857" width="16.85546875" style="102" customWidth="1"/>
    <col min="3858" max="3859" width="18.5703125" style="102" customWidth="1"/>
    <col min="3860" max="3860" width="21.7109375" style="102" customWidth="1"/>
    <col min="3861" max="4071" width="9.140625" style="102"/>
    <col min="4072" max="4072" width="61.7109375" style="102" customWidth="1"/>
    <col min="4073" max="4073" width="18.5703125" style="102" customWidth="1"/>
    <col min="4074" max="4113" width="16.85546875" style="102" customWidth="1"/>
    <col min="4114" max="4115" width="18.5703125" style="102" customWidth="1"/>
    <col min="4116" max="4116" width="21.7109375" style="102" customWidth="1"/>
    <col min="4117" max="4327" width="9.140625" style="102"/>
    <col min="4328" max="4328" width="61.7109375" style="102" customWidth="1"/>
    <col min="4329" max="4329" width="18.5703125" style="102" customWidth="1"/>
    <col min="4330" max="4369" width="16.85546875" style="102" customWidth="1"/>
    <col min="4370" max="4371" width="18.5703125" style="102" customWidth="1"/>
    <col min="4372" max="4372" width="21.7109375" style="102" customWidth="1"/>
    <col min="4373" max="4583" width="9.140625" style="102"/>
    <col min="4584" max="4584" width="61.7109375" style="102" customWidth="1"/>
    <col min="4585" max="4585" width="18.5703125" style="102" customWidth="1"/>
    <col min="4586" max="4625" width="16.85546875" style="102" customWidth="1"/>
    <col min="4626" max="4627" width="18.5703125" style="102" customWidth="1"/>
    <col min="4628" max="4628" width="21.7109375" style="102" customWidth="1"/>
    <col min="4629" max="4839" width="9.140625" style="102"/>
    <col min="4840" max="4840" width="61.7109375" style="102" customWidth="1"/>
    <col min="4841" max="4841" width="18.5703125" style="102" customWidth="1"/>
    <col min="4842" max="4881" width="16.85546875" style="102" customWidth="1"/>
    <col min="4882" max="4883" width="18.5703125" style="102" customWidth="1"/>
    <col min="4884" max="4884" width="21.7109375" style="102" customWidth="1"/>
    <col min="4885" max="5095" width="9.140625" style="102"/>
    <col min="5096" max="5096" width="61.7109375" style="102" customWidth="1"/>
    <col min="5097" max="5097" width="18.5703125" style="102" customWidth="1"/>
    <col min="5098" max="5137" width="16.85546875" style="102" customWidth="1"/>
    <col min="5138" max="5139" width="18.5703125" style="102" customWidth="1"/>
    <col min="5140" max="5140" width="21.7109375" style="102" customWidth="1"/>
    <col min="5141" max="5351" width="9.140625" style="102"/>
    <col min="5352" max="5352" width="61.7109375" style="102" customWidth="1"/>
    <col min="5353" max="5353" width="18.5703125" style="102" customWidth="1"/>
    <col min="5354" max="5393" width="16.85546875" style="102" customWidth="1"/>
    <col min="5394" max="5395" width="18.5703125" style="102" customWidth="1"/>
    <col min="5396" max="5396" width="21.7109375" style="102" customWidth="1"/>
    <col min="5397" max="5607" width="9.140625" style="102"/>
    <col min="5608" max="5608" width="61.7109375" style="102" customWidth="1"/>
    <col min="5609" max="5609" width="18.5703125" style="102" customWidth="1"/>
    <col min="5610" max="5649" width="16.85546875" style="102" customWidth="1"/>
    <col min="5650" max="5651" width="18.5703125" style="102" customWidth="1"/>
    <col min="5652" max="5652" width="21.7109375" style="102" customWidth="1"/>
    <col min="5653" max="5863" width="9.140625" style="102"/>
    <col min="5864" max="5864" width="61.7109375" style="102" customWidth="1"/>
    <col min="5865" max="5865" width="18.5703125" style="102" customWidth="1"/>
    <col min="5866" max="5905" width="16.85546875" style="102" customWidth="1"/>
    <col min="5906" max="5907" width="18.5703125" style="102" customWidth="1"/>
    <col min="5908" max="5908" width="21.7109375" style="102" customWidth="1"/>
    <col min="5909" max="6119" width="9.140625" style="102"/>
    <col min="6120" max="6120" width="61.7109375" style="102" customWidth="1"/>
    <col min="6121" max="6121" width="18.5703125" style="102" customWidth="1"/>
    <col min="6122" max="6161" width="16.85546875" style="102" customWidth="1"/>
    <col min="6162" max="6163" width="18.5703125" style="102" customWidth="1"/>
    <col min="6164" max="6164" width="21.7109375" style="102" customWidth="1"/>
    <col min="6165" max="6375" width="9.140625" style="102"/>
    <col min="6376" max="6376" width="61.7109375" style="102" customWidth="1"/>
    <col min="6377" max="6377" width="18.5703125" style="102" customWidth="1"/>
    <col min="6378" max="6417" width="16.85546875" style="102" customWidth="1"/>
    <col min="6418" max="6419" width="18.5703125" style="102" customWidth="1"/>
    <col min="6420" max="6420" width="21.7109375" style="102" customWidth="1"/>
    <col min="6421" max="6631" width="9.140625" style="102"/>
    <col min="6632" max="6632" width="61.7109375" style="102" customWidth="1"/>
    <col min="6633" max="6633" width="18.5703125" style="102" customWidth="1"/>
    <col min="6634" max="6673" width="16.85546875" style="102" customWidth="1"/>
    <col min="6674" max="6675" width="18.5703125" style="102" customWidth="1"/>
    <col min="6676" max="6676" width="21.7109375" style="102" customWidth="1"/>
    <col min="6677" max="6887" width="9.140625" style="102"/>
    <col min="6888" max="6888" width="61.7109375" style="102" customWidth="1"/>
    <col min="6889" max="6889" width="18.5703125" style="102" customWidth="1"/>
    <col min="6890" max="6929" width="16.85546875" style="102" customWidth="1"/>
    <col min="6930" max="6931" width="18.5703125" style="102" customWidth="1"/>
    <col min="6932" max="6932" width="21.7109375" style="102" customWidth="1"/>
    <col min="6933" max="7143" width="9.140625" style="102"/>
    <col min="7144" max="7144" width="61.7109375" style="102" customWidth="1"/>
    <col min="7145" max="7145" width="18.5703125" style="102" customWidth="1"/>
    <col min="7146" max="7185" width="16.85546875" style="102" customWidth="1"/>
    <col min="7186" max="7187" width="18.5703125" style="102" customWidth="1"/>
    <col min="7188" max="7188" width="21.7109375" style="102" customWidth="1"/>
    <col min="7189" max="7399" width="9.140625" style="102"/>
    <col min="7400" max="7400" width="61.7109375" style="102" customWidth="1"/>
    <col min="7401" max="7401" width="18.5703125" style="102" customWidth="1"/>
    <col min="7402" max="7441" width="16.85546875" style="102" customWidth="1"/>
    <col min="7442" max="7443" width="18.5703125" style="102" customWidth="1"/>
    <col min="7444" max="7444" width="21.7109375" style="102" customWidth="1"/>
    <col min="7445" max="7655" width="9.140625" style="102"/>
    <col min="7656" max="7656" width="61.7109375" style="102" customWidth="1"/>
    <col min="7657" max="7657" width="18.5703125" style="102" customWidth="1"/>
    <col min="7658" max="7697" width="16.85546875" style="102" customWidth="1"/>
    <col min="7698" max="7699" width="18.5703125" style="102" customWidth="1"/>
    <col min="7700" max="7700" width="21.7109375" style="102" customWidth="1"/>
    <col min="7701" max="7911" width="9.140625" style="102"/>
    <col min="7912" max="7912" width="61.7109375" style="102" customWidth="1"/>
    <col min="7913" max="7913" width="18.5703125" style="102" customWidth="1"/>
    <col min="7914" max="7953" width="16.85546875" style="102" customWidth="1"/>
    <col min="7954" max="7955" width="18.5703125" style="102" customWidth="1"/>
    <col min="7956" max="7956" width="21.7109375" style="102" customWidth="1"/>
    <col min="7957" max="8167" width="9.140625" style="102"/>
    <col min="8168" max="8168" width="61.7109375" style="102" customWidth="1"/>
    <col min="8169" max="8169" width="18.5703125" style="102" customWidth="1"/>
    <col min="8170" max="8209" width="16.85546875" style="102" customWidth="1"/>
    <col min="8210" max="8211" width="18.5703125" style="102" customWidth="1"/>
    <col min="8212" max="8212" width="21.7109375" style="102" customWidth="1"/>
    <col min="8213" max="8423" width="9.140625" style="102"/>
    <col min="8424" max="8424" width="61.7109375" style="102" customWidth="1"/>
    <col min="8425" max="8425" width="18.5703125" style="102" customWidth="1"/>
    <col min="8426" max="8465" width="16.85546875" style="102" customWidth="1"/>
    <col min="8466" max="8467" width="18.5703125" style="102" customWidth="1"/>
    <col min="8468" max="8468" width="21.7109375" style="102" customWidth="1"/>
    <col min="8469" max="8679" width="9.140625" style="102"/>
    <col min="8680" max="8680" width="61.7109375" style="102" customWidth="1"/>
    <col min="8681" max="8681" width="18.5703125" style="102" customWidth="1"/>
    <col min="8682" max="8721" width="16.85546875" style="102" customWidth="1"/>
    <col min="8722" max="8723" width="18.5703125" style="102" customWidth="1"/>
    <col min="8724" max="8724" width="21.7109375" style="102" customWidth="1"/>
    <col min="8725" max="8935" width="9.140625" style="102"/>
    <col min="8936" max="8936" width="61.7109375" style="102" customWidth="1"/>
    <col min="8937" max="8937" width="18.5703125" style="102" customWidth="1"/>
    <col min="8938" max="8977" width="16.85546875" style="102" customWidth="1"/>
    <col min="8978" max="8979" width="18.5703125" style="102" customWidth="1"/>
    <col min="8980" max="8980" width="21.7109375" style="102" customWidth="1"/>
    <col min="8981" max="9191" width="9.140625" style="102"/>
    <col min="9192" max="9192" width="61.7109375" style="102" customWidth="1"/>
    <col min="9193" max="9193" width="18.5703125" style="102" customWidth="1"/>
    <col min="9194" max="9233" width="16.85546875" style="102" customWidth="1"/>
    <col min="9234" max="9235" width="18.5703125" style="102" customWidth="1"/>
    <col min="9236" max="9236" width="21.7109375" style="102" customWidth="1"/>
    <col min="9237" max="9447" width="9.140625" style="102"/>
    <col min="9448" max="9448" width="61.7109375" style="102" customWidth="1"/>
    <col min="9449" max="9449" width="18.5703125" style="102" customWidth="1"/>
    <col min="9450" max="9489" width="16.85546875" style="102" customWidth="1"/>
    <col min="9490" max="9491" width="18.5703125" style="102" customWidth="1"/>
    <col min="9492" max="9492" width="21.7109375" style="102" customWidth="1"/>
    <col min="9493" max="9703" width="9.140625" style="102"/>
    <col min="9704" max="9704" width="61.7109375" style="102" customWidth="1"/>
    <col min="9705" max="9705" width="18.5703125" style="102" customWidth="1"/>
    <col min="9706" max="9745" width="16.85546875" style="102" customWidth="1"/>
    <col min="9746" max="9747" width="18.5703125" style="102" customWidth="1"/>
    <col min="9748" max="9748" width="21.7109375" style="102" customWidth="1"/>
    <col min="9749" max="9959" width="9.140625" style="102"/>
    <col min="9960" max="9960" width="61.7109375" style="102" customWidth="1"/>
    <col min="9961" max="9961" width="18.5703125" style="102" customWidth="1"/>
    <col min="9962" max="10001" width="16.85546875" style="102" customWidth="1"/>
    <col min="10002" max="10003" width="18.5703125" style="102" customWidth="1"/>
    <col min="10004" max="10004" width="21.7109375" style="102" customWidth="1"/>
    <col min="10005" max="10215" width="9.140625" style="102"/>
    <col min="10216" max="10216" width="61.7109375" style="102" customWidth="1"/>
    <col min="10217" max="10217" width="18.5703125" style="102" customWidth="1"/>
    <col min="10218" max="10257" width="16.85546875" style="102" customWidth="1"/>
    <col min="10258" max="10259" width="18.5703125" style="102" customWidth="1"/>
    <col min="10260" max="10260" width="21.7109375" style="102" customWidth="1"/>
    <col min="10261" max="10471" width="9.140625" style="102"/>
    <col min="10472" max="10472" width="61.7109375" style="102" customWidth="1"/>
    <col min="10473" max="10473" width="18.5703125" style="102" customWidth="1"/>
    <col min="10474" max="10513" width="16.85546875" style="102" customWidth="1"/>
    <col min="10514" max="10515" width="18.5703125" style="102" customWidth="1"/>
    <col min="10516" max="10516" width="21.7109375" style="102" customWidth="1"/>
    <col min="10517" max="10727" width="9.140625" style="102"/>
    <col min="10728" max="10728" width="61.7109375" style="102" customWidth="1"/>
    <col min="10729" max="10729" width="18.5703125" style="102" customWidth="1"/>
    <col min="10730" max="10769" width="16.85546875" style="102" customWidth="1"/>
    <col min="10770" max="10771" width="18.5703125" style="102" customWidth="1"/>
    <col min="10772" max="10772" width="21.7109375" style="102" customWidth="1"/>
    <col min="10773" max="10983" width="9.140625" style="102"/>
    <col min="10984" max="10984" width="61.7109375" style="102" customWidth="1"/>
    <col min="10985" max="10985" width="18.5703125" style="102" customWidth="1"/>
    <col min="10986" max="11025" width="16.85546875" style="102" customWidth="1"/>
    <col min="11026" max="11027" width="18.5703125" style="102" customWidth="1"/>
    <col min="11028" max="11028" width="21.7109375" style="102" customWidth="1"/>
    <col min="11029" max="11239" width="9.140625" style="102"/>
    <col min="11240" max="11240" width="61.7109375" style="102" customWidth="1"/>
    <col min="11241" max="11241" width="18.5703125" style="102" customWidth="1"/>
    <col min="11242" max="11281" width="16.85546875" style="102" customWidth="1"/>
    <col min="11282" max="11283" width="18.5703125" style="102" customWidth="1"/>
    <col min="11284" max="11284" width="21.7109375" style="102" customWidth="1"/>
    <col min="11285" max="11495" width="9.140625" style="102"/>
    <col min="11496" max="11496" width="61.7109375" style="102" customWidth="1"/>
    <col min="11497" max="11497" width="18.5703125" style="102" customWidth="1"/>
    <col min="11498" max="11537" width="16.85546875" style="102" customWidth="1"/>
    <col min="11538" max="11539" width="18.5703125" style="102" customWidth="1"/>
    <col min="11540" max="11540" width="21.7109375" style="102" customWidth="1"/>
    <col min="11541" max="11751" width="9.140625" style="102"/>
    <col min="11752" max="11752" width="61.7109375" style="102" customWidth="1"/>
    <col min="11753" max="11753" width="18.5703125" style="102" customWidth="1"/>
    <col min="11754" max="11793" width="16.85546875" style="102" customWidth="1"/>
    <col min="11794" max="11795" width="18.5703125" style="102" customWidth="1"/>
    <col min="11796" max="11796" width="21.7109375" style="102" customWidth="1"/>
    <col min="11797" max="12007" width="9.140625" style="102"/>
    <col min="12008" max="12008" width="61.7109375" style="102" customWidth="1"/>
    <col min="12009" max="12009" width="18.5703125" style="102" customWidth="1"/>
    <col min="12010" max="12049" width="16.85546875" style="102" customWidth="1"/>
    <col min="12050" max="12051" width="18.5703125" style="102" customWidth="1"/>
    <col min="12052" max="12052" width="21.7109375" style="102" customWidth="1"/>
    <col min="12053" max="12263" width="9.140625" style="102"/>
    <col min="12264" max="12264" width="61.7109375" style="102" customWidth="1"/>
    <col min="12265" max="12265" width="18.5703125" style="102" customWidth="1"/>
    <col min="12266" max="12305" width="16.85546875" style="102" customWidth="1"/>
    <col min="12306" max="12307" width="18.5703125" style="102" customWidth="1"/>
    <col min="12308" max="12308" width="21.7109375" style="102" customWidth="1"/>
    <col min="12309" max="12519" width="9.140625" style="102"/>
    <col min="12520" max="12520" width="61.7109375" style="102" customWidth="1"/>
    <col min="12521" max="12521" width="18.5703125" style="102" customWidth="1"/>
    <col min="12522" max="12561" width="16.85546875" style="102" customWidth="1"/>
    <col min="12562" max="12563" width="18.5703125" style="102" customWidth="1"/>
    <col min="12564" max="12564" width="21.7109375" style="102" customWidth="1"/>
    <col min="12565" max="12775" width="9.140625" style="102"/>
    <col min="12776" max="12776" width="61.7109375" style="102" customWidth="1"/>
    <col min="12777" max="12777" width="18.5703125" style="102" customWidth="1"/>
    <col min="12778" max="12817" width="16.85546875" style="102" customWidth="1"/>
    <col min="12818" max="12819" width="18.5703125" style="102" customWidth="1"/>
    <col min="12820" max="12820" width="21.7109375" style="102" customWidth="1"/>
    <col min="12821" max="13031" width="9.140625" style="102"/>
    <col min="13032" max="13032" width="61.7109375" style="102" customWidth="1"/>
    <col min="13033" max="13033" width="18.5703125" style="102" customWidth="1"/>
    <col min="13034" max="13073" width="16.85546875" style="102" customWidth="1"/>
    <col min="13074" max="13075" width="18.5703125" style="102" customWidth="1"/>
    <col min="13076" max="13076" width="21.7109375" style="102" customWidth="1"/>
    <col min="13077" max="13287" width="9.140625" style="102"/>
    <col min="13288" max="13288" width="61.7109375" style="102" customWidth="1"/>
    <col min="13289" max="13289" width="18.5703125" style="102" customWidth="1"/>
    <col min="13290" max="13329" width="16.85546875" style="102" customWidth="1"/>
    <col min="13330" max="13331" width="18.5703125" style="102" customWidth="1"/>
    <col min="13332" max="13332" width="21.7109375" style="102" customWidth="1"/>
    <col min="13333" max="13543" width="9.140625" style="102"/>
    <col min="13544" max="13544" width="61.7109375" style="102" customWidth="1"/>
    <col min="13545" max="13545" width="18.5703125" style="102" customWidth="1"/>
    <col min="13546" max="13585" width="16.85546875" style="102" customWidth="1"/>
    <col min="13586" max="13587" width="18.5703125" style="102" customWidth="1"/>
    <col min="13588" max="13588" width="21.7109375" style="102" customWidth="1"/>
    <col min="13589" max="13799" width="9.140625" style="102"/>
    <col min="13800" max="13800" width="61.7109375" style="102" customWidth="1"/>
    <col min="13801" max="13801" width="18.5703125" style="102" customWidth="1"/>
    <col min="13802" max="13841" width="16.85546875" style="102" customWidth="1"/>
    <col min="13842" max="13843" width="18.5703125" style="102" customWidth="1"/>
    <col min="13844" max="13844" width="21.7109375" style="102" customWidth="1"/>
    <col min="13845" max="14055" width="9.140625" style="102"/>
    <col min="14056" max="14056" width="61.7109375" style="102" customWidth="1"/>
    <col min="14057" max="14057" width="18.5703125" style="102" customWidth="1"/>
    <col min="14058" max="14097" width="16.85546875" style="102" customWidth="1"/>
    <col min="14098" max="14099" width="18.5703125" style="102" customWidth="1"/>
    <col min="14100" max="14100" width="21.7109375" style="102" customWidth="1"/>
    <col min="14101" max="14311" width="9.140625" style="102"/>
    <col min="14312" max="14312" width="61.7109375" style="102" customWidth="1"/>
    <col min="14313" max="14313" width="18.5703125" style="102" customWidth="1"/>
    <col min="14314" max="14353" width="16.85546875" style="102" customWidth="1"/>
    <col min="14354" max="14355" width="18.5703125" style="102" customWidth="1"/>
    <col min="14356" max="14356" width="21.7109375" style="102" customWidth="1"/>
    <col min="14357" max="14567" width="9.140625" style="102"/>
    <col min="14568" max="14568" width="61.7109375" style="102" customWidth="1"/>
    <col min="14569" max="14569" width="18.5703125" style="102" customWidth="1"/>
    <col min="14570" max="14609" width="16.85546875" style="102" customWidth="1"/>
    <col min="14610" max="14611" width="18.5703125" style="102" customWidth="1"/>
    <col min="14612" max="14612" width="21.7109375" style="102" customWidth="1"/>
    <col min="14613" max="14823" width="9.140625" style="102"/>
    <col min="14824" max="14824" width="61.7109375" style="102" customWidth="1"/>
    <col min="14825" max="14825" width="18.5703125" style="102" customWidth="1"/>
    <col min="14826" max="14865" width="16.85546875" style="102" customWidth="1"/>
    <col min="14866" max="14867" width="18.5703125" style="102" customWidth="1"/>
    <col min="14868" max="14868" width="21.7109375" style="102" customWidth="1"/>
    <col min="14869" max="15079" width="9.140625" style="102"/>
    <col min="15080" max="15080" width="61.7109375" style="102" customWidth="1"/>
    <col min="15081" max="15081" width="18.5703125" style="102" customWidth="1"/>
    <col min="15082" max="15121" width="16.85546875" style="102" customWidth="1"/>
    <col min="15122" max="15123" width="18.5703125" style="102" customWidth="1"/>
    <col min="15124" max="15124" width="21.7109375" style="102" customWidth="1"/>
    <col min="15125" max="15335" width="9.140625" style="102"/>
    <col min="15336" max="15336" width="61.7109375" style="102" customWidth="1"/>
    <col min="15337" max="15337" width="18.5703125" style="102" customWidth="1"/>
    <col min="15338" max="15377" width="16.85546875" style="102" customWidth="1"/>
    <col min="15378" max="15379" width="18.5703125" style="102" customWidth="1"/>
    <col min="15380" max="15380" width="21.7109375" style="102" customWidth="1"/>
    <col min="15381" max="15591" width="9.140625" style="102"/>
    <col min="15592" max="15592" width="61.7109375" style="102" customWidth="1"/>
    <col min="15593" max="15593" width="18.5703125" style="102" customWidth="1"/>
    <col min="15594" max="15633" width="16.85546875" style="102" customWidth="1"/>
    <col min="15634" max="15635" width="18.5703125" style="102" customWidth="1"/>
    <col min="15636" max="15636" width="21.7109375" style="102" customWidth="1"/>
    <col min="15637" max="15847" width="9.140625" style="102"/>
    <col min="15848" max="15848" width="61.7109375" style="102" customWidth="1"/>
    <col min="15849" max="15849" width="18.5703125" style="102" customWidth="1"/>
    <col min="15850" max="15889" width="16.85546875" style="102" customWidth="1"/>
    <col min="15890" max="15891" width="18.5703125" style="102" customWidth="1"/>
    <col min="15892" max="15892" width="21.7109375" style="102" customWidth="1"/>
    <col min="15893" max="16103" width="9.140625" style="102"/>
    <col min="16104" max="16104" width="61.7109375" style="102" customWidth="1"/>
    <col min="16105" max="16105" width="18.5703125" style="102" customWidth="1"/>
    <col min="16106" max="16145" width="16.85546875" style="102" customWidth="1"/>
    <col min="16146" max="16147" width="18.5703125" style="102" customWidth="1"/>
    <col min="16148" max="16148" width="21.7109375" style="102" customWidth="1"/>
    <col min="16149" max="16384" width="9.140625" style="102"/>
  </cols>
  <sheetData>
    <row r="1" spans="1:19" ht="18.75" x14ac:dyDescent="0.2">
      <c r="A1" s="13"/>
      <c r="B1" s="8"/>
      <c r="C1" s="8"/>
      <c r="D1" s="8"/>
      <c r="G1" s="8"/>
      <c r="H1" s="25" t="s">
        <v>70</v>
      </c>
      <c r="I1" s="8"/>
      <c r="J1" s="8"/>
      <c r="K1" s="25"/>
      <c r="L1" s="8"/>
      <c r="M1" s="8"/>
      <c r="N1" s="8"/>
      <c r="O1" s="8"/>
      <c r="P1" s="8"/>
      <c r="Q1" s="8"/>
      <c r="R1" s="8"/>
      <c r="S1" s="8"/>
    </row>
    <row r="2" spans="1:19" ht="18.75" x14ac:dyDescent="0.3">
      <c r="A2" s="13"/>
      <c r="B2" s="8"/>
      <c r="C2" s="8"/>
      <c r="D2" s="8"/>
      <c r="E2" s="102"/>
      <c r="F2" s="102"/>
      <c r="G2" s="8"/>
      <c r="H2" s="11" t="s">
        <v>11</v>
      </c>
      <c r="I2" s="8"/>
      <c r="J2" s="8"/>
      <c r="K2" s="11"/>
      <c r="L2" s="8"/>
      <c r="M2" s="8"/>
      <c r="N2" s="8"/>
      <c r="O2" s="8"/>
      <c r="P2" s="8"/>
      <c r="Q2" s="8"/>
      <c r="R2" s="8"/>
      <c r="S2" s="8"/>
    </row>
    <row r="3" spans="1:19" ht="18.75" x14ac:dyDescent="0.3">
      <c r="A3" s="12"/>
      <c r="B3" s="8"/>
      <c r="C3" s="8"/>
      <c r="D3" s="8"/>
      <c r="E3" s="102"/>
      <c r="F3" s="102"/>
      <c r="G3" s="8"/>
      <c r="H3" s="11" t="s">
        <v>352</v>
      </c>
      <c r="I3" s="8"/>
      <c r="J3" s="8"/>
      <c r="K3" s="11"/>
      <c r="L3" s="8"/>
      <c r="M3" s="8"/>
      <c r="N3" s="8"/>
      <c r="O3" s="8"/>
      <c r="P3" s="8"/>
      <c r="Q3" s="8"/>
      <c r="R3" s="8"/>
      <c r="S3" s="8"/>
    </row>
    <row r="4" spans="1:19" ht="18.75" x14ac:dyDescent="0.3">
      <c r="A4" s="12"/>
      <c r="B4" s="8"/>
      <c r="C4" s="8"/>
      <c r="D4" s="8"/>
      <c r="E4" s="8"/>
      <c r="F4" s="8"/>
      <c r="G4" s="8"/>
      <c r="H4" s="8"/>
      <c r="I4" s="8"/>
      <c r="J4" s="8"/>
      <c r="K4" s="11"/>
      <c r="L4" s="8"/>
      <c r="M4" s="8"/>
      <c r="N4" s="8"/>
      <c r="O4" s="8"/>
      <c r="P4" s="8"/>
      <c r="Q4" s="8"/>
      <c r="R4" s="8"/>
      <c r="S4" s="8"/>
    </row>
    <row r="5" spans="1:19" x14ac:dyDescent="0.2">
      <c r="A5" s="335" t="s">
        <v>594</v>
      </c>
      <c r="B5" s="335"/>
      <c r="C5" s="335"/>
      <c r="D5" s="335"/>
      <c r="E5" s="335"/>
      <c r="F5" s="335"/>
      <c r="G5" s="335"/>
      <c r="H5" s="335"/>
      <c r="I5" s="103"/>
      <c r="J5" s="103"/>
      <c r="K5" s="103"/>
      <c r="L5" s="103"/>
      <c r="M5" s="103"/>
      <c r="N5" s="103"/>
      <c r="O5" s="103"/>
      <c r="P5" s="103"/>
      <c r="Q5" s="103"/>
      <c r="R5" s="103"/>
      <c r="S5" s="103"/>
    </row>
    <row r="6" spans="1:19" ht="18.75" x14ac:dyDescent="0.3">
      <c r="A6" s="12"/>
      <c r="B6" s="8"/>
      <c r="C6" s="8"/>
      <c r="D6" s="8"/>
      <c r="E6" s="8"/>
      <c r="F6" s="8"/>
      <c r="G6" s="8"/>
      <c r="H6" s="8"/>
      <c r="I6" s="8"/>
      <c r="J6" s="8"/>
      <c r="K6" s="11"/>
      <c r="L6" s="8"/>
      <c r="M6" s="8"/>
      <c r="N6" s="8"/>
      <c r="O6" s="8"/>
      <c r="P6" s="8"/>
      <c r="Q6" s="8"/>
      <c r="R6" s="8"/>
      <c r="S6" s="8"/>
    </row>
    <row r="7" spans="1:19" ht="18.75" x14ac:dyDescent="0.2">
      <c r="A7" s="288" t="str">
        <f>'[2]1. паспорт местоположение'!A7:C7</f>
        <v xml:space="preserve">Паспорт инвестиционного проекта </v>
      </c>
      <c r="B7" s="288"/>
      <c r="C7" s="288"/>
      <c r="D7" s="288"/>
      <c r="E7" s="288"/>
      <c r="F7" s="288"/>
      <c r="G7" s="288"/>
      <c r="H7" s="288"/>
      <c r="I7" s="10"/>
      <c r="J7" s="10"/>
      <c r="K7" s="10"/>
      <c r="L7" s="10"/>
      <c r="M7" s="10"/>
      <c r="N7" s="10"/>
      <c r="O7" s="10"/>
      <c r="P7" s="10"/>
      <c r="Q7" s="10"/>
      <c r="R7" s="10"/>
      <c r="S7" s="10"/>
    </row>
    <row r="8" spans="1:19" ht="18.75" x14ac:dyDescent="0.2">
      <c r="A8" s="152"/>
      <c r="B8" s="152"/>
      <c r="C8" s="152"/>
      <c r="D8" s="152"/>
      <c r="E8" s="152"/>
      <c r="F8" s="152"/>
      <c r="G8" s="152"/>
      <c r="H8" s="152"/>
      <c r="I8" s="152"/>
      <c r="J8" s="152"/>
      <c r="K8" s="152"/>
      <c r="L8" s="10"/>
      <c r="M8" s="10"/>
      <c r="N8" s="10"/>
      <c r="O8" s="10"/>
      <c r="P8" s="10"/>
      <c r="Q8" s="10"/>
      <c r="R8" s="10"/>
      <c r="S8" s="10"/>
    </row>
    <row r="9" spans="1:19" ht="12.75" x14ac:dyDescent="0.2">
      <c r="A9" s="291" t="str">
        <f>'1. паспорт местоположение'!A9:C9</f>
        <v xml:space="preserve">Акционерное общество "Калининградская генерирующая компания" </v>
      </c>
      <c r="B9" s="291"/>
      <c r="C9" s="291"/>
      <c r="D9" s="291"/>
      <c r="E9" s="291"/>
      <c r="F9" s="291"/>
      <c r="G9" s="291"/>
      <c r="H9" s="291"/>
      <c r="I9" s="7"/>
      <c r="J9" s="7"/>
      <c r="K9" s="7"/>
      <c r="L9" s="7"/>
      <c r="M9" s="7"/>
      <c r="N9" s="7"/>
      <c r="O9" s="7"/>
      <c r="P9" s="7"/>
      <c r="Q9" s="7"/>
      <c r="R9" s="7"/>
      <c r="S9" s="7"/>
    </row>
    <row r="10" spans="1:19" x14ac:dyDescent="0.2">
      <c r="A10" s="285" t="s">
        <v>9</v>
      </c>
      <c r="B10" s="285"/>
      <c r="C10" s="285"/>
      <c r="D10" s="285"/>
      <c r="E10" s="285"/>
      <c r="F10" s="285"/>
      <c r="G10" s="285"/>
      <c r="H10" s="285"/>
      <c r="I10" s="5"/>
      <c r="J10" s="5"/>
      <c r="K10" s="5"/>
      <c r="L10" s="5"/>
      <c r="M10" s="5"/>
      <c r="N10" s="5"/>
      <c r="O10" s="5"/>
      <c r="P10" s="5"/>
      <c r="Q10" s="5"/>
      <c r="R10" s="5"/>
      <c r="S10" s="5"/>
    </row>
    <row r="11" spans="1:19" ht="18.75" x14ac:dyDescent="0.2">
      <c r="A11" s="152"/>
      <c r="B11" s="152"/>
      <c r="C11" s="152"/>
      <c r="D11" s="152"/>
      <c r="E11" s="152"/>
      <c r="F11" s="152"/>
      <c r="G11" s="152"/>
      <c r="H11" s="152"/>
      <c r="I11" s="152"/>
      <c r="J11" s="152"/>
      <c r="K11" s="152"/>
      <c r="L11" s="10"/>
      <c r="M11" s="10"/>
      <c r="N11" s="10"/>
      <c r="O11" s="10"/>
      <c r="P11" s="10"/>
      <c r="Q11" s="10"/>
      <c r="R11" s="10"/>
      <c r="S11" s="10"/>
    </row>
    <row r="12" spans="1:19" ht="18.75" x14ac:dyDescent="0.2">
      <c r="A12" s="287" t="s">
        <v>570</v>
      </c>
      <c r="B12" s="287"/>
      <c r="C12" s="287"/>
      <c r="D12" s="287"/>
      <c r="E12" s="287"/>
      <c r="F12" s="287"/>
      <c r="G12" s="287"/>
      <c r="H12" s="287"/>
      <c r="I12" s="7"/>
      <c r="J12" s="7"/>
      <c r="K12" s="7"/>
      <c r="L12" s="7"/>
      <c r="M12" s="7"/>
      <c r="N12" s="7"/>
      <c r="O12" s="7"/>
      <c r="P12" s="7"/>
      <c r="Q12" s="7"/>
      <c r="R12" s="7"/>
      <c r="S12" s="7"/>
    </row>
    <row r="13" spans="1:19" x14ac:dyDescent="0.2">
      <c r="A13" s="285" t="s">
        <v>8</v>
      </c>
      <c r="B13" s="285"/>
      <c r="C13" s="285"/>
      <c r="D13" s="285"/>
      <c r="E13" s="285"/>
      <c r="F13" s="285"/>
      <c r="G13" s="285"/>
      <c r="H13" s="285"/>
      <c r="I13" s="5"/>
      <c r="J13" s="5"/>
      <c r="K13" s="5"/>
      <c r="L13" s="5"/>
      <c r="M13" s="5"/>
      <c r="N13" s="5"/>
      <c r="O13" s="5"/>
      <c r="P13" s="5"/>
      <c r="Q13" s="5"/>
      <c r="R13" s="5"/>
      <c r="S13" s="5"/>
    </row>
    <row r="14" spans="1:19" ht="18.75" x14ac:dyDescent="0.2">
      <c r="A14" s="4"/>
      <c r="B14" s="4"/>
      <c r="C14" s="4"/>
      <c r="D14" s="4"/>
      <c r="E14" s="4"/>
      <c r="F14" s="4"/>
      <c r="G14" s="4"/>
      <c r="H14" s="4"/>
      <c r="I14" s="4"/>
      <c r="J14" s="4"/>
      <c r="K14" s="4"/>
      <c r="L14" s="4"/>
      <c r="M14" s="4"/>
      <c r="N14" s="4"/>
      <c r="O14" s="4"/>
      <c r="P14" s="4"/>
      <c r="Q14" s="4"/>
      <c r="R14" s="275"/>
      <c r="S14" s="275"/>
    </row>
    <row r="15" spans="1:19" ht="18.75" x14ac:dyDescent="0.2">
      <c r="A15" s="286" t="s">
        <v>572</v>
      </c>
      <c r="B15" s="286"/>
      <c r="C15" s="286"/>
      <c r="D15" s="286"/>
      <c r="E15" s="286"/>
      <c r="F15" s="286"/>
      <c r="G15" s="286"/>
      <c r="H15" s="286"/>
      <c r="I15" s="7"/>
      <c r="J15" s="7"/>
      <c r="K15" s="7"/>
      <c r="L15" s="7"/>
      <c r="M15" s="7"/>
      <c r="N15" s="7"/>
      <c r="O15" s="7"/>
      <c r="P15" s="7"/>
      <c r="Q15" s="7"/>
      <c r="R15" s="7"/>
      <c r="S15" s="7"/>
    </row>
    <row r="16" spans="1:19" x14ac:dyDescent="0.2">
      <c r="A16" s="285" t="s">
        <v>7</v>
      </c>
      <c r="B16" s="285"/>
      <c r="C16" s="285"/>
      <c r="D16" s="285"/>
      <c r="E16" s="285"/>
      <c r="F16" s="285"/>
      <c r="G16" s="285"/>
      <c r="H16" s="285"/>
      <c r="I16" s="5"/>
      <c r="J16" s="5"/>
      <c r="K16" s="5"/>
      <c r="L16" s="5"/>
      <c r="M16" s="5"/>
      <c r="N16" s="5"/>
      <c r="O16" s="5"/>
      <c r="P16" s="5"/>
      <c r="Q16" s="5"/>
      <c r="R16" s="5"/>
      <c r="S16" s="5"/>
    </row>
    <row r="17" spans="1:19" ht="18.75" x14ac:dyDescent="0.2">
      <c r="A17" s="4"/>
      <c r="B17" s="4"/>
      <c r="C17" s="4"/>
      <c r="D17" s="4"/>
      <c r="E17" s="4"/>
      <c r="F17" s="4"/>
      <c r="G17" s="4"/>
      <c r="H17" s="4"/>
      <c r="I17" s="4"/>
      <c r="J17" s="4"/>
      <c r="K17" s="4"/>
      <c r="L17" s="4"/>
      <c r="M17" s="4"/>
      <c r="N17" s="4"/>
      <c r="O17" s="4"/>
      <c r="P17" s="4"/>
      <c r="Q17" s="4"/>
      <c r="R17" s="275"/>
      <c r="S17" s="275"/>
    </row>
    <row r="18" spans="1:19" ht="18.75" x14ac:dyDescent="0.2">
      <c r="A18" s="287" t="s">
        <v>504</v>
      </c>
      <c r="B18" s="287"/>
      <c r="C18" s="287"/>
      <c r="D18" s="287"/>
      <c r="E18" s="287"/>
      <c r="F18" s="287"/>
      <c r="G18" s="287"/>
      <c r="H18" s="287"/>
      <c r="I18" s="6"/>
      <c r="J18" s="6"/>
      <c r="K18" s="6"/>
      <c r="L18" s="6"/>
      <c r="M18" s="6"/>
      <c r="N18" s="6"/>
      <c r="O18" s="6"/>
      <c r="P18" s="6"/>
      <c r="Q18" s="6"/>
      <c r="R18" s="6"/>
      <c r="S18" s="6"/>
    </row>
    <row r="19" spans="1:19" x14ac:dyDescent="0.2">
      <c r="A19" s="104"/>
      <c r="Q19" s="105"/>
      <c r="R19" s="105"/>
      <c r="S19" s="105"/>
    </row>
    <row r="20" spans="1:19" x14ac:dyDescent="0.2">
      <c r="A20" s="104"/>
      <c r="Q20" s="105"/>
      <c r="R20" s="105"/>
      <c r="S20" s="105"/>
    </row>
    <row r="21" spans="1:19" x14ac:dyDescent="0.2">
      <c r="A21" s="104"/>
      <c r="Q21" s="105"/>
      <c r="R21" s="105"/>
      <c r="S21" s="105"/>
    </row>
    <row r="22" spans="1:19" x14ac:dyDescent="0.2">
      <c r="A22" s="104"/>
      <c r="Q22" s="105"/>
      <c r="R22" s="105"/>
      <c r="S22" s="105"/>
    </row>
    <row r="23" spans="1:19" x14ac:dyDescent="0.2">
      <c r="Q23" s="105"/>
      <c r="R23" s="105"/>
      <c r="S23" s="105"/>
    </row>
    <row r="24" spans="1:19" ht="16.5" thickBot="1" x14ac:dyDescent="0.25">
      <c r="A24" s="108" t="s">
        <v>351</v>
      </c>
      <c r="B24" s="109" t="s">
        <v>1</v>
      </c>
    </row>
    <row r="25" spans="1:19" ht="15.6" customHeight="1" thickBot="1" x14ac:dyDescent="0.25">
      <c r="A25" s="110" t="s">
        <v>543</v>
      </c>
      <c r="B25" s="111">
        <f>B53+D53+E53</f>
        <v>994354922.71204996</v>
      </c>
      <c r="D25" s="107" t="s">
        <v>350</v>
      </c>
    </row>
    <row r="26" spans="1:19" ht="15.6" customHeight="1" x14ac:dyDescent="0.2">
      <c r="A26" s="112" t="s">
        <v>349</v>
      </c>
      <c r="B26" s="113">
        <v>0</v>
      </c>
      <c r="D26" s="322" t="s">
        <v>348</v>
      </c>
      <c r="E26" s="323"/>
      <c r="F26" s="323"/>
      <c r="G26" s="324">
        <f>IF(SUM(B89:T89)=0,"не окупается",SUM(B89:S89))</f>
        <v>16.076915922964201</v>
      </c>
      <c r="H26" s="325"/>
    </row>
    <row r="27" spans="1:19" ht="15.6" customHeight="1" x14ac:dyDescent="0.2">
      <c r="A27" s="112" t="s">
        <v>347</v>
      </c>
      <c r="B27" s="113">
        <v>15</v>
      </c>
      <c r="D27" s="326" t="s">
        <v>346</v>
      </c>
      <c r="E27" s="327"/>
      <c r="F27" s="327"/>
      <c r="G27" s="328">
        <f>IF(SUM(B90:S90)=0,"не окупается",SUM(B90:S90))</f>
        <v>16.159290288998015</v>
      </c>
      <c r="H27" s="329"/>
    </row>
    <row r="28" spans="1:19" ht="27.6" customHeight="1" thickBot="1" x14ac:dyDescent="0.25">
      <c r="A28" s="114" t="s">
        <v>345</v>
      </c>
      <c r="B28" s="115">
        <v>1</v>
      </c>
      <c r="D28" s="331" t="s">
        <v>577</v>
      </c>
      <c r="E28" s="332"/>
      <c r="F28" s="332"/>
      <c r="G28" s="333">
        <f>P87</f>
        <v>-25763213.767242052</v>
      </c>
      <c r="H28" s="334"/>
    </row>
    <row r="29" spans="1:19" ht="15.6" hidden="1" customHeight="1" x14ac:dyDescent="0.2">
      <c r="A29" s="110" t="s">
        <v>344</v>
      </c>
      <c r="B29" s="111" t="e">
        <f>#REF!*#REF!</f>
        <v>#REF!</v>
      </c>
    </row>
    <row r="30" spans="1:19" ht="27.6" hidden="1" customHeight="1" x14ac:dyDescent="0.2">
      <c r="A30" s="112" t="s">
        <v>544</v>
      </c>
      <c r="B30" s="113">
        <v>1</v>
      </c>
    </row>
    <row r="31" spans="1:19" hidden="1" x14ac:dyDescent="0.2">
      <c r="A31" s="112" t="s">
        <v>343</v>
      </c>
      <c r="B31" s="113">
        <v>1</v>
      </c>
    </row>
    <row r="32" spans="1:19" hidden="1" x14ac:dyDescent="0.2">
      <c r="A32" s="112" t="s">
        <v>323</v>
      </c>
      <c r="B32" s="113"/>
    </row>
    <row r="33" spans="1:20" hidden="1" x14ac:dyDescent="0.2">
      <c r="A33" s="112" t="s">
        <v>342</v>
      </c>
      <c r="B33" s="113"/>
    </row>
    <row r="34" spans="1:20" hidden="1" x14ac:dyDescent="0.2">
      <c r="A34" s="112" t="s">
        <v>341</v>
      </c>
      <c r="B34" s="113"/>
    </row>
    <row r="35" spans="1:20" hidden="1" x14ac:dyDescent="0.2">
      <c r="A35" s="116"/>
      <c r="B35" s="113"/>
    </row>
    <row r="36" spans="1:20" ht="16.5" hidden="1" thickBot="1" x14ac:dyDescent="0.25">
      <c r="A36" s="114" t="s">
        <v>315</v>
      </c>
      <c r="B36" s="117">
        <v>0</v>
      </c>
    </row>
    <row r="37" spans="1:20" hidden="1" x14ac:dyDescent="0.2">
      <c r="A37" s="110" t="s">
        <v>545</v>
      </c>
      <c r="B37" s="111">
        <v>0</v>
      </c>
    </row>
    <row r="38" spans="1:20" hidden="1" x14ac:dyDescent="0.2">
      <c r="A38" s="112" t="s">
        <v>340</v>
      </c>
      <c r="B38" s="113"/>
    </row>
    <row r="39" spans="1:20" hidden="1" x14ac:dyDescent="0.2">
      <c r="A39" s="118" t="s">
        <v>339</v>
      </c>
      <c r="B39" s="119"/>
    </row>
    <row r="40" spans="1:20" hidden="1" x14ac:dyDescent="0.2">
      <c r="A40" s="120" t="s">
        <v>546</v>
      </c>
      <c r="B40" s="121">
        <v>1</v>
      </c>
    </row>
    <row r="41" spans="1:20" hidden="1" x14ac:dyDescent="0.2">
      <c r="A41" s="122" t="s">
        <v>338</v>
      </c>
      <c r="B41" s="123"/>
    </row>
    <row r="42" spans="1:20" hidden="1" x14ac:dyDescent="0.2">
      <c r="A42" s="122" t="s">
        <v>337</v>
      </c>
      <c r="B42" s="124"/>
    </row>
    <row r="43" spans="1:20" x14ac:dyDescent="0.2">
      <c r="A43" s="122" t="s">
        <v>336</v>
      </c>
      <c r="B43" s="124">
        <v>1</v>
      </c>
    </row>
    <row r="44" spans="1:20" x14ac:dyDescent="0.2">
      <c r="A44" s="122" t="s">
        <v>335</v>
      </c>
      <c r="B44" s="124">
        <v>0.1</v>
      </c>
    </row>
    <row r="45" spans="1:20" x14ac:dyDescent="0.2">
      <c r="A45" s="122" t="s">
        <v>334</v>
      </c>
      <c r="B45" s="124">
        <f>1-B43</f>
        <v>0</v>
      </c>
      <c r="E45" s="100">
        <v>1000</v>
      </c>
    </row>
    <row r="46" spans="1:20" ht="16.5" thickBot="1" x14ac:dyDescent="0.25">
      <c r="A46" s="125" t="s">
        <v>333</v>
      </c>
      <c r="B46" s="126">
        <f>B45*B44+B43*B42*(1-B36)</f>
        <v>0</v>
      </c>
      <c r="C46" s="127"/>
    </row>
    <row r="47" spans="1:20" x14ac:dyDescent="0.2">
      <c r="A47" s="217" t="s">
        <v>332</v>
      </c>
      <c r="B47" s="219">
        <f t="shared" ref="B47:Q47" si="0">B58</f>
        <v>1</v>
      </c>
      <c r="C47" s="221">
        <f t="shared" si="0"/>
        <v>2</v>
      </c>
      <c r="D47" s="219">
        <f t="shared" si="0"/>
        <v>3</v>
      </c>
      <c r="E47" s="221">
        <f t="shared" si="0"/>
        <v>4</v>
      </c>
      <c r="F47" s="219">
        <f t="shared" si="0"/>
        <v>5</v>
      </c>
      <c r="G47" s="221">
        <f t="shared" si="0"/>
        <v>6</v>
      </c>
      <c r="H47" s="219">
        <f t="shared" si="0"/>
        <v>7</v>
      </c>
      <c r="I47" s="221">
        <f t="shared" si="0"/>
        <v>8</v>
      </c>
      <c r="J47" s="219">
        <f t="shared" si="0"/>
        <v>9</v>
      </c>
      <c r="K47" s="221">
        <f t="shared" si="0"/>
        <v>10</v>
      </c>
      <c r="L47" s="219">
        <f t="shared" si="0"/>
        <v>11</v>
      </c>
      <c r="M47" s="221">
        <f t="shared" si="0"/>
        <v>12</v>
      </c>
      <c r="N47" s="219">
        <f t="shared" si="0"/>
        <v>13</v>
      </c>
      <c r="O47" s="221">
        <f t="shared" si="0"/>
        <v>14</v>
      </c>
      <c r="P47" s="219">
        <f t="shared" si="0"/>
        <v>15</v>
      </c>
      <c r="Q47" s="219">
        <f t="shared" si="0"/>
        <v>16</v>
      </c>
      <c r="R47" s="219">
        <f t="shared" ref="R47:S47" si="1">R58</f>
        <v>17</v>
      </c>
      <c r="S47" s="219">
        <f t="shared" si="1"/>
        <v>18</v>
      </c>
      <c r="T47" s="102"/>
    </row>
    <row r="48" spans="1:20" x14ac:dyDescent="0.2">
      <c r="A48" s="122" t="s">
        <v>331</v>
      </c>
      <c r="B48" s="124">
        <v>3.5999999999999997E-2</v>
      </c>
      <c r="C48" s="222">
        <v>3.9E-2</v>
      </c>
      <c r="D48" s="124">
        <v>0.04</v>
      </c>
      <c r="E48" s="222">
        <v>0.04</v>
      </c>
      <c r="F48" s="124">
        <v>0.04</v>
      </c>
      <c r="G48" s="222">
        <v>0.04</v>
      </c>
      <c r="H48" s="124">
        <v>0.04</v>
      </c>
      <c r="I48" s="124">
        <f>H48</f>
        <v>0.04</v>
      </c>
      <c r="J48" s="124">
        <f t="shared" ref="J48:S48" si="2">I48</f>
        <v>0.04</v>
      </c>
      <c r="K48" s="124">
        <f t="shared" si="2"/>
        <v>0.04</v>
      </c>
      <c r="L48" s="124">
        <f t="shared" si="2"/>
        <v>0.04</v>
      </c>
      <c r="M48" s="124">
        <f t="shared" si="2"/>
        <v>0.04</v>
      </c>
      <c r="N48" s="124">
        <f t="shared" si="2"/>
        <v>0.04</v>
      </c>
      <c r="O48" s="124">
        <f t="shared" si="2"/>
        <v>0.04</v>
      </c>
      <c r="P48" s="124">
        <f t="shared" si="2"/>
        <v>0.04</v>
      </c>
      <c r="Q48" s="124">
        <f t="shared" si="2"/>
        <v>0.04</v>
      </c>
      <c r="R48" s="124">
        <f t="shared" si="2"/>
        <v>0.04</v>
      </c>
      <c r="S48" s="124">
        <f t="shared" si="2"/>
        <v>0.04</v>
      </c>
      <c r="T48" s="102"/>
    </row>
    <row r="49" spans="1:20" x14ac:dyDescent="0.2">
      <c r="A49" s="122" t="s">
        <v>330</v>
      </c>
      <c r="B49" s="124">
        <f>B48</f>
        <v>3.5999999999999997E-2</v>
      </c>
      <c r="C49" s="222">
        <f>((B49+1)*(C48+1))-1</f>
        <v>7.6403999999999916E-2</v>
      </c>
      <c r="D49" s="124">
        <f t="shared" ref="D49:S49" si="3">((C49+1)*(D48+1))-1</f>
        <v>0.11946016000000004</v>
      </c>
      <c r="E49" s="222">
        <f t="shared" si="3"/>
        <v>0.16423856640000012</v>
      </c>
      <c r="F49" s="124">
        <f t="shared" si="3"/>
        <v>0.21080810905600011</v>
      </c>
      <c r="G49" s="222">
        <f t="shared" si="3"/>
        <v>0.2592404334182401</v>
      </c>
      <c r="H49" s="124">
        <f t="shared" si="3"/>
        <v>0.30961005075496972</v>
      </c>
      <c r="I49" s="222">
        <f t="shared" si="3"/>
        <v>0.36199445278516862</v>
      </c>
      <c r="J49" s="124">
        <f t="shared" si="3"/>
        <v>0.41647423089657543</v>
      </c>
      <c r="K49" s="222">
        <f t="shared" si="3"/>
        <v>0.47313320013243843</v>
      </c>
      <c r="L49" s="124">
        <f t="shared" si="3"/>
        <v>0.53205852813773591</v>
      </c>
      <c r="M49" s="222">
        <f t="shared" si="3"/>
        <v>0.59334086926324536</v>
      </c>
      <c r="N49" s="124">
        <f t="shared" si="3"/>
        <v>0.65707450403377532</v>
      </c>
      <c r="O49" s="222">
        <f t="shared" si="3"/>
        <v>0.72335748419512647</v>
      </c>
      <c r="P49" s="124">
        <f t="shared" si="3"/>
        <v>0.79229178356293151</v>
      </c>
      <c r="Q49" s="124">
        <f t="shared" si="3"/>
        <v>0.86398345490544881</v>
      </c>
      <c r="R49" s="124">
        <f t="shared" si="3"/>
        <v>0.93854279310166677</v>
      </c>
      <c r="S49" s="124">
        <f t="shared" si="3"/>
        <v>1.0160845048257334</v>
      </c>
      <c r="T49" s="102"/>
    </row>
    <row r="50" spans="1:20" ht="16.5" thickBot="1" x14ac:dyDescent="0.25">
      <c r="A50" s="218" t="s">
        <v>547</v>
      </c>
      <c r="B50" s="220">
        <f>B59</f>
        <v>19521900</v>
      </c>
      <c r="C50" s="223">
        <f t="shared" ref="C50:Q50" si="4">C59</f>
        <v>0</v>
      </c>
      <c r="D50" s="220">
        <f t="shared" si="4"/>
        <v>45545500</v>
      </c>
      <c r="E50" s="223">
        <f t="shared" si="4"/>
        <v>257307873.38219199</v>
      </c>
      <c r="F50" s="220">
        <f t="shared" si="4"/>
        <v>268826718.20220631</v>
      </c>
      <c r="G50" s="223">
        <f t="shared" si="4"/>
        <v>266166589.62019393</v>
      </c>
      <c r="H50" s="220">
        <f t="shared" si="4"/>
        <v>267951320.1667206</v>
      </c>
      <c r="I50" s="223">
        <f t="shared" si="4"/>
        <v>272041615.61564237</v>
      </c>
      <c r="J50" s="220">
        <f t="shared" si="4"/>
        <v>276298322.91403127</v>
      </c>
      <c r="K50" s="223">
        <f t="shared" si="4"/>
        <v>280726434.41737115</v>
      </c>
      <c r="L50" s="220">
        <f t="shared" si="4"/>
        <v>285331092.25181055</v>
      </c>
      <c r="M50" s="223">
        <f t="shared" si="4"/>
        <v>290117592.80728251</v>
      </c>
      <c r="N50" s="220">
        <f t="shared" si="4"/>
        <v>295091391.36541802</v>
      </c>
      <c r="O50" s="223">
        <f t="shared" si="4"/>
        <v>300258106.86629707</v>
      </c>
      <c r="P50" s="220">
        <f t="shared" si="4"/>
        <v>305623526.81820178</v>
      </c>
      <c r="Q50" s="220">
        <f t="shared" si="4"/>
        <v>311193612.35466301</v>
      </c>
      <c r="R50" s="220">
        <f t="shared" ref="R50:S50" si="5">R59</f>
        <v>316974503.4432174</v>
      </c>
      <c r="S50" s="220">
        <f t="shared" si="5"/>
        <v>306831945.38695073</v>
      </c>
      <c r="T50" s="102"/>
    </row>
    <row r="51" spans="1:20" ht="16.5" thickBot="1" x14ac:dyDescent="0.25"/>
    <row r="52" spans="1:20" x14ac:dyDescent="0.2">
      <c r="A52" s="227" t="s">
        <v>564</v>
      </c>
      <c r="B52" s="271">
        <f t="shared" ref="B52:Q52" si="6">B58</f>
        <v>1</v>
      </c>
      <c r="C52" s="272">
        <f t="shared" si="6"/>
        <v>2</v>
      </c>
      <c r="D52" s="271">
        <f t="shared" si="6"/>
        <v>3</v>
      </c>
      <c r="E52" s="272">
        <f t="shared" si="6"/>
        <v>4</v>
      </c>
      <c r="F52" s="271">
        <f t="shared" si="6"/>
        <v>5</v>
      </c>
      <c r="G52" s="272">
        <f t="shared" si="6"/>
        <v>6</v>
      </c>
      <c r="H52" s="271">
        <f t="shared" si="6"/>
        <v>7</v>
      </c>
      <c r="I52" s="272">
        <f t="shared" si="6"/>
        <v>8</v>
      </c>
      <c r="J52" s="271">
        <f t="shared" si="6"/>
        <v>9</v>
      </c>
      <c r="K52" s="272">
        <f t="shared" si="6"/>
        <v>10</v>
      </c>
      <c r="L52" s="271">
        <f t="shared" si="6"/>
        <v>11</v>
      </c>
      <c r="M52" s="272">
        <f t="shared" si="6"/>
        <v>12</v>
      </c>
      <c r="N52" s="271">
        <f t="shared" si="6"/>
        <v>13</v>
      </c>
      <c r="O52" s="272">
        <f t="shared" si="6"/>
        <v>14</v>
      </c>
      <c r="P52" s="236">
        <f t="shared" si="6"/>
        <v>15</v>
      </c>
      <c r="Q52" s="224">
        <f t="shared" si="6"/>
        <v>16</v>
      </c>
      <c r="R52" s="224">
        <f t="shared" ref="R52:S52" si="7">R58</f>
        <v>17</v>
      </c>
      <c r="S52" s="236">
        <f t="shared" si="7"/>
        <v>18</v>
      </c>
    </row>
    <row r="53" spans="1:20" x14ac:dyDescent="0.2">
      <c r="A53" s="228" t="s">
        <v>329</v>
      </c>
      <c r="B53" s="231">
        <f>B55</f>
        <v>19519500</v>
      </c>
      <c r="C53" s="234">
        <f>'6.2. Паспорт фин осв ввод'!N30</f>
        <v>0</v>
      </c>
      <c r="D53" s="231">
        <f>'6.2. Паспорт фин осв ввод'!R30*1000000</f>
        <v>45545500</v>
      </c>
      <c r="E53" s="234">
        <f>'6.2. Паспорт фин осв ввод'!D34*1000000</f>
        <v>929289922.71204996</v>
      </c>
      <c r="F53" s="231">
        <f>E53+E54-E55</f>
        <v>867337261.19791329</v>
      </c>
      <c r="G53" s="234">
        <f t="shared" ref="G53:S53" si="8">F53+F54-F55</f>
        <v>805384599.68377662</v>
      </c>
      <c r="H53" s="231">
        <f t="shared" si="8"/>
        <v>743431938.16963995</v>
      </c>
      <c r="I53" s="234">
        <f t="shared" si="8"/>
        <v>681479276.65550327</v>
      </c>
      <c r="J53" s="231">
        <f t="shared" si="8"/>
        <v>619526615.1413666</v>
      </c>
      <c r="K53" s="234">
        <f t="shared" si="8"/>
        <v>557573953.62722993</v>
      </c>
      <c r="L53" s="231">
        <f t="shared" si="8"/>
        <v>495621292.11309326</v>
      </c>
      <c r="M53" s="234">
        <f t="shared" si="8"/>
        <v>433668630.59895658</v>
      </c>
      <c r="N53" s="231">
        <f t="shared" si="8"/>
        <v>371715969.08481991</v>
      </c>
      <c r="O53" s="234">
        <f t="shared" si="8"/>
        <v>309763307.57068324</v>
      </c>
      <c r="P53" s="237">
        <f t="shared" si="8"/>
        <v>247810646.05654657</v>
      </c>
      <c r="Q53" s="225">
        <f t="shared" si="8"/>
        <v>185857984.5424099</v>
      </c>
      <c r="R53" s="225">
        <f t="shared" si="8"/>
        <v>123905323.02827322</v>
      </c>
      <c r="S53" s="237">
        <f t="shared" si="8"/>
        <v>61952661.51413656</v>
      </c>
    </row>
    <row r="54" spans="1:20" x14ac:dyDescent="0.2">
      <c r="A54" s="228" t="s">
        <v>328</v>
      </c>
      <c r="B54" s="231">
        <v>0</v>
      </c>
      <c r="C54" s="234">
        <v>0</v>
      </c>
      <c r="D54" s="231">
        <v>0</v>
      </c>
      <c r="E54" s="234">
        <v>0</v>
      </c>
      <c r="F54" s="231">
        <v>0</v>
      </c>
      <c r="G54" s="234">
        <v>0</v>
      </c>
      <c r="H54" s="231">
        <v>0</v>
      </c>
      <c r="I54" s="234">
        <v>0</v>
      </c>
      <c r="J54" s="231">
        <v>0</v>
      </c>
      <c r="K54" s="234">
        <v>0</v>
      </c>
      <c r="L54" s="231">
        <v>0</v>
      </c>
      <c r="M54" s="234">
        <v>0</v>
      </c>
      <c r="N54" s="231">
        <v>0</v>
      </c>
      <c r="O54" s="234">
        <v>0</v>
      </c>
      <c r="P54" s="237">
        <v>0</v>
      </c>
      <c r="Q54" s="225">
        <v>0</v>
      </c>
      <c r="R54" s="225">
        <v>0</v>
      </c>
      <c r="S54" s="237">
        <v>0</v>
      </c>
    </row>
    <row r="55" spans="1:20" x14ac:dyDescent="0.2">
      <c r="A55" s="228" t="s">
        <v>327</v>
      </c>
      <c r="B55" s="231">
        <f>'6.2. Паспорт фин осв ввод'!J30*1000000</f>
        <v>19519500</v>
      </c>
      <c r="C55" s="234">
        <f>C53</f>
        <v>0</v>
      </c>
      <c r="D55" s="234">
        <f>D53</f>
        <v>45545500</v>
      </c>
      <c r="E55" s="234">
        <f>E53/15</f>
        <v>61952661.514136665</v>
      </c>
      <c r="F55" s="231">
        <f>E55</f>
        <v>61952661.514136665</v>
      </c>
      <c r="G55" s="231">
        <f t="shared" ref="G55:S55" si="9">F55</f>
        <v>61952661.514136665</v>
      </c>
      <c r="H55" s="231">
        <f t="shared" si="9"/>
        <v>61952661.514136665</v>
      </c>
      <c r="I55" s="231">
        <f t="shared" si="9"/>
        <v>61952661.514136665</v>
      </c>
      <c r="J55" s="231">
        <f t="shared" si="9"/>
        <v>61952661.514136665</v>
      </c>
      <c r="K55" s="231">
        <f t="shared" si="9"/>
        <v>61952661.514136665</v>
      </c>
      <c r="L55" s="231">
        <f t="shared" si="9"/>
        <v>61952661.514136665</v>
      </c>
      <c r="M55" s="231">
        <f t="shared" si="9"/>
        <v>61952661.514136665</v>
      </c>
      <c r="N55" s="231">
        <f t="shared" si="9"/>
        <v>61952661.514136665</v>
      </c>
      <c r="O55" s="231">
        <f t="shared" si="9"/>
        <v>61952661.514136665</v>
      </c>
      <c r="P55" s="231">
        <f t="shared" si="9"/>
        <v>61952661.514136665</v>
      </c>
      <c r="Q55" s="231">
        <f t="shared" si="9"/>
        <v>61952661.514136665</v>
      </c>
      <c r="R55" s="231">
        <f t="shared" si="9"/>
        <v>61952661.514136665</v>
      </c>
      <c r="S55" s="237">
        <f t="shared" si="9"/>
        <v>61952661.514136665</v>
      </c>
    </row>
    <row r="56" spans="1:20" ht="16.5" thickBot="1" x14ac:dyDescent="0.25">
      <c r="A56" s="229" t="s">
        <v>326</v>
      </c>
      <c r="B56" s="232">
        <f t="shared" ref="B56:Q56" si="10">AVERAGE(SUM(B53:B54),(SUM(B53:B54)-B55))*$B$42</f>
        <v>0</v>
      </c>
      <c r="C56" s="235">
        <f t="shared" si="10"/>
        <v>0</v>
      </c>
      <c r="D56" s="232">
        <f t="shared" si="10"/>
        <v>0</v>
      </c>
      <c r="E56" s="235">
        <f t="shared" si="10"/>
        <v>0</v>
      </c>
      <c r="F56" s="232">
        <f t="shared" si="10"/>
        <v>0</v>
      </c>
      <c r="G56" s="235">
        <f t="shared" si="10"/>
        <v>0</v>
      </c>
      <c r="H56" s="232">
        <f t="shared" si="10"/>
        <v>0</v>
      </c>
      <c r="I56" s="235">
        <f t="shared" si="10"/>
        <v>0</v>
      </c>
      <c r="J56" s="232">
        <f t="shared" si="10"/>
        <v>0</v>
      </c>
      <c r="K56" s="235">
        <f t="shared" si="10"/>
        <v>0</v>
      </c>
      <c r="L56" s="232">
        <f t="shared" si="10"/>
        <v>0</v>
      </c>
      <c r="M56" s="235">
        <f t="shared" si="10"/>
        <v>0</v>
      </c>
      <c r="N56" s="232">
        <f t="shared" si="10"/>
        <v>0</v>
      </c>
      <c r="O56" s="235">
        <f t="shared" si="10"/>
        <v>0</v>
      </c>
      <c r="P56" s="238">
        <f t="shared" si="10"/>
        <v>0</v>
      </c>
      <c r="Q56" s="226">
        <f t="shared" si="10"/>
        <v>0</v>
      </c>
      <c r="R56" s="226">
        <f t="shared" ref="R56:S56" si="11">AVERAGE(SUM(R53:R54),(SUM(R53:R54)-R55))*$B$42</f>
        <v>0</v>
      </c>
      <c r="S56" s="238">
        <f t="shared" si="11"/>
        <v>0</v>
      </c>
    </row>
    <row r="57" spans="1:20" s="130" customFormat="1" ht="16.5" thickBot="1" x14ac:dyDescent="0.25">
      <c r="A57" s="128"/>
      <c r="B57" s="129"/>
      <c r="C57" s="129"/>
      <c r="D57" s="129"/>
      <c r="E57" s="129"/>
      <c r="F57" s="129"/>
      <c r="G57" s="129"/>
      <c r="H57" s="129"/>
      <c r="I57" s="129"/>
      <c r="J57" s="129"/>
      <c r="K57" s="129"/>
      <c r="L57" s="129"/>
      <c r="M57" s="129"/>
      <c r="N57" s="129"/>
      <c r="O57" s="129"/>
      <c r="P57" s="129"/>
      <c r="Q57" s="129"/>
      <c r="R57" s="129"/>
      <c r="S57" s="129"/>
      <c r="T57" s="101"/>
    </row>
    <row r="58" spans="1:20" x14ac:dyDescent="0.2">
      <c r="A58" s="227" t="s">
        <v>548</v>
      </c>
      <c r="B58" s="269">
        <v>1</v>
      </c>
      <c r="C58" s="272">
        <f t="shared" ref="C58:S58" si="12">B58+1</f>
        <v>2</v>
      </c>
      <c r="D58" s="271">
        <f t="shared" si="12"/>
        <v>3</v>
      </c>
      <c r="E58" s="272">
        <f t="shared" si="12"/>
        <v>4</v>
      </c>
      <c r="F58" s="272">
        <f t="shared" si="12"/>
        <v>5</v>
      </c>
      <c r="G58" s="236">
        <f t="shared" si="12"/>
        <v>6</v>
      </c>
      <c r="H58" s="271">
        <f t="shared" si="12"/>
        <v>7</v>
      </c>
      <c r="I58" s="272">
        <f t="shared" si="12"/>
        <v>8</v>
      </c>
      <c r="J58" s="271">
        <f t="shared" si="12"/>
        <v>9</v>
      </c>
      <c r="K58" s="272">
        <f t="shared" si="12"/>
        <v>10</v>
      </c>
      <c r="L58" s="271">
        <f t="shared" si="12"/>
        <v>11</v>
      </c>
      <c r="M58" s="272">
        <f t="shared" si="12"/>
        <v>12</v>
      </c>
      <c r="N58" s="271">
        <f t="shared" si="12"/>
        <v>13</v>
      </c>
      <c r="O58" s="272">
        <f t="shared" si="12"/>
        <v>14</v>
      </c>
      <c r="P58" s="236">
        <f t="shared" si="12"/>
        <v>15</v>
      </c>
      <c r="Q58" s="236">
        <f t="shared" si="12"/>
        <v>16</v>
      </c>
      <c r="R58" s="236">
        <f t="shared" si="12"/>
        <v>17</v>
      </c>
      <c r="S58" s="236">
        <f t="shared" si="12"/>
        <v>18</v>
      </c>
    </row>
    <row r="59" spans="1:20" ht="14.25" x14ac:dyDescent="0.2">
      <c r="A59" s="242" t="s">
        <v>325</v>
      </c>
      <c r="B59" s="268">
        <v>19521900</v>
      </c>
      <c r="C59" s="246">
        <v>0</v>
      </c>
      <c r="D59" s="246">
        <v>45545500</v>
      </c>
      <c r="E59" s="246">
        <f>(130829.294557005+126478.578825187)*1000</f>
        <v>257307873.38219199</v>
      </c>
      <c r="F59" s="246">
        <v>268826718.20220631</v>
      </c>
      <c r="G59" s="248">
        <v>266166589.62019393</v>
      </c>
      <c r="H59" s="239">
        <v>267951320.1667206</v>
      </c>
      <c r="I59" s="246">
        <v>272041615.61564237</v>
      </c>
      <c r="J59" s="239">
        <v>276298322.91403127</v>
      </c>
      <c r="K59" s="246">
        <v>280726434.41737115</v>
      </c>
      <c r="L59" s="239">
        <v>285331092.25181055</v>
      </c>
      <c r="M59" s="246">
        <v>290117592.80728251</v>
      </c>
      <c r="N59" s="239">
        <v>295091391.36541802</v>
      </c>
      <c r="O59" s="246">
        <v>300258106.86629707</v>
      </c>
      <c r="P59" s="248">
        <v>305623526.81820178</v>
      </c>
      <c r="Q59" s="248">
        <v>311193612.35466301</v>
      </c>
      <c r="R59" s="248">
        <v>316974503.4432174</v>
      </c>
      <c r="S59" s="248">
        <v>306831945.38695073</v>
      </c>
    </row>
    <row r="60" spans="1:20" x14ac:dyDescent="0.2">
      <c r="A60" s="228" t="s">
        <v>324</v>
      </c>
      <c r="B60" s="267">
        <v>0</v>
      </c>
      <c r="C60" s="234">
        <v>0</v>
      </c>
      <c r="D60" s="234">
        <v>0</v>
      </c>
      <c r="E60" s="234">
        <f>E61+E62+E63+E64+E65</f>
        <v>223517393.06571364</v>
      </c>
      <c r="F60" s="234">
        <f>(E60-E65)+F65*1.04</f>
        <v>222824712.95172349</v>
      </c>
      <c r="G60" s="234">
        <f t="shared" ref="G60:S60" si="13">(F60-F65)+G65*1.04</f>
        <v>222081762.18973416</v>
      </c>
      <c r="H60" s="234">
        <f t="shared" si="13"/>
        <v>221280540.77974567</v>
      </c>
      <c r="I60" s="234">
        <f t="shared" si="13"/>
        <v>220421048.72175801</v>
      </c>
      <c r="J60" s="234">
        <f t="shared" si="13"/>
        <v>219503286.01577121</v>
      </c>
      <c r="K60" s="234">
        <f t="shared" si="13"/>
        <v>218527252.66178524</v>
      </c>
      <c r="L60" s="234">
        <f t="shared" si="13"/>
        <v>217492948.65980011</v>
      </c>
      <c r="M60" s="234">
        <f t="shared" si="13"/>
        <v>216400374.00981581</v>
      </c>
      <c r="N60" s="234">
        <f t="shared" si="13"/>
        <v>215249528.71183234</v>
      </c>
      <c r="O60" s="234">
        <f t="shared" si="13"/>
        <v>214040412.76584971</v>
      </c>
      <c r="P60" s="234">
        <f t="shared" si="13"/>
        <v>212773026.17186791</v>
      </c>
      <c r="Q60" s="234">
        <f t="shared" si="13"/>
        <v>211447368.92988697</v>
      </c>
      <c r="R60" s="234">
        <f t="shared" si="13"/>
        <v>210063441.03990686</v>
      </c>
      <c r="S60" s="234">
        <f t="shared" si="13"/>
        <v>208810622.10792485</v>
      </c>
    </row>
    <row r="61" spans="1:20" x14ac:dyDescent="0.2">
      <c r="A61" s="243" t="str">
        <f>'[3]5. анализ эконом эфф'!A61</f>
        <v>Ремонт объекта</v>
      </c>
      <c r="B61" s="267">
        <v>0</v>
      </c>
      <c r="C61" s="234">
        <v>0</v>
      </c>
      <c r="D61" s="234">
        <v>0</v>
      </c>
      <c r="E61" s="234">
        <f>(11224.5401354486+14253.8112258857)*1000</f>
        <v>25478351.361334302</v>
      </c>
      <c r="F61" s="234">
        <f t="shared" ref="F61:S61" si="14">E61*1.04</f>
        <v>26497485.415787674</v>
      </c>
      <c r="G61" s="234">
        <f t="shared" si="14"/>
        <v>27557384.832419183</v>
      </c>
      <c r="H61" s="234">
        <f t="shared" si="14"/>
        <v>28659680.22571595</v>
      </c>
      <c r="I61" s="234">
        <f t="shared" si="14"/>
        <v>29806067.434744589</v>
      </c>
      <c r="J61" s="234">
        <f t="shared" si="14"/>
        <v>30998310.132134374</v>
      </c>
      <c r="K61" s="234">
        <f t="shared" si="14"/>
        <v>32238242.537419751</v>
      </c>
      <c r="L61" s="234">
        <f t="shared" si="14"/>
        <v>33527772.238916542</v>
      </c>
      <c r="M61" s="234">
        <f t="shared" si="14"/>
        <v>34868883.128473207</v>
      </c>
      <c r="N61" s="234">
        <f t="shared" si="14"/>
        <v>36263638.453612134</v>
      </c>
      <c r="O61" s="234">
        <f t="shared" si="14"/>
        <v>37714183.991756618</v>
      </c>
      <c r="P61" s="234">
        <f t="shared" si="14"/>
        <v>39222751.351426885</v>
      </c>
      <c r="Q61" s="234">
        <f t="shared" si="14"/>
        <v>40791661.405483961</v>
      </c>
      <c r="R61" s="234">
        <f t="shared" si="14"/>
        <v>42423327.861703321</v>
      </c>
      <c r="S61" s="234">
        <f t="shared" si="14"/>
        <v>44120260.976171456</v>
      </c>
    </row>
    <row r="62" spans="1:20" x14ac:dyDescent="0.2">
      <c r="A62" s="243" t="str">
        <f>'[3]5. анализ эконом эфф'!A62</f>
        <v>Затраты на топливо, руб. без НДС</v>
      </c>
      <c r="B62" s="267">
        <v>0</v>
      </c>
      <c r="C62" s="234">
        <v>0</v>
      </c>
      <c r="D62" s="234">
        <v>0</v>
      </c>
      <c r="E62" s="234">
        <f>(58146.3122122031+53112.7692234982)*1000</f>
        <v>111259081.4357013</v>
      </c>
      <c r="F62" s="234">
        <f>E62*1.04</f>
        <v>115709444.69312935</v>
      </c>
      <c r="G62" s="234">
        <f>F62*1.04</f>
        <v>120337822.48085453</v>
      </c>
      <c r="H62" s="234">
        <f t="shared" ref="H62:S63" si="15">G62*1.04</f>
        <v>125151335.38008872</v>
      </c>
      <c r="I62" s="234">
        <f t="shared" si="15"/>
        <v>130157388.79529227</v>
      </c>
      <c r="J62" s="234">
        <f t="shared" si="15"/>
        <v>135363684.34710398</v>
      </c>
      <c r="K62" s="234">
        <f t="shared" si="15"/>
        <v>140778231.72098815</v>
      </c>
      <c r="L62" s="234">
        <f t="shared" si="15"/>
        <v>146409360.98982769</v>
      </c>
      <c r="M62" s="234">
        <f t="shared" si="15"/>
        <v>152265735.4294208</v>
      </c>
      <c r="N62" s="234">
        <f t="shared" si="15"/>
        <v>158356364.84659764</v>
      </c>
      <c r="O62" s="234">
        <f t="shared" si="15"/>
        <v>164690619.44046155</v>
      </c>
      <c r="P62" s="234">
        <f t="shared" si="15"/>
        <v>171278244.21808001</v>
      </c>
      <c r="Q62" s="234">
        <f t="shared" si="15"/>
        <v>178129373.98680323</v>
      </c>
      <c r="R62" s="234">
        <f t="shared" si="15"/>
        <v>185254548.94627538</v>
      </c>
      <c r="S62" s="234">
        <f t="shared" si="15"/>
        <v>192664730.90412641</v>
      </c>
    </row>
    <row r="63" spans="1:20" x14ac:dyDescent="0.2">
      <c r="A63" s="243" t="str">
        <f>'[3]5. анализ эконом эфф'!A63</f>
        <v>Оплата труда, руб. без НДС</v>
      </c>
      <c r="B63" s="267">
        <v>0</v>
      </c>
      <c r="C63" s="234">
        <v>0</v>
      </c>
      <c r="D63" s="234">
        <v>0</v>
      </c>
      <c r="E63" s="234">
        <f>(37997.2518786369+12427.3441741158)*1000</f>
        <v>50424596.052752696</v>
      </c>
      <c r="F63" s="234">
        <f>E63*1.04</f>
        <v>52441579.894862808</v>
      </c>
      <c r="G63" s="234">
        <f>F63*1.04</f>
        <v>54539243.090657324</v>
      </c>
      <c r="H63" s="234">
        <f t="shared" si="15"/>
        <v>56720812.814283617</v>
      </c>
      <c r="I63" s="234">
        <f t="shared" si="15"/>
        <v>58989645.326854967</v>
      </c>
      <c r="J63" s="234">
        <f t="shared" si="15"/>
        <v>61349231.139929168</v>
      </c>
      <c r="K63" s="234">
        <f t="shared" si="15"/>
        <v>63803200.385526337</v>
      </c>
      <c r="L63" s="234">
        <f t="shared" si="15"/>
        <v>66355328.400947392</v>
      </c>
      <c r="M63" s="234">
        <f t="shared" si="15"/>
        <v>69009541.536985293</v>
      </c>
      <c r="N63" s="234">
        <f t="shared" si="15"/>
        <v>71769923.198464707</v>
      </c>
      <c r="O63" s="234">
        <f t="shared" si="15"/>
        <v>74640720.126403302</v>
      </c>
      <c r="P63" s="234">
        <f t="shared" si="15"/>
        <v>77626348.931459442</v>
      </c>
      <c r="Q63" s="234">
        <f t="shared" si="15"/>
        <v>80731402.888717815</v>
      </c>
      <c r="R63" s="234">
        <f t="shared" si="15"/>
        <v>83960659.00426653</v>
      </c>
      <c r="S63" s="234">
        <f t="shared" si="15"/>
        <v>87319085.364437193</v>
      </c>
    </row>
    <row r="64" spans="1:20" x14ac:dyDescent="0.2">
      <c r="A64" s="243" t="str">
        <f>'[3]5. анализ эконом эфф'!A64</f>
        <v>Прочие расходы при эксплуатации объекта, руб. без НДС</v>
      </c>
      <c r="B64" s="267">
        <v>0</v>
      </c>
      <c r="C64" s="234">
        <v>0</v>
      </c>
      <c r="D64" s="234">
        <v>0</v>
      </c>
      <c r="E64" s="234">
        <v>15588445.866223643</v>
      </c>
      <c r="F64" s="234">
        <v>16042779.242210353</v>
      </c>
      <c r="G64" s="237">
        <v>16510742.619476663</v>
      </c>
      <c r="H64" s="231">
        <v>16992744.898060963</v>
      </c>
      <c r="I64" s="234">
        <v>17489207.245002791</v>
      </c>
      <c r="J64" s="231">
        <v>18000563.462352876</v>
      </c>
      <c r="K64" s="234">
        <v>18527260.366223462</v>
      </c>
      <c r="L64" s="231">
        <v>19069758.177210171</v>
      </c>
      <c r="M64" s="234">
        <v>19628530.922526471</v>
      </c>
      <c r="N64" s="231">
        <v>20204066.850202266</v>
      </c>
      <c r="O64" s="234">
        <v>20796868.855708338</v>
      </c>
      <c r="P64" s="237">
        <v>21407454.921379589</v>
      </c>
      <c r="Q64" s="237">
        <v>22036358.569020972</v>
      </c>
      <c r="R64" s="237">
        <v>22036358.569020972</v>
      </c>
      <c r="S64" s="237">
        <v>22036358.569020972</v>
      </c>
    </row>
    <row r="65" spans="1:20" ht="31.5" x14ac:dyDescent="0.2">
      <c r="A65" s="243" t="s">
        <v>549</v>
      </c>
      <c r="B65" s="267">
        <v>0</v>
      </c>
      <c r="C65" s="234">
        <v>0</v>
      </c>
      <c r="D65" s="234">
        <v>0</v>
      </c>
      <c r="E65" s="234">
        <v>20766918.349701706</v>
      </c>
      <c r="F65" s="234">
        <v>19302152.149722643</v>
      </c>
      <c r="G65" s="237">
        <v>17845385.949743576</v>
      </c>
      <c r="H65" s="231">
        <v>16388619.749764508</v>
      </c>
      <c r="I65" s="234">
        <v>14931853.549785439</v>
      </c>
      <c r="J65" s="231">
        <v>13475087.349806374</v>
      </c>
      <c r="K65" s="234">
        <v>12018321.149827305</v>
      </c>
      <c r="L65" s="231">
        <v>10561554.94984824</v>
      </c>
      <c r="M65" s="234">
        <v>9104788.7498691715</v>
      </c>
      <c r="N65" s="231">
        <v>7648022.5498901019</v>
      </c>
      <c r="O65" s="234">
        <v>6191256.349911035</v>
      </c>
      <c r="P65" s="237">
        <v>4734490.1499319673</v>
      </c>
      <c r="Q65" s="237">
        <v>3277723.9499529004</v>
      </c>
      <c r="R65" s="237">
        <v>1820957.7499738333</v>
      </c>
      <c r="S65" s="237">
        <v>546287.32499214984</v>
      </c>
    </row>
    <row r="66" spans="1:20" ht="28.5" x14ac:dyDescent="0.2">
      <c r="A66" s="244" t="s">
        <v>322</v>
      </c>
      <c r="B66" s="268">
        <f t="shared" ref="B66:P66" si="16">B59-B60</f>
        <v>19521900</v>
      </c>
      <c r="C66" s="246">
        <f t="shared" si="16"/>
        <v>0</v>
      </c>
      <c r="D66" s="246">
        <f t="shared" ref="D66" si="17">D59-D60</f>
        <v>45545500</v>
      </c>
      <c r="E66" s="246">
        <f>E59-E60</f>
        <v>33790480.316478342</v>
      </c>
      <c r="F66" s="246">
        <f t="shared" si="16"/>
        <v>46002005.250482827</v>
      </c>
      <c r="G66" s="248">
        <f t="shared" si="16"/>
        <v>44084827.430459768</v>
      </c>
      <c r="H66" s="239">
        <f t="shared" si="16"/>
        <v>46670779.386974931</v>
      </c>
      <c r="I66" s="246">
        <f t="shared" si="16"/>
        <v>51620566.893884361</v>
      </c>
      <c r="J66" s="239">
        <f t="shared" si="16"/>
        <v>56795036.898260057</v>
      </c>
      <c r="K66" s="246">
        <f t="shared" si="16"/>
        <v>62199181.755585909</v>
      </c>
      <c r="L66" s="239">
        <f t="shared" si="16"/>
        <v>67838143.592010438</v>
      </c>
      <c r="M66" s="246">
        <f t="shared" si="16"/>
        <v>73717218.797466695</v>
      </c>
      <c r="N66" s="239">
        <f t="shared" si="16"/>
        <v>79841862.653585672</v>
      </c>
      <c r="O66" s="246">
        <f t="shared" si="16"/>
        <v>86217694.100447357</v>
      </c>
      <c r="P66" s="248">
        <f t="shared" si="16"/>
        <v>92850500.646333873</v>
      </c>
      <c r="Q66" s="248">
        <f t="shared" ref="Q66:R66" si="18">Q59-Q60</f>
        <v>99746243.424776047</v>
      </c>
      <c r="R66" s="248">
        <f t="shared" si="18"/>
        <v>106911062.40331054</v>
      </c>
      <c r="S66" s="248">
        <f t="shared" ref="S66" si="19">S59-S60</f>
        <v>98021323.279025882</v>
      </c>
    </row>
    <row r="67" spans="1:20" x14ac:dyDescent="0.2">
      <c r="A67" s="243" t="s">
        <v>317</v>
      </c>
      <c r="B67" s="267">
        <f>('6.2. Паспорт фин осв ввод'!N27-('6.2. Паспорт фин осв ввод'!H27-'6.2. Паспорт фин осв ввод'!J27))/1.2*1000000</f>
        <v>0</v>
      </c>
      <c r="C67" s="234">
        <v>0</v>
      </c>
      <c r="D67" s="234">
        <v>0</v>
      </c>
      <c r="E67" s="234">
        <f>'6.2. Паспорт фин осв ввод'!V27/1.2*1000000</f>
        <v>61954899.700803339</v>
      </c>
      <c r="F67" s="234">
        <f t="shared" ref="F67:P67" si="20">E67</f>
        <v>61954899.700803339</v>
      </c>
      <c r="G67" s="237">
        <f t="shared" si="20"/>
        <v>61954899.700803339</v>
      </c>
      <c r="H67" s="231">
        <f t="shared" si="20"/>
        <v>61954899.700803339</v>
      </c>
      <c r="I67" s="234">
        <f t="shared" si="20"/>
        <v>61954899.700803339</v>
      </c>
      <c r="J67" s="231">
        <f t="shared" si="20"/>
        <v>61954899.700803339</v>
      </c>
      <c r="K67" s="234">
        <f t="shared" si="20"/>
        <v>61954899.700803339</v>
      </c>
      <c r="L67" s="231">
        <f t="shared" si="20"/>
        <v>61954899.700803339</v>
      </c>
      <c r="M67" s="234">
        <f t="shared" si="20"/>
        <v>61954899.700803339</v>
      </c>
      <c r="N67" s="231">
        <f t="shared" si="20"/>
        <v>61954899.700803339</v>
      </c>
      <c r="O67" s="234">
        <f t="shared" si="20"/>
        <v>61954899.700803339</v>
      </c>
      <c r="P67" s="237">
        <f t="shared" si="20"/>
        <v>61954899.700803339</v>
      </c>
      <c r="Q67" s="237">
        <f>P67-B67</f>
        <v>61954899.700803339</v>
      </c>
      <c r="R67" s="237">
        <f>Q67-C67</f>
        <v>61954899.700803339</v>
      </c>
      <c r="S67" s="237">
        <f>R67-D67</f>
        <v>61954899.700803339</v>
      </c>
      <c r="T67" s="132">
        <f>SUM(B67:Q67)/1.18</f>
        <v>682553979.7546128</v>
      </c>
    </row>
    <row r="68" spans="1:20" ht="28.5" x14ac:dyDescent="0.2">
      <c r="A68" s="244" t="s">
        <v>318</v>
      </c>
      <c r="B68" s="268">
        <f>B66-B67</f>
        <v>19521900</v>
      </c>
      <c r="C68" s="246">
        <f>C66-C67</f>
        <v>0</v>
      </c>
      <c r="D68" s="246">
        <f>D66-D67</f>
        <v>45545500</v>
      </c>
      <c r="E68" s="246">
        <f t="shared" ref="E68:P68" si="21">E66-E67</f>
        <v>-28164419.384324998</v>
      </c>
      <c r="F68" s="246">
        <f t="shared" si="21"/>
        <v>-15952894.450320512</v>
      </c>
      <c r="G68" s="248">
        <f t="shared" si="21"/>
        <v>-17870072.270343572</v>
      </c>
      <c r="H68" s="239">
        <f t="shared" si="21"/>
        <v>-15284120.313828409</v>
      </c>
      <c r="I68" s="246">
        <f t="shared" si="21"/>
        <v>-10334332.806918979</v>
      </c>
      <c r="J68" s="239">
        <f t="shared" si="21"/>
        <v>-5159862.8025432825</v>
      </c>
      <c r="K68" s="246">
        <f t="shared" si="21"/>
        <v>244282.05478256941</v>
      </c>
      <c r="L68" s="239">
        <f t="shared" si="21"/>
        <v>5883243.891207099</v>
      </c>
      <c r="M68" s="246">
        <f t="shared" si="21"/>
        <v>11762319.096663356</v>
      </c>
      <c r="N68" s="239">
        <f t="shared" si="21"/>
        <v>17886962.952782333</v>
      </c>
      <c r="O68" s="246">
        <f t="shared" si="21"/>
        <v>24262794.399644017</v>
      </c>
      <c r="P68" s="248">
        <f t="shared" si="21"/>
        <v>30895600.945530534</v>
      </c>
      <c r="Q68" s="248">
        <f t="shared" ref="Q68:R68" si="22">Q66-Q67</f>
        <v>37791343.723972708</v>
      </c>
      <c r="R68" s="248">
        <f t="shared" si="22"/>
        <v>44956162.702507198</v>
      </c>
      <c r="S68" s="248">
        <f t="shared" ref="S68" si="23">S66-S67</f>
        <v>36066423.578222543</v>
      </c>
      <c r="T68" s="101">
        <v>40</v>
      </c>
    </row>
    <row r="69" spans="1:20" x14ac:dyDescent="0.2">
      <c r="A69" s="243" t="s">
        <v>316</v>
      </c>
      <c r="B69" s="267">
        <f t="shared" ref="B69" si="24">-B56</f>
        <v>0</v>
      </c>
      <c r="C69" s="234">
        <f t="shared" ref="C69:P69" si="25">-C56</f>
        <v>0</v>
      </c>
      <c r="D69" s="234">
        <f t="shared" ref="D69" si="26">-D56</f>
        <v>0</v>
      </c>
      <c r="E69" s="234">
        <f t="shared" si="25"/>
        <v>0</v>
      </c>
      <c r="F69" s="234">
        <f t="shared" si="25"/>
        <v>0</v>
      </c>
      <c r="G69" s="237">
        <f t="shared" si="25"/>
        <v>0</v>
      </c>
      <c r="H69" s="231">
        <f t="shared" si="25"/>
        <v>0</v>
      </c>
      <c r="I69" s="234">
        <f t="shared" si="25"/>
        <v>0</v>
      </c>
      <c r="J69" s="231">
        <f t="shared" si="25"/>
        <v>0</v>
      </c>
      <c r="K69" s="234">
        <f t="shared" si="25"/>
        <v>0</v>
      </c>
      <c r="L69" s="231">
        <f t="shared" si="25"/>
        <v>0</v>
      </c>
      <c r="M69" s="234">
        <f t="shared" si="25"/>
        <v>0</v>
      </c>
      <c r="N69" s="231">
        <f t="shared" si="25"/>
        <v>0</v>
      </c>
      <c r="O69" s="234">
        <f t="shared" si="25"/>
        <v>0</v>
      </c>
      <c r="P69" s="237">
        <f t="shared" si="25"/>
        <v>0</v>
      </c>
      <c r="Q69" s="237">
        <f t="shared" ref="Q69:R69" si="27">-Q56</f>
        <v>0</v>
      </c>
      <c r="R69" s="237">
        <f t="shared" si="27"/>
        <v>0</v>
      </c>
      <c r="S69" s="237">
        <f t="shared" ref="S69" si="28">-S56</f>
        <v>0</v>
      </c>
    </row>
    <row r="70" spans="1:20" ht="14.25" x14ac:dyDescent="0.2">
      <c r="A70" s="244" t="s">
        <v>321</v>
      </c>
      <c r="B70" s="268">
        <f>B68+B69</f>
        <v>19521900</v>
      </c>
      <c r="C70" s="246">
        <f t="shared" ref="C70:P70" si="29">C68+C69</f>
        <v>0</v>
      </c>
      <c r="D70" s="246">
        <f t="shared" ref="D70" si="30">D68+D69</f>
        <v>45545500</v>
      </c>
      <c r="E70" s="246">
        <f t="shared" si="29"/>
        <v>-28164419.384324998</v>
      </c>
      <c r="F70" s="246">
        <f t="shared" si="29"/>
        <v>-15952894.450320512</v>
      </c>
      <c r="G70" s="248">
        <f t="shared" si="29"/>
        <v>-17870072.270343572</v>
      </c>
      <c r="H70" s="239">
        <f t="shared" si="29"/>
        <v>-15284120.313828409</v>
      </c>
      <c r="I70" s="246">
        <f t="shared" si="29"/>
        <v>-10334332.806918979</v>
      </c>
      <c r="J70" s="239">
        <f t="shared" si="29"/>
        <v>-5159862.8025432825</v>
      </c>
      <c r="K70" s="246">
        <f t="shared" si="29"/>
        <v>244282.05478256941</v>
      </c>
      <c r="L70" s="239">
        <f t="shared" si="29"/>
        <v>5883243.891207099</v>
      </c>
      <c r="M70" s="246">
        <f t="shared" si="29"/>
        <v>11762319.096663356</v>
      </c>
      <c r="N70" s="239">
        <f t="shared" si="29"/>
        <v>17886962.952782333</v>
      </c>
      <c r="O70" s="246">
        <f t="shared" si="29"/>
        <v>24262794.399644017</v>
      </c>
      <c r="P70" s="248">
        <f t="shared" si="29"/>
        <v>30895600.945530534</v>
      </c>
      <c r="Q70" s="248">
        <f t="shared" ref="Q70:R70" si="31">Q68+Q69</f>
        <v>37791343.723972708</v>
      </c>
      <c r="R70" s="248">
        <f t="shared" si="31"/>
        <v>44956162.702507198</v>
      </c>
      <c r="S70" s="248">
        <f t="shared" ref="S70" si="32">S68+S69</f>
        <v>36066423.578222543</v>
      </c>
    </row>
    <row r="71" spans="1:20" x14ac:dyDescent="0.2">
      <c r="A71" s="243" t="s">
        <v>315</v>
      </c>
      <c r="B71" s="267">
        <f>IF(B70&lt;0,0,B70*0.2)</f>
        <v>3904380</v>
      </c>
      <c r="C71" s="234">
        <f t="shared" ref="C71:Q71" si="33">IF(C70&lt;0,0,C70*0.2)</f>
        <v>0</v>
      </c>
      <c r="D71" s="234">
        <f t="shared" ref="D71" si="34">IF(D70&lt;0,0,D70*0.2)</f>
        <v>9109100</v>
      </c>
      <c r="E71" s="234">
        <f t="shared" si="33"/>
        <v>0</v>
      </c>
      <c r="F71" s="234">
        <f t="shared" si="33"/>
        <v>0</v>
      </c>
      <c r="G71" s="237">
        <f t="shared" si="33"/>
        <v>0</v>
      </c>
      <c r="H71" s="231">
        <f t="shared" si="33"/>
        <v>0</v>
      </c>
      <c r="I71" s="234">
        <f t="shared" si="33"/>
        <v>0</v>
      </c>
      <c r="J71" s="231">
        <f t="shared" si="33"/>
        <v>0</v>
      </c>
      <c r="K71" s="234">
        <f t="shared" si="33"/>
        <v>48856.410956513886</v>
      </c>
      <c r="L71" s="231">
        <f t="shared" si="33"/>
        <v>1176648.7782414199</v>
      </c>
      <c r="M71" s="234">
        <f t="shared" si="33"/>
        <v>2352463.8193326714</v>
      </c>
      <c r="N71" s="231">
        <f t="shared" si="33"/>
        <v>3577392.590556467</v>
      </c>
      <c r="O71" s="234">
        <f t="shared" si="33"/>
        <v>4852558.879928804</v>
      </c>
      <c r="P71" s="231">
        <f t="shared" si="33"/>
        <v>6179120.1891061068</v>
      </c>
      <c r="Q71" s="234">
        <f t="shared" si="33"/>
        <v>7558268.744794542</v>
      </c>
      <c r="R71" s="234">
        <f t="shared" ref="R71:S71" si="35">IF(R70&lt;0,0,R70*0.2)</f>
        <v>8991232.5405014399</v>
      </c>
      <c r="S71" s="234">
        <f t="shared" si="35"/>
        <v>7213284.7156445086</v>
      </c>
    </row>
    <row r="72" spans="1:20" ht="15" thickBot="1" x14ac:dyDescent="0.25">
      <c r="A72" s="245" t="s">
        <v>320</v>
      </c>
      <c r="B72" s="266">
        <f>B70-B71</f>
        <v>15617520</v>
      </c>
      <c r="C72" s="247">
        <f t="shared" ref="C72:Q72" si="36">C70-C71</f>
        <v>0</v>
      </c>
      <c r="D72" s="247">
        <f t="shared" ref="D72" si="37">D70-D71</f>
        <v>36436400</v>
      </c>
      <c r="E72" s="247">
        <f t="shared" si="36"/>
        <v>-28164419.384324998</v>
      </c>
      <c r="F72" s="247">
        <f t="shared" si="36"/>
        <v>-15952894.450320512</v>
      </c>
      <c r="G72" s="277">
        <f t="shared" si="36"/>
        <v>-17870072.270343572</v>
      </c>
      <c r="H72" s="240">
        <f t="shared" si="36"/>
        <v>-15284120.313828409</v>
      </c>
      <c r="I72" s="247">
        <f t="shared" si="36"/>
        <v>-10334332.806918979</v>
      </c>
      <c r="J72" s="240">
        <f t="shared" si="36"/>
        <v>-5159862.8025432825</v>
      </c>
      <c r="K72" s="247">
        <f t="shared" si="36"/>
        <v>195425.64382605552</v>
      </c>
      <c r="L72" s="240">
        <f t="shared" si="36"/>
        <v>4706595.1129656788</v>
      </c>
      <c r="M72" s="247">
        <f t="shared" si="36"/>
        <v>9409855.2773306854</v>
      </c>
      <c r="N72" s="240">
        <f t="shared" si="36"/>
        <v>14309570.362225866</v>
      </c>
      <c r="O72" s="247">
        <f t="shared" si="36"/>
        <v>19410235.519715212</v>
      </c>
      <c r="P72" s="240">
        <f t="shared" si="36"/>
        <v>24716480.756424427</v>
      </c>
      <c r="Q72" s="247">
        <f t="shared" si="36"/>
        <v>30233074.979178168</v>
      </c>
      <c r="R72" s="247">
        <f t="shared" ref="R72:S72" si="38">R70-R71</f>
        <v>35964930.16200576</v>
      </c>
      <c r="S72" s="247">
        <f t="shared" si="38"/>
        <v>28853138.862578034</v>
      </c>
    </row>
    <row r="73" spans="1:20" s="130" customFormat="1" ht="16.5" thickBot="1" x14ac:dyDescent="0.25">
      <c r="A73" s="128"/>
      <c r="B73" s="273">
        <v>1</v>
      </c>
      <c r="C73" s="273">
        <v>1.5</v>
      </c>
      <c r="D73" s="273">
        <v>1.5</v>
      </c>
      <c r="E73" s="273">
        <v>3.5</v>
      </c>
      <c r="F73" s="273">
        <v>3.5</v>
      </c>
      <c r="G73" s="273">
        <v>3.5</v>
      </c>
      <c r="H73" s="273">
        <v>3.5</v>
      </c>
      <c r="I73" s="273">
        <v>3.5</v>
      </c>
      <c r="J73" s="273">
        <v>3.5</v>
      </c>
      <c r="K73" s="273">
        <v>3.5</v>
      </c>
      <c r="L73" s="273">
        <v>3.5</v>
      </c>
      <c r="M73" s="273">
        <v>3.5</v>
      </c>
      <c r="N73" s="273">
        <v>3.5</v>
      </c>
      <c r="O73" s="273">
        <v>3.5</v>
      </c>
      <c r="P73" s="273">
        <v>3.5</v>
      </c>
      <c r="Q73" s="273">
        <v>3.5</v>
      </c>
      <c r="R73" s="273">
        <v>3.5</v>
      </c>
      <c r="S73" s="273">
        <v>3.5</v>
      </c>
      <c r="T73" s="101"/>
    </row>
    <row r="74" spans="1:20" x14ac:dyDescent="0.2">
      <c r="A74" s="227" t="s">
        <v>319</v>
      </c>
      <c r="B74" s="230">
        <f t="shared" ref="B74:Q74" si="39">B58</f>
        <v>1</v>
      </c>
      <c r="C74" s="233">
        <f t="shared" si="39"/>
        <v>2</v>
      </c>
      <c r="D74" s="272">
        <f t="shared" ref="D74" si="40">D58</f>
        <v>3</v>
      </c>
      <c r="E74" s="233">
        <f t="shared" si="39"/>
        <v>4</v>
      </c>
      <c r="F74" s="230">
        <f t="shared" si="39"/>
        <v>5</v>
      </c>
      <c r="G74" s="233">
        <f t="shared" si="39"/>
        <v>6</v>
      </c>
      <c r="H74" s="230">
        <f t="shared" si="39"/>
        <v>7</v>
      </c>
      <c r="I74" s="233">
        <f t="shared" si="39"/>
        <v>8</v>
      </c>
      <c r="J74" s="230">
        <f t="shared" si="39"/>
        <v>9</v>
      </c>
      <c r="K74" s="233">
        <f t="shared" si="39"/>
        <v>10</v>
      </c>
      <c r="L74" s="230">
        <f t="shared" si="39"/>
        <v>11</v>
      </c>
      <c r="M74" s="233">
        <f t="shared" si="39"/>
        <v>12</v>
      </c>
      <c r="N74" s="230">
        <f t="shared" si="39"/>
        <v>13</v>
      </c>
      <c r="O74" s="233">
        <f t="shared" si="39"/>
        <v>14</v>
      </c>
      <c r="P74" s="236">
        <f t="shared" si="39"/>
        <v>15</v>
      </c>
      <c r="Q74" s="224">
        <f t="shared" si="39"/>
        <v>16</v>
      </c>
      <c r="R74" s="224">
        <f t="shared" ref="R74:S74" si="41">R58</f>
        <v>17</v>
      </c>
      <c r="S74" s="224">
        <f t="shared" si="41"/>
        <v>18</v>
      </c>
    </row>
    <row r="75" spans="1:20" ht="28.5" x14ac:dyDescent="0.2">
      <c r="A75" s="242" t="s">
        <v>318</v>
      </c>
      <c r="B75" s="239">
        <f t="shared" ref="B75:Q75" si="42">B68</f>
        <v>19521900</v>
      </c>
      <c r="C75" s="246">
        <f t="shared" si="42"/>
        <v>0</v>
      </c>
      <c r="D75" s="246">
        <f t="shared" ref="D75" si="43">D68</f>
        <v>45545500</v>
      </c>
      <c r="E75" s="246">
        <f t="shared" si="42"/>
        <v>-28164419.384324998</v>
      </c>
      <c r="F75" s="239">
        <f t="shared" si="42"/>
        <v>-15952894.450320512</v>
      </c>
      <c r="G75" s="246">
        <f t="shared" si="42"/>
        <v>-17870072.270343572</v>
      </c>
      <c r="H75" s="239">
        <f t="shared" si="42"/>
        <v>-15284120.313828409</v>
      </c>
      <c r="I75" s="246">
        <f t="shared" si="42"/>
        <v>-10334332.806918979</v>
      </c>
      <c r="J75" s="239">
        <f t="shared" si="42"/>
        <v>-5159862.8025432825</v>
      </c>
      <c r="K75" s="246">
        <f t="shared" si="42"/>
        <v>244282.05478256941</v>
      </c>
      <c r="L75" s="239">
        <f t="shared" si="42"/>
        <v>5883243.891207099</v>
      </c>
      <c r="M75" s="246">
        <f t="shared" si="42"/>
        <v>11762319.096663356</v>
      </c>
      <c r="N75" s="239">
        <f t="shared" si="42"/>
        <v>17886962.952782333</v>
      </c>
      <c r="O75" s="246">
        <f t="shared" si="42"/>
        <v>24262794.399644017</v>
      </c>
      <c r="P75" s="248">
        <f t="shared" si="42"/>
        <v>30895600.945530534</v>
      </c>
      <c r="Q75" s="241">
        <f t="shared" si="42"/>
        <v>37791343.723972708</v>
      </c>
      <c r="R75" s="241">
        <f t="shared" ref="R75:S75" si="44">R68</f>
        <v>44956162.702507198</v>
      </c>
      <c r="S75" s="241">
        <f t="shared" si="44"/>
        <v>36066423.578222543</v>
      </c>
    </row>
    <row r="76" spans="1:20" x14ac:dyDescent="0.2">
      <c r="A76" s="243" t="s">
        <v>317</v>
      </c>
      <c r="B76" s="231">
        <f t="shared" ref="B76:P76" si="45">B67</f>
        <v>0</v>
      </c>
      <c r="C76" s="234">
        <f t="shared" si="45"/>
        <v>0</v>
      </c>
      <c r="D76" s="234">
        <f t="shared" ref="D76" si="46">D67</f>
        <v>0</v>
      </c>
      <c r="E76" s="234">
        <f>E67</f>
        <v>61954899.700803339</v>
      </c>
      <c r="F76" s="231">
        <f t="shared" si="45"/>
        <v>61954899.700803339</v>
      </c>
      <c r="G76" s="234">
        <f t="shared" si="45"/>
        <v>61954899.700803339</v>
      </c>
      <c r="H76" s="231">
        <f t="shared" si="45"/>
        <v>61954899.700803339</v>
      </c>
      <c r="I76" s="234">
        <f t="shared" si="45"/>
        <v>61954899.700803339</v>
      </c>
      <c r="J76" s="231">
        <f t="shared" si="45"/>
        <v>61954899.700803339</v>
      </c>
      <c r="K76" s="234">
        <f t="shared" si="45"/>
        <v>61954899.700803339</v>
      </c>
      <c r="L76" s="231">
        <f t="shared" si="45"/>
        <v>61954899.700803339</v>
      </c>
      <c r="M76" s="234">
        <f t="shared" si="45"/>
        <v>61954899.700803339</v>
      </c>
      <c r="N76" s="231">
        <f t="shared" si="45"/>
        <v>61954899.700803339</v>
      </c>
      <c r="O76" s="234">
        <f t="shared" si="45"/>
        <v>61954899.700803339</v>
      </c>
      <c r="P76" s="237">
        <f t="shared" si="45"/>
        <v>61954899.700803339</v>
      </c>
      <c r="Q76" s="237">
        <f t="shared" ref="Q76:R76" si="47">Q67</f>
        <v>61954899.700803339</v>
      </c>
      <c r="R76" s="237">
        <f t="shared" si="47"/>
        <v>61954899.700803339</v>
      </c>
      <c r="S76" s="237">
        <f t="shared" ref="S76" si="48">S67</f>
        <v>61954899.700803339</v>
      </c>
    </row>
    <row r="77" spans="1:20" hidden="1" x14ac:dyDescent="0.2">
      <c r="A77" s="243" t="s">
        <v>316</v>
      </c>
      <c r="B77" s="231">
        <f t="shared" ref="B77:P77" si="49">B69</f>
        <v>0</v>
      </c>
      <c r="C77" s="234">
        <f t="shared" si="49"/>
        <v>0</v>
      </c>
      <c r="D77" s="234">
        <f t="shared" ref="D77" si="50">D69</f>
        <v>0</v>
      </c>
      <c r="E77" s="234">
        <f t="shared" si="49"/>
        <v>0</v>
      </c>
      <c r="F77" s="231">
        <f t="shared" si="49"/>
        <v>0</v>
      </c>
      <c r="G77" s="234">
        <f t="shared" si="49"/>
        <v>0</v>
      </c>
      <c r="H77" s="231">
        <f t="shared" si="49"/>
        <v>0</v>
      </c>
      <c r="I77" s="234">
        <f t="shared" si="49"/>
        <v>0</v>
      </c>
      <c r="J77" s="231">
        <f t="shared" si="49"/>
        <v>0</v>
      </c>
      <c r="K77" s="234">
        <f t="shared" si="49"/>
        <v>0</v>
      </c>
      <c r="L77" s="231">
        <f t="shared" si="49"/>
        <v>0</v>
      </c>
      <c r="M77" s="234">
        <f t="shared" si="49"/>
        <v>0</v>
      </c>
      <c r="N77" s="231">
        <f t="shared" si="49"/>
        <v>0</v>
      </c>
      <c r="O77" s="234">
        <f t="shared" si="49"/>
        <v>0</v>
      </c>
      <c r="P77" s="237">
        <f t="shared" si="49"/>
        <v>0</v>
      </c>
      <c r="Q77" s="237">
        <f t="shared" ref="Q77:R77" si="51">Q69</f>
        <v>0</v>
      </c>
      <c r="R77" s="237">
        <f t="shared" si="51"/>
        <v>0</v>
      </c>
      <c r="S77" s="237">
        <f t="shared" ref="S77" si="52">S69</f>
        <v>0</v>
      </c>
    </row>
    <row r="78" spans="1:20" x14ac:dyDescent="0.2">
      <c r="A78" s="243" t="s">
        <v>315</v>
      </c>
      <c r="B78" s="231">
        <f>-B71</f>
        <v>-3904380</v>
      </c>
      <c r="C78" s="234">
        <f t="shared" ref="C78:Q78" si="53">-C71</f>
        <v>0</v>
      </c>
      <c r="D78" s="234">
        <f t="shared" ref="D78" si="54">-D71</f>
        <v>-9109100</v>
      </c>
      <c r="E78" s="234">
        <f t="shared" si="53"/>
        <v>0</v>
      </c>
      <c r="F78" s="231">
        <f t="shared" si="53"/>
        <v>0</v>
      </c>
      <c r="G78" s="234">
        <f t="shared" si="53"/>
        <v>0</v>
      </c>
      <c r="H78" s="231">
        <f t="shared" si="53"/>
        <v>0</v>
      </c>
      <c r="I78" s="234">
        <f t="shared" si="53"/>
        <v>0</v>
      </c>
      <c r="J78" s="231">
        <f t="shared" si="53"/>
        <v>0</v>
      </c>
      <c r="K78" s="234">
        <f t="shared" si="53"/>
        <v>-48856.410956513886</v>
      </c>
      <c r="L78" s="231">
        <f t="shared" si="53"/>
        <v>-1176648.7782414199</v>
      </c>
      <c r="M78" s="234">
        <f t="shared" si="53"/>
        <v>-2352463.8193326714</v>
      </c>
      <c r="N78" s="231">
        <f t="shared" si="53"/>
        <v>-3577392.590556467</v>
      </c>
      <c r="O78" s="234">
        <f t="shared" si="53"/>
        <v>-4852558.879928804</v>
      </c>
      <c r="P78" s="237">
        <f t="shared" si="53"/>
        <v>-6179120.1891061068</v>
      </c>
      <c r="Q78" s="237">
        <f t="shared" si="53"/>
        <v>-7558268.744794542</v>
      </c>
      <c r="R78" s="237">
        <f t="shared" ref="R78:S78" si="55">-R71</f>
        <v>-8991232.5405014399</v>
      </c>
      <c r="S78" s="237">
        <f t="shared" si="55"/>
        <v>-7213284.7156445086</v>
      </c>
    </row>
    <row r="79" spans="1:20" hidden="1" x14ac:dyDescent="0.2">
      <c r="A79" s="243" t="s">
        <v>314</v>
      </c>
      <c r="B79" s="231"/>
      <c r="C79" s="234">
        <f>IF(((SUM($B$59:C59)+SUM($B$61:C64))+SUM($B$81:C81))&lt;0,((SUM($B$59:C59)+SUM($B$61:C64))+SUM($B$81:C81))*0.18-SUM($A$79:B79),IF(SUM($B$79:B79)&lt;0,0-SUM($B$79:B79),0))</f>
        <v>0</v>
      </c>
      <c r="D79" s="234">
        <f>IF(((SUM($B$59:D59)+SUM($B$61:D64))+SUM($B$81:D81))&lt;0,((SUM($B$59:D59)+SUM($B$61:D64))+SUM($B$81:D81))*0.18-SUM($A$79:C79),IF(SUM($B$79:C79)&lt;0,0-SUM($B$79:C79),0))</f>
        <v>0</v>
      </c>
      <c r="E79" s="234">
        <f>IF(((SUM($B$59:E59)+SUM($B$61:E64))+SUM($B$81:E81))&lt;0,((SUM($B$59:E59)+SUM($B$61:E64))+SUM($B$81:E81))*0.18-SUM($A$79:D79),IF(SUM($B$79:D79)&lt;0,0-SUM($B$79:D79),0))</f>
        <v>0</v>
      </c>
      <c r="F79" s="231">
        <f>IF(((SUM($B$59:F59)+SUM($B$61:F64))+SUM($B$81:F81))&lt;0,((SUM($B$59:F59)+SUM($B$61:F64))+SUM($B$81:F81))*0.18-SUM($A$79:E79),IF(SUM($B$79:E79)&lt;0,0-SUM($B$79:E79),0))</f>
        <v>0</v>
      </c>
      <c r="G79" s="234">
        <f>IF(((SUM($B$59:G59)+SUM($B$61:G64))+SUM($B$81:G81))&lt;0,((SUM($B$59:G59)+SUM($B$61:G64))+SUM($B$81:G81))*0.18-SUM($A$79:F79),IF(SUM($B$79:F79)&lt;0,0-SUM($B$79:F79),0))</f>
        <v>0</v>
      </c>
      <c r="H79" s="231">
        <f>IF(((SUM($B$59:H59)+SUM($B$61:H64))+SUM($B$81:H81))&lt;0,((SUM($B$59:H59)+SUM($B$61:H64))+SUM($B$81:H81))*0.18-SUM($A$79:G79),IF(SUM($B$79:G79)&lt;0,0-SUM($B$79:G79),0))</f>
        <v>0</v>
      </c>
      <c r="I79" s="234">
        <f>IF(((SUM($B$59:I59)+SUM($B$61:I64))+SUM($B$81:I81))&lt;0,((SUM($B$59:I59)+SUM($B$61:I64))+SUM($B$81:I81))*0.18-SUM($A$79:H79),IF(SUM($B$79:H79)&lt;0,0-SUM($B$79:H79),0))</f>
        <v>0</v>
      </c>
      <c r="J79" s="231">
        <f>IF(((SUM($B$59:J59)+SUM($B$61:J64))+SUM($B$81:J81))&lt;0,((SUM($B$59:J59)+SUM($B$61:J64))+SUM($B$81:J81))*0.18-SUM($A$79:I79),IF(SUM($B$79:I79)&lt;0,0-SUM($B$79:I79),0))</f>
        <v>0</v>
      </c>
      <c r="K79" s="234">
        <f>IF(((SUM($B$59:K59)+SUM($B$61:K64))+SUM($B$81:K81))&lt;0,((SUM($B$59:K59)+SUM($B$61:K64))+SUM($B$81:K81))*0.18-SUM($A$79:J79),IF(SUM($B$79:J79)&lt;0,0-SUM($B$79:J79),0))</f>
        <v>0</v>
      </c>
      <c r="L79" s="231">
        <f>IF(((SUM($B$59:L59)+SUM($B$61:L64))+SUM($B$81:L81))&lt;0,((SUM($B$59:L59)+SUM($B$61:L64))+SUM($B$81:L81))*0.18-SUM($A$79:K79),IF(SUM($B$79:K79)&lt;0,0-SUM($B$79:K79),0))</f>
        <v>0</v>
      </c>
      <c r="M79" s="234">
        <f>IF(((SUM($B$59:M59)+SUM($B$61:M64))+SUM($B$81:M81))&lt;0,((SUM($B$59:M59)+SUM($B$61:M64))+SUM($B$81:M81))*0.18-SUM($A$79:L79),IF(SUM($B$79:L79)&lt;0,0-SUM($B$79:L79),0))</f>
        <v>0</v>
      </c>
      <c r="N79" s="231">
        <f>IF(((SUM($B$59:N59)+SUM($B$61:N64))+SUM($B$81:N81))&lt;0,((SUM($B$59:N59)+SUM($B$61:N64))+SUM($B$81:N81))*0.18-SUM($A$79:M79),IF(SUM($B$79:M79)&lt;0,0-SUM($B$79:M79),0))</f>
        <v>0</v>
      </c>
      <c r="O79" s="234">
        <f>IF(((SUM($B$59:O59)+SUM($B$61:O64))+SUM($B$81:O81))&lt;0,((SUM($B$59:O59)+SUM($B$61:O64))+SUM($B$81:O81))*0.18-SUM($A$79:N79),IF(SUM($B$79:N79)&lt;0,0-SUM($B$79:N79),0))</f>
        <v>0</v>
      </c>
      <c r="P79" s="237">
        <f>IF(((SUM($B$59:P59)+SUM($B$61:P64))+SUM($B$81:P81))&lt;0,((SUM($B$59:P59)+SUM($B$61:P64))+SUM($B$81:P81))*0.18-SUM($A$79:O79),IF(SUM($B$79:O79)&lt;0,0-SUM($B$79:O79),0))</f>
        <v>0</v>
      </c>
      <c r="Q79" s="237">
        <f>IF(((SUM($B$59:Q59)+SUM($B$61:Q64))+SUM($B$81:Q81))&lt;0,((SUM($B$59:Q59)+SUM($B$61:Q64))+SUM($B$81:Q81))*0.18-SUM($A$79:P79),IF(SUM($B$79:P79)&lt;0,0-SUM($B$79:P79),0))</f>
        <v>0</v>
      </c>
      <c r="R79" s="237">
        <f>IF(((SUM($B$59:R59)+SUM($B$61:R64))+SUM($B$81:R81))&lt;0,((SUM($B$59:R59)+SUM($B$61:R64))+SUM($B$81:R81))*0.18-SUM($A$79:Q79),IF(SUM($B$79:Q79)&lt;0,0-SUM($B$79:Q79),0))</f>
        <v>0</v>
      </c>
      <c r="S79" s="237">
        <f>IF(((SUM($B$59:S59)+SUM($B$61:S64))+SUM($B$81:S81))&lt;0,((SUM($B$59:S59)+SUM($B$61:S64))+SUM($B$81:S81))*0.18-SUM($A$79:R79),IF(SUM($B$79:R79)&lt;0,0-SUM($B$79:R79),0))</f>
        <v>0</v>
      </c>
    </row>
    <row r="80" spans="1:20" hidden="1" x14ac:dyDescent="0.2">
      <c r="A80" s="243" t="s">
        <v>313</v>
      </c>
      <c r="B80" s="231">
        <f>-B59*(B39)</f>
        <v>0</v>
      </c>
      <c r="C80" s="234">
        <f t="shared" ref="C80:S80" si="56">-(C59-B59)*$B$39</f>
        <v>0</v>
      </c>
      <c r="D80" s="234">
        <f t="shared" si="56"/>
        <v>0</v>
      </c>
      <c r="E80" s="234">
        <f t="shared" si="56"/>
        <v>0</v>
      </c>
      <c r="F80" s="231">
        <f t="shared" si="56"/>
        <v>0</v>
      </c>
      <c r="G80" s="234">
        <f t="shared" si="56"/>
        <v>0</v>
      </c>
      <c r="H80" s="231">
        <f t="shared" si="56"/>
        <v>0</v>
      </c>
      <c r="I80" s="234">
        <f t="shared" si="56"/>
        <v>0</v>
      </c>
      <c r="J80" s="231">
        <f t="shared" si="56"/>
        <v>0</v>
      </c>
      <c r="K80" s="234">
        <f t="shared" si="56"/>
        <v>0</v>
      </c>
      <c r="L80" s="231">
        <f t="shared" si="56"/>
        <v>0</v>
      </c>
      <c r="M80" s="234">
        <f t="shared" si="56"/>
        <v>0</v>
      </c>
      <c r="N80" s="231">
        <f t="shared" si="56"/>
        <v>0</v>
      </c>
      <c r="O80" s="234">
        <f t="shared" si="56"/>
        <v>0</v>
      </c>
      <c r="P80" s="237">
        <f t="shared" si="56"/>
        <v>0</v>
      </c>
      <c r="Q80" s="237">
        <f t="shared" si="56"/>
        <v>0</v>
      </c>
      <c r="R80" s="237">
        <f t="shared" si="56"/>
        <v>0</v>
      </c>
      <c r="S80" s="237">
        <f t="shared" si="56"/>
        <v>0</v>
      </c>
    </row>
    <row r="81" spans="1:20" hidden="1" x14ac:dyDescent="0.2">
      <c r="A81" s="243" t="s">
        <v>550</v>
      </c>
      <c r="B81" s="231"/>
      <c r="C81" s="234"/>
      <c r="D81" s="234"/>
      <c r="E81" s="234"/>
      <c r="F81" s="231"/>
      <c r="G81" s="234"/>
      <c r="H81" s="231"/>
      <c r="I81" s="234"/>
      <c r="J81" s="231"/>
      <c r="K81" s="234"/>
      <c r="L81" s="231"/>
      <c r="M81" s="234"/>
      <c r="N81" s="231"/>
      <c r="O81" s="234"/>
      <c r="P81" s="237"/>
      <c r="Q81" s="237"/>
      <c r="R81" s="237"/>
      <c r="S81" s="237"/>
    </row>
    <row r="82" spans="1:20" x14ac:dyDescent="0.2">
      <c r="A82" s="243" t="s">
        <v>312</v>
      </c>
      <c r="B82" s="231">
        <f>-B55</f>
        <v>-19519500</v>
      </c>
      <c r="C82" s="234">
        <f t="shared" ref="C82:Q82" si="57">-C55</f>
        <v>0</v>
      </c>
      <c r="D82" s="234">
        <f t="shared" ref="D82" si="58">-D55</f>
        <v>-45545500</v>
      </c>
      <c r="E82" s="234">
        <f>-E55</f>
        <v>-61952661.514136665</v>
      </c>
      <c r="F82" s="234">
        <f t="shared" si="57"/>
        <v>-61952661.514136665</v>
      </c>
      <c r="G82" s="234">
        <f t="shared" si="57"/>
        <v>-61952661.514136665</v>
      </c>
      <c r="H82" s="234">
        <f t="shared" si="57"/>
        <v>-61952661.514136665</v>
      </c>
      <c r="I82" s="234">
        <f t="shared" si="57"/>
        <v>-61952661.514136665</v>
      </c>
      <c r="J82" s="234">
        <f t="shared" si="57"/>
        <v>-61952661.514136665</v>
      </c>
      <c r="K82" s="234">
        <f t="shared" si="57"/>
        <v>-61952661.514136665</v>
      </c>
      <c r="L82" s="234">
        <f t="shared" si="57"/>
        <v>-61952661.514136665</v>
      </c>
      <c r="M82" s="234">
        <f t="shared" si="57"/>
        <v>-61952661.514136665</v>
      </c>
      <c r="N82" s="234">
        <f t="shared" si="57"/>
        <v>-61952661.514136665</v>
      </c>
      <c r="O82" s="234">
        <f t="shared" si="57"/>
        <v>-61952661.514136665</v>
      </c>
      <c r="P82" s="234">
        <f t="shared" si="57"/>
        <v>-61952661.514136665</v>
      </c>
      <c r="Q82" s="234">
        <f t="shared" si="57"/>
        <v>-61952661.514136665</v>
      </c>
      <c r="R82" s="234">
        <f t="shared" ref="R82:S82" si="59">-R55</f>
        <v>-61952661.514136665</v>
      </c>
      <c r="S82" s="234">
        <f t="shared" si="59"/>
        <v>-61952661.514136665</v>
      </c>
    </row>
    <row r="83" spans="1:20" ht="14.25" x14ac:dyDescent="0.2">
      <c r="A83" s="244" t="s">
        <v>311</v>
      </c>
      <c r="B83" s="239">
        <f t="shared" ref="B83:P83" si="60">SUM(B75:B82)</f>
        <v>-3901980</v>
      </c>
      <c r="C83" s="246">
        <f t="shared" si="60"/>
        <v>0</v>
      </c>
      <c r="D83" s="239">
        <f t="shared" si="60"/>
        <v>-9109100</v>
      </c>
      <c r="E83" s="246">
        <f t="shared" si="60"/>
        <v>-28162181.197658323</v>
      </c>
      <c r="F83" s="239">
        <f t="shared" si="60"/>
        <v>-15950656.263653837</v>
      </c>
      <c r="G83" s="246">
        <f t="shared" si="60"/>
        <v>-17867834.083676897</v>
      </c>
      <c r="H83" s="239">
        <f t="shared" si="60"/>
        <v>-15281882.127161734</v>
      </c>
      <c r="I83" s="246">
        <f t="shared" si="60"/>
        <v>-10332094.620252304</v>
      </c>
      <c r="J83" s="239">
        <f t="shared" si="60"/>
        <v>-5157624.6158766076</v>
      </c>
      <c r="K83" s="246">
        <f t="shared" si="60"/>
        <v>197663.83049272746</v>
      </c>
      <c r="L83" s="239">
        <f t="shared" si="60"/>
        <v>4708833.2996323556</v>
      </c>
      <c r="M83" s="246">
        <f t="shared" si="60"/>
        <v>9412093.4639973566</v>
      </c>
      <c r="N83" s="239">
        <f t="shared" si="60"/>
        <v>14311808.548892535</v>
      </c>
      <c r="O83" s="246">
        <f t="shared" si="60"/>
        <v>19412473.706381895</v>
      </c>
      <c r="P83" s="248">
        <f t="shared" si="60"/>
        <v>24718718.943091102</v>
      </c>
      <c r="Q83" s="241">
        <f>SUM(Q75:Q82)</f>
        <v>30235313.165844835</v>
      </c>
      <c r="R83" s="241">
        <f>SUM(R75:R82)</f>
        <v>35967168.348672427</v>
      </c>
      <c r="S83" s="241">
        <f>SUM(S75:S82)</f>
        <v>28855377.049244709</v>
      </c>
    </row>
    <row r="84" spans="1:20" ht="14.25" x14ac:dyDescent="0.2">
      <c r="A84" s="244" t="s">
        <v>310</v>
      </c>
      <c r="B84" s="239">
        <f>SUM($B$83:B83)</f>
        <v>-3901980</v>
      </c>
      <c r="C84" s="246">
        <f>SUM($B$83:C83)</f>
        <v>-3901980</v>
      </c>
      <c r="D84" s="239">
        <f>SUM($B$83:D83)</f>
        <v>-13011080</v>
      </c>
      <c r="E84" s="246">
        <f>SUM($B$83:E83)</f>
        <v>-41173261.197658323</v>
      </c>
      <c r="F84" s="239">
        <f>SUM($B$83:F83)</f>
        <v>-57123917.46131216</v>
      </c>
      <c r="G84" s="246">
        <f>SUM($B$83:G83)</f>
        <v>-74991751.544989049</v>
      </c>
      <c r="H84" s="239">
        <f>SUM($B$83:H83)</f>
        <v>-90273633.672150791</v>
      </c>
      <c r="I84" s="246">
        <f>SUM($B$83:I83)</f>
        <v>-100605728.2924031</v>
      </c>
      <c r="J84" s="239">
        <f>SUM($B$83:J83)</f>
        <v>-105763352.90827972</v>
      </c>
      <c r="K84" s="246">
        <f>SUM($B$83:K83)</f>
        <v>-105565689.07778698</v>
      </c>
      <c r="L84" s="239">
        <f>SUM($B$83:L83)</f>
        <v>-100856855.77815463</v>
      </c>
      <c r="M84" s="246">
        <f>SUM($B$83:M83)</f>
        <v>-91444762.314157277</v>
      </c>
      <c r="N84" s="239">
        <f>SUM($B$83:N83)</f>
        <v>-77132953.76526475</v>
      </c>
      <c r="O84" s="246">
        <f>SUM($B$83:O83)</f>
        <v>-57720480.058882855</v>
      </c>
      <c r="P84" s="248">
        <f>SUM($B$83:P83)</f>
        <v>-33001761.115791753</v>
      </c>
      <c r="Q84" s="241">
        <f>SUM($B$83:Q83)</f>
        <v>-2766447.9499469176</v>
      </c>
      <c r="R84" s="241">
        <f>SUM($B$83:R83)</f>
        <v>33200720.39872551</v>
      </c>
      <c r="S84" s="241">
        <f>SUM($B$83:S83)</f>
        <v>62056097.447970219</v>
      </c>
    </row>
    <row r="85" spans="1:20" x14ac:dyDescent="0.2">
      <c r="A85" s="243" t="s">
        <v>551</v>
      </c>
      <c r="B85" s="249">
        <f t="shared" ref="B85:Q85" si="61">1/POWER((1+$B$44),B73)</f>
        <v>0.90909090909090906</v>
      </c>
      <c r="C85" s="258">
        <f t="shared" si="61"/>
        <v>0.86678417204144742</v>
      </c>
      <c r="D85" s="249">
        <f t="shared" si="61"/>
        <v>0.86678417204144742</v>
      </c>
      <c r="E85" s="258">
        <f t="shared" si="61"/>
        <v>0.71635055540615489</v>
      </c>
      <c r="F85" s="249">
        <f t="shared" si="61"/>
        <v>0.71635055540615489</v>
      </c>
      <c r="G85" s="258">
        <f t="shared" si="61"/>
        <v>0.71635055540615489</v>
      </c>
      <c r="H85" s="249">
        <f t="shared" si="61"/>
        <v>0.71635055540615489</v>
      </c>
      <c r="I85" s="258">
        <f t="shared" si="61"/>
        <v>0.71635055540615489</v>
      </c>
      <c r="J85" s="249">
        <f t="shared" si="61"/>
        <v>0.71635055540615489</v>
      </c>
      <c r="K85" s="258">
        <f t="shared" si="61"/>
        <v>0.71635055540615489</v>
      </c>
      <c r="L85" s="249">
        <f t="shared" si="61"/>
        <v>0.71635055540615489</v>
      </c>
      <c r="M85" s="258">
        <f t="shared" si="61"/>
        <v>0.71635055540615489</v>
      </c>
      <c r="N85" s="249">
        <f t="shared" si="61"/>
        <v>0.71635055540615489</v>
      </c>
      <c r="O85" s="258">
        <f t="shared" si="61"/>
        <v>0.71635055540615489</v>
      </c>
      <c r="P85" s="262">
        <f t="shared" si="61"/>
        <v>0.71635055540615489</v>
      </c>
      <c r="Q85" s="253">
        <f t="shared" si="61"/>
        <v>0.71635055540615489</v>
      </c>
      <c r="R85" s="253">
        <f t="shared" ref="R85:S85" si="62">1/POWER((1+$B$44),R73)</f>
        <v>0.71635055540615489</v>
      </c>
      <c r="S85" s="253">
        <f t="shared" si="62"/>
        <v>0.71635055540615489</v>
      </c>
    </row>
    <row r="86" spans="1:20" ht="28.5" x14ac:dyDescent="0.2">
      <c r="A86" s="242" t="s">
        <v>309</v>
      </c>
      <c r="B86" s="239">
        <f t="shared" ref="B86:P86" si="63">B83*B85</f>
        <v>-3547254.5454545454</v>
      </c>
      <c r="C86" s="246">
        <f t="shared" si="63"/>
        <v>0</v>
      </c>
      <c r="D86" s="239">
        <f t="shared" si="63"/>
        <v>-7895623.7015427491</v>
      </c>
      <c r="E86" s="246">
        <f t="shared" si="63"/>
        <v>-20173994.142391313</v>
      </c>
      <c r="F86" s="239">
        <f t="shared" si="63"/>
        <v>-11426261.473561089</v>
      </c>
      <c r="G86" s="246">
        <f t="shared" si="63"/>
        <v>-12799632.86974697</v>
      </c>
      <c r="H86" s="239">
        <f t="shared" si="63"/>
        <v>-10947184.749443701</v>
      </c>
      <c r="I86" s="246">
        <f t="shared" si="63"/>
        <v>-7401401.7197266826</v>
      </c>
      <c r="J86" s="239">
        <f t="shared" si="63"/>
        <v>-3694667.258159664</v>
      </c>
      <c r="K86" s="246">
        <f t="shared" si="63"/>
        <v>141596.59475717336</v>
      </c>
      <c r="L86" s="239">
        <f t="shared" si="63"/>
        <v>3373175.3495066348</v>
      </c>
      <c r="M86" s="246">
        <f t="shared" si="63"/>
        <v>6742358.3804691471</v>
      </c>
      <c r="N86" s="239">
        <f t="shared" si="63"/>
        <v>10252272.002865722</v>
      </c>
      <c r="O86" s="246">
        <f t="shared" si="63"/>
        <v>13906136.321374048</v>
      </c>
      <c r="P86" s="248">
        <f t="shared" si="63"/>
        <v>17707268.043811955</v>
      </c>
      <c r="Q86" s="241">
        <f>Q83*Q85</f>
        <v>21659083.379231974</v>
      </c>
      <c r="R86" s="241">
        <f>R83*R85</f>
        <v>25765101.022958167</v>
      </c>
      <c r="S86" s="241">
        <f>S83*S85</f>
        <v>20670565.375680462</v>
      </c>
    </row>
    <row r="87" spans="1:20" ht="14.25" x14ac:dyDescent="0.2">
      <c r="A87" s="242" t="s">
        <v>308</v>
      </c>
      <c r="B87" s="239">
        <f>SUM($B$86:B86)</f>
        <v>-3547254.5454545454</v>
      </c>
      <c r="C87" s="246">
        <f>SUM($B$86:C86)</f>
        <v>-3547254.5454545454</v>
      </c>
      <c r="D87" s="239">
        <f>SUM($B$86:D86)</f>
        <v>-11442878.246997295</v>
      </c>
      <c r="E87" s="246">
        <f>SUM($B$86:E86)</f>
        <v>-31616872.389388606</v>
      </c>
      <c r="F87" s="239">
        <f>SUM($B$86:F86)</f>
        <v>-43043133.862949699</v>
      </c>
      <c r="G87" s="246">
        <f>SUM($B$86:G86)</f>
        <v>-55842766.732696667</v>
      </c>
      <c r="H87" s="239">
        <f>SUM($B$86:H86)</f>
        <v>-66789951.48214037</v>
      </c>
      <c r="I87" s="246">
        <f>SUM($B$86:I86)</f>
        <v>-74191353.201867059</v>
      </c>
      <c r="J87" s="239">
        <f>SUM($B$86:J86)</f>
        <v>-77886020.460026726</v>
      </c>
      <c r="K87" s="246">
        <f>SUM($B$86:K86)</f>
        <v>-77744423.865269557</v>
      </c>
      <c r="L87" s="239">
        <f>SUM($B$86:L86)</f>
        <v>-74371248.515762925</v>
      </c>
      <c r="M87" s="246">
        <f>SUM($B$86:M86)</f>
        <v>-67628890.135293782</v>
      </c>
      <c r="N87" s="239">
        <f>SUM($B$86:N86)</f>
        <v>-57376618.132428057</v>
      </c>
      <c r="O87" s="246">
        <f>SUM($B$86:O86)</f>
        <v>-43470481.811054006</v>
      </c>
      <c r="P87" s="248">
        <f>SUM($B$86:P86)</f>
        <v>-25763213.767242052</v>
      </c>
      <c r="Q87" s="241">
        <f>SUM($B$86:Q86)</f>
        <v>-4104130.3880100772</v>
      </c>
      <c r="R87" s="241">
        <f>SUM($B$86:R86)</f>
        <v>21660970.63494809</v>
      </c>
      <c r="S87" s="241">
        <f>SUM($B$86:S86)</f>
        <v>42331536.010628551</v>
      </c>
    </row>
    <row r="88" spans="1:20" ht="14.25" x14ac:dyDescent="0.2">
      <c r="A88" s="242" t="s">
        <v>307</v>
      </c>
      <c r="B88" s="250">
        <f>IF((ISERR(IRR($B$83:B83))),0,IF(IRR($B$83:B83)&lt;0,0,IRR($B$83:B83)))</f>
        <v>0</v>
      </c>
      <c r="C88" s="259">
        <f>IF((ISERR(IRR($B$83:C83))),0,IF(IRR($B$83:C83)&lt;0,0,IRR($B$83:C83)))</f>
        <v>0</v>
      </c>
      <c r="D88" s="250">
        <f>IF((ISERR(IRR($B$83:D83))),0,IF(IRR($B$83:D83)&lt;0,0,IRR($B$83:D83)))</f>
        <v>0</v>
      </c>
      <c r="E88" s="259">
        <f>IF((ISERR(IRR($B$83:E83))),0,IF(IRR($B$83:E83)&lt;0,0,IRR($B$83:E83)))</f>
        <v>0</v>
      </c>
      <c r="F88" s="250">
        <f>IF((ISERR(IRR($B$83:F83))),0,IF(IRR($B$83:F83)&lt;0,0,IRR($B$83:F83)))</f>
        <v>0</v>
      </c>
      <c r="G88" s="259">
        <f>IF((ISERR(IRR($B$83:G83))),0,IF(IRR($B$83:G83)&lt;0,0,IRR($B$83:G83)))</f>
        <v>0</v>
      </c>
      <c r="H88" s="250">
        <f>IF((ISERR(IRR($B$83:H83))),0,IF(IRR($B$83:H83)&lt;0,0,IRR($B$83:H83)))</f>
        <v>0</v>
      </c>
      <c r="I88" s="259">
        <f>IF((ISERR(IRR($B$83:I83))),0,IF(IRR($B$83:I83)&lt;0,0,IRR($B$83:I83)))</f>
        <v>0</v>
      </c>
      <c r="J88" s="250">
        <f>IF((ISERR(IRR($B$83:J83))),0,IF(IRR($B$83:J83)&lt;0,0,IRR($B$83:J83)))</f>
        <v>0</v>
      </c>
      <c r="K88" s="259">
        <f>IF((ISERR(IRR($B$83:K83))),0,IF(IRR($B$83:K83)&lt;0,0,IRR($B$83:K83)))</f>
        <v>0</v>
      </c>
      <c r="L88" s="250">
        <f>IF((ISERR(IRR($B$83:L83))),0,IF(IRR($B$83:L83)&lt;0,0,IRR($B$83:L83)))</f>
        <v>0</v>
      </c>
      <c r="M88" s="259">
        <f>IF((ISERR(IRR($B$83:M83))),0,IF(IRR($B$83:M83)&lt;0,0,IRR($B$83:M83)))</f>
        <v>0</v>
      </c>
      <c r="N88" s="250">
        <f>IF((ISERR(IRR($B$83:N83))),0,IF(IRR($B$83:N83)&lt;0,0,IRR($B$83:N83)))</f>
        <v>0</v>
      </c>
      <c r="O88" s="259">
        <f>IF((ISERR(IRR($B$83:O83))),0,IF(IRR($B$83:O83)&lt;0,0,IRR($B$83:O83)))</f>
        <v>0</v>
      </c>
      <c r="P88" s="263">
        <f>IF((ISERR(IRR($B$83:P83))),0,IF(IRR($B$83:P83)&lt;0,0,IRR($B$83:P83)))</f>
        <v>0</v>
      </c>
      <c r="Q88" s="254">
        <f>IF((ISERR(IRR($B$83:Q83))),0,IF(IRR($B$83:Q83)&lt;0,0,IRR($B$83:Q83)))</f>
        <v>0</v>
      </c>
      <c r="R88" s="254">
        <f>IF((ISERR(IRR($B$83:R83))),0,IF(IRR($B$83:R83)&lt;0,0,IRR($B$83:R83)))</f>
        <v>2.8574600813157769E-2</v>
      </c>
      <c r="S88" s="254">
        <f>IF((ISERR(IRR($B$83:S83))),0,IF(IRR($B$83:S83)&lt;0,0,IRR($B$83:S83)))</f>
        <v>4.6371958631261645E-2</v>
      </c>
    </row>
    <row r="89" spans="1:20" ht="14.25" x14ac:dyDescent="0.2">
      <c r="A89" s="242" t="s">
        <v>306</v>
      </c>
      <c r="B89" s="251">
        <f t="shared" ref="B89:H89" si="64">IF(AND(B84&gt;0,A84&lt;0),(B74-(B84/(B84-A84))),0)</f>
        <v>0</v>
      </c>
      <c r="C89" s="260">
        <f t="shared" si="64"/>
        <v>0</v>
      </c>
      <c r="D89" s="251">
        <f t="shared" si="64"/>
        <v>0</v>
      </c>
      <c r="E89" s="260">
        <f t="shared" si="64"/>
        <v>0</v>
      </c>
      <c r="F89" s="251">
        <f t="shared" si="64"/>
        <v>0</v>
      </c>
      <c r="G89" s="260">
        <f t="shared" si="64"/>
        <v>0</v>
      </c>
      <c r="H89" s="260">
        <f t="shared" si="64"/>
        <v>0</v>
      </c>
      <c r="I89" s="260">
        <f t="shared" ref="I89" si="65">IF(AND(I84&gt;0,H84&lt;0),(I74-(I84/(I84-H84))),0)</f>
        <v>0</v>
      </c>
      <c r="J89" s="260">
        <f t="shared" ref="J89" si="66">IF(AND(J84&gt;0,I84&lt;0),(J74-(J84/(J84-I84))),0)</f>
        <v>0</v>
      </c>
      <c r="K89" s="260">
        <f t="shared" ref="K89" si="67">IF(AND(K84&gt;0,J84&lt;0),(K74-(K84/(K84-J84))),0)</f>
        <v>0</v>
      </c>
      <c r="L89" s="260">
        <f t="shared" ref="L89" si="68">IF(AND(L84&gt;0,K84&lt;0),(L74-(L84/(L84-K84))),0)</f>
        <v>0</v>
      </c>
      <c r="M89" s="260">
        <f t="shared" ref="M89:S89" si="69">IF(AND(M84&gt;0,L84&lt;0),(M74-(M84/(M84-L84))),0)</f>
        <v>0</v>
      </c>
      <c r="N89" s="251">
        <f>IF(AND(N84&gt;0,M84&lt;0),(N74-(N84/(N84-M84))),0)</f>
        <v>0</v>
      </c>
      <c r="O89" s="260">
        <f t="shared" si="69"/>
        <v>0</v>
      </c>
      <c r="P89" s="264">
        <f t="shared" si="69"/>
        <v>0</v>
      </c>
      <c r="Q89" s="255">
        <f t="shared" si="69"/>
        <v>0</v>
      </c>
      <c r="R89" s="255">
        <f t="shared" si="69"/>
        <v>16.076915922964201</v>
      </c>
      <c r="S89" s="255">
        <f t="shared" si="69"/>
        <v>0</v>
      </c>
    </row>
    <row r="90" spans="1:20" ht="15" thickBot="1" x14ac:dyDescent="0.25">
      <c r="A90" s="257" t="s">
        <v>305</v>
      </c>
      <c r="B90" s="252">
        <f t="shared" ref="B90:S90" si="70">IF(AND(B87&gt;0,A87&lt;0),(B74-(B87/(B87-A87))),0)</f>
        <v>0</v>
      </c>
      <c r="C90" s="261">
        <f t="shared" si="70"/>
        <v>0</v>
      </c>
      <c r="D90" s="252">
        <f t="shared" si="70"/>
        <v>0</v>
      </c>
      <c r="E90" s="261">
        <f t="shared" si="70"/>
        <v>0</v>
      </c>
      <c r="F90" s="252">
        <f t="shared" si="70"/>
        <v>0</v>
      </c>
      <c r="G90" s="261">
        <f t="shared" si="70"/>
        <v>0</v>
      </c>
      <c r="H90" s="252">
        <f t="shared" si="70"/>
        <v>0</v>
      </c>
      <c r="I90" s="261">
        <f t="shared" si="70"/>
        <v>0</v>
      </c>
      <c r="J90" s="252">
        <f t="shared" si="70"/>
        <v>0</v>
      </c>
      <c r="K90" s="261">
        <f t="shared" si="70"/>
        <v>0</v>
      </c>
      <c r="L90" s="252">
        <f t="shared" si="70"/>
        <v>0</v>
      </c>
      <c r="M90" s="261">
        <f t="shared" si="70"/>
        <v>0</v>
      </c>
      <c r="N90" s="252">
        <f t="shared" si="70"/>
        <v>0</v>
      </c>
      <c r="O90" s="261">
        <f t="shared" si="70"/>
        <v>0</v>
      </c>
      <c r="P90" s="265">
        <f t="shared" si="70"/>
        <v>0</v>
      </c>
      <c r="Q90" s="256">
        <f t="shared" si="70"/>
        <v>0</v>
      </c>
      <c r="R90" s="256">
        <f t="shared" si="70"/>
        <v>16.159290288998015</v>
      </c>
      <c r="S90" s="256">
        <f t="shared" si="70"/>
        <v>0</v>
      </c>
    </row>
    <row r="91" spans="1:20" s="138" customFormat="1" x14ac:dyDescent="0.2">
      <c r="A91" s="213"/>
      <c r="B91" s="214">
        <v>2020</v>
      </c>
      <c r="C91" s="214">
        <f t="shared" ref="C91:S91" si="71">B91+1</f>
        <v>2021</v>
      </c>
      <c r="D91" s="215">
        <f t="shared" si="71"/>
        <v>2022</v>
      </c>
      <c r="E91" s="215">
        <f t="shared" si="71"/>
        <v>2023</v>
      </c>
      <c r="F91" s="215">
        <f t="shared" si="71"/>
        <v>2024</v>
      </c>
      <c r="G91" s="215">
        <f t="shared" si="71"/>
        <v>2025</v>
      </c>
      <c r="H91" s="215">
        <f t="shared" si="71"/>
        <v>2026</v>
      </c>
      <c r="I91" s="215">
        <f t="shared" si="71"/>
        <v>2027</v>
      </c>
      <c r="J91" s="215">
        <f t="shared" si="71"/>
        <v>2028</v>
      </c>
      <c r="K91" s="215">
        <f t="shared" si="71"/>
        <v>2029</v>
      </c>
      <c r="L91" s="215">
        <f t="shared" si="71"/>
        <v>2030</v>
      </c>
      <c r="M91" s="215">
        <f t="shared" si="71"/>
        <v>2031</v>
      </c>
      <c r="N91" s="215">
        <f t="shared" si="71"/>
        <v>2032</v>
      </c>
      <c r="O91" s="215">
        <f t="shared" si="71"/>
        <v>2033</v>
      </c>
      <c r="P91" s="215">
        <f t="shared" si="71"/>
        <v>2034</v>
      </c>
      <c r="Q91" s="215">
        <f t="shared" si="71"/>
        <v>2035</v>
      </c>
      <c r="R91" s="215">
        <f t="shared" si="71"/>
        <v>2036</v>
      </c>
      <c r="S91" s="215">
        <f t="shared" si="71"/>
        <v>2037</v>
      </c>
      <c r="T91" s="216"/>
    </row>
    <row r="92" spans="1:20" ht="15.6" customHeight="1" x14ac:dyDescent="0.2">
      <c r="A92" s="133" t="s">
        <v>304</v>
      </c>
      <c r="B92" s="86"/>
      <c r="C92" s="86"/>
      <c r="D92" s="86"/>
      <c r="E92" s="86"/>
      <c r="F92" s="86"/>
      <c r="G92" s="86"/>
      <c r="H92" s="86"/>
      <c r="I92" s="86"/>
      <c r="J92" s="86"/>
      <c r="K92" s="86"/>
      <c r="L92" s="134">
        <v>10</v>
      </c>
      <c r="M92" s="86"/>
      <c r="N92" s="86"/>
      <c r="O92" s="86"/>
      <c r="P92" s="86"/>
      <c r="Q92" s="86"/>
      <c r="R92" s="86"/>
      <c r="S92" s="86"/>
    </row>
    <row r="93" spans="1:20" ht="12.75" x14ac:dyDescent="0.2">
      <c r="A93" s="87" t="s">
        <v>303</v>
      </c>
      <c r="B93" s="87"/>
      <c r="C93" s="87"/>
      <c r="D93" s="87"/>
      <c r="E93" s="87"/>
      <c r="F93" s="87"/>
      <c r="G93" s="87"/>
      <c r="H93" s="87"/>
      <c r="I93" s="87"/>
      <c r="J93" s="87"/>
      <c r="K93" s="87"/>
      <c r="L93" s="87"/>
      <c r="M93" s="87"/>
      <c r="N93" s="87"/>
      <c r="O93" s="87"/>
      <c r="P93" s="87"/>
      <c r="Q93" s="87"/>
      <c r="R93" s="87"/>
      <c r="S93" s="87"/>
    </row>
    <row r="94" spans="1:20" ht="12.75" x14ac:dyDescent="0.2">
      <c r="A94" s="87" t="s">
        <v>302</v>
      </c>
      <c r="B94" s="87"/>
      <c r="C94" s="87"/>
      <c r="D94" s="87"/>
      <c r="E94" s="87"/>
      <c r="F94" s="87"/>
      <c r="G94" s="87"/>
      <c r="H94" s="87"/>
      <c r="I94" s="87"/>
      <c r="J94" s="87"/>
      <c r="K94" s="87"/>
      <c r="L94" s="87"/>
      <c r="M94" s="87"/>
      <c r="N94" s="87"/>
      <c r="O94" s="87"/>
      <c r="P94" s="87"/>
      <c r="Q94" s="87"/>
      <c r="R94" s="87"/>
      <c r="S94" s="87"/>
    </row>
    <row r="95" spans="1:20" ht="12.75" x14ac:dyDescent="0.2">
      <c r="A95" s="87" t="s">
        <v>301</v>
      </c>
      <c r="B95" s="87"/>
      <c r="C95" s="87"/>
      <c r="D95" s="87"/>
      <c r="E95" s="87"/>
      <c r="F95" s="87"/>
      <c r="G95" s="87"/>
      <c r="H95" s="87"/>
      <c r="I95" s="87"/>
      <c r="J95" s="87"/>
      <c r="K95" s="87"/>
      <c r="L95" s="87"/>
      <c r="M95" s="87"/>
      <c r="N95" s="87"/>
      <c r="O95" s="87"/>
      <c r="P95" s="87"/>
      <c r="Q95" s="87"/>
      <c r="R95" s="87"/>
      <c r="S95" s="87"/>
    </row>
    <row r="96" spans="1:20" ht="12.75" x14ac:dyDescent="0.2">
      <c r="A96" s="86" t="s">
        <v>300</v>
      </c>
      <c r="B96" s="86"/>
      <c r="C96" s="86"/>
      <c r="D96" s="86"/>
      <c r="E96" s="86"/>
      <c r="F96" s="86"/>
      <c r="G96" s="86"/>
      <c r="H96" s="86"/>
      <c r="I96" s="86"/>
      <c r="J96" s="86"/>
      <c r="K96" s="86"/>
      <c r="L96" s="86"/>
      <c r="M96" s="86"/>
      <c r="N96" s="86"/>
      <c r="O96" s="86"/>
      <c r="P96" s="86"/>
      <c r="Q96" s="86"/>
      <c r="R96" s="86"/>
      <c r="S96" s="86"/>
    </row>
    <row r="97" spans="1:46" ht="33" customHeight="1" x14ac:dyDescent="0.2">
      <c r="A97" s="330" t="s">
        <v>552</v>
      </c>
      <c r="B97" s="330"/>
      <c r="C97" s="330"/>
      <c r="D97" s="330"/>
      <c r="E97" s="330"/>
      <c r="F97" s="330"/>
      <c r="G97" s="330"/>
      <c r="H97" s="330"/>
      <c r="I97" s="330"/>
      <c r="J97" s="330"/>
      <c r="K97" s="330"/>
      <c r="L97" s="330"/>
      <c r="M97" s="131"/>
      <c r="N97" s="131"/>
      <c r="O97" s="131"/>
      <c r="P97" s="131"/>
      <c r="Q97" s="131"/>
      <c r="R97" s="131"/>
      <c r="S97" s="131"/>
    </row>
    <row r="98" spans="1:46" ht="12.75" x14ac:dyDescent="0.2">
      <c r="A98" s="137"/>
      <c r="B98" s="102"/>
      <c r="C98" s="102"/>
      <c r="D98" s="102"/>
      <c r="E98" s="102"/>
      <c r="F98" s="102"/>
      <c r="G98" s="102"/>
      <c r="H98" s="102"/>
      <c r="I98" s="102"/>
      <c r="J98" s="102"/>
      <c r="K98" s="102"/>
      <c r="L98" s="102"/>
      <c r="M98" s="102"/>
      <c r="N98" s="102"/>
      <c r="O98" s="102"/>
      <c r="P98" s="102"/>
      <c r="Q98" s="102"/>
      <c r="R98" s="102"/>
      <c r="S98" s="102"/>
      <c r="T98" s="102"/>
    </row>
    <row r="99" spans="1:46" ht="12.75" x14ac:dyDescent="0.2">
      <c r="A99" s="137"/>
      <c r="B99" s="102"/>
      <c r="C99" s="102"/>
      <c r="D99" s="102"/>
      <c r="E99" s="102"/>
      <c r="F99" s="102"/>
      <c r="G99" s="102"/>
      <c r="H99" s="102"/>
      <c r="I99" s="102"/>
      <c r="J99" s="102"/>
      <c r="K99" s="102"/>
      <c r="L99" s="102"/>
      <c r="M99" s="102"/>
      <c r="N99" s="102"/>
      <c r="O99" s="102"/>
      <c r="P99" s="102"/>
      <c r="Q99" s="102"/>
      <c r="R99" s="102"/>
      <c r="S99" s="102"/>
      <c r="T99" s="102"/>
    </row>
    <row r="100" spans="1:46" ht="12.75" x14ac:dyDescent="0.2">
      <c r="A100" s="137"/>
      <c r="B100" s="102"/>
      <c r="C100" s="102"/>
      <c r="D100" s="102"/>
      <c r="E100" s="102"/>
      <c r="F100" s="102"/>
      <c r="G100" s="102"/>
      <c r="H100" s="102"/>
      <c r="I100" s="102"/>
      <c r="J100" s="102"/>
      <c r="K100" s="102"/>
      <c r="L100" s="102"/>
      <c r="M100" s="102"/>
      <c r="N100" s="102"/>
      <c r="O100" s="102"/>
      <c r="P100" s="102"/>
      <c r="Q100" s="102"/>
      <c r="R100" s="102"/>
      <c r="S100" s="102"/>
      <c r="T100" s="102"/>
    </row>
    <row r="101" spans="1:46" ht="12.75" x14ac:dyDescent="0.2">
      <c r="A101" s="137"/>
      <c r="B101" s="102"/>
      <c r="C101" s="102"/>
      <c r="D101" s="102"/>
      <c r="E101" s="102"/>
      <c r="F101" s="102"/>
      <c r="G101" s="102"/>
      <c r="H101" s="102"/>
      <c r="I101" s="102"/>
      <c r="J101" s="102"/>
      <c r="K101" s="102"/>
      <c r="L101" s="102"/>
      <c r="M101" s="102"/>
      <c r="N101" s="102"/>
      <c r="O101" s="102"/>
      <c r="P101" s="102"/>
      <c r="Q101" s="102"/>
      <c r="R101" s="102"/>
      <c r="S101" s="102"/>
      <c r="T101" s="102"/>
    </row>
    <row r="102" spans="1:46" ht="12.75" x14ac:dyDescent="0.2">
      <c r="A102" s="137"/>
      <c r="B102" s="102"/>
      <c r="C102" s="102"/>
      <c r="D102" s="102"/>
      <c r="E102" s="102"/>
      <c r="F102" s="102"/>
      <c r="G102" s="102"/>
      <c r="H102" s="102"/>
      <c r="I102" s="102"/>
      <c r="J102" s="102"/>
      <c r="K102" s="102"/>
      <c r="L102" s="102"/>
      <c r="M102" s="102"/>
      <c r="N102" s="102"/>
      <c r="O102" s="102"/>
      <c r="P102" s="102"/>
      <c r="Q102" s="102"/>
      <c r="R102" s="102"/>
      <c r="S102" s="102"/>
      <c r="T102" s="102"/>
    </row>
    <row r="103" spans="1:46" ht="12.75" x14ac:dyDescent="0.2">
      <c r="A103" s="137"/>
      <c r="B103" s="102"/>
      <c r="C103" s="102"/>
      <c r="D103" s="102"/>
      <c r="E103" s="102"/>
      <c r="F103" s="102"/>
      <c r="G103" s="102"/>
      <c r="H103" s="102"/>
      <c r="I103" s="102"/>
      <c r="J103" s="102"/>
      <c r="K103" s="102"/>
      <c r="L103" s="102"/>
      <c r="M103" s="102"/>
      <c r="N103" s="102"/>
      <c r="O103" s="102"/>
      <c r="P103" s="102"/>
      <c r="Q103" s="102"/>
      <c r="R103" s="102"/>
      <c r="S103" s="102"/>
      <c r="T103" s="102"/>
    </row>
    <row r="104" spans="1:46" ht="12.75" x14ac:dyDescent="0.2">
      <c r="A104" s="137"/>
      <c r="B104" s="102"/>
      <c r="C104" s="102"/>
      <c r="D104" s="102"/>
      <c r="E104" s="102"/>
      <c r="F104" s="102"/>
      <c r="G104" s="102"/>
      <c r="H104" s="102"/>
      <c r="I104" s="102"/>
      <c r="J104" s="102"/>
      <c r="K104" s="102"/>
      <c r="L104" s="102"/>
      <c r="M104" s="102"/>
      <c r="N104" s="102"/>
      <c r="O104" s="102"/>
      <c r="P104" s="102"/>
      <c r="Q104" s="102"/>
      <c r="R104" s="102"/>
      <c r="S104" s="102"/>
      <c r="T104" s="102"/>
    </row>
    <row r="105" spans="1:46" ht="12.75" x14ac:dyDescent="0.2">
      <c r="A105" s="137"/>
      <c r="B105" s="102"/>
      <c r="C105" s="102"/>
      <c r="D105" s="102"/>
      <c r="E105" s="102"/>
      <c r="F105" s="102"/>
      <c r="G105" s="102"/>
      <c r="H105" s="102"/>
      <c r="I105" s="102"/>
      <c r="J105" s="102"/>
      <c r="K105" s="102"/>
      <c r="L105" s="102"/>
      <c r="M105" s="102"/>
      <c r="N105" s="102"/>
      <c r="O105" s="102"/>
      <c r="P105" s="102"/>
      <c r="Q105" s="102"/>
      <c r="R105" s="102"/>
      <c r="S105" s="102"/>
      <c r="T105" s="102"/>
    </row>
    <row r="106" spans="1:46" ht="12.75" x14ac:dyDescent="0.2">
      <c r="A106" s="137"/>
      <c r="B106" s="102"/>
      <c r="C106" s="102"/>
      <c r="D106" s="102"/>
      <c r="E106" s="102"/>
      <c r="F106" s="102"/>
      <c r="G106" s="102"/>
      <c r="H106" s="102"/>
      <c r="I106" s="102"/>
      <c r="J106" s="102"/>
      <c r="K106" s="102"/>
      <c r="L106" s="102"/>
      <c r="M106" s="102"/>
      <c r="N106" s="102"/>
      <c r="O106" s="102"/>
      <c r="P106" s="102"/>
      <c r="Q106" s="102"/>
      <c r="R106" s="102"/>
      <c r="S106" s="102"/>
      <c r="T106" s="102"/>
    </row>
    <row r="107" spans="1:46" ht="12.75" x14ac:dyDescent="0.2">
      <c r="A107" s="137"/>
      <c r="B107" s="102"/>
      <c r="C107" s="102"/>
      <c r="D107" s="102"/>
      <c r="E107" s="102"/>
      <c r="F107" s="102"/>
      <c r="G107" s="102"/>
      <c r="H107" s="102"/>
      <c r="I107" s="102"/>
      <c r="J107" s="102"/>
      <c r="K107" s="102"/>
      <c r="L107" s="102"/>
      <c r="M107" s="102"/>
      <c r="N107" s="102"/>
      <c r="O107" s="102"/>
      <c r="P107" s="102"/>
      <c r="Q107" s="102"/>
      <c r="R107" s="102"/>
      <c r="S107" s="102"/>
      <c r="T107" s="102"/>
    </row>
    <row r="108" spans="1:46" ht="12.75" x14ac:dyDescent="0.2">
      <c r="A108" s="137"/>
      <c r="B108" s="102"/>
      <c r="C108" s="102"/>
      <c r="D108" s="102"/>
      <c r="E108" s="102"/>
      <c r="F108" s="102"/>
      <c r="G108" s="102"/>
      <c r="H108" s="102"/>
      <c r="I108" s="102"/>
      <c r="J108" s="102"/>
      <c r="K108" s="102"/>
      <c r="L108" s="102"/>
      <c r="M108" s="102"/>
      <c r="N108" s="102"/>
      <c r="O108" s="102"/>
      <c r="P108" s="102"/>
      <c r="Q108" s="102"/>
      <c r="R108" s="102"/>
      <c r="S108" s="102"/>
      <c r="T108" s="102"/>
    </row>
    <row r="109" spans="1:46" ht="12.75" x14ac:dyDescent="0.2">
      <c r="A109" s="137"/>
      <c r="B109" s="102"/>
      <c r="C109" s="102"/>
      <c r="D109" s="102"/>
      <c r="E109" s="102"/>
      <c r="F109" s="102"/>
      <c r="G109" s="102"/>
      <c r="H109" s="102"/>
      <c r="I109" s="102"/>
      <c r="J109" s="102"/>
      <c r="K109" s="102"/>
      <c r="L109" s="102"/>
      <c r="M109" s="102"/>
      <c r="N109" s="102"/>
      <c r="O109" s="102"/>
      <c r="P109" s="102"/>
      <c r="Q109" s="102"/>
      <c r="R109" s="102"/>
      <c r="S109" s="102"/>
      <c r="T109" s="102"/>
    </row>
    <row r="110" spans="1:46" ht="12.75" x14ac:dyDescent="0.2">
      <c r="A110" s="137"/>
      <c r="B110" s="102"/>
      <c r="C110" s="102"/>
      <c r="D110" s="102"/>
      <c r="E110" s="102"/>
      <c r="F110" s="102"/>
      <c r="G110" s="102"/>
      <c r="H110" s="102"/>
      <c r="I110" s="102"/>
      <c r="J110" s="102"/>
      <c r="K110" s="102"/>
      <c r="L110" s="102"/>
      <c r="M110" s="102"/>
      <c r="N110" s="102"/>
      <c r="O110" s="102"/>
      <c r="P110" s="102"/>
      <c r="Q110" s="102"/>
      <c r="R110" s="102"/>
      <c r="S110" s="102"/>
      <c r="T110" s="102"/>
    </row>
    <row r="111" spans="1:46" ht="12.75" x14ac:dyDescent="0.2">
      <c r="A111" s="136"/>
      <c r="B111" s="135"/>
      <c r="C111" s="135"/>
      <c r="D111" s="135"/>
      <c r="E111" s="135"/>
      <c r="F111" s="135"/>
      <c r="G111" s="135"/>
      <c r="H111" s="135"/>
      <c r="I111" s="135"/>
      <c r="J111" s="135"/>
      <c r="K111" s="135"/>
      <c r="L111" s="135"/>
      <c r="M111" s="135"/>
      <c r="N111" s="135"/>
      <c r="O111" s="135"/>
      <c r="P111" s="135"/>
      <c r="Q111" s="135"/>
      <c r="R111" s="135"/>
      <c r="S111" s="135"/>
      <c r="U111" s="135"/>
      <c r="V111" s="135"/>
      <c r="W111" s="135"/>
      <c r="X111" s="135"/>
      <c r="Y111" s="135"/>
      <c r="Z111" s="135"/>
      <c r="AA111" s="135"/>
      <c r="AB111" s="135"/>
      <c r="AC111" s="135"/>
      <c r="AD111" s="135"/>
      <c r="AE111" s="135"/>
      <c r="AF111" s="135"/>
      <c r="AG111" s="135"/>
      <c r="AH111" s="135"/>
      <c r="AI111" s="135"/>
      <c r="AJ111" s="135"/>
      <c r="AK111" s="135"/>
      <c r="AL111" s="135"/>
      <c r="AM111" s="135"/>
      <c r="AN111" s="135"/>
      <c r="AO111" s="135"/>
      <c r="AP111" s="135"/>
      <c r="AQ111" s="135"/>
      <c r="AR111" s="135"/>
      <c r="AS111" s="135"/>
      <c r="AT111" s="135"/>
    </row>
    <row r="112" spans="1:46" ht="12.75" x14ac:dyDescent="0.2">
      <c r="A112" s="136"/>
      <c r="B112" s="135"/>
      <c r="C112" s="135"/>
      <c r="D112" s="135"/>
      <c r="E112" s="135"/>
      <c r="F112" s="135"/>
      <c r="G112" s="135"/>
      <c r="H112" s="135"/>
      <c r="I112" s="135"/>
      <c r="J112" s="135"/>
      <c r="K112" s="135"/>
      <c r="L112" s="135"/>
      <c r="M112" s="135"/>
      <c r="N112" s="135"/>
      <c r="O112" s="135"/>
      <c r="P112" s="135"/>
      <c r="Q112" s="135"/>
      <c r="R112" s="135"/>
      <c r="S112" s="135"/>
      <c r="U112" s="135"/>
      <c r="V112" s="135"/>
      <c r="W112" s="135"/>
      <c r="X112" s="135"/>
      <c r="Y112" s="135"/>
      <c r="Z112" s="135"/>
      <c r="AA112" s="135"/>
      <c r="AB112" s="135"/>
      <c r="AC112" s="135"/>
      <c r="AD112" s="135"/>
      <c r="AE112" s="135"/>
      <c r="AF112" s="135"/>
      <c r="AG112" s="135"/>
      <c r="AH112" s="135"/>
      <c r="AI112" s="135"/>
      <c r="AJ112" s="135"/>
      <c r="AK112" s="135"/>
      <c r="AL112" s="135"/>
      <c r="AM112" s="135"/>
      <c r="AN112" s="135"/>
      <c r="AO112" s="135"/>
      <c r="AP112" s="135"/>
      <c r="AQ112" s="135"/>
      <c r="AR112" s="135"/>
      <c r="AS112" s="135"/>
      <c r="AT112" s="135"/>
    </row>
    <row r="113" spans="1:46" ht="12.75" x14ac:dyDescent="0.2">
      <c r="A113" s="136"/>
      <c r="B113" s="135"/>
      <c r="C113" s="135"/>
      <c r="D113" s="135"/>
      <c r="E113" s="135"/>
      <c r="F113" s="135"/>
      <c r="G113" s="135"/>
      <c r="H113" s="135"/>
      <c r="I113" s="135"/>
      <c r="J113" s="135"/>
      <c r="K113" s="135"/>
      <c r="L113" s="135"/>
      <c r="M113" s="135"/>
      <c r="N113" s="135"/>
      <c r="O113" s="135"/>
      <c r="P113" s="135"/>
      <c r="Q113" s="135"/>
      <c r="R113" s="135"/>
      <c r="S113" s="135"/>
      <c r="U113" s="135"/>
      <c r="V113" s="135"/>
      <c r="W113" s="135"/>
      <c r="X113" s="135"/>
      <c r="Y113" s="135"/>
      <c r="Z113" s="135"/>
      <c r="AA113" s="135"/>
      <c r="AB113" s="135"/>
      <c r="AC113" s="135"/>
      <c r="AD113" s="135"/>
      <c r="AE113" s="135"/>
      <c r="AF113" s="135"/>
      <c r="AG113" s="135"/>
      <c r="AH113" s="135"/>
      <c r="AI113" s="135"/>
      <c r="AJ113" s="135"/>
      <c r="AK113" s="135"/>
      <c r="AL113" s="135"/>
      <c r="AM113" s="135"/>
      <c r="AN113" s="135"/>
      <c r="AO113" s="135"/>
      <c r="AP113" s="135"/>
      <c r="AQ113" s="135"/>
      <c r="AR113" s="135"/>
      <c r="AS113" s="135"/>
      <c r="AT113" s="135"/>
    </row>
    <row r="114" spans="1:46" ht="12.75" x14ac:dyDescent="0.2">
      <c r="A114" s="136"/>
      <c r="B114" s="135"/>
      <c r="C114" s="135"/>
      <c r="D114" s="135"/>
      <c r="E114" s="135"/>
      <c r="F114" s="135"/>
      <c r="G114" s="135"/>
      <c r="H114" s="135"/>
      <c r="I114" s="135"/>
      <c r="J114" s="135"/>
      <c r="K114" s="135"/>
      <c r="L114" s="135"/>
      <c r="M114" s="135"/>
      <c r="N114" s="135"/>
      <c r="O114" s="135"/>
      <c r="P114" s="135"/>
      <c r="Q114" s="135"/>
      <c r="R114" s="135"/>
      <c r="S114" s="135"/>
      <c r="U114" s="135"/>
      <c r="V114" s="135"/>
      <c r="W114" s="135"/>
      <c r="X114" s="135"/>
      <c r="Y114" s="135"/>
      <c r="Z114" s="135"/>
      <c r="AA114" s="135"/>
      <c r="AB114" s="135"/>
      <c r="AC114" s="135"/>
      <c r="AD114" s="135"/>
      <c r="AE114" s="135"/>
      <c r="AF114" s="135"/>
      <c r="AG114" s="135"/>
      <c r="AH114" s="135"/>
      <c r="AI114" s="135"/>
      <c r="AJ114" s="135"/>
      <c r="AK114" s="135"/>
      <c r="AL114" s="135"/>
      <c r="AM114" s="135"/>
      <c r="AN114" s="135"/>
      <c r="AO114" s="135"/>
      <c r="AP114" s="135"/>
      <c r="AQ114" s="135"/>
      <c r="AR114" s="135"/>
      <c r="AS114" s="135"/>
      <c r="AT114" s="135"/>
    </row>
    <row r="115" spans="1:46" ht="12.75" x14ac:dyDescent="0.2">
      <c r="A115" s="136"/>
      <c r="B115" s="135"/>
      <c r="C115" s="135"/>
      <c r="D115" s="135"/>
      <c r="E115" s="135"/>
      <c r="F115" s="135"/>
      <c r="G115" s="135"/>
      <c r="H115" s="135"/>
      <c r="I115" s="135"/>
      <c r="J115" s="135"/>
      <c r="K115" s="135"/>
      <c r="L115" s="135"/>
      <c r="M115" s="135"/>
      <c r="N115" s="135"/>
      <c r="O115" s="135"/>
      <c r="P115" s="135"/>
      <c r="Q115" s="135"/>
      <c r="R115" s="135"/>
      <c r="S115" s="135"/>
      <c r="U115" s="135"/>
      <c r="V115" s="135"/>
      <c r="W115" s="135"/>
      <c r="X115" s="135"/>
      <c r="Y115" s="135"/>
      <c r="Z115" s="135"/>
      <c r="AA115" s="135"/>
      <c r="AB115" s="135"/>
      <c r="AC115" s="135"/>
      <c r="AD115" s="135"/>
      <c r="AE115" s="135"/>
      <c r="AF115" s="135"/>
      <c r="AG115" s="135"/>
      <c r="AH115" s="135"/>
      <c r="AI115" s="135"/>
      <c r="AJ115" s="135"/>
      <c r="AK115" s="135"/>
      <c r="AL115" s="135"/>
      <c r="AM115" s="135"/>
      <c r="AN115" s="135"/>
      <c r="AO115" s="135"/>
      <c r="AP115" s="135"/>
      <c r="AQ115" s="135"/>
      <c r="AR115" s="135"/>
      <c r="AS115" s="135"/>
      <c r="AT115" s="135"/>
    </row>
    <row r="116" spans="1:46" ht="12.75" x14ac:dyDescent="0.2">
      <c r="A116" s="136"/>
      <c r="B116" s="135"/>
      <c r="C116" s="135"/>
      <c r="D116" s="135"/>
      <c r="E116" s="135"/>
      <c r="F116" s="135"/>
      <c r="G116" s="135"/>
      <c r="H116" s="135"/>
      <c r="I116" s="135"/>
      <c r="J116" s="135"/>
      <c r="K116" s="135"/>
      <c r="L116" s="135"/>
      <c r="M116" s="135"/>
      <c r="N116" s="135"/>
      <c r="O116" s="135"/>
      <c r="P116" s="135"/>
      <c r="Q116" s="135"/>
      <c r="R116" s="135"/>
      <c r="S116" s="135"/>
      <c r="U116" s="135"/>
      <c r="V116" s="135"/>
      <c r="W116" s="135"/>
      <c r="X116" s="135"/>
      <c r="Y116" s="135"/>
      <c r="Z116" s="135"/>
      <c r="AA116" s="135"/>
      <c r="AB116" s="135"/>
      <c r="AC116" s="135"/>
      <c r="AD116" s="135"/>
      <c r="AE116" s="135"/>
      <c r="AF116" s="135"/>
      <c r="AG116" s="135"/>
      <c r="AH116" s="135"/>
      <c r="AI116" s="135"/>
      <c r="AJ116" s="135"/>
      <c r="AK116" s="135"/>
      <c r="AL116" s="135"/>
      <c r="AM116" s="135"/>
      <c r="AN116" s="135"/>
      <c r="AO116" s="135"/>
      <c r="AP116" s="135"/>
      <c r="AQ116" s="135"/>
      <c r="AR116" s="135"/>
      <c r="AS116" s="135"/>
      <c r="AT116" s="135"/>
    </row>
    <row r="117" spans="1:46" ht="12.75" x14ac:dyDescent="0.2">
      <c r="A117" s="136"/>
      <c r="B117" s="135"/>
      <c r="C117" s="135"/>
      <c r="D117" s="135"/>
      <c r="E117" s="135"/>
      <c r="F117" s="135"/>
      <c r="G117" s="135"/>
      <c r="H117" s="135"/>
      <c r="I117" s="135"/>
      <c r="J117" s="135"/>
      <c r="K117" s="135"/>
      <c r="L117" s="135"/>
      <c r="M117" s="135"/>
      <c r="N117" s="135"/>
      <c r="O117" s="135"/>
      <c r="P117" s="135"/>
      <c r="Q117" s="135"/>
      <c r="R117" s="135"/>
      <c r="S117" s="135"/>
      <c r="U117" s="135"/>
      <c r="V117" s="135"/>
      <c r="W117" s="135"/>
      <c r="X117" s="135"/>
      <c r="Y117" s="135"/>
      <c r="Z117" s="135"/>
      <c r="AA117" s="135"/>
      <c r="AB117" s="135"/>
      <c r="AC117" s="135"/>
      <c r="AD117" s="135"/>
      <c r="AE117" s="135"/>
      <c r="AF117" s="135"/>
      <c r="AG117" s="135"/>
      <c r="AH117" s="135"/>
      <c r="AI117" s="135"/>
      <c r="AJ117" s="135"/>
      <c r="AK117" s="135"/>
      <c r="AL117" s="135"/>
      <c r="AM117" s="135"/>
      <c r="AN117" s="135"/>
      <c r="AO117" s="135"/>
      <c r="AP117" s="135"/>
      <c r="AQ117" s="135"/>
      <c r="AR117" s="135"/>
      <c r="AS117" s="135"/>
      <c r="AT117" s="135"/>
    </row>
    <row r="118" spans="1:46" ht="12.75" x14ac:dyDescent="0.2">
      <c r="A118" s="136"/>
      <c r="B118" s="135"/>
      <c r="C118" s="135"/>
      <c r="D118" s="135"/>
      <c r="E118" s="135"/>
      <c r="F118" s="135"/>
      <c r="G118" s="135"/>
      <c r="H118" s="135"/>
      <c r="I118" s="135"/>
      <c r="J118" s="135"/>
      <c r="K118" s="135"/>
      <c r="L118" s="135"/>
      <c r="M118" s="135"/>
      <c r="N118" s="135"/>
      <c r="O118" s="135"/>
      <c r="P118" s="135"/>
      <c r="Q118" s="135"/>
      <c r="R118" s="135"/>
      <c r="S118" s="135"/>
      <c r="U118" s="135"/>
      <c r="V118" s="135"/>
      <c r="W118" s="135"/>
      <c r="X118" s="135"/>
      <c r="Y118" s="135"/>
      <c r="Z118" s="135"/>
      <c r="AA118" s="135"/>
      <c r="AB118" s="135"/>
      <c r="AC118" s="135"/>
      <c r="AD118" s="135"/>
      <c r="AE118" s="135"/>
      <c r="AF118" s="135"/>
      <c r="AG118" s="135"/>
      <c r="AH118" s="135"/>
      <c r="AI118" s="135"/>
      <c r="AJ118" s="135"/>
      <c r="AK118" s="135"/>
      <c r="AL118" s="135"/>
      <c r="AM118" s="135"/>
      <c r="AN118" s="135"/>
      <c r="AO118" s="135"/>
      <c r="AP118" s="135"/>
      <c r="AQ118" s="135"/>
      <c r="AR118" s="135"/>
      <c r="AS118" s="135"/>
      <c r="AT118" s="135"/>
    </row>
    <row r="119" spans="1:46" ht="12.75" x14ac:dyDescent="0.2">
      <c r="A119" s="136"/>
      <c r="B119" s="135"/>
      <c r="C119" s="135"/>
      <c r="D119" s="135"/>
      <c r="E119" s="135"/>
      <c r="F119" s="135"/>
      <c r="G119" s="135"/>
      <c r="H119" s="135"/>
      <c r="I119" s="135"/>
      <c r="J119" s="135"/>
      <c r="K119" s="135"/>
      <c r="L119" s="135"/>
      <c r="M119" s="135"/>
      <c r="N119" s="135"/>
      <c r="O119" s="135"/>
      <c r="P119" s="135"/>
      <c r="Q119" s="135"/>
      <c r="R119" s="135"/>
      <c r="S119" s="135"/>
      <c r="U119" s="135"/>
      <c r="V119" s="135"/>
      <c r="W119" s="135"/>
      <c r="X119" s="135"/>
      <c r="Y119" s="135"/>
      <c r="Z119" s="135"/>
      <c r="AA119" s="135"/>
      <c r="AB119" s="135"/>
      <c r="AC119" s="135"/>
      <c r="AD119" s="135"/>
      <c r="AE119" s="135"/>
      <c r="AF119" s="135"/>
      <c r="AG119" s="135"/>
      <c r="AH119" s="135"/>
      <c r="AI119" s="135"/>
      <c r="AJ119" s="135"/>
      <c r="AK119" s="135"/>
      <c r="AL119" s="135"/>
      <c r="AM119" s="135"/>
      <c r="AN119" s="135"/>
      <c r="AO119" s="135"/>
      <c r="AP119" s="135"/>
      <c r="AQ119" s="135"/>
      <c r="AR119" s="135"/>
      <c r="AS119" s="135"/>
      <c r="AT119" s="135"/>
    </row>
    <row r="120" spans="1:46" ht="12.75" x14ac:dyDescent="0.2">
      <c r="A120" s="136"/>
      <c r="B120" s="135"/>
      <c r="C120" s="135"/>
      <c r="D120" s="135"/>
      <c r="E120" s="135"/>
      <c r="F120" s="135"/>
      <c r="G120" s="135"/>
      <c r="H120" s="135"/>
      <c r="I120" s="135"/>
      <c r="J120" s="135"/>
      <c r="K120" s="135"/>
      <c r="L120" s="135"/>
      <c r="M120" s="135"/>
      <c r="N120" s="135"/>
      <c r="O120" s="135"/>
      <c r="P120" s="135"/>
      <c r="Q120" s="135"/>
      <c r="R120" s="135"/>
      <c r="S120" s="135"/>
      <c r="U120" s="135"/>
      <c r="V120" s="135"/>
      <c r="W120" s="135"/>
      <c r="X120" s="135"/>
      <c r="Y120" s="135"/>
      <c r="Z120" s="135"/>
      <c r="AA120" s="135"/>
      <c r="AB120" s="135"/>
      <c r="AC120" s="135"/>
      <c r="AD120" s="135"/>
      <c r="AE120" s="135"/>
      <c r="AF120" s="135"/>
      <c r="AG120" s="135"/>
      <c r="AH120" s="135"/>
      <c r="AI120" s="135"/>
      <c r="AJ120" s="135"/>
      <c r="AK120" s="135"/>
      <c r="AL120" s="135"/>
      <c r="AM120" s="135"/>
      <c r="AN120" s="135"/>
      <c r="AO120" s="135"/>
      <c r="AP120" s="135"/>
      <c r="AQ120" s="135"/>
      <c r="AR120" s="135"/>
      <c r="AS120" s="135"/>
      <c r="AT120" s="135"/>
    </row>
    <row r="121" spans="1:46" ht="12.75" x14ac:dyDescent="0.2">
      <c r="A121" s="136"/>
      <c r="B121" s="135"/>
      <c r="C121" s="135"/>
      <c r="D121" s="135"/>
      <c r="E121" s="135"/>
      <c r="F121" s="135"/>
      <c r="G121" s="135"/>
      <c r="H121" s="135"/>
      <c r="I121" s="135"/>
      <c r="J121" s="135"/>
      <c r="K121" s="135"/>
      <c r="L121" s="135"/>
      <c r="M121" s="135"/>
      <c r="N121" s="135"/>
      <c r="O121" s="135"/>
      <c r="P121" s="135"/>
      <c r="Q121" s="135"/>
      <c r="R121" s="135"/>
      <c r="S121" s="135"/>
      <c r="U121" s="135"/>
      <c r="V121" s="135"/>
      <c r="W121" s="135"/>
      <c r="X121" s="135"/>
      <c r="Y121" s="135"/>
      <c r="Z121" s="135"/>
      <c r="AA121" s="135"/>
      <c r="AB121" s="135"/>
      <c r="AC121" s="135"/>
      <c r="AD121" s="135"/>
      <c r="AE121" s="135"/>
      <c r="AF121" s="135"/>
      <c r="AG121" s="135"/>
      <c r="AH121" s="135"/>
      <c r="AI121" s="135"/>
      <c r="AJ121" s="135"/>
      <c r="AK121" s="135"/>
      <c r="AL121" s="135"/>
      <c r="AM121" s="135"/>
      <c r="AN121" s="135"/>
      <c r="AO121" s="135"/>
      <c r="AP121" s="135"/>
      <c r="AQ121" s="135"/>
      <c r="AR121" s="135"/>
      <c r="AS121" s="135"/>
      <c r="AT121" s="135"/>
    </row>
    <row r="122" spans="1:46" ht="12.75" x14ac:dyDescent="0.2">
      <c r="A122" s="136"/>
      <c r="B122" s="135"/>
      <c r="C122" s="135"/>
      <c r="D122" s="135"/>
      <c r="E122" s="135"/>
      <c r="F122" s="135"/>
      <c r="G122" s="135"/>
      <c r="H122" s="135"/>
      <c r="I122" s="135"/>
      <c r="J122" s="135"/>
      <c r="K122" s="135"/>
      <c r="L122" s="135"/>
      <c r="M122" s="135"/>
      <c r="N122" s="135"/>
      <c r="O122" s="135"/>
      <c r="P122" s="135"/>
      <c r="Q122" s="135"/>
      <c r="R122" s="135"/>
      <c r="S122" s="135"/>
      <c r="U122" s="135"/>
      <c r="V122" s="135"/>
      <c r="W122" s="135"/>
      <c r="X122" s="135"/>
      <c r="Y122" s="135"/>
      <c r="Z122" s="135"/>
      <c r="AA122" s="135"/>
      <c r="AB122" s="135"/>
      <c r="AC122" s="135"/>
      <c r="AD122" s="135"/>
      <c r="AE122" s="135"/>
      <c r="AF122" s="135"/>
      <c r="AG122" s="135"/>
      <c r="AH122" s="135"/>
      <c r="AI122" s="135"/>
      <c r="AJ122" s="135"/>
      <c r="AK122" s="135"/>
      <c r="AL122" s="135"/>
      <c r="AM122" s="135"/>
      <c r="AN122" s="135"/>
      <c r="AO122" s="135"/>
      <c r="AP122" s="135"/>
      <c r="AQ122" s="135"/>
      <c r="AR122" s="135"/>
      <c r="AS122" s="135"/>
      <c r="AT122" s="135"/>
    </row>
    <row r="123" spans="1:46" ht="12.75" x14ac:dyDescent="0.2">
      <c r="A123" s="136"/>
      <c r="B123" s="135"/>
      <c r="C123" s="135"/>
      <c r="D123" s="135"/>
      <c r="E123" s="135"/>
      <c r="F123" s="135"/>
      <c r="G123" s="135"/>
      <c r="H123" s="135"/>
      <c r="I123" s="135"/>
      <c r="J123" s="135"/>
      <c r="K123" s="135"/>
      <c r="L123" s="135"/>
      <c r="M123" s="135"/>
      <c r="N123" s="135"/>
      <c r="O123" s="135"/>
      <c r="P123" s="135"/>
      <c r="Q123" s="135"/>
      <c r="R123" s="135"/>
      <c r="S123" s="135"/>
      <c r="U123" s="135"/>
      <c r="V123" s="135"/>
      <c r="W123" s="135"/>
      <c r="X123" s="135"/>
      <c r="Y123" s="135"/>
      <c r="Z123" s="135"/>
      <c r="AA123" s="135"/>
      <c r="AB123" s="135"/>
      <c r="AC123" s="135"/>
      <c r="AD123" s="135"/>
      <c r="AE123" s="135"/>
      <c r="AF123" s="135"/>
      <c r="AG123" s="135"/>
      <c r="AH123" s="135"/>
      <c r="AI123" s="135"/>
      <c r="AJ123" s="135"/>
      <c r="AK123" s="135"/>
      <c r="AL123" s="135"/>
      <c r="AM123" s="135"/>
      <c r="AN123" s="135"/>
      <c r="AO123" s="135"/>
      <c r="AP123" s="135"/>
      <c r="AQ123" s="135"/>
      <c r="AR123" s="135"/>
      <c r="AS123" s="135"/>
      <c r="AT123" s="135"/>
    </row>
    <row r="124" spans="1:46" ht="12.75" x14ac:dyDescent="0.2">
      <c r="A124" s="136"/>
      <c r="B124" s="135"/>
      <c r="C124" s="135"/>
      <c r="D124" s="135"/>
      <c r="E124" s="135"/>
      <c r="F124" s="135"/>
      <c r="G124" s="135"/>
      <c r="H124" s="135"/>
      <c r="I124" s="135"/>
      <c r="J124" s="135"/>
      <c r="K124" s="135"/>
      <c r="L124" s="135"/>
      <c r="M124" s="135"/>
      <c r="N124" s="135"/>
      <c r="O124" s="135"/>
      <c r="P124" s="135"/>
      <c r="Q124" s="135"/>
      <c r="R124" s="135"/>
      <c r="S124" s="135"/>
      <c r="U124" s="135"/>
      <c r="V124" s="135"/>
      <c r="W124" s="135"/>
      <c r="X124" s="135"/>
      <c r="Y124" s="135"/>
      <c r="Z124" s="135"/>
      <c r="AA124" s="135"/>
      <c r="AB124" s="135"/>
      <c r="AC124" s="135"/>
      <c r="AD124" s="135"/>
      <c r="AE124" s="135"/>
      <c r="AF124" s="135"/>
      <c r="AG124" s="135"/>
      <c r="AH124" s="135"/>
      <c r="AI124" s="135"/>
      <c r="AJ124" s="135"/>
      <c r="AK124" s="135"/>
      <c r="AL124" s="135"/>
      <c r="AM124" s="135"/>
      <c r="AN124" s="135"/>
      <c r="AO124" s="135"/>
      <c r="AP124" s="135"/>
      <c r="AQ124" s="135"/>
      <c r="AR124" s="135"/>
      <c r="AS124" s="135"/>
      <c r="AT124" s="135"/>
    </row>
    <row r="125" spans="1:46" ht="12.75" x14ac:dyDescent="0.2">
      <c r="A125" s="136"/>
      <c r="B125" s="135"/>
      <c r="C125" s="135"/>
      <c r="D125" s="135"/>
      <c r="E125" s="135"/>
      <c r="F125" s="135"/>
      <c r="G125" s="135"/>
      <c r="H125" s="135"/>
      <c r="I125" s="135"/>
      <c r="J125" s="135"/>
      <c r="K125" s="135"/>
      <c r="L125" s="135"/>
      <c r="M125" s="135"/>
      <c r="N125" s="135"/>
      <c r="O125" s="135"/>
      <c r="P125" s="135"/>
      <c r="Q125" s="135"/>
      <c r="R125" s="135"/>
      <c r="S125" s="135"/>
      <c r="U125" s="135"/>
      <c r="V125" s="135"/>
      <c r="W125" s="135"/>
      <c r="X125" s="135"/>
      <c r="Y125" s="135"/>
      <c r="Z125" s="135"/>
      <c r="AA125" s="135"/>
      <c r="AB125" s="135"/>
      <c r="AC125" s="135"/>
      <c r="AD125" s="135"/>
      <c r="AE125" s="135"/>
      <c r="AF125" s="135"/>
      <c r="AG125" s="135"/>
      <c r="AH125" s="135"/>
      <c r="AI125" s="135"/>
      <c r="AJ125" s="135"/>
      <c r="AK125" s="135"/>
      <c r="AL125" s="135"/>
      <c r="AM125" s="135"/>
      <c r="AN125" s="135"/>
      <c r="AO125" s="135"/>
      <c r="AP125" s="135"/>
      <c r="AQ125" s="135"/>
      <c r="AR125" s="135"/>
      <c r="AS125" s="135"/>
      <c r="AT125" s="135"/>
    </row>
    <row r="126" spans="1:46" ht="12.75" x14ac:dyDescent="0.2">
      <c r="A126" s="136"/>
      <c r="B126" s="135"/>
      <c r="C126" s="135"/>
      <c r="D126" s="135"/>
      <c r="E126" s="135"/>
      <c r="F126" s="135"/>
      <c r="G126" s="135"/>
      <c r="H126" s="135"/>
      <c r="I126" s="135"/>
      <c r="J126" s="135"/>
      <c r="K126" s="135"/>
      <c r="L126" s="135"/>
      <c r="M126" s="135"/>
      <c r="N126" s="135"/>
      <c r="O126" s="135"/>
      <c r="P126" s="135"/>
      <c r="Q126" s="135"/>
      <c r="R126" s="135"/>
      <c r="S126" s="135"/>
      <c r="U126" s="135"/>
      <c r="V126" s="135"/>
      <c r="W126" s="135"/>
      <c r="X126" s="135"/>
      <c r="Y126" s="135"/>
      <c r="Z126" s="135"/>
      <c r="AA126" s="135"/>
      <c r="AB126" s="135"/>
      <c r="AC126" s="135"/>
      <c r="AD126" s="135"/>
      <c r="AE126" s="135"/>
      <c r="AF126" s="135"/>
      <c r="AG126" s="135"/>
      <c r="AH126" s="135"/>
      <c r="AI126" s="135"/>
      <c r="AJ126" s="135"/>
      <c r="AK126" s="135"/>
      <c r="AL126" s="135"/>
      <c r="AM126" s="135"/>
      <c r="AN126" s="135"/>
      <c r="AO126" s="135"/>
      <c r="AP126" s="135"/>
      <c r="AQ126" s="135"/>
      <c r="AR126" s="135"/>
      <c r="AS126" s="135"/>
      <c r="AT126" s="135"/>
    </row>
    <row r="127" spans="1:46" ht="12.75" x14ac:dyDescent="0.2">
      <c r="A127" s="136"/>
      <c r="B127" s="135"/>
      <c r="C127" s="135"/>
      <c r="D127" s="135"/>
      <c r="E127" s="135"/>
      <c r="F127" s="135"/>
      <c r="G127" s="135"/>
      <c r="H127" s="135"/>
      <c r="I127" s="135"/>
      <c r="J127" s="135"/>
      <c r="K127" s="135"/>
      <c r="L127" s="135"/>
      <c r="M127" s="135"/>
      <c r="N127" s="135"/>
      <c r="O127" s="135"/>
      <c r="P127" s="135"/>
      <c r="Q127" s="135"/>
      <c r="R127" s="135"/>
      <c r="S127" s="135"/>
      <c r="U127" s="135"/>
      <c r="V127" s="135"/>
      <c r="W127" s="135"/>
      <c r="X127" s="135"/>
      <c r="Y127" s="135"/>
      <c r="Z127" s="135"/>
      <c r="AA127" s="135"/>
      <c r="AB127" s="135"/>
      <c r="AC127" s="135"/>
      <c r="AD127" s="135"/>
      <c r="AE127" s="135"/>
      <c r="AF127" s="135"/>
      <c r="AG127" s="135"/>
      <c r="AH127" s="135"/>
      <c r="AI127" s="135"/>
      <c r="AJ127" s="135"/>
      <c r="AK127" s="135"/>
      <c r="AL127" s="135"/>
      <c r="AM127" s="135"/>
      <c r="AN127" s="135"/>
      <c r="AO127" s="135"/>
      <c r="AP127" s="135"/>
      <c r="AQ127" s="135"/>
      <c r="AR127" s="135"/>
      <c r="AS127" s="135"/>
      <c r="AT127" s="135"/>
    </row>
    <row r="128" spans="1:46" ht="12.75" x14ac:dyDescent="0.2">
      <c r="A128" s="136"/>
      <c r="B128" s="135"/>
      <c r="C128" s="135"/>
      <c r="D128" s="135"/>
      <c r="E128" s="135"/>
      <c r="F128" s="135"/>
      <c r="G128" s="135"/>
      <c r="H128" s="135"/>
      <c r="I128" s="135"/>
      <c r="J128" s="135"/>
      <c r="K128" s="135"/>
      <c r="L128" s="135"/>
      <c r="M128" s="135"/>
      <c r="N128" s="135"/>
      <c r="O128" s="135"/>
      <c r="P128" s="135"/>
      <c r="Q128" s="135"/>
      <c r="R128" s="135"/>
      <c r="S128" s="135"/>
      <c r="U128" s="135"/>
      <c r="V128" s="135"/>
      <c r="W128" s="135"/>
      <c r="X128" s="135"/>
      <c r="Y128" s="135"/>
      <c r="Z128" s="135"/>
      <c r="AA128" s="135"/>
      <c r="AB128" s="135"/>
      <c r="AC128" s="135"/>
      <c r="AD128" s="135"/>
      <c r="AE128" s="135"/>
      <c r="AF128" s="135"/>
      <c r="AG128" s="135"/>
      <c r="AH128" s="135"/>
      <c r="AI128" s="135"/>
      <c r="AJ128" s="135"/>
      <c r="AK128" s="135"/>
      <c r="AL128" s="135"/>
      <c r="AM128" s="135"/>
      <c r="AN128" s="135"/>
      <c r="AO128" s="135"/>
      <c r="AP128" s="135"/>
      <c r="AQ128" s="135"/>
      <c r="AR128" s="135"/>
      <c r="AS128" s="135"/>
      <c r="AT128" s="135"/>
    </row>
    <row r="129" spans="1:46" ht="12.75" x14ac:dyDescent="0.2">
      <c r="A129" s="136"/>
      <c r="B129" s="135"/>
      <c r="C129" s="135"/>
      <c r="D129" s="135"/>
      <c r="E129" s="135"/>
      <c r="F129" s="135"/>
      <c r="G129" s="135"/>
      <c r="H129" s="135"/>
      <c r="I129" s="135"/>
      <c r="J129" s="135"/>
      <c r="K129" s="135"/>
      <c r="L129" s="135"/>
      <c r="M129" s="135"/>
      <c r="N129" s="135"/>
      <c r="O129" s="135"/>
      <c r="P129" s="135"/>
      <c r="Q129" s="135"/>
      <c r="R129" s="135"/>
      <c r="S129" s="135"/>
      <c r="U129" s="135"/>
      <c r="V129" s="135"/>
      <c r="W129" s="135"/>
      <c r="X129" s="135"/>
      <c r="Y129" s="135"/>
      <c r="Z129" s="135"/>
      <c r="AA129" s="135"/>
      <c r="AB129" s="135"/>
      <c r="AC129" s="135"/>
      <c r="AD129" s="135"/>
      <c r="AE129" s="135"/>
      <c r="AF129" s="135"/>
      <c r="AG129" s="135"/>
      <c r="AH129" s="135"/>
      <c r="AI129" s="135"/>
      <c r="AJ129" s="135"/>
      <c r="AK129" s="135"/>
      <c r="AL129" s="135"/>
      <c r="AM129" s="135"/>
      <c r="AN129" s="135"/>
      <c r="AO129" s="135"/>
      <c r="AP129" s="135"/>
      <c r="AQ129" s="135"/>
      <c r="AR129" s="135"/>
      <c r="AS129" s="135"/>
      <c r="AT129" s="135"/>
    </row>
    <row r="130" spans="1:46" ht="12.75" x14ac:dyDescent="0.2">
      <c r="A130" s="136"/>
      <c r="B130" s="135"/>
      <c r="C130" s="135"/>
      <c r="D130" s="135"/>
      <c r="E130" s="135"/>
      <c r="F130" s="135"/>
      <c r="G130" s="135"/>
      <c r="H130" s="135"/>
      <c r="I130" s="135"/>
      <c r="J130" s="135"/>
      <c r="K130" s="135"/>
      <c r="L130" s="135"/>
      <c r="M130" s="135"/>
      <c r="N130" s="135"/>
      <c r="O130" s="135"/>
      <c r="P130" s="135"/>
      <c r="Q130" s="135"/>
      <c r="R130" s="135"/>
      <c r="S130" s="135"/>
      <c r="U130" s="135"/>
      <c r="V130" s="135"/>
      <c r="W130" s="135"/>
      <c r="X130" s="135"/>
      <c r="Y130" s="135"/>
      <c r="Z130" s="135"/>
      <c r="AA130" s="135"/>
      <c r="AB130" s="135"/>
      <c r="AC130" s="135"/>
      <c r="AD130" s="135"/>
      <c r="AE130" s="135"/>
      <c r="AF130" s="135"/>
      <c r="AG130" s="135"/>
      <c r="AH130" s="135"/>
      <c r="AI130" s="135"/>
      <c r="AJ130" s="135"/>
      <c r="AK130" s="135"/>
      <c r="AL130" s="135"/>
      <c r="AM130" s="135"/>
      <c r="AN130" s="135"/>
      <c r="AO130" s="135"/>
      <c r="AP130" s="135"/>
      <c r="AQ130" s="135"/>
      <c r="AR130" s="135"/>
      <c r="AS130" s="135"/>
      <c r="AT130" s="135"/>
    </row>
    <row r="131" spans="1:46" ht="12.75" x14ac:dyDescent="0.2">
      <c r="A131" s="136"/>
      <c r="B131" s="135"/>
      <c r="C131" s="135"/>
      <c r="D131" s="135"/>
      <c r="E131" s="135"/>
      <c r="F131" s="135"/>
      <c r="G131" s="135"/>
      <c r="H131" s="135"/>
      <c r="I131" s="135"/>
      <c r="J131" s="135"/>
      <c r="K131" s="135"/>
      <c r="L131" s="135"/>
      <c r="M131" s="135"/>
      <c r="N131" s="135"/>
      <c r="O131" s="135"/>
      <c r="P131" s="135"/>
      <c r="Q131" s="135"/>
      <c r="R131" s="135"/>
      <c r="S131" s="135"/>
      <c r="U131" s="135"/>
      <c r="V131" s="135"/>
      <c r="W131" s="135"/>
      <c r="X131" s="135"/>
      <c r="Y131" s="135"/>
      <c r="Z131" s="135"/>
      <c r="AA131" s="135"/>
      <c r="AB131" s="135"/>
      <c r="AC131" s="135"/>
      <c r="AD131" s="135"/>
      <c r="AE131" s="135"/>
      <c r="AF131" s="135"/>
      <c r="AG131" s="135"/>
      <c r="AH131" s="135"/>
      <c r="AI131" s="135"/>
      <c r="AJ131" s="135"/>
      <c r="AK131" s="135"/>
      <c r="AL131" s="135"/>
      <c r="AM131" s="135"/>
      <c r="AN131" s="135"/>
      <c r="AO131" s="135"/>
      <c r="AP131" s="135"/>
      <c r="AQ131" s="135"/>
      <c r="AR131" s="135"/>
      <c r="AS131" s="135"/>
      <c r="AT131" s="135"/>
    </row>
    <row r="132" spans="1:46" ht="12.75" x14ac:dyDescent="0.2">
      <c r="A132" s="136"/>
      <c r="B132" s="135"/>
      <c r="C132" s="135"/>
      <c r="D132" s="135"/>
      <c r="E132" s="135"/>
      <c r="F132" s="135"/>
      <c r="G132" s="135"/>
      <c r="H132" s="135"/>
      <c r="I132" s="135"/>
      <c r="J132" s="135"/>
      <c r="K132" s="135"/>
      <c r="L132" s="135"/>
      <c r="M132" s="135"/>
      <c r="N132" s="135"/>
      <c r="O132" s="135"/>
      <c r="P132" s="135"/>
      <c r="Q132" s="135"/>
      <c r="R132" s="135"/>
      <c r="S132" s="135"/>
      <c r="U132" s="135"/>
      <c r="V132" s="135"/>
      <c r="W132" s="135"/>
      <c r="X132" s="135"/>
      <c r="Y132" s="135"/>
      <c r="Z132" s="135"/>
      <c r="AA132" s="135"/>
      <c r="AB132" s="135"/>
      <c r="AC132" s="135"/>
      <c r="AD132" s="135"/>
      <c r="AE132" s="135"/>
      <c r="AF132" s="135"/>
      <c r="AG132" s="135"/>
      <c r="AH132" s="135"/>
      <c r="AI132" s="135"/>
      <c r="AJ132" s="135"/>
      <c r="AK132" s="135"/>
      <c r="AL132" s="135"/>
      <c r="AM132" s="135"/>
      <c r="AN132" s="135"/>
      <c r="AO132" s="135"/>
      <c r="AP132" s="135"/>
      <c r="AQ132" s="135"/>
      <c r="AR132" s="135"/>
      <c r="AS132" s="135"/>
      <c r="AT132" s="135"/>
    </row>
    <row r="133" spans="1:46" ht="12.75" x14ac:dyDescent="0.2">
      <c r="A133" s="136"/>
      <c r="B133" s="135"/>
      <c r="C133" s="135"/>
      <c r="D133" s="135"/>
      <c r="E133" s="135"/>
      <c r="F133" s="135"/>
      <c r="G133" s="135"/>
      <c r="H133" s="135"/>
      <c r="I133" s="135"/>
      <c r="J133" s="135"/>
      <c r="K133" s="135"/>
      <c r="L133" s="135"/>
      <c r="M133" s="135"/>
      <c r="N133" s="135"/>
      <c r="O133" s="135"/>
      <c r="P133" s="135"/>
      <c r="Q133" s="135"/>
      <c r="R133" s="135"/>
      <c r="S133" s="135"/>
      <c r="U133" s="135"/>
      <c r="V133" s="135"/>
      <c r="W133" s="135"/>
      <c r="X133" s="135"/>
      <c r="Y133" s="135"/>
      <c r="Z133" s="135"/>
      <c r="AA133" s="135"/>
      <c r="AB133" s="135"/>
      <c r="AC133" s="135"/>
      <c r="AD133" s="135"/>
      <c r="AE133" s="135"/>
      <c r="AF133" s="135"/>
      <c r="AG133" s="135"/>
      <c r="AH133" s="135"/>
      <c r="AI133" s="135"/>
      <c r="AJ133" s="135"/>
      <c r="AK133" s="135"/>
      <c r="AL133" s="135"/>
      <c r="AM133" s="135"/>
      <c r="AN133" s="135"/>
      <c r="AO133" s="135"/>
      <c r="AP133" s="135"/>
      <c r="AQ133" s="135"/>
      <c r="AR133" s="135"/>
      <c r="AS133" s="135"/>
      <c r="AT133" s="135"/>
    </row>
    <row r="134" spans="1:46" ht="12.75" x14ac:dyDescent="0.2">
      <c r="A134" s="136"/>
      <c r="B134" s="135"/>
      <c r="C134" s="135"/>
      <c r="D134" s="135"/>
      <c r="E134" s="135"/>
      <c r="F134" s="135"/>
      <c r="G134" s="135"/>
      <c r="H134" s="135"/>
      <c r="I134" s="135"/>
      <c r="J134" s="135"/>
      <c r="K134" s="135"/>
      <c r="L134" s="135"/>
      <c r="M134" s="135"/>
      <c r="N134" s="135"/>
      <c r="O134" s="135"/>
      <c r="P134" s="135"/>
      <c r="Q134" s="135"/>
      <c r="R134" s="135"/>
      <c r="S134" s="135"/>
      <c r="U134" s="135"/>
      <c r="V134" s="135"/>
      <c r="W134" s="135"/>
      <c r="X134" s="135"/>
      <c r="Y134" s="135"/>
      <c r="Z134" s="135"/>
      <c r="AA134" s="135"/>
      <c r="AB134" s="135"/>
      <c r="AC134" s="135"/>
      <c r="AD134" s="135"/>
      <c r="AE134" s="135"/>
      <c r="AF134" s="135"/>
      <c r="AG134" s="135"/>
      <c r="AH134" s="135"/>
      <c r="AI134" s="135"/>
      <c r="AJ134" s="135"/>
      <c r="AK134" s="135"/>
      <c r="AL134" s="135"/>
      <c r="AM134" s="135"/>
      <c r="AN134" s="135"/>
      <c r="AO134" s="135"/>
      <c r="AP134" s="135"/>
      <c r="AQ134" s="135"/>
      <c r="AR134" s="135"/>
      <c r="AS134" s="135"/>
      <c r="AT134" s="135"/>
    </row>
    <row r="135" spans="1:46" ht="12.75" x14ac:dyDescent="0.2">
      <c r="A135" s="136"/>
      <c r="B135" s="135"/>
      <c r="C135" s="135"/>
      <c r="D135" s="135"/>
      <c r="E135" s="135"/>
      <c r="F135" s="135"/>
      <c r="G135" s="135"/>
      <c r="H135" s="135"/>
      <c r="I135" s="135"/>
      <c r="J135" s="135"/>
      <c r="K135" s="135"/>
      <c r="L135" s="135"/>
      <c r="M135" s="135"/>
      <c r="N135" s="135"/>
      <c r="O135" s="135"/>
      <c r="P135" s="135"/>
      <c r="Q135" s="135"/>
      <c r="R135" s="135"/>
      <c r="S135" s="135"/>
      <c r="U135" s="135"/>
      <c r="V135" s="135"/>
      <c r="W135" s="135"/>
      <c r="X135" s="135"/>
      <c r="Y135" s="135"/>
      <c r="Z135" s="135"/>
      <c r="AA135" s="135"/>
      <c r="AB135" s="135"/>
      <c r="AC135" s="135"/>
      <c r="AD135" s="135"/>
      <c r="AE135" s="135"/>
      <c r="AF135" s="135"/>
      <c r="AG135" s="135"/>
      <c r="AH135" s="135"/>
      <c r="AI135" s="135"/>
      <c r="AJ135" s="135"/>
      <c r="AK135" s="135"/>
      <c r="AL135" s="135"/>
      <c r="AM135" s="135"/>
      <c r="AN135" s="135"/>
      <c r="AO135" s="135"/>
      <c r="AP135" s="135"/>
      <c r="AQ135" s="135"/>
      <c r="AR135" s="135"/>
      <c r="AS135" s="135"/>
      <c r="AT135" s="135"/>
    </row>
    <row r="136" spans="1:46" ht="12.75" x14ac:dyDescent="0.2">
      <c r="A136" s="136"/>
      <c r="B136" s="135"/>
      <c r="C136" s="135"/>
      <c r="D136" s="135"/>
      <c r="E136" s="135"/>
      <c r="F136" s="135"/>
      <c r="G136" s="135"/>
      <c r="H136" s="135"/>
      <c r="I136" s="135"/>
      <c r="J136" s="135"/>
      <c r="K136" s="135"/>
      <c r="L136" s="135"/>
      <c r="M136" s="135"/>
      <c r="N136" s="135"/>
      <c r="O136" s="135"/>
      <c r="P136" s="135"/>
      <c r="Q136" s="135"/>
      <c r="R136" s="135"/>
      <c r="S136" s="135"/>
      <c r="U136" s="135"/>
      <c r="V136" s="135"/>
      <c r="W136" s="135"/>
      <c r="X136" s="135"/>
      <c r="Y136" s="135"/>
      <c r="Z136" s="135"/>
      <c r="AA136" s="135"/>
      <c r="AB136" s="135"/>
      <c r="AC136" s="135"/>
      <c r="AD136" s="135"/>
      <c r="AE136" s="135"/>
      <c r="AF136" s="135"/>
      <c r="AG136" s="135"/>
      <c r="AH136" s="135"/>
      <c r="AI136" s="135"/>
      <c r="AJ136" s="135"/>
      <c r="AK136" s="135"/>
      <c r="AL136" s="135"/>
      <c r="AM136" s="135"/>
      <c r="AN136" s="135"/>
      <c r="AO136" s="135"/>
      <c r="AP136" s="135"/>
      <c r="AQ136" s="135"/>
      <c r="AR136" s="135"/>
      <c r="AS136" s="135"/>
      <c r="AT136" s="135"/>
    </row>
    <row r="137" spans="1:46" ht="12.75" x14ac:dyDescent="0.2">
      <c r="A137" s="136"/>
      <c r="B137" s="135"/>
      <c r="C137" s="135"/>
      <c r="D137" s="135"/>
      <c r="E137" s="135"/>
      <c r="F137" s="135"/>
      <c r="G137" s="135"/>
      <c r="H137" s="135"/>
      <c r="I137" s="135"/>
      <c r="J137" s="135"/>
      <c r="K137" s="135"/>
      <c r="L137" s="135"/>
      <c r="M137" s="135"/>
      <c r="N137" s="135"/>
      <c r="O137" s="135"/>
      <c r="P137" s="135"/>
      <c r="Q137" s="135"/>
      <c r="R137" s="135"/>
      <c r="S137" s="135"/>
      <c r="U137" s="135"/>
      <c r="V137" s="135"/>
      <c r="W137" s="135"/>
      <c r="X137" s="135"/>
      <c r="Y137" s="135"/>
      <c r="Z137" s="135"/>
      <c r="AA137" s="135"/>
      <c r="AB137" s="135"/>
      <c r="AC137" s="135"/>
      <c r="AD137" s="135"/>
      <c r="AE137" s="135"/>
      <c r="AF137" s="135"/>
      <c r="AG137" s="135"/>
      <c r="AH137" s="135"/>
      <c r="AI137" s="135"/>
      <c r="AJ137" s="135"/>
      <c r="AK137" s="135"/>
      <c r="AL137" s="135"/>
      <c r="AM137" s="135"/>
      <c r="AN137" s="135"/>
      <c r="AO137" s="135"/>
      <c r="AP137" s="135"/>
      <c r="AQ137" s="135"/>
      <c r="AR137" s="135"/>
      <c r="AS137" s="135"/>
      <c r="AT137" s="135"/>
    </row>
    <row r="138" spans="1:46" ht="12.75" x14ac:dyDescent="0.2">
      <c r="A138" s="136"/>
      <c r="B138" s="135"/>
      <c r="C138" s="135"/>
      <c r="D138" s="135"/>
      <c r="E138" s="135"/>
      <c r="F138" s="135"/>
      <c r="G138" s="135"/>
      <c r="H138" s="135"/>
      <c r="I138" s="135"/>
      <c r="J138" s="135"/>
      <c r="K138" s="135"/>
      <c r="L138" s="135"/>
      <c r="M138" s="135"/>
      <c r="N138" s="135"/>
      <c r="O138" s="135"/>
      <c r="P138" s="135"/>
      <c r="Q138" s="135"/>
      <c r="R138" s="135"/>
      <c r="S138" s="135"/>
      <c r="U138" s="135"/>
      <c r="V138" s="135"/>
      <c r="W138" s="135"/>
      <c r="X138" s="135"/>
      <c r="Y138" s="135"/>
      <c r="Z138" s="135"/>
      <c r="AA138" s="135"/>
      <c r="AB138" s="135"/>
      <c r="AC138" s="135"/>
      <c r="AD138" s="135"/>
      <c r="AE138" s="135"/>
      <c r="AF138" s="135"/>
      <c r="AG138" s="135"/>
      <c r="AH138" s="135"/>
      <c r="AI138" s="135"/>
      <c r="AJ138" s="135"/>
      <c r="AK138" s="135"/>
      <c r="AL138" s="135"/>
      <c r="AM138" s="135"/>
      <c r="AN138" s="135"/>
      <c r="AO138" s="135"/>
      <c r="AP138" s="135"/>
      <c r="AQ138" s="135"/>
      <c r="AR138" s="135"/>
      <c r="AS138" s="135"/>
      <c r="AT138" s="135"/>
    </row>
    <row r="139" spans="1:46" ht="12.75" x14ac:dyDescent="0.2">
      <c r="A139" s="136"/>
      <c r="B139" s="135"/>
      <c r="C139" s="135"/>
      <c r="D139" s="135"/>
      <c r="E139" s="135"/>
      <c r="F139" s="135"/>
      <c r="G139" s="135"/>
      <c r="H139" s="135"/>
      <c r="I139" s="135"/>
      <c r="J139" s="135"/>
      <c r="K139" s="135"/>
      <c r="L139" s="135"/>
      <c r="M139" s="135"/>
      <c r="N139" s="135"/>
      <c r="O139" s="135"/>
      <c r="P139" s="135"/>
      <c r="Q139" s="135"/>
      <c r="R139" s="135"/>
      <c r="S139" s="135"/>
      <c r="U139" s="135"/>
      <c r="V139" s="135"/>
      <c r="W139" s="135"/>
      <c r="X139" s="135"/>
      <c r="Y139" s="135"/>
      <c r="Z139" s="135"/>
      <c r="AA139" s="135"/>
      <c r="AB139" s="135"/>
      <c r="AC139" s="135"/>
      <c r="AD139" s="135"/>
      <c r="AE139" s="135"/>
      <c r="AF139" s="135"/>
      <c r="AG139" s="135"/>
      <c r="AH139" s="135"/>
      <c r="AI139" s="135"/>
      <c r="AJ139" s="135"/>
      <c r="AK139" s="135"/>
      <c r="AL139" s="135"/>
      <c r="AM139" s="135"/>
      <c r="AN139" s="135"/>
      <c r="AO139" s="135"/>
      <c r="AP139" s="135"/>
      <c r="AQ139" s="135"/>
      <c r="AR139" s="135"/>
      <c r="AS139" s="135"/>
      <c r="AT139" s="135"/>
    </row>
    <row r="140" spans="1:46" ht="12.75" x14ac:dyDescent="0.2">
      <c r="A140" s="136"/>
      <c r="B140" s="135"/>
      <c r="C140" s="135"/>
      <c r="D140" s="135"/>
      <c r="E140" s="135"/>
      <c r="F140" s="135"/>
      <c r="G140" s="135"/>
      <c r="H140" s="135"/>
      <c r="I140" s="135"/>
      <c r="J140" s="135"/>
      <c r="K140" s="135"/>
      <c r="L140" s="135"/>
      <c r="M140" s="135"/>
      <c r="N140" s="135"/>
      <c r="O140" s="135"/>
      <c r="P140" s="135"/>
      <c r="Q140" s="135"/>
      <c r="R140" s="135"/>
      <c r="S140" s="135"/>
      <c r="U140" s="135"/>
      <c r="V140" s="135"/>
      <c r="W140" s="135"/>
      <c r="X140" s="135"/>
      <c r="Y140" s="135"/>
      <c r="Z140" s="135"/>
      <c r="AA140" s="135"/>
      <c r="AB140" s="135"/>
      <c r="AC140" s="135"/>
      <c r="AD140" s="135"/>
      <c r="AE140" s="135"/>
      <c r="AF140" s="135"/>
      <c r="AG140" s="135"/>
      <c r="AH140" s="135"/>
      <c r="AI140" s="135"/>
      <c r="AJ140" s="135"/>
      <c r="AK140" s="135"/>
      <c r="AL140" s="135"/>
      <c r="AM140" s="135"/>
      <c r="AN140" s="135"/>
      <c r="AO140" s="135"/>
      <c r="AP140" s="135"/>
      <c r="AQ140" s="135"/>
      <c r="AR140" s="135"/>
      <c r="AS140" s="135"/>
      <c r="AT140" s="135"/>
    </row>
    <row r="141" spans="1:46" ht="12.75" x14ac:dyDescent="0.2">
      <c r="A141" s="136"/>
      <c r="B141" s="135"/>
      <c r="C141" s="135"/>
      <c r="D141" s="135"/>
      <c r="E141" s="135"/>
      <c r="F141" s="135"/>
      <c r="G141" s="135"/>
      <c r="H141" s="135"/>
      <c r="I141" s="135"/>
      <c r="J141" s="135"/>
      <c r="K141" s="135"/>
      <c r="L141" s="135"/>
      <c r="M141" s="135"/>
      <c r="N141" s="135"/>
      <c r="O141" s="135"/>
      <c r="P141" s="135"/>
      <c r="Q141" s="135"/>
      <c r="R141" s="135"/>
      <c r="S141" s="135"/>
      <c r="U141" s="135"/>
      <c r="V141" s="135"/>
      <c r="W141" s="135"/>
      <c r="X141" s="135"/>
      <c r="Y141" s="135"/>
      <c r="Z141" s="135"/>
      <c r="AA141" s="135"/>
      <c r="AB141" s="135"/>
      <c r="AC141" s="135"/>
      <c r="AD141" s="135"/>
      <c r="AE141" s="135"/>
      <c r="AF141" s="135"/>
      <c r="AG141" s="135"/>
      <c r="AH141" s="135"/>
      <c r="AI141" s="135"/>
      <c r="AJ141" s="135"/>
      <c r="AK141" s="135"/>
      <c r="AL141" s="135"/>
      <c r="AM141" s="135"/>
      <c r="AN141" s="135"/>
      <c r="AO141" s="135"/>
      <c r="AP141" s="135"/>
      <c r="AQ141" s="135"/>
      <c r="AR141" s="135"/>
      <c r="AS141" s="135"/>
      <c r="AT141" s="135"/>
    </row>
    <row r="142" spans="1:46" ht="12.75" x14ac:dyDescent="0.2">
      <c r="A142" s="136"/>
      <c r="B142" s="135"/>
      <c r="C142" s="135"/>
      <c r="D142" s="135"/>
      <c r="E142" s="135"/>
      <c r="F142" s="135"/>
      <c r="G142" s="135"/>
      <c r="H142" s="135"/>
      <c r="I142" s="135"/>
      <c r="J142" s="135"/>
      <c r="K142" s="135"/>
      <c r="L142" s="135"/>
      <c r="M142" s="135"/>
      <c r="N142" s="135"/>
      <c r="O142" s="135"/>
      <c r="P142" s="135"/>
      <c r="Q142" s="135"/>
      <c r="R142" s="135"/>
      <c r="S142" s="135"/>
      <c r="U142" s="135"/>
      <c r="V142" s="135"/>
      <c r="W142" s="135"/>
      <c r="X142" s="135"/>
      <c r="Y142" s="135"/>
      <c r="Z142" s="135"/>
      <c r="AA142" s="135"/>
      <c r="AB142" s="135"/>
      <c r="AC142" s="135"/>
      <c r="AD142" s="135"/>
      <c r="AE142" s="135"/>
      <c r="AF142" s="135"/>
      <c r="AG142" s="135"/>
      <c r="AH142" s="135"/>
      <c r="AI142" s="135"/>
      <c r="AJ142" s="135"/>
      <c r="AK142" s="135"/>
      <c r="AL142" s="135"/>
      <c r="AM142" s="135"/>
      <c r="AN142" s="135"/>
      <c r="AO142" s="135"/>
      <c r="AP142" s="135"/>
      <c r="AQ142" s="135"/>
      <c r="AR142" s="135"/>
      <c r="AS142" s="135"/>
      <c r="AT142" s="135"/>
    </row>
    <row r="143" spans="1:46" ht="12.75" x14ac:dyDescent="0.2">
      <c r="A143" s="136"/>
      <c r="B143" s="135"/>
      <c r="C143" s="135"/>
      <c r="D143" s="135"/>
      <c r="E143" s="135"/>
      <c r="F143" s="135"/>
      <c r="G143" s="135"/>
      <c r="H143" s="135"/>
      <c r="I143" s="135"/>
      <c r="J143" s="135"/>
      <c r="K143" s="135"/>
      <c r="L143" s="135"/>
      <c r="M143" s="135"/>
      <c r="N143" s="135"/>
      <c r="O143" s="135"/>
      <c r="P143" s="135"/>
      <c r="Q143" s="135"/>
      <c r="R143" s="135"/>
      <c r="S143" s="135"/>
      <c r="U143" s="135"/>
      <c r="V143" s="135"/>
      <c r="W143" s="135"/>
      <c r="X143" s="135"/>
      <c r="Y143" s="135"/>
      <c r="Z143" s="135"/>
      <c r="AA143" s="135"/>
      <c r="AB143" s="135"/>
      <c r="AC143" s="135"/>
      <c r="AD143" s="135"/>
      <c r="AE143" s="135"/>
      <c r="AF143" s="135"/>
      <c r="AG143" s="135"/>
      <c r="AH143" s="135"/>
      <c r="AI143" s="135"/>
      <c r="AJ143" s="135"/>
      <c r="AK143" s="135"/>
      <c r="AL143" s="135"/>
      <c r="AM143" s="135"/>
      <c r="AN143" s="135"/>
      <c r="AO143" s="135"/>
      <c r="AP143" s="135"/>
      <c r="AQ143" s="135"/>
      <c r="AR143" s="135"/>
      <c r="AS143" s="135"/>
      <c r="AT143" s="135"/>
    </row>
    <row r="144" spans="1:46" ht="12.75" x14ac:dyDescent="0.2">
      <c r="A144" s="136"/>
      <c r="B144" s="135"/>
      <c r="C144" s="135"/>
      <c r="D144" s="135"/>
      <c r="E144" s="135"/>
      <c r="F144" s="135"/>
      <c r="G144" s="135"/>
      <c r="H144" s="135"/>
      <c r="I144" s="135"/>
      <c r="J144" s="135"/>
      <c r="K144" s="135"/>
      <c r="L144" s="135"/>
      <c r="M144" s="135"/>
      <c r="N144" s="135"/>
      <c r="O144" s="135"/>
      <c r="P144" s="135"/>
      <c r="Q144" s="135"/>
      <c r="R144" s="135"/>
      <c r="S144" s="135"/>
      <c r="U144" s="135"/>
      <c r="V144" s="135"/>
      <c r="W144" s="135"/>
      <c r="X144" s="135"/>
      <c r="Y144" s="135"/>
      <c r="Z144" s="135"/>
      <c r="AA144" s="135"/>
      <c r="AB144" s="135"/>
      <c r="AC144" s="135"/>
      <c r="AD144" s="135"/>
      <c r="AE144" s="135"/>
      <c r="AF144" s="135"/>
      <c r="AG144" s="135"/>
      <c r="AH144" s="135"/>
      <c r="AI144" s="135"/>
      <c r="AJ144" s="135"/>
      <c r="AK144" s="135"/>
      <c r="AL144" s="135"/>
      <c r="AM144" s="135"/>
      <c r="AN144" s="135"/>
      <c r="AO144" s="135"/>
      <c r="AP144" s="135"/>
      <c r="AQ144" s="135"/>
      <c r="AR144" s="135"/>
      <c r="AS144" s="135"/>
      <c r="AT144" s="135"/>
    </row>
    <row r="145" spans="1:46" ht="12.75" x14ac:dyDescent="0.2">
      <c r="A145" s="136"/>
      <c r="B145" s="135"/>
      <c r="C145" s="135"/>
      <c r="D145" s="135"/>
      <c r="E145" s="135"/>
      <c r="F145" s="135"/>
      <c r="G145" s="135"/>
      <c r="H145" s="135"/>
      <c r="I145" s="135"/>
      <c r="J145" s="135"/>
      <c r="K145" s="135"/>
      <c r="L145" s="135"/>
      <c r="M145" s="135"/>
      <c r="N145" s="135"/>
      <c r="O145" s="135"/>
      <c r="P145" s="135"/>
      <c r="Q145" s="135"/>
      <c r="R145" s="135"/>
      <c r="S145" s="135"/>
      <c r="U145" s="135"/>
      <c r="V145" s="135"/>
      <c r="W145" s="135"/>
      <c r="X145" s="135"/>
      <c r="Y145" s="135"/>
      <c r="Z145" s="135"/>
      <c r="AA145" s="135"/>
      <c r="AB145" s="135"/>
      <c r="AC145" s="135"/>
      <c r="AD145" s="135"/>
      <c r="AE145" s="135"/>
      <c r="AF145" s="135"/>
      <c r="AG145" s="135"/>
      <c r="AH145" s="135"/>
      <c r="AI145" s="135"/>
      <c r="AJ145" s="135"/>
      <c r="AK145" s="135"/>
      <c r="AL145" s="135"/>
      <c r="AM145" s="135"/>
      <c r="AN145" s="135"/>
      <c r="AO145" s="135"/>
      <c r="AP145" s="135"/>
      <c r="AQ145" s="135"/>
      <c r="AR145" s="135"/>
      <c r="AS145" s="135"/>
      <c r="AT145" s="135"/>
    </row>
    <row r="146" spans="1:46" ht="12.75" x14ac:dyDescent="0.2">
      <c r="A146" s="136"/>
      <c r="B146" s="135"/>
      <c r="C146" s="135"/>
      <c r="D146" s="135"/>
      <c r="E146" s="135"/>
      <c r="F146" s="135"/>
      <c r="G146" s="135"/>
      <c r="H146" s="135"/>
      <c r="I146" s="135"/>
      <c r="J146" s="135"/>
      <c r="K146" s="135"/>
      <c r="L146" s="135"/>
      <c r="M146" s="135"/>
      <c r="N146" s="135"/>
      <c r="O146" s="135"/>
      <c r="P146" s="135"/>
      <c r="Q146" s="135"/>
      <c r="R146" s="135"/>
      <c r="S146" s="135"/>
      <c r="U146" s="135"/>
      <c r="V146" s="135"/>
      <c r="W146" s="135"/>
      <c r="X146" s="135"/>
      <c r="Y146" s="135"/>
      <c r="Z146" s="135"/>
      <c r="AA146" s="135"/>
      <c r="AB146" s="135"/>
      <c r="AC146" s="135"/>
      <c r="AD146" s="135"/>
      <c r="AE146" s="135"/>
      <c r="AF146" s="135"/>
      <c r="AG146" s="135"/>
      <c r="AH146" s="135"/>
      <c r="AI146" s="135"/>
      <c r="AJ146" s="135"/>
      <c r="AK146" s="135"/>
      <c r="AL146" s="135"/>
      <c r="AM146" s="135"/>
      <c r="AN146" s="135"/>
      <c r="AO146" s="135"/>
      <c r="AP146" s="135"/>
      <c r="AQ146" s="135"/>
      <c r="AR146" s="135"/>
      <c r="AS146" s="135"/>
      <c r="AT146" s="135"/>
    </row>
    <row r="147" spans="1:46" ht="12.75" x14ac:dyDescent="0.2">
      <c r="A147" s="136"/>
      <c r="B147" s="135"/>
      <c r="C147" s="135"/>
      <c r="D147" s="135"/>
      <c r="E147" s="135"/>
      <c r="F147" s="135"/>
      <c r="G147" s="135"/>
      <c r="H147" s="135"/>
      <c r="I147" s="135"/>
      <c r="J147" s="135"/>
      <c r="K147" s="135"/>
      <c r="L147" s="135"/>
      <c r="M147" s="135"/>
      <c r="N147" s="135"/>
      <c r="O147" s="135"/>
      <c r="P147" s="135"/>
      <c r="Q147" s="135"/>
      <c r="R147" s="135"/>
      <c r="S147" s="135"/>
      <c r="U147" s="135"/>
      <c r="V147" s="135"/>
      <c r="W147" s="135"/>
      <c r="X147" s="135"/>
      <c r="Y147" s="135"/>
      <c r="Z147" s="135"/>
      <c r="AA147" s="135"/>
      <c r="AB147" s="135"/>
      <c r="AC147" s="135"/>
      <c r="AD147" s="135"/>
      <c r="AE147" s="135"/>
      <c r="AF147" s="135"/>
      <c r="AG147" s="135"/>
      <c r="AH147" s="135"/>
      <c r="AI147" s="135"/>
      <c r="AJ147" s="135"/>
      <c r="AK147" s="135"/>
      <c r="AL147" s="135"/>
      <c r="AM147" s="135"/>
      <c r="AN147" s="135"/>
      <c r="AO147" s="135"/>
      <c r="AP147" s="135"/>
      <c r="AQ147" s="135"/>
      <c r="AR147" s="135"/>
      <c r="AS147" s="135"/>
      <c r="AT147" s="135"/>
    </row>
    <row r="148" spans="1:46" ht="12.75" x14ac:dyDescent="0.2">
      <c r="A148" s="136"/>
      <c r="B148" s="135"/>
      <c r="C148" s="135"/>
      <c r="D148" s="135"/>
      <c r="E148" s="135"/>
      <c r="F148" s="135"/>
      <c r="G148" s="135"/>
      <c r="H148" s="135"/>
      <c r="I148" s="135"/>
      <c r="J148" s="135"/>
      <c r="K148" s="135"/>
      <c r="L148" s="135"/>
      <c r="M148" s="135"/>
      <c r="N148" s="135"/>
      <c r="O148" s="135"/>
      <c r="P148" s="135"/>
      <c r="Q148" s="135"/>
      <c r="R148" s="135"/>
      <c r="S148" s="135"/>
      <c r="U148" s="135"/>
      <c r="V148" s="135"/>
      <c r="W148" s="135"/>
      <c r="X148" s="135"/>
      <c r="Y148" s="135"/>
      <c r="Z148" s="135"/>
      <c r="AA148" s="135"/>
      <c r="AB148" s="135"/>
      <c r="AC148" s="135"/>
      <c r="AD148" s="135"/>
      <c r="AE148" s="135"/>
      <c r="AF148" s="135"/>
      <c r="AG148" s="135"/>
      <c r="AH148" s="135"/>
      <c r="AI148" s="135"/>
      <c r="AJ148" s="135"/>
      <c r="AK148" s="135"/>
      <c r="AL148" s="135"/>
      <c r="AM148" s="135"/>
      <c r="AN148" s="135"/>
      <c r="AO148" s="135"/>
      <c r="AP148" s="135"/>
      <c r="AQ148" s="135"/>
      <c r="AR148" s="135"/>
      <c r="AS148" s="135"/>
      <c r="AT148" s="135"/>
    </row>
    <row r="149" spans="1:46" ht="12.75" x14ac:dyDescent="0.2">
      <c r="A149" s="136"/>
      <c r="B149" s="135"/>
      <c r="C149" s="135"/>
      <c r="D149" s="135"/>
      <c r="E149" s="135"/>
      <c r="F149" s="135"/>
      <c r="G149" s="135"/>
      <c r="H149" s="135"/>
      <c r="I149" s="135"/>
      <c r="J149" s="135"/>
      <c r="K149" s="135"/>
      <c r="L149" s="135"/>
      <c r="M149" s="135"/>
      <c r="N149" s="135"/>
      <c r="O149" s="135"/>
      <c r="P149" s="135"/>
      <c r="Q149" s="135"/>
      <c r="R149" s="135"/>
      <c r="S149" s="135"/>
      <c r="U149" s="135"/>
      <c r="V149" s="135"/>
      <c r="W149" s="135"/>
      <c r="X149" s="135"/>
      <c r="Y149" s="135"/>
      <c r="Z149" s="135"/>
      <c r="AA149" s="135"/>
      <c r="AB149" s="135"/>
      <c r="AC149" s="135"/>
      <c r="AD149" s="135"/>
      <c r="AE149" s="135"/>
      <c r="AF149" s="135"/>
      <c r="AG149" s="135"/>
      <c r="AH149" s="135"/>
      <c r="AI149" s="135"/>
      <c r="AJ149" s="135"/>
      <c r="AK149" s="135"/>
      <c r="AL149" s="135"/>
      <c r="AM149" s="135"/>
      <c r="AN149" s="135"/>
      <c r="AO149" s="135"/>
      <c r="AP149" s="135"/>
      <c r="AQ149" s="135"/>
      <c r="AR149" s="135"/>
      <c r="AS149" s="135"/>
      <c r="AT149" s="135"/>
    </row>
    <row r="150" spans="1:46" ht="12.75" x14ac:dyDescent="0.2">
      <c r="A150" s="136"/>
      <c r="B150" s="135"/>
      <c r="C150" s="135"/>
      <c r="D150" s="135"/>
      <c r="E150" s="135"/>
      <c r="F150" s="135"/>
      <c r="G150" s="135"/>
      <c r="H150" s="135"/>
      <c r="I150" s="135"/>
      <c r="J150" s="135"/>
      <c r="K150" s="135"/>
      <c r="L150" s="135"/>
      <c r="M150" s="135"/>
      <c r="N150" s="135"/>
      <c r="O150" s="135"/>
      <c r="P150" s="135"/>
      <c r="Q150" s="135"/>
      <c r="R150" s="135"/>
      <c r="S150" s="135"/>
      <c r="U150" s="135"/>
      <c r="V150" s="135"/>
      <c r="W150" s="135"/>
      <c r="X150" s="135"/>
      <c r="Y150" s="135"/>
      <c r="Z150" s="135"/>
      <c r="AA150" s="135"/>
      <c r="AB150" s="135"/>
      <c r="AC150" s="135"/>
      <c r="AD150" s="135"/>
      <c r="AE150" s="135"/>
      <c r="AF150" s="135"/>
      <c r="AG150" s="135"/>
      <c r="AH150" s="135"/>
      <c r="AI150" s="135"/>
      <c r="AJ150" s="135"/>
      <c r="AK150" s="135"/>
      <c r="AL150" s="135"/>
      <c r="AM150" s="135"/>
      <c r="AN150" s="135"/>
      <c r="AO150" s="135"/>
      <c r="AP150" s="135"/>
      <c r="AQ150" s="135"/>
      <c r="AR150" s="135"/>
      <c r="AS150" s="135"/>
      <c r="AT150" s="135"/>
    </row>
    <row r="151" spans="1:46" ht="12.75" x14ac:dyDescent="0.2">
      <c r="A151" s="136"/>
      <c r="B151" s="135"/>
      <c r="C151" s="135"/>
      <c r="D151" s="135"/>
      <c r="E151" s="135"/>
      <c r="F151" s="135"/>
      <c r="G151" s="135"/>
      <c r="H151" s="135"/>
      <c r="I151" s="135"/>
      <c r="J151" s="135"/>
      <c r="K151" s="135"/>
      <c r="L151" s="135"/>
      <c r="M151" s="135"/>
      <c r="N151" s="135"/>
      <c r="O151" s="135"/>
      <c r="P151" s="135"/>
      <c r="Q151" s="135"/>
      <c r="R151" s="135"/>
      <c r="S151" s="135"/>
      <c r="U151" s="135"/>
      <c r="V151" s="135"/>
      <c r="W151" s="135"/>
      <c r="X151" s="135"/>
      <c r="Y151" s="135"/>
      <c r="Z151" s="135"/>
      <c r="AA151" s="135"/>
      <c r="AB151" s="135"/>
      <c r="AC151" s="135"/>
      <c r="AD151" s="135"/>
      <c r="AE151" s="135"/>
      <c r="AF151" s="135"/>
      <c r="AG151" s="135"/>
      <c r="AH151" s="135"/>
      <c r="AI151" s="135"/>
      <c r="AJ151" s="135"/>
      <c r="AK151" s="135"/>
      <c r="AL151" s="135"/>
      <c r="AM151" s="135"/>
      <c r="AN151" s="135"/>
      <c r="AO151" s="135"/>
      <c r="AP151" s="135"/>
      <c r="AQ151" s="135"/>
      <c r="AR151" s="135"/>
      <c r="AS151" s="135"/>
      <c r="AT151" s="135"/>
    </row>
    <row r="152" spans="1:46" ht="12.75" x14ac:dyDescent="0.2">
      <c r="A152" s="136"/>
      <c r="B152" s="135"/>
      <c r="C152" s="135"/>
      <c r="D152" s="135"/>
      <c r="E152" s="135"/>
      <c r="F152" s="135"/>
      <c r="G152" s="135"/>
      <c r="H152" s="135"/>
      <c r="I152" s="135"/>
      <c r="J152" s="135"/>
      <c r="K152" s="135"/>
      <c r="L152" s="135"/>
      <c r="M152" s="135"/>
      <c r="N152" s="135"/>
      <c r="O152" s="135"/>
      <c r="P152" s="135"/>
      <c r="Q152" s="135"/>
      <c r="R152" s="135"/>
      <c r="S152" s="135"/>
      <c r="U152" s="135"/>
      <c r="V152" s="135"/>
      <c r="W152" s="135"/>
      <c r="X152" s="135"/>
      <c r="Y152" s="135"/>
      <c r="Z152" s="135"/>
      <c r="AA152" s="135"/>
      <c r="AB152" s="135"/>
      <c r="AC152" s="135"/>
      <c r="AD152" s="135"/>
      <c r="AE152" s="135"/>
      <c r="AF152" s="135"/>
      <c r="AG152" s="135"/>
      <c r="AH152" s="135"/>
      <c r="AI152" s="135"/>
      <c r="AJ152" s="135"/>
      <c r="AK152" s="135"/>
      <c r="AL152" s="135"/>
      <c r="AM152" s="135"/>
      <c r="AN152" s="135"/>
      <c r="AO152" s="135"/>
      <c r="AP152" s="135"/>
      <c r="AQ152" s="135"/>
      <c r="AR152" s="135"/>
      <c r="AS152" s="135"/>
      <c r="AT152" s="135"/>
    </row>
    <row r="153" spans="1:46" ht="12.75" x14ac:dyDescent="0.2">
      <c r="A153" s="136"/>
      <c r="B153" s="135"/>
      <c r="C153" s="135"/>
      <c r="D153" s="135"/>
      <c r="E153" s="135"/>
      <c r="F153" s="135"/>
      <c r="G153" s="135"/>
      <c r="H153" s="135"/>
      <c r="I153" s="135"/>
      <c r="J153" s="135"/>
      <c r="K153" s="135"/>
      <c r="L153" s="135"/>
      <c r="M153" s="135"/>
      <c r="N153" s="135"/>
      <c r="O153" s="135"/>
      <c r="P153" s="135"/>
      <c r="Q153" s="135"/>
      <c r="R153" s="135"/>
      <c r="S153" s="135"/>
      <c r="U153" s="135"/>
      <c r="V153" s="135"/>
      <c r="W153" s="135"/>
      <c r="X153" s="135"/>
      <c r="Y153" s="135"/>
      <c r="Z153" s="135"/>
      <c r="AA153" s="135"/>
      <c r="AB153" s="135"/>
      <c r="AC153" s="135"/>
      <c r="AD153" s="135"/>
      <c r="AE153" s="135"/>
      <c r="AF153" s="135"/>
      <c r="AG153" s="135"/>
      <c r="AH153" s="135"/>
      <c r="AI153" s="135"/>
      <c r="AJ153" s="135"/>
      <c r="AK153" s="135"/>
      <c r="AL153" s="135"/>
      <c r="AM153" s="135"/>
      <c r="AN153" s="135"/>
      <c r="AO153" s="135"/>
      <c r="AP153" s="135"/>
      <c r="AQ153" s="135"/>
      <c r="AR153" s="135"/>
      <c r="AS153" s="135"/>
      <c r="AT153" s="135"/>
    </row>
    <row r="154" spans="1:46" ht="12.75" x14ac:dyDescent="0.2">
      <c r="A154" s="136"/>
      <c r="B154" s="135"/>
      <c r="C154" s="135"/>
      <c r="D154" s="135"/>
      <c r="E154" s="135"/>
      <c r="F154" s="135"/>
      <c r="G154" s="135"/>
      <c r="H154" s="135"/>
      <c r="I154" s="135"/>
      <c r="J154" s="135"/>
      <c r="K154" s="135"/>
      <c r="L154" s="135"/>
      <c r="M154" s="135"/>
      <c r="N154" s="135"/>
      <c r="O154" s="135"/>
      <c r="P154" s="135"/>
      <c r="Q154" s="135"/>
      <c r="R154" s="135"/>
      <c r="S154" s="135"/>
      <c r="U154" s="135"/>
      <c r="V154" s="135"/>
      <c r="W154" s="135"/>
      <c r="X154" s="135"/>
      <c r="Y154" s="135"/>
      <c r="Z154" s="135"/>
      <c r="AA154" s="135"/>
      <c r="AB154" s="135"/>
      <c r="AC154" s="135"/>
      <c r="AD154" s="135"/>
      <c r="AE154" s="135"/>
      <c r="AF154" s="135"/>
      <c r="AG154" s="135"/>
      <c r="AH154" s="135"/>
      <c r="AI154" s="135"/>
      <c r="AJ154" s="135"/>
      <c r="AK154" s="135"/>
      <c r="AL154" s="135"/>
      <c r="AM154" s="135"/>
      <c r="AN154" s="135"/>
      <c r="AO154" s="135"/>
      <c r="AP154" s="135"/>
      <c r="AQ154" s="135"/>
      <c r="AR154" s="135"/>
      <c r="AS154" s="135"/>
      <c r="AT154" s="135"/>
    </row>
    <row r="155" spans="1:46" ht="12.75" x14ac:dyDescent="0.2">
      <c r="A155" s="136"/>
      <c r="B155" s="135"/>
      <c r="C155" s="135"/>
      <c r="D155" s="135"/>
      <c r="E155" s="135"/>
      <c r="F155" s="135"/>
      <c r="G155" s="135"/>
      <c r="H155" s="135"/>
      <c r="I155" s="135"/>
      <c r="J155" s="135"/>
      <c r="K155" s="135"/>
      <c r="L155" s="135"/>
      <c r="M155" s="135"/>
      <c r="N155" s="135"/>
      <c r="O155" s="135"/>
      <c r="P155" s="135"/>
      <c r="Q155" s="135"/>
      <c r="R155" s="135"/>
      <c r="S155" s="135"/>
      <c r="U155" s="135"/>
      <c r="V155" s="135"/>
      <c r="W155" s="135"/>
      <c r="X155" s="135"/>
      <c r="Y155" s="135"/>
      <c r="Z155" s="135"/>
      <c r="AA155" s="135"/>
      <c r="AB155" s="135"/>
      <c r="AC155" s="135"/>
      <c r="AD155" s="135"/>
      <c r="AE155" s="135"/>
      <c r="AF155" s="135"/>
      <c r="AG155" s="135"/>
      <c r="AH155" s="135"/>
      <c r="AI155" s="135"/>
      <c r="AJ155" s="135"/>
      <c r="AK155" s="135"/>
      <c r="AL155" s="135"/>
      <c r="AM155" s="135"/>
      <c r="AN155" s="135"/>
      <c r="AO155" s="135"/>
      <c r="AP155" s="135"/>
      <c r="AQ155" s="135"/>
      <c r="AR155" s="135"/>
      <c r="AS155" s="135"/>
      <c r="AT155" s="135"/>
    </row>
    <row r="156" spans="1:46" ht="12.75" x14ac:dyDescent="0.2">
      <c r="A156" s="136"/>
      <c r="B156" s="135"/>
      <c r="C156" s="135"/>
      <c r="D156" s="135"/>
      <c r="E156" s="135"/>
      <c r="F156" s="135"/>
      <c r="G156" s="135"/>
      <c r="H156" s="135"/>
      <c r="I156" s="135"/>
      <c r="J156" s="135"/>
      <c r="K156" s="135"/>
      <c r="L156" s="135"/>
      <c r="M156" s="135"/>
      <c r="N156" s="135"/>
      <c r="O156" s="135"/>
      <c r="P156" s="135"/>
      <c r="Q156" s="135"/>
      <c r="R156" s="135"/>
      <c r="S156" s="135"/>
      <c r="U156" s="135"/>
      <c r="V156" s="135"/>
      <c r="W156" s="135"/>
      <c r="X156" s="135"/>
      <c r="Y156" s="135"/>
      <c r="Z156" s="135"/>
      <c r="AA156" s="135"/>
      <c r="AB156" s="135"/>
      <c r="AC156" s="135"/>
      <c r="AD156" s="135"/>
      <c r="AE156" s="135"/>
      <c r="AF156" s="135"/>
      <c r="AG156" s="135"/>
      <c r="AH156" s="135"/>
      <c r="AI156" s="135"/>
      <c r="AJ156" s="135"/>
      <c r="AK156" s="135"/>
      <c r="AL156" s="135"/>
      <c r="AM156" s="135"/>
      <c r="AN156" s="135"/>
      <c r="AO156" s="135"/>
      <c r="AP156" s="135"/>
      <c r="AQ156" s="135"/>
      <c r="AR156" s="135"/>
      <c r="AS156" s="135"/>
      <c r="AT156" s="135"/>
    </row>
    <row r="157" spans="1:46" ht="12.75" x14ac:dyDescent="0.2">
      <c r="A157" s="136"/>
      <c r="B157" s="135"/>
      <c r="C157" s="135"/>
      <c r="D157" s="135"/>
      <c r="E157" s="135"/>
      <c r="F157" s="135"/>
      <c r="G157" s="135"/>
      <c r="H157" s="135"/>
      <c r="I157" s="135"/>
      <c r="J157" s="135"/>
      <c r="K157" s="135"/>
      <c r="L157" s="135"/>
      <c r="M157" s="135"/>
      <c r="N157" s="135"/>
      <c r="O157" s="135"/>
      <c r="P157" s="135"/>
      <c r="Q157" s="135"/>
      <c r="R157" s="135"/>
      <c r="S157" s="135"/>
      <c r="U157" s="135"/>
      <c r="V157" s="135"/>
      <c r="W157" s="135"/>
      <c r="X157" s="135"/>
      <c r="Y157" s="135"/>
      <c r="Z157" s="135"/>
      <c r="AA157" s="135"/>
      <c r="AB157" s="135"/>
      <c r="AC157" s="135"/>
      <c r="AD157" s="135"/>
      <c r="AE157" s="135"/>
      <c r="AF157" s="135"/>
      <c r="AG157" s="135"/>
      <c r="AH157" s="135"/>
      <c r="AI157" s="135"/>
      <c r="AJ157" s="135"/>
      <c r="AK157" s="135"/>
      <c r="AL157" s="135"/>
      <c r="AM157" s="135"/>
      <c r="AN157" s="135"/>
      <c r="AO157" s="135"/>
      <c r="AP157" s="135"/>
      <c r="AQ157" s="135"/>
      <c r="AR157" s="135"/>
      <c r="AS157" s="135"/>
      <c r="AT157" s="135"/>
    </row>
    <row r="158" spans="1:46" ht="12.75" x14ac:dyDescent="0.2">
      <c r="A158" s="136"/>
      <c r="B158" s="135"/>
      <c r="C158" s="135"/>
      <c r="D158" s="135"/>
      <c r="E158" s="135"/>
      <c r="F158" s="135"/>
      <c r="G158" s="135"/>
      <c r="H158" s="135"/>
      <c r="I158" s="135"/>
      <c r="J158" s="135"/>
      <c r="K158" s="135"/>
      <c r="L158" s="135"/>
      <c r="M158" s="135"/>
      <c r="N158" s="135"/>
      <c r="O158" s="135"/>
      <c r="P158" s="135"/>
      <c r="Q158" s="135"/>
      <c r="R158" s="135"/>
      <c r="S158" s="135"/>
      <c r="U158" s="135"/>
      <c r="V158" s="135"/>
      <c r="W158" s="135"/>
      <c r="X158" s="135"/>
      <c r="Y158" s="135"/>
      <c r="Z158" s="135"/>
      <c r="AA158" s="135"/>
      <c r="AB158" s="135"/>
      <c r="AC158" s="135"/>
      <c r="AD158" s="135"/>
      <c r="AE158" s="135"/>
      <c r="AF158" s="135"/>
      <c r="AG158" s="135"/>
      <c r="AH158" s="135"/>
      <c r="AI158" s="135"/>
      <c r="AJ158" s="135"/>
      <c r="AK158" s="135"/>
      <c r="AL158" s="135"/>
      <c r="AM158" s="135"/>
      <c r="AN158" s="135"/>
      <c r="AO158" s="135"/>
      <c r="AP158" s="135"/>
      <c r="AQ158" s="135"/>
      <c r="AR158" s="135"/>
      <c r="AS158" s="135"/>
      <c r="AT158" s="135"/>
    </row>
    <row r="159" spans="1:46" ht="12.75" x14ac:dyDescent="0.2">
      <c r="A159" s="136"/>
      <c r="B159" s="135"/>
      <c r="C159" s="135"/>
      <c r="D159" s="135"/>
      <c r="E159" s="135"/>
      <c r="F159" s="135"/>
      <c r="G159" s="135"/>
      <c r="H159" s="135"/>
      <c r="I159" s="135"/>
      <c r="J159" s="135"/>
      <c r="K159" s="135"/>
      <c r="L159" s="135"/>
      <c r="M159" s="135"/>
      <c r="N159" s="135"/>
      <c r="O159" s="135"/>
      <c r="P159" s="135"/>
      <c r="Q159" s="135"/>
      <c r="R159" s="135"/>
      <c r="S159" s="135"/>
      <c r="U159" s="135"/>
      <c r="V159" s="135"/>
      <c r="W159" s="135"/>
      <c r="X159" s="135"/>
      <c r="Y159" s="135"/>
      <c r="Z159" s="135"/>
      <c r="AA159" s="135"/>
      <c r="AB159" s="135"/>
      <c r="AC159" s="135"/>
      <c r="AD159" s="135"/>
      <c r="AE159" s="135"/>
      <c r="AF159" s="135"/>
      <c r="AG159" s="135"/>
      <c r="AH159" s="135"/>
      <c r="AI159" s="135"/>
      <c r="AJ159" s="135"/>
      <c r="AK159" s="135"/>
      <c r="AL159" s="135"/>
      <c r="AM159" s="135"/>
      <c r="AN159" s="135"/>
      <c r="AO159" s="135"/>
      <c r="AP159" s="135"/>
      <c r="AQ159" s="135"/>
      <c r="AR159" s="135"/>
      <c r="AS159" s="135"/>
      <c r="AT159" s="135"/>
    </row>
    <row r="160" spans="1:46" ht="12.75" x14ac:dyDescent="0.2">
      <c r="A160" s="136"/>
      <c r="B160" s="135"/>
      <c r="C160" s="135"/>
      <c r="D160" s="135"/>
      <c r="E160" s="135"/>
      <c r="F160" s="135"/>
      <c r="G160" s="135"/>
      <c r="H160" s="135"/>
      <c r="I160" s="135"/>
      <c r="J160" s="135"/>
      <c r="K160" s="135"/>
      <c r="L160" s="135"/>
      <c r="M160" s="135"/>
      <c r="N160" s="135"/>
      <c r="O160" s="135"/>
      <c r="P160" s="135"/>
      <c r="Q160" s="135"/>
      <c r="R160" s="135"/>
      <c r="S160" s="135"/>
      <c r="U160" s="135"/>
      <c r="V160" s="135"/>
      <c r="W160" s="135"/>
      <c r="X160" s="135"/>
      <c r="Y160" s="135"/>
      <c r="Z160" s="135"/>
      <c r="AA160" s="135"/>
      <c r="AB160" s="135"/>
      <c r="AC160" s="135"/>
      <c r="AD160" s="135"/>
      <c r="AE160" s="135"/>
      <c r="AF160" s="135"/>
      <c r="AG160" s="135"/>
      <c r="AH160" s="135"/>
      <c r="AI160" s="135"/>
      <c r="AJ160" s="135"/>
      <c r="AK160" s="135"/>
      <c r="AL160" s="135"/>
      <c r="AM160" s="135"/>
      <c r="AN160" s="135"/>
      <c r="AO160" s="135"/>
      <c r="AP160" s="135"/>
      <c r="AQ160" s="135"/>
      <c r="AR160" s="135"/>
      <c r="AS160" s="135"/>
      <c r="AT160" s="135"/>
    </row>
    <row r="161" spans="1:46" ht="12.75" x14ac:dyDescent="0.2">
      <c r="A161" s="136"/>
      <c r="B161" s="135"/>
      <c r="C161" s="135"/>
      <c r="D161" s="135"/>
      <c r="E161" s="135"/>
      <c r="F161" s="135"/>
      <c r="G161" s="135"/>
      <c r="H161" s="135"/>
      <c r="I161" s="135"/>
      <c r="J161" s="135"/>
      <c r="K161" s="135"/>
      <c r="L161" s="135"/>
      <c r="M161" s="135"/>
      <c r="N161" s="135"/>
      <c r="O161" s="135"/>
      <c r="P161" s="135"/>
      <c r="Q161" s="135"/>
      <c r="R161" s="135"/>
      <c r="S161" s="135"/>
      <c r="U161" s="135"/>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c r="AT161" s="135"/>
    </row>
    <row r="162" spans="1:46" ht="12.75" x14ac:dyDescent="0.2">
      <c r="A162" s="136"/>
      <c r="B162" s="135"/>
      <c r="C162" s="135"/>
      <c r="D162" s="135"/>
      <c r="E162" s="135"/>
      <c r="F162" s="135"/>
      <c r="G162" s="135"/>
      <c r="H162" s="135"/>
      <c r="I162" s="135"/>
      <c r="J162" s="135"/>
      <c r="K162" s="135"/>
      <c r="L162" s="135"/>
      <c r="M162" s="135"/>
      <c r="N162" s="135"/>
      <c r="O162" s="135"/>
      <c r="P162" s="135"/>
      <c r="Q162" s="135"/>
      <c r="R162" s="135"/>
      <c r="S162" s="135"/>
      <c r="U162" s="135"/>
      <c r="V162" s="135"/>
      <c r="W162" s="135"/>
      <c r="X162" s="135"/>
      <c r="Y162" s="135"/>
      <c r="Z162" s="135"/>
      <c r="AA162" s="135"/>
      <c r="AB162" s="135"/>
      <c r="AC162" s="135"/>
      <c r="AD162" s="135"/>
      <c r="AE162" s="135"/>
      <c r="AF162" s="135"/>
      <c r="AG162" s="135"/>
      <c r="AH162" s="135"/>
      <c r="AI162" s="135"/>
      <c r="AJ162" s="135"/>
      <c r="AK162" s="135"/>
      <c r="AL162" s="135"/>
      <c r="AM162" s="135"/>
      <c r="AN162" s="135"/>
      <c r="AO162" s="135"/>
      <c r="AP162" s="135"/>
      <c r="AQ162" s="135"/>
      <c r="AR162" s="135"/>
      <c r="AS162" s="135"/>
      <c r="AT162" s="135"/>
    </row>
    <row r="163" spans="1:46" ht="12.75" x14ac:dyDescent="0.2">
      <c r="A163" s="136"/>
      <c r="B163" s="135"/>
      <c r="C163" s="135"/>
      <c r="D163" s="135"/>
      <c r="E163" s="135"/>
      <c r="F163" s="135"/>
      <c r="G163" s="135"/>
      <c r="H163" s="135"/>
      <c r="I163" s="135"/>
      <c r="J163" s="135"/>
      <c r="K163" s="135"/>
      <c r="L163" s="135"/>
      <c r="M163" s="135"/>
      <c r="N163" s="135"/>
      <c r="O163" s="135"/>
      <c r="P163" s="135"/>
      <c r="Q163" s="135"/>
      <c r="R163" s="135"/>
      <c r="S163" s="135"/>
      <c r="U163" s="135"/>
      <c r="V163" s="135"/>
      <c r="W163" s="135"/>
      <c r="X163" s="135"/>
      <c r="Y163" s="135"/>
      <c r="Z163" s="135"/>
      <c r="AA163" s="135"/>
      <c r="AB163" s="135"/>
      <c r="AC163" s="135"/>
      <c r="AD163" s="135"/>
      <c r="AE163" s="135"/>
      <c r="AF163" s="135"/>
      <c r="AG163" s="135"/>
      <c r="AH163" s="135"/>
      <c r="AI163" s="135"/>
      <c r="AJ163" s="135"/>
      <c r="AK163" s="135"/>
      <c r="AL163" s="135"/>
      <c r="AM163" s="135"/>
      <c r="AN163" s="135"/>
      <c r="AO163" s="135"/>
      <c r="AP163" s="135"/>
      <c r="AQ163" s="135"/>
      <c r="AR163" s="135"/>
      <c r="AS163" s="135"/>
      <c r="AT163" s="135"/>
    </row>
  </sheetData>
  <customSheetViews>
    <customSheetView guid="{C290BBE0-3C98-461A-94BD-C632345D89F6}" scale="80" hiddenRows="1" hiddenColumns="1" topLeftCell="A61">
      <selection activeCell="E93" sqref="E93"/>
      <pageMargins left="0.70866141732283472" right="0.70866141732283472" top="0.38" bottom="0.42" header="0.31496062992125984" footer="0.31496062992125984"/>
      <pageSetup paperSize="8" scale="59" orientation="landscape" r:id="rId1"/>
    </customSheetView>
    <customSheetView guid="{39B71E68-BF27-4D0E-9B8B-6F4286FA19B0}" scale="60" showPageBreaks="1" hiddenRows="1" hiddenColumns="1" view="pageBreakPreview" topLeftCell="A13">
      <selection activeCell="J44" sqref="J44"/>
      <pageMargins left="0.70866141732283472" right="0.70866141732283472" top="0.39370078740157483" bottom="0.43307086614173229" header="0.31496062992125984" footer="0.31496062992125984"/>
      <pageSetup paperSize="8" scale="40" pageOrder="overThenDown" orientation="landscape" r:id="rId2"/>
    </customSheetView>
  </customSheetViews>
  <mergeCells count="16">
    <mergeCell ref="A13:H13"/>
    <mergeCell ref="A5:H5"/>
    <mergeCell ref="A7:H7"/>
    <mergeCell ref="A9:H9"/>
    <mergeCell ref="A10:H10"/>
    <mergeCell ref="A12:H12"/>
    <mergeCell ref="D27:F27"/>
    <mergeCell ref="G27:H27"/>
    <mergeCell ref="A97:L97"/>
    <mergeCell ref="D28:F28"/>
    <mergeCell ref="G28:H28"/>
    <mergeCell ref="A15:H15"/>
    <mergeCell ref="A16:H16"/>
    <mergeCell ref="A18:H18"/>
    <mergeCell ref="D26:F26"/>
    <mergeCell ref="G26:H26"/>
  </mergeCells>
  <printOptions horizontalCentered="1"/>
  <pageMargins left="0.23622047244094491" right="0.23622047244094491" top="0.74803149606299213" bottom="0.74803149606299213" header="0.31496062992125984" footer="0.31496062992125984"/>
  <pageSetup paperSize="8" scale="34" fitToHeight="3" pageOrder="overThenDown" orientation="landscape"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100" workbookViewId="0">
      <selection activeCell="D52" sqref="D52"/>
    </sheetView>
  </sheetViews>
  <sheetFormatPr defaultRowHeight="15.75" x14ac:dyDescent="0.25"/>
  <cols>
    <col min="1" max="1" width="9.140625" style="42"/>
    <col min="2" max="2" width="37.7109375" style="42" customWidth="1"/>
    <col min="3" max="4" width="14" style="42" customWidth="1"/>
    <col min="5" max="6" width="14" style="42" hidden="1" customWidth="1"/>
    <col min="7" max="9" width="14" style="42" customWidth="1"/>
    <col min="10"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9.140625"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9.140625"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9.140625"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9.140625"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9.140625"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9.140625"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9.140625"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9.140625"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9.140625"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9.140625"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9.140625"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9.140625"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9.140625"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9.140625"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9.140625"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9.140625"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9.140625"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9.140625"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9.140625"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9.140625"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9.140625"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9.140625"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9.140625"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9.140625"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9.140625"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9.140625"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9.140625"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9.140625"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9.140625"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9.140625"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9.140625"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9.140625"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9.140625"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9.140625"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9.140625"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9.140625"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9.140625"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9.140625"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9.140625"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9.140625"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9.140625"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9.140625"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9.140625"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9.140625"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9.140625"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9.140625"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9.140625"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9.140625"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9.140625"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9.140625"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9.140625"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9.140625"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9.140625"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9.140625"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9.140625"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9.140625"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9.140625"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9.140625"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9.140625"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9.140625"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9.140625"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9.140625"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9.140625"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84" t="str">
        <f>'2. паспорт  ТП'!A4:S4</f>
        <v>Год раскрытия информации: 2022 год</v>
      </c>
      <c r="B5" s="284"/>
      <c r="C5" s="284"/>
      <c r="D5" s="284"/>
      <c r="E5" s="284"/>
      <c r="F5" s="284"/>
      <c r="G5" s="284"/>
      <c r="H5" s="284"/>
      <c r="I5" s="284"/>
      <c r="J5" s="284"/>
      <c r="K5" s="284"/>
      <c r="L5" s="284"/>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row>
    <row r="6" spans="1:44" ht="18.75" x14ac:dyDescent="0.3">
      <c r="K6" s="11"/>
    </row>
    <row r="7" spans="1:44" ht="18.75" x14ac:dyDescent="0.25">
      <c r="A7" s="288" t="s">
        <v>10</v>
      </c>
      <c r="B7" s="288"/>
      <c r="C7" s="288"/>
      <c r="D7" s="288"/>
      <c r="E7" s="288"/>
      <c r="F7" s="288"/>
      <c r="G7" s="288"/>
      <c r="H7" s="288"/>
      <c r="I7" s="288"/>
      <c r="J7" s="288"/>
      <c r="K7" s="288"/>
      <c r="L7" s="288"/>
    </row>
    <row r="8" spans="1:44" ht="18.75" x14ac:dyDescent="0.25">
      <c r="A8" s="288"/>
      <c r="B8" s="288"/>
      <c r="C8" s="288"/>
      <c r="D8" s="288"/>
      <c r="E8" s="288"/>
      <c r="F8" s="288"/>
      <c r="G8" s="288"/>
      <c r="H8" s="288"/>
      <c r="I8" s="288"/>
      <c r="J8" s="288"/>
      <c r="K8" s="288"/>
      <c r="L8" s="288"/>
    </row>
    <row r="9" spans="1:44" x14ac:dyDescent="0.25">
      <c r="A9" s="291" t="str">
        <f>'1. паспорт местоположение'!A9:C9</f>
        <v xml:space="preserve">Акционерное общество "Калининградская генерирующая компания" </v>
      </c>
      <c r="B9" s="291"/>
      <c r="C9" s="291"/>
      <c r="D9" s="291"/>
      <c r="E9" s="291"/>
      <c r="F9" s="291"/>
      <c r="G9" s="291"/>
      <c r="H9" s="291"/>
      <c r="I9" s="291"/>
      <c r="J9" s="291"/>
      <c r="K9" s="291"/>
      <c r="L9" s="291"/>
    </row>
    <row r="10" spans="1:44" x14ac:dyDescent="0.25">
      <c r="A10" s="285" t="s">
        <v>9</v>
      </c>
      <c r="B10" s="285"/>
      <c r="C10" s="285"/>
      <c r="D10" s="285"/>
      <c r="E10" s="285"/>
      <c r="F10" s="285"/>
      <c r="G10" s="285"/>
      <c r="H10" s="285"/>
      <c r="I10" s="285"/>
      <c r="J10" s="285"/>
      <c r="K10" s="285"/>
      <c r="L10" s="285"/>
    </row>
    <row r="11" spans="1:44" ht="18.75" x14ac:dyDescent="0.25">
      <c r="A11" s="288"/>
      <c r="B11" s="288"/>
      <c r="C11" s="288"/>
      <c r="D11" s="288"/>
      <c r="E11" s="288"/>
      <c r="F11" s="288"/>
      <c r="G11" s="288"/>
      <c r="H11" s="288"/>
      <c r="I11" s="288"/>
      <c r="J11" s="288"/>
      <c r="K11" s="288"/>
      <c r="L11" s="288"/>
    </row>
    <row r="12" spans="1:44" x14ac:dyDescent="0.25">
      <c r="A12" s="291" t="str">
        <f>'1. паспорт местоположение'!A12:C12</f>
        <v>J_KGK_01</v>
      </c>
      <c r="B12" s="291"/>
      <c r="C12" s="291"/>
      <c r="D12" s="291"/>
      <c r="E12" s="291"/>
      <c r="F12" s="291"/>
      <c r="G12" s="291"/>
      <c r="H12" s="291"/>
      <c r="I12" s="291"/>
      <c r="J12" s="291"/>
      <c r="K12" s="291"/>
      <c r="L12" s="291"/>
    </row>
    <row r="13" spans="1:44" x14ac:dyDescent="0.25">
      <c r="A13" s="285" t="s">
        <v>8</v>
      </c>
      <c r="B13" s="285"/>
      <c r="C13" s="285"/>
      <c r="D13" s="285"/>
      <c r="E13" s="285"/>
      <c r="F13" s="285"/>
      <c r="G13" s="285"/>
      <c r="H13" s="285"/>
      <c r="I13" s="285"/>
      <c r="J13" s="285"/>
      <c r="K13" s="285"/>
      <c r="L13" s="285"/>
    </row>
    <row r="14" spans="1:44" ht="18.75" x14ac:dyDescent="0.25">
      <c r="A14" s="295"/>
      <c r="B14" s="295"/>
      <c r="C14" s="295"/>
      <c r="D14" s="295"/>
      <c r="E14" s="295"/>
      <c r="F14" s="295"/>
      <c r="G14" s="295"/>
      <c r="H14" s="295"/>
      <c r="I14" s="295"/>
      <c r="J14" s="295"/>
      <c r="K14" s="295"/>
      <c r="L14" s="295"/>
    </row>
    <row r="15" spans="1:44" x14ac:dyDescent="0.25">
      <c r="A15" s="291" t="str">
        <f>'1. паспорт местоположение'!A15</f>
        <v>Реконструкция производственного объекта "Гусевская ТЭЦ" г. Гусев</v>
      </c>
      <c r="B15" s="291"/>
      <c r="C15" s="291"/>
      <c r="D15" s="291"/>
      <c r="E15" s="291"/>
      <c r="F15" s="291"/>
      <c r="G15" s="291"/>
      <c r="H15" s="291"/>
      <c r="I15" s="291"/>
      <c r="J15" s="291"/>
      <c r="K15" s="291"/>
      <c r="L15" s="291"/>
    </row>
    <row r="16" spans="1:44" x14ac:dyDescent="0.25">
      <c r="A16" s="285" t="s">
        <v>7</v>
      </c>
      <c r="B16" s="285"/>
      <c r="C16" s="285"/>
      <c r="D16" s="285"/>
      <c r="E16" s="285"/>
      <c r="F16" s="285"/>
      <c r="G16" s="285"/>
      <c r="H16" s="285"/>
      <c r="I16" s="285"/>
      <c r="J16" s="285"/>
      <c r="K16" s="285"/>
      <c r="L16" s="285"/>
    </row>
    <row r="17" spans="1:12" ht="15.75" customHeight="1" x14ac:dyDescent="0.25">
      <c r="L17" s="66"/>
    </row>
    <row r="18" spans="1:12" x14ac:dyDescent="0.25">
      <c r="K18" s="65"/>
    </row>
    <row r="19" spans="1:12" ht="15.75" customHeight="1" x14ac:dyDescent="0.25">
      <c r="A19" s="344" t="s">
        <v>505</v>
      </c>
      <c r="B19" s="344"/>
      <c r="C19" s="344"/>
      <c r="D19" s="344"/>
      <c r="E19" s="344"/>
      <c r="F19" s="344"/>
      <c r="G19" s="344"/>
      <c r="H19" s="344"/>
      <c r="I19" s="344"/>
      <c r="J19" s="344"/>
      <c r="K19" s="344"/>
      <c r="L19" s="344"/>
    </row>
    <row r="20" spans="1:12" x14ac:dyDescent="0.25">
      <c r="A20" s="43"/>
      <c r="B20" s="43"/>
    </row>
    <row r="21" spans="1:12" ht="28.5" customHeight="1" x14ac:dyDescent="0.25">
      <c r="A21" s="336" t="s">
        <v>227</v>
      </c>
      <c r="B21" s="336" t="s">
        <v>226</v>
      </c>
      <c r="C21" s="341" t="s">
        <v>436</v>
      </c>
      <c r="D21" s="341"/>
      <c r="E21" s="341"/>
      <c r="F21" s="341"/>
      <c r="G21" s="341"/>
      <c r="H21" s="341"/>
      <c r="I21" s="336" t="s">
        <v>225</v>
      </c>
      <c r="J21" s="338" t="s">
        <v>438</v>
      </c>
      <c r="K21" s="336" t="s">
        <v>224</v>
      </c>
      <c r="L21" s="337" t="s">
        <v>437</v>
      </c>
    </row>
    <row r="22" spans="1:12" ht="58.5" customHeight="1" x14ac:dyDescent="0.25">
      <c r="A22" s="336"/>
      <c r="B22" s="336"/>
      <c r="C22" s="340" t="s">
        <v>3</v>
      </c>
      <c r="D22" s="340"/>
      <c r="E22" s="90"/>
      <c r="F22" s="91"/>
      <c r="G22" s="342" t="s">
        <v>2</v>
      </c>
      <c r="H22" s="343"/>
      <c r="I22" s="336"/>
      <c r="J22" s="339"/>
      <c r="K22" s="336"/>
      <c r="L22" s="337"/>
    </row>
    <row r="23" spans="1:12" ht="31.5" x14ac:dyDescent="0.25">
      <c r="A23" s="336"/>
      <c r="B23" s="336"/>
      <c r="C23" s="58" t="s">
        <v>223</v>
      </c>
      <c r="D23" s="58" t="s">
        <v>222</v>
      </c>
      <c r="E23" s="58" t="s">
        <v>223</v>
      </c>
      <c r="F23" s="58" t="s">
        <v>222</v>
      </c>
      <c r="G23" s="58" t="s">
        <v>223</v>
      </c>
      <c r="H23" s="58" t="s">
        <v>222</v>
      </c>
      <c r="I23" s="336"/>
      <c r="J23" s="340"/>
      <c r="K23" s="336"/>
      <c r="L23" s="337"/>
    </row>
    <row r="24" spans="1:12" x14ac:dyDescent="0.25">
      <c r="A24" s="48">
        <v>1</v>
      </c>
      <c r="B24" s="48">
        <v>2</v>
      </c>
      <c r="C24" s="58">
        <v>3</v>
      </c>
      <c r="D24" s="58">
        <v>4</v>
      </c>
      <c r="E24" s="58">
        <v>5</v>
      </c>
      <c r="F24" s="58">
        <v>6</v>
      </c>
      <c r="G24" s="58">
        <v>7</v>
      </c>
      <c r="H24" s="58">
        <v>8</v>
      </c>
      <c r="I24" s="58">
        <v>9</v>
      </c>
      <c r="J24" s="58">
        <v>10</v>
      </c>
      <c r="K24" s="58">
        <v>11</v>
      </c>
      <c r="L24" s="58">
        <v>12</v>
      </c>
    </row>
    <row r="25" spans="1:12" x14ac:dyDescent="0.25">
      <c r="A25" s="58">
        <v>1</v>
      </c>
      <c r="B25" s="59" t="s">
        <v>221</v>
      </c>
      <c r="C25" s="59"/>
      <c r="D25" s="63"/>
      <c r="E25" s="63"/>
      <c r="F25" s="63"/>
      <c r="G25" s="63"/>
      <c r="H25" s="63"/>
      <c r="I25" s="63"/>
      <c r="J25" s="63"/>
      <c r="K25" s="56"/>
      <c r="L25" s="69"/>
    </row>
    <row r="26" spans="1:12" ht="21.75" customHeight="1" x14ac:dyDescent="0.25">
      <c r="A26" s="58" t="s">
        <v>220</v>
      </c>
      <c r="B26" s="64" t="s">
        <v>443</v>
      </c>
      <c r="C26" s="205">
        <v>2021</v>
      </c>
      <c r="D26" s="205">
        <v>2021</v>
      </c>
      <c r="E26" s="63"/>
      <c r="F26" s="63"/>
      <c r="G26" s="139" t="s">
        <v>556</v>
      </c>
      <c r="H26" s="139" t="s">
        <v>556</v>
      </c>
      <c r="I26" s="139" t="s">
        <v>556</v>
      </c>
      <c r="J26" s="139" t="s">
        <v>556</v>
      </c>
      <c r="K26" s="139" t="s">
        <v>556</v>
      </c>
      <c r="L26" s="139" t="s">
        <v>556</v>
      </c>
    </row>
    <row r="27" spans="1:12" ht="39" customHeight="1" x14ac:dyDescent="0.25">
      <c r="A27" s="58" t="s">
        <v>219</v>
      </c>
      <c r="B27" s="64" t="s">
        <v>445</v>
      </c>
      <c r="C27" s="205">
        <v>2021</v>
      </c>
      <c r="D27" s="205">
        <v>2021</v>
      </c>
      <c r="E27" s="63"/>
      <c r="F27" s="63"/>
      <c r="G27" s="139" t="s">
        <v>556</v>
      </c>
      <c r="H27" s="139" t="s">
        <v>556</v>
      </c>
      <c r="I27" s="139" t="s">
        <v>556</v>
      </c>
      <c r="J27" s="139" t="s">
        <v>556</v>
      </c>
      <c r="K27" s="139" t="s">
        <v>556</v>
      </c>
      <c r="L27" s="139" t="s">
        <v>556</v>
      </c>
    </row>
    <row r="28" spans="1:12" ht="70.5" customHeight="1" x14ac:dyDescent="0.25">
      <c r="A28" s="58" t="s">
        <v>444</v>
      </c>
      <c r="B28" s="64" t="s">
        <v>449</v>
      </c>
      <c r="C28" s="205">
        <v>2021</v>
      </c>
      <c r="D28" s="205">
        <v>2021</v>
      </c>
      <c r="E28" s="63"/>
      <c r="F28" s="63"/>
      <c r="G28" s="139" t="s">
        <v>556</v>
      </c>
      <c r="H28" s="139" t="s">
        <v>556</v>
      </c>
      <c r="I28" s="139" t="s">
        <v>556</v>
      </c>
      <c r="J28" s="139" t="s">
        <v>556</v>
      </c>
      <c r="K28" s="139" t="s">
        <v>556</v>
      </c>
      <c r="L28" s="139" t="s">
        <v>556</v>
      </c>
    </row>
    <row r="29" spans="1:12" ht="54" customHeight="1" x14ac:dyDescent="0.25">
      <c r="A29" s="58" t="s">
        <v>218</v>
      </c>
      <c r="B29" s="64" t="s">
        <v>448</v>
      </c>
      <c r="C29" s="205">
        <v>2021</v>
      </c>
      <c r="D29" s="205">
        <v>2021</v>
      </c>
      <c r="E29" s="63"/>
      <c r="F29" s="63"/>
      <c r="G29" s="139" t="s">
        <v>556</v>
      </c>
      <c r="H29" s="139" t="s">
        <v>556</v>
      </c>
      <c r="I29" s="139" t="s">
        <v>556</v>
      </c>
      <c r="J29" s="139" t="s">
        <v>556</v>
      </c>
      <c r="K29" s="139" t="s">
        <v>556</v>
      </c>
      <c r="L29" s="139" t="s">
        <v>556</v>
      </c>
    </row>
    <row r="30" spans="1:12" ht="42" customHeight="1" x14ac:dyDescent="0.25">
      <c r="A30" s="58" t="s">
        <v>217</v>
      </c>
      <c r="B30" s="64" t="s">
        <v>450</v>
      </c>
      <c r="C30" s="205" t="s">
        <v>540</v>
      </c>
      <c r="D30" s="205" t="s">
        <v>540</v>
      </c>
      <c r="E30" s="63"/>
      <c r="F30" s="63"/>
      <c r="G30" s="139" t="s">
        <v>556</v>
      </c>
      <c r="H30" s="139" t="s">
        <v>556</v>
      </c>
      <c r="I30" s="139" t="s">
        <v>556</v>
      </c>
      <c r="J30" s="139" t="s">
        <v>556</v>
      </c>
      <c r="K30" s="139" t="s">
        <v>556</v>
      </c>
      <c r="L30" s="139" t="s">
        <v>556</v>
      </c>
    </row>
    <row r="31" spans="1:12" ht="37.5" customHeight="1" x14ac:dyDescent="0.25">
      <c r="A31" s="58" t="s">
        <v>216</v>
      </c>
      <c r="B31" s="57" t="s">
        <v>446</v>
      </c>
      <c r="C31" s="206">
        <v>2018</v>
      </c>
      <c r="D31" s="206">
        <v>2018</v>
      </c>
      <c r="E31" s="63"/>
      <c r="F31" s="63"/>
      <c r="G31" s="139" t="s">
        <v>556</v>
      </c>
      <c r="H31" s="139" t="s">
        <v>556</v>
      </c>
      <c r="I31" s="139" t="s">
        <v>556</v>
      </c>
      <c r="J31" s="139" t="s">
        <v>556</v>
      </c>
      <c r="K31" s="139" t="s">
        <v>556</v>
      </c>
      <c r="L31" s="139" t="s">
        <v>556</v>
      </c>
    </row>
    <row r="32" spans="1:12" ht="31.5" x14ac:dyDescent="0.25">
      <c r="A32" s="58" t="s">
        <v>214</v>
      </c>
      <c r="B32" s="57" t="s">
        <v>451</v>
      </c>
      <c r="C32" s="206">
        <v>2019</v>
      </c>
      <c r="D32" s="206">
        <v>2021</v>
      </c>
      <c r="E32" s="63"/>
      <c r="F32" s="63"/>
      <c r="G32" s="139" t="s">
        <v>556</v>
      </c>
      <c r="H32" s="139" t="s">
        <v>556</v>
      </c>
      <c r="I32" s="139" t="s">
        <v>556</v>
      </c>
      <c r="J32" s="139" t="s">
        <v>556</v>
      </c>
      <c r="K32" s="139" t="s">
        <v>556</v>
      </c>
      <c r="L32" s="139" t="s">
        <v>556</v>
      </c>
    </row>
    <row r="33" spans="1:12" ht="37.5" customHeight="1" x14ac:dyDescent="0.25">
      <c r="A33" s="58" t="s">
        <v>462</v>
      </c>
      <c r="B33" s="57" t="s">
        <v>376</v>
      </c>
      <c r="C33" s="205">
        <v>2019</v>
      </c>
      <c r="D33" s="205">
        <v>2021</v>
      </c>
      <c r="E33" s="63"/>
      <c r="F33" s="63"/>
      <c r="G33" s="139" t="s">
        <v>556</v>
      </c>
      <c r="H33" s="139" t="s">
        <v>556</v>
      </c>
      <c r="I33" s="139" t="s">
        <v>556</v>
      </c>
      <c r="J33" s="139" t="s">
        <v>556</v>
      </c>
      <c r="K33" s="139" t="s">
        <v>556</v>
      </c>
      <c r="L33" s="139" t="s">
        <v>556</v>
      </c>
    </row>
    <row r="34" spans="1:12" ht="47.25" customHeight="1" x14ac:dyDescent="0.25">
      <c r="A34" s="58" t="s">
        <v>463</v>
      </c>
      <c r="B34" s="57" t="s">
        <v>455</v>
      </c>
      <c r="C34" s="205" t="s">
        <v>540</v>
      </c>
      <c r="D34" s="205" t="s">
        <v>540</v>
      </c>
      <c r="E34" s="62"/>
      <c r="F34" s="62"/>
      <c r="G34" s="139" t="s">
        <v>556</v>
      </c>
      <c r="H34" s="139" t="s">
        <v>556</v>
      </c>
      <c r="I34" s="139" t="s">
        <v>556</v>
      </c>
      <c r="J34" s="139" t="s">
        <v>556</v>
      </c>
      <c r="K34" s="139" t="s">
        <v>556</v>
      </c>
      <c r="L34" s="139" t="s">
        <v>556</v>
      </c>
    </row>
    <row r="35" spans="1:12" ht="49.5" customHeight="1" x14ac:dyDescent="0.25">
      <c r="A35" s="58" t="s">
        <v>464</v>
      </c>
      <c r="B35" s="57" t="s">
        <v>215</v>
      </c>
      <c r="C35" s="206">
        <v>2019</v>
      </c>
      <c r="D35" s="206">
        <v>2021</v>
      </c>
      <c r="E35" s="62"/>
      <c r="F35" s="62"/>
      <c r="G35" s="139" t="s">
        <v>556</v>
      </c>
      <c r="H35" s="139" t="s">
        <v>556</v>
      </c>
      <c r="I35" s="139" t="s">
        <v>556</v>
      </c>
      <c r="J35" s="139" t="s">
        <v>556</v>
      </c>
      <c r="K35" s="139" t="s">
        <v>556</v>
      </c>
      <c r="L35" s="139" t="s">
        <v>556</v>
      </c>
    </row>
    <row r="36" spans="1:12" ht="37.5" customHeight="1" x14ac:dyDescent="0.25">
      <c r="A36" s="58" t="s">
        <v>465</v>
      </c>
      <c r="B36" s="57" t="s">
        <v>447</v>
      </c>
      <c r="C36" s="206">
        <v>2020</v>
      </c>
      <c r="D36" s="206">
        <v>2022</v>
      </c>
      <c r="E36" s="61"/>
      <c r="F36" s="60"/>
      <c r="G36" s="139" t="s">
        <v>556</v>
      </c>
      <c r="H36" s="139" t="s">
        <v>556</v>
      </c>
      <c r="I36" s="139" t="s">
        <v>556</v>
      </c>
      <c r="J36" s="139" t="s">
        <v>556</v>
      </c>
      <c r="K36" s="139" t="s">
        <v>556</v>
      </c>
      <c r="L36" s="139" t="s">
        <v>556</v>
      </c>
    </row>
    <row r="37" spans="1:12" x14ac:dyDescent="0.25">
      <c r="A37" s="58" t="s">
        <v>466</v>
      </c>
      <c r="B37" s="57" t="s">
        <v>213</v>
      </c>
      <c r="C37" s="206">
        <v>2019</v>
      </c>
      <c r="D37" s="206">
        <v>2021</v>
      </c>
      <c r="E37" s="61"/>
      <c r="F37" s="60"/>
      <c r="G37" s="139" t="s">
        <v>556</v>
      </c>
      <c r="H37" s="139" t="s">
        <v>556</v>
      </c>
      <c r="I37" s="139" t="s">
        <v>556</v>
      </c>
      <c r="J37" s="139" t="s">
        <v>556</v>
      </c>
      <c r="K37" s="139" t="s">
        <v>556</v>
      </c>
      <c r="L37" s="139" t="s">
        <v>556</v>
      </c>
    </row>
    <row r="38" spans="1:12" x14ac:dyDescent="0.25">
      <c r="A38" s="58" t="s">
        <v>467</v>
      </c>
      <c r="B38" s="59" t="s">
        <v>212</v>
      </c>
      <c r="C38" s="207"/>
      <c r="D38" s="207"/>
      <c r="E38" s="56"/>
      <c r="F38" s="56"/>
      <c r="G38" s="139" t="s">
        <v>556</v>
      </c>
      <c r="H38" s="139" t="s">
        <v>556</v>
      </c>
      <c r="I38" s="139" t="s">
        <v>556</v>
      </c>
      <c r="J38" s="139" t="s">
        <v>556</v>
      </c>
      <c r="K38" s="139" t="s">
        <v>556</v>
      </c>
      <c r="L38" s="139" t="s">
        <v>556</v>
      </c>
    </row>
    <row r="39" spans="1:12" ht="63" x14ac:dyDescent="0.25">
      <c r="A39" s="58">
        <v>2</v>
      </c>
      <c r="B39" s="57" t="s">
        <v>452</v>
      </c>
      <c r="C39" s="205">
        <v>2021</v>
      </c>
      <c r="D39" s="205">
        <v>2021</v>
      </c>
      <c r="E39" s="56"/>
      <c r="F39" s="56"/>
      <c r="G39" s="139" t="s">
        <v>556</v>
      </c>
      <c r="H39" s="139" t="s">
        <v>556</v>
      </c>
      <c r="I39" s="139" t="s">
        <v>556</v>
      </c>
      <c r="J39" s="139" t="s">
        <v>556</v>
      </c>
      <c r="K39" s="139" t="s">
        <v>556</v>
      </c>
      <c r="L39" s="139" t="s">
        <v>556</v>
      </c>
    </row>
    <row r="40" spans="1:12" ht="33.75" customHeight="1" x14ac:dyDescent="0.25">
      <c r="A40" s="58" t="s">
        <v>211</v>
      </c>
      <c r="B40" s="57" t="s">
        <v>454</v>
      </c>
      <c r="C40" s="205">
        <v>2022</v>
      </c>
      <c r="D40" s="205">
        <v>2022</v>
      </c>
      <c r="E40" s="56"/>
      <c r="F40" s="56"/>
      <c r="G40" s="139" t="s">
        <v>556</v>
      </c>
      <c r="H40" s="139" t="s">
        <v>556</v>
      </c>
      <c r="I40" s="139" t="s">
        <v>556</v>
      </c>
      <c r="J40" s="139" t="s">
        <v>556</v>
      </c>
      <c r="K40" s="139" t="s">
        <v>556</v>
      </c>
      <c r="L40" s="139" t="s">
        <v>556</v>
      </c>
    </row>
    <row r="41" spans="1:12" ht="63" customHeight="1" x14ac:dyDescent="0.25">
      <c r="A41" s="58" t="s">
        <v>210</v>
      </c>
      <c r="B41" s="59" t="s">
        <v>536</v>
      </c>
      <c r="C41" s="207"/>
      <c r="D41" s="207"/>
      <c r="E41" s="56"/>
      <c r="F41" s="56"/>
      <c r="G41" s="139" t="s">
        <v>556</v>
      </c>
      <c r="H41" s="139" t="s">
        <v>556</v>
      </c>
      <c r="I41" s="139" t="s">
        <v>556</v>
      </c>
      <c r="J41" s="139" t="s">
        <v>556</v>
      </c>
      <c r="K41" s="139" t="s">
        <v>556</v>
      </c>
      <c r="L41" s="139" t="s">
        <v>556</v>
      </c>
    </row>
    <row r="42" spans="1:12" ht="58.5" customHeight="1" x14ac:dyDescent="0.25">
      <c r="A42" s="58">
        <v>3</v>
      </c>
      <c r="B42" s="57" t="s">
        <v>453</v>
      </c>
      <c r="C42" s="206">
        <v>2021</v>
      </c>
      <c r="D42" s="206">
        <v>2022</v>
      </c>
      <c r="E42" s="56"/>
      <c r="F42" s="56"/>
      <c r="G42" s="139" t="s">
        <v>556</v>
      </c>
      <c r="H42" s="139" t="s">
        <v>556</v>
      </c>
      <c r="I42" s="139" t="s">
        <v>556</v>
      </c>
      <c r="J42" s="139" t="s">
        <v>556</v>
      </c>
      <c r="K42" s="139" t="s">
        <v>556</v>
      </c>
      <c r="L42" s="139" t="s">
        <v>556</v>
      </c>
    </row>
    <row r="43" spans="1:12" ht="34.5" customHeight="1" x14ac:dyDescent="0.25">
      <c r="A43" s="58" t="s">
        <v>209</v>
      </c>
      <c r="B43" s="57" t="s">
        <v>207</v>
      </c>
      <c r="C43" s="205">
        <v>2022</v>
      </c>
      <c r="D43" s="205">
        <v>2022</v>
      </c>
      <c r="E43" s="56"/>
      <c r="F43" s="56"/>
      <c r="G43" s="139" t="s">
        <v>556</v>
      </c>
      <c r="H43" s="139" t="s">
        <v>556</v>
      </c>
      <c r="I43" s="139" t="s">
        <v>556</v>
      </c>
      <c r="J43" s="139" t="s">
        <v>556</v>
      </c>
      <c r="K43" s="139" t="s">
        <v>556</v>
      </c>
      <c r="L43" s="139" t="s">
        <v>556</v>
      </c>
    </row>
    <row r="44" spans="1:12" ht="24.75" customHeight="1" x14ac:dyDescent="0.25">
      <c r="A44" s="58" t="s">
        <v>208</v>
      </c>
      <c r="B44" s="57" t="s">
        <v>205</v>
      </c>
      <c r="C44" s="205">
        <v>2022</v>
      </c>
      <c r="D44" s="205">
        <v>2022</v>
      </c>
      <c r="E44" s="56"/>
      <c r="F44" s="56"/>
      <c r="G44" s="139" t="s">
        <v>556</v>
      </c>
      <c r="H44" s="139" t="s">
        <v>556</v>
      </c>
      <c r="I44" s="139" t="s">
        <v>556</v>
      </c>
      <c r="J44" s="139" t="s">
        <v>556</v>
      </c>
      <c r="K44" s="139" t="s">
        <v>556</v>
      </c>
      <c r="L44" s="139" t="s">
        <v>556</v>
      </c>
    </row>
    <row r="45" spans="1:12" ht="90.75" customHeight="1" x14ac:dyDescent="0.25">
      <c r="A45" s="58" t="s">
        <v>206</v>
      </c>
      <c r="B45" s="57" t="s">
        <v>458</v>
      </c>
      <c r="C45" s="205">
        <v>2022</v>
      </c>
      <c r="D45" s="205">
        <v>2022</v>
      </c>
      <c r="E45" s="56"/>
      <c r="F45" s="56"/>
      <c r="G45" s="139" t="s">
        <v>556</v>
      </c>
      <c r="H45" s="139" t="s">
        <v>556</v>
      </c>
      <c r="I45" s="139" t="s">
        <v>556</v>
      </c>
      <c r="J45" s="139" t="s">
        <v>556</v>
      </c>
      <c r="K45" s="139" t="s">
        <v>556</v>
      </c>
      <c r="L45" s="139" t="s">
        <v>556</v>
      </c>
    </row>
    <row r="46" spans="1:12" ht="167.25" customHeight="1" x14ac:dyDescent="0.25">
      <c r="A46" s="58" t="s">
        <v>204</v>
      </c>
      <c r="B46" s="57" t="s">
        <v>456</v>
      </c>
      <c r="C46" s="205">
        <v>2022</v>
      </c>
      <c r="D46" s="205">
        <v>2022</v>
      </c>
      <c r="E46" s="56"/>
      <c r="F46" s="56"/>
      <c r="G46" s="139" t="s">
        <v>556</v>
      </c>
      <c r="H46" s="139" t="s">
        <v>556</v>
      </c>
      <c r="I46" s="139" t="s">
        <v>556</v>
      </c>
      <c r="J46" s="139" t="s">
        <v>556</v>
      </c>
      <c r="K46" s="139" t="s">
        <v>556</v>
      </c>
      <c r="L46" s="139" t="s">
        <v>556</v>
      </c>
    </row>
    <row r="47" spans="1:12" ht="30.75" customHeight="1" x14ac:dyDescent="0.25">
      <c r="A47" s="58" t="s">
        <v>202</v>
      </c>
      <c r="B47" s="57" t="s">
        <v>203</v>
      </c>
      <c r="C47" s="205">
        <v>2022</v>
      </c>
      <c r="D47" s="205">
        <v>2022</v>
      </c>
      <c r="E47" s="56"/>
      <c r="F47" s="56"/>
      <c r="G47" s="139" t="s">
        <v>556</v>
      </c>
      <c r="H47" s="139" t="s">
        <v>556</v>
      </c>
      <c r="I47" s="139" t="s">
        <v>556</v>
      </c>
      <c r="J47" s="139" t="s">
        <v>556</v>
      </c>
      <c r="K47" s="139" t="s">
        <v>556</v>
      </c>
      <c r="L47" s="139" t="s">
        <v>556</v>
      </c>
    </row>
    <row r="48" spans="1:12" ht="37.5" customHeight="1" x14ac:dyDescent="0.25">
      <c r="A48" s="58" t="s">
        <v>468</v>
      </c>
      <c r="B48" s="59" t="s">
        <v>201</v>
      </c>
      <c r="C48" s="207"/>
      <c r="D48" s="207"/>
      <c r="E48" s="56"/>
      <c r="F48" s="56"/>
      <c r="G48" s="139" t="s">
        <v>556</v>
      </c>
      <c r="H48" s="139" t="s">
        <v>556</v>
      </c>
      <c r="I48" s="139" t="s">
        <v>556</v>
      </c>
      <c r="J48" s="139" t="s">
        <v>556</v>
      </c>
      <c r="K48" s="139" t="s">
        <v>556</v>
      </c>
      <c r="L48" s="139" t="s">
        <v>556</v>
      </c>
    </row>
    <row r="49" spans="1:12" ht="35.25" customHeight="1" x14ac:dyDescent="0.25">
      <c r="A49" s="58">
        <v>4</v>
      </c>
      <c r="B49" s="57" t="s">
        <v>199</v>
      </c>
      <c r="C49" s="205">
        <v>2022</v>
      </c>
      <c r="D49" s="205">
        <v>2022</v>
      </c>
      <c r="E49" s="56"/>
      <c r="F49" s="56"/>
      <c r="G49" s="139" t="s">
        <v>556</v>
      </c>
      <c r="H49" s="139" t="s">
        <v>556</v>
      </c>
      <c r="I49" s="139" t="s">
        <v>556</v>
      </c>
      <c r="J49" s="139" t="s">
        <v>556</v>
      </c>
      <c r="K49" s="139" t="s">
        <v>556</v>
      </c>
      <c r="L49" s="139" t="s">
        <v>556</v>
      </c>
    </row>
    <row r="50" spans="1:12" ht="86.25" customHeight="1" x14ac:dyDescent="0.25">
      <c r="A50" s="58" t="s">
        <v>200</v>
      </c>
      <c r="B50" s="57" t="s">
        <v>457</v>
      </c>
      <c r="C50" s="205">
        <v>2023</v>
      </c>
      <c r="D50" s="205">
        <v>2023</v>
      </c>
      <c r="E50" s="56"/>
      <c r="F50" s="56"/>
      <c r="G50" s="139" t="s">
        <v>556</v>
      </c>
      <c r="H50" s="139" t="s">
        <v>556</v>
      </c>
      <c r="I50" s="139" t="s">
        <v>556</v>
      </c>
      <c r="J50" s="139" t="s">
        <v>556</v>
      </c>
      <c r="K50" s="139" t="s">
        <v>556</v>
      </c>
      <c r="L50" s="139" t="s">
        <v>556</v>
      </c>
    </row>
    <row r="51" spans="1:12" ht="77.25" customHeight="1" x14ac:dyDescent="0.25">
      <c r="A51" s="58" t="s">
        <v>198</v>
      </c>
      <c r="B51" s="57" t="s">
        <v>459</v>
      </c>
      <c r="C51" s="205">
        <v>2022</v>
      </c>
      <c r="D51" s="205">
        <v>2023</v>
      </c>
      <c r="E51" s="56"/>
      <c r="F51" s="56"/>
      <c r="G51" s="139" t="s">
        <v>556</v>
      </c>
      <c r="H51" s="139" t="s">
        <v>556</v>
      </c>
      <c r="I51" s="139" t="s">
        <v>556</v>
      </c>
      <c r="J51" s="139" t="s">
        <v>556</v>
      </c>
      <c r="K51" s="139" t="s">
        <v>556</v>
      </c>
      <c r="L51" s="139" t="s">
        <v>556</v>
      </c>
    </row>
    <row r="52" spans="1:12" ht="71.25" customHeight="1" x14ac:dyDescent="0.25">
      <c r="A52" s="58" t="s">
        <v>196</v>
      </c>
      <c r="B52" s="57" t="s">
        <v>197</v>
      </c>
      <c r="C52" s="205">
        <v>2022</v>
      </c>
      <c r="D52" s="205">
        <v>2022</v>
      </c>
      <c r="E52" s="56"/>
      <c r="F52" s="56"/>
      <c r="G52" s="139" t="s">
        <v>556</v>
      </c>
      <c r="H52" s="139" t="s">
        <v>556</v>
      </c>
      <c r="I52" s="139" t="s">
        <v>556</v>
      </c>
      <c r="J52" s="139" t="s">
        <v>556</v>
      </c>
      <c r="K52" s="139" t="s">
        <v>556</v>
      </c>
      <c r="L52" s="139" t="s">
        <v>556</v>
      </c>
    </row>
    <row r="53" spans="1:12" ht="48" customHeight="1" x14ac:dyDescent="0.25">
      <c r="A53" s="58" t="s">
        <v>194</v>
      </c>
      <c r="B53" s="94" t="s">
        <v>460</v>
      </c>
      <c r="C53" s="205">
        <v>2023</v>
      </c>
      <c r="D53" s="205">
        <v>2023</v>
      </c>
      <c r="E53" s="56"/>
      <c r="F53" s="56"/>
      <c r="G53" s="139" t="s">
        <v>556</v>
      </c>
      <c r="H53" s="139" t="s">
        <v>556</v>
      </c>
      <c r="I53" s="139" t="s">
        <v>556</v>
      </c>
      <c r="J53" s="139" t="s">
        <v>556</v>
      </c>
      <c r="K53" s="139" t="s">
        <v>556</v>
      </c>
      <c r="L53" s="139" t="s">
        <v>556</v>
      </c>
    </row>
    <row r="54" spans="1:12" ht="46.5" customHeight="1" x14ac:dyDescent="0.25">
      <c r="A54" s="58" t="s">
        <v>461</v>
      </c>
      <c r="B54" s="57" t="s">
        <v>195</v>
      </c>
      <c r="C54" s="205">
        <v>2023</v>
      </c>
      <c r="D54" s="205">
        <v>2023</v>
      </c>
      <c r="E54" s="56"/>
      <c r="F54" s="56"/>
      <c r="G54" s="139" t="s">
        <v>556</v>
      </c>
      <c r="H54" s="139" t="s">
        <v>556</v>
      </c>
      <c r="I54" s="139" t="s">
        <v>556</v>
      </c>
      <c r="J54" s="139" t="s">
        <v>556</v>
      </c>
      <c r="K54" s="139" t="s">
        <v>556</v>
      </c>
      <c r="L54" s="139" t="s">
        <v>556</v>
      </c>
    </row>
  </sheetData>
  <customSheetViews>
    <customSheetView guid="{C290BBE0-3C98-461A-94BD-C632345D89F6}" scale="60" showPageBreaks="1" fitToPage="1" printArea="1" hiddenColumns="1" view="pageBreakPreview">
      <selection activeCell="I51" sqref="I51"/>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I51" sqref="I51"/>
      <pageMargins left="0.70866141732283472" right="0.70866141732283472" top="0.74803149606299213" bottom="0.74803149606299213" header="0.31496062992125984" footer="0.31496062992125984"/>
      <pageSetup paperSize="8" scale="56" orientation="portrait" r:id="rId2"/>
    </customSheetView>
    <customSheetView guid="{39B71E68-BF27-4D0E-9B8B-6F4286FA19B0}" scale="60" showPageBreaks="1" fitToPage="1" printArea="1" hiddenColumns="1" view="pageBreakPreview">
      <selection activeCell="I51" sqref="I51"/>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1" fitToHeight="10"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 '!Заголовки_для_печати</vt:lpstr>
      <vt:lpstr>'6.1. Паспорт сетевой график'!Заголовки_для_печати</vt:lpstr>
      <vt:lpstr>'6.2. Паспорт фин осв ввод'!Заголовки_для_печати</vt:lpstr>
      <vt:lpstr>'8. Общие сведения'!Заголовки_для_печати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2021-06-18T07:22:25Z</cp:lastPrinted>
  <dcterms:created xsi:type="dcterms:W3CDTF">2015-08-16T15:31:05Z</dcterms:created>
  <dcterms:modified xsi:type="dcterms:W3CDTF">2022-01-18T12:35:20Z</dcterms:modified>
</cp:coreProperties>
</file>