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F20F736-BA51-4F81-A933-AE738A50E44E}" xr6:coauthVersionLast="36" xr6:coauthVersionMax="36" xr10:uidLastSave="{00000000-0000-0000-0000-000000000000}"/>
  <bookViews>
    <workbookView xWindow="0" yWindow="0" windowWidth="28800" windowHeight="11625" tabRatio="855"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7" r:id="rId10"/>
    <sheet name="7. Паспорт отчет о закупке" sheetId="5" r:id="rId11"/>
    <sheet name="8. Общие сведения"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[0]!____M8</definedName>
    <definedName name="____M9">[0]!____M9</definedName>
    <definedName name="____q11">[0]!____q11</definedName>
    <definedName name="____q15">[0]!____q15</definedName>
    <definedName name="____q17">[0]!____q17</definedName>
    <definedName name="____q2">[0]!____q2</definedName>
    <definedName name="____q3">[0]!____q3</definedName>
    <definedName name="____q4">[0]!____q4</definedName>
    <definedName name="____q5">[0]!____q5</definedName>
    <definedName name="____q6">[0]!____q6</definedName>
    <definedName name="____q7">[0]!____q7</definedName>
    <definedName name="____q8">[0]!____q8</definedName>
    <definedName name="____q9">[0]!____q9</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[0]!___FY1</definedName>
    <definedName name="___M8">[0]!___M8</definedName>
    <definedName name="___M9">[0]!___M9</definedName>
    <definedName name="___q11">[0]!___q11</definedName>
    <definedName name="___q15">[0]!___q15</definedName>
    <definedName name="___q17">[0]!___q17</definedName>
    <definedName name="___q2">[0]!___q2</definedName>
    <definedName name="___q3">[0]!___q3</definedName>
    <definedName name="___q4">[0]!___q4</definedName>
    <definedName name="___q5">[0]!___q5</definedName>
    <definedName name="___q6">[0]!___q6</definedName>
    <definedName name="___q7">[0]!___q7</definedName>
    <definedName name="___q8">[0]!___q8</definedName>
    <definedName name="___q9">[0]!___q9</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[0]!__M8</definedName>
    <definedName name="__M9">[0]!__M9</definedName>
    <definedName name="__q11">[0]!__q11</definedName>
    <definedName name="__q15">[0]!__q15</definedName>
    <definedName name="__q17">[0]!__q17</definedName>
    <definedName name="__q2">[0]!__q2</definedName>
    <definedName name="__q3">[0]!__q3</definedName>
    <definedName name="__q4">[0]!__q4</definedName>
    <definedName name="__q5">[0]!__q5</definedName>
    <definedName name="__q6">[0]!__q6</definedName>
    <definedName name="__q7">[0]!__q7</definedName>
    <definedName name="__q8">[0]!__q8</definedName>
    <definedName name="__q9">[0]!__q9</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[0]!_bty6</definedName>
    <definedName name="_FY1">#N/A</definedName>
    <definedName name="_gh1">[0]!_gh1</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ЛЭП'!$A$24:$AA$31</definedName>
    <definedName name="a" localSheetId="9">#REF!</definedName>
    <definedName name="a">#REF!</definedName>
    <definedName name="ALL_ORG" localSheetId="9">#REF!</definedName>
    <definedName name="ALL_ORG">#REF!</definedName>
    <definedName name="AN">#N/A</definedName>
    <definedName name="asasfddddddddddddddddd">[0]!asasfddddddddddddddddd</definedName>
    <definedName name="ayan">[0]!ayan</definedName>
    <definedName name="B490_02" localSheetId="9">'[4]УФ-61'!#REF!</definedName>
    <definedName name="B490_02">'[4]УФ-61'!#REF!</definedName>
    <definedName name="BazPotrEEList">[5]Лист!$A$90</definedName>
    <definedName name="bb">[0]!bb</definedName>
    <definedName name="bbbbbbnhnmh">[0]!bbbbbbnhnmh</definedName>
    <definedName name="bfd" hidden="1">{#N/A,#N/A,TRUE,"Лист1";#N/A,#N/A,TRUE,"Лист2";#N/A,#N/A,TRUE,"Лист3"}</definedName>
    <definedName name="bfgd">[0]!bfgd</definedName>
    <definedName name="bgfcdfs">[0]!bgfcdfs</definedName>
    <definedName name="bghjjjjjjjjjjjjjjjjjj" hidden="1">{#N/A,#N/A,TRUE,"Лист1";#N/A,#N/A,TRUE,"Лист2";#N/A,#N/A,TRUE,"Лист3"}</definedName>
    <definedName name="bghty">[0]!bghty</definedName>
    <definedName name="bghvgvvvvvvvvvvvvvvvvv" hidden="1">{#N/A,#N/A,TRUE,"Лист1";#N/A,#N/A,TRUE,"Лист2";#N/A,#N/A,TRUE,"Лист3"}</definedName>
    <definedName name="bhgggf">[0]!bhgggf</definedName>
    <definedName name="bhgggggggggggggggg">[0]!bhgggggggggggggggg</definedName>
    <definedName name="bhjghff">[0]!bhjghff</definedName>
    <definedName name="bmjjhbvfgf">[0]!bmjjhbvfgf</definedName>
    <definedName name="bn" hidden="1">{#N/A,#N/A,TRUE,"Лист1";#N/A,#N/A,TRUE,"Лист2";#N/A,#N/A,TRUE,"Лист3"}</definedName>
    <definedName name="bnbbnvbcvbcvx">[0]!bnbbnvbcvbcvx</definedName>
    <definedName name="bnghfh">[0]!bnghfh</definedName>
    <definedName name="BoilList">[5]Лист!$A$270</definedName>
    <definedName name="BoilQnt">[5]Лист!$B$271</definedName>
    <definedName name="btytu">[0]!btytu</definedName>
    <definedName name="btyty">[0]!btyty</definedName>
    <definedName name="bu7u">[0]!bu7u</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[0]!bvffffffffffffffff</definedName>
    <definedName name="bvffffffffffffffffff" hidden="1">{#N/A,#N/A,TRUE,"Лист1";#N/A,#N/A,TRUE,"Лист2";#N/A,#N/A,TRUE,"Лист3"}</definedName>
    <definedName name="bvfgdfsf">[0]!bvfgdfsf</definedName>
    <definedName name="bvggggggggggggggg" hidden="1">{#N/A,#N/A,TRUE,"Лист1";#N/A,#N/A,TRUE,"Лист2";#N/A,#N/A,TRUE,"Лист3"}</definedName>
    <definedName name="bvgggggggggggggggg">[0]!bvgggggggggggggggg</definedName>
    <definedName name="bvhggggggggggggggggggg">[0]!bvhggggggggggggggggggg</definedName>
    <definedName name="bvjhjjjjjjjjjjjjjjjjjjjjj">[0]!bvjhjjjjjjjjjjjjjjjjjjjjj</definedName>
    <definedName name="bvnvb">[0]!bvnvb</definedName>
    <definedName name="bvvb">[0]!bvvb</definedName>
    <definedName name="bvvmnbm">[0]!bvvmnbm</definedName>
    <definedName name="bvvvcxcv">[0]!bvvvcxcv</definedName>
    <definedName name="bytb">[0]!bytb</definedName>
    <definedName name="bytu">[0]!bytu</definedName>
    <definedName name="byurt">[0]!byurt</definedName>
    <definedName name="ccccccccccccccccc">[0]!ccccccccccccccccc</definedName>
    <definedName name="ccffffffffffffffffffff">[0]!ccffffffffffffffffffff</definedName>
    <definedName name="cd">#N/A</definedName>
    <definedName name="cdsdddddddddddddddd">[0]!cdsdddddddddddddddd</definedName>
    <definedName name="cdsesssssssssssssssss">[0]!cdsesssssssssssssssss</definedName>
    <definedName name="cfddddddddddddd">[0]!cfddddddddddddd</definedName>
    <definedName name="cfdddddddddddddddddd">[0]!cfdddddddddddddddddd</definedName>
    <definedName name="cfgdffffffffffffff">[0]!cfgdffffffffffffff</definedName>
    <definedName name="cfghhhhhhhhhhhhhhhhh">[0]!cfghhhhhhhhhhhhhhhhh</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[0]!csddddddddddddddd</definedName>
    <definedName name="ct">#N/A</definedName>
    <definedName name="CUR_VER">[6]Заголовок!$B$21</definedName>
    <definedName name="cv">[0]!cv</definedName>
    <definedName name="cvb">[0]!cvb</definedName>
    <definedName name="cvbcvnb">[0]!cvbcvnb</definedName>
    <definedName name="cvbnnb">[0]!cvbnnb</definedName>
    <definedName name="cvbvvnbvnm">[0]!cvbvvnbvnm</definedName>
    <definedName name="cvdddddddddddddddd">[0]!cvdddddddddddddddd</definedName>
    <definedName name="cvxdsda">[0]!cvxdsda</definedName>
    <definedName name="cxcvvbnvnb">[0]!cxcvvbnvnb</definedName>
    <definedName name="cxdddddddddddddddddd">[0]!cxdddddddddddddddddd</definedName>
    <definedName name="cxdfsdssssssssssssss">[0]!cxdfsdssssssssssssss</definedName>
    <definedName name="cxdweeeeeeeeeeeeeeeeeee">[0]!cxdweeeeeeeeeeeeeeeeeee</definedName>
    <definedName name="cxvvvvvvvvvvvvvvvvvvv" hidden="1">{#N/A,#N/A,TRUE,"Лист1";#N/A,#N/A,TRUE,"Лист2";#N/A,#N/A,TRUE,"Лист3"}</definedName>
    <definedName name="cxxdddddddddddddddd">[0]!cxxdddddddddddddddd</definedName>
    <definedName name="ddd" localSheetId="9">[2]FES!#REF!</definedName>
    <definedName name="ddd">[2]FES!#REF!</definedName>
    <definedName name="dfdfddddddddfddddddddddfd">[0]!dfdfddddddddfddddddddddfd</definedName>
    <definedName name="dfdfgggggggggggggggggg">[0]!dfdfgggggggggggggggggg</definedName>
    <definedName name="dfdfsssssssssssssssssss">[0]!dfdfsssssssssssssssssss</definedName>
    <definedName name="dfdghj">[0]!dfdghj</definedName>
    <definedName name="dffdghfh">[0]!dffdghfh</definedName>
    <definedName name="dfgdfgdghf">[0]!dfgdfgdghf</definedName>
    <definedName name="dfgfdgfjh">[0]!dfgfdgfjh</definedName>
    <definedName name="dfhghhjjkl">[0]!dfhghhjjkl</definedName>
    <definedName name="dfrgtt">[0]!dfrgtt</definedName>
    <definedName name="dfxffffffffffffffffff">[0]!dfxffffffffffffffffff</definedName>
    <definedName name="dgfsd">[0]!dgfsd</definedName>
    <definedName name="dip">[7]FST5!$G$149:$G$165,P1_dip,P2_dip,P3_dip,P4_dip</definedName>
    <definedName name="ds">[0]!ds</definedName>
    <definedName name="dsdddddddddddddddddddd">[0]!dsdddddddddddddddddddd</definedName>
    <definedName name="dsffffffffffffffffffffffffff">[0]!dsffffffffffffffffffffffffff</definedName>
    <definedName name="dsfgdghjhg" hidden="1">{#N/A,#N/A,TRUE,"Лист1";#N/A,#N/A,TRUE,"Лист2";#N/A,#N/A,TRUE,"Лист3"}</definedName>
    <definedName name="dsragh">#N/A</definedName>
    <definedName name="dvsgf">[0]!dvsgf</definedName>
    <definedName name="dxsddddddddddddddd">[0]!dxsddddddddddddddd</definedName>
    <definedName name="E">[0]!E</definedName>
    <definedName name="errtrtruy">[0]!errtrtruy</definedName>
    <definedName name="errttuyiuy" hidden="1">{#N/A,#N/A,TRUE,"Лист1";#N/A,#N/A,TRUE,"Лист2";#N/A,#N/A,TRUE,"Лист3"}</definedName>
    <definedName name="errytyutiuyg" hidden="1">{#N/A,#N/A,TRUE,"Лист1";#N/A,#N/A,TRUE,"Лист2";#N/A,#N/A,TRUE,"Лист3"}</definedName>
    <definedName name="ert">[0]!ert</definedName>
    <definedName name="ertetyruy">[0]!ertetyruy</definedName>
    <definedName name="esdsfdfgh" hidden="1">{#N/A,#N/A,TRUE,"Лист1";#N/A,#N/A,TRUE,"Лист2";#N/A,#N/A,TRUE,"Лист3"}</definedName>
    <definedName name="eso">[7]FST5!$G$149:$G$165,P1_eso</definedName>
    <definedName name="eswdfgf">[0]!eswdfgf</definedName>
    <definedName name="etrtyt">[0]!etrtyt</definedName>
    <definedName name="etrytru" hidden="1">{#N/A,#N/A,TRUE,"Лист1";#N/A,#N/A,TRUE,"Лист2";#N/A,#N/A,TRUE,"Лист3"}</definedName>
    <definedName name="ew">#N/A</definedName>
    <definedName name="ewesds">[0]!ewesds</definedName>
    <definedName name="ewrtertuyt" hidden="1">{#N/A,#N/A,TRUE,"Лист1";#N/A,#N/A,TRUE,"Лист2";#N/A,#N/A,TRUE,"Лист3"}</definedName>
    <definedName name="ewsddddddddddddddddd">[0]!ewsddddddddddddddddd</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[0]!fddddddddddddddd</definedName>
    <definedName name="fdfccgh" hidden="1">{#N/A,#N/A,TRUE,"Лист1";#N/A,#N/A,TRUE,"Лист2";#N/A,#N/A,TRUE,"Лист3"}</definedName>
    <definedName name="fdfg">[0]!fdfg</definedName>
    <definedName name="fdfgdjgfh">[0]!fdfgdjgfh</definedName>
    <definedName name="fdfggghgjh" hidden="1">{#N/A,#N/A,TRUE,"Лист1";#N/A,#N/A,TRUE,"Лист2";#N/A,#N/A,TRUE,"Лист3"}</definedName>
    <definedName name="fdfsdsssssssssssssssssssss">[0]!fdfsdsssssssssssssssssssss</definedName>
    <definedName name="fdfvcvvv">[0]!fdfvcvvv</definedName>
    <definedName name="fdghfghfj">[0]!fdghfghfj</definedName>
    <definedName name="fdgrfgdgggggggggggggg">[0]!fdgrfgdgggggggggggggg</definedName>
    <definedName name="fdrttttggggggggggg">[0]!fdrttttggggggggggg</definedName>
    <definedName name="fff" localSheetId="9">#REF!</definedName>
    <definedName name="fff">#REF!</definedName>
    <definedName name="ffffffffffffffffffff">[0]!ffffffffffffffffffff</definedName>
    <definedName name="fg">#N/A</definedName>
    <definedName name="fgfgf">[0]!fgfgf</definedName>
    <definedName name="fgfgffffff">[0]!fgfgffffff</definedName>
    <definedName name="fgfhghhhhhhhhhhh">[0]!fgfhghhhhhhhhhhh</definedName>
    <definedName name="fgghfhghj" hidden="1">{#N/A,#N/A,TRUE,"Лист1";#N/A,#N/A,TRUE,"Лист2";#N/A,#N/A,TRUE,"Лист3"}</definedName>
    <definedName name="fggjhgjk">[0]!fggjhgjk</definedName>
    <definedName name="fghgfh">[0]!fghgfh</definedName>
    <definedName name="fghghjk" hidden="1">{#N/A,#N/A,TRUE,"Лист1";#N/A,#N/A,TRUE,"Лист2";#N/A,#N/A,TRUE,"Лист3"}</definedName>
    <definedName name="fghk">[0]!fghk</definedName>
    <definedName name="fgjhfhgj">[0]!fgjhfhgj</definedName>
    <definedName name="fhghgjh" hidden="1">{#N/A,#N/A,TRUE,"Лист1";#N/A,#N/A,TRUE,"Лист2";#N/A,#N/A,TRUE,"Лист3"}</definedName>
    <definedName name="fhgjh">[0]!fhgjh</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[0]!fsderswerwer</definedName>
    <definedName name="ftfhtfhgft">[0]!ftfhtfhgft</definedName>
    <definedName name="FuelQnt">[5]Лист!$B$17</definedName>
    <definedName name="gdgfgghj">[0]!gdgfgghj</definedName>
    <definedName name="GESList">[5]Лист!$A$30</definedName>
    <definedName name="GESQnt">[5]Параметры!$B$6</definedName>
    <definedName name="gfbhty">[0]!gfbhty</definedName>
    <definedName name="gffffffffffffff" hidden="1">{#N/A,#N/A,TRUE,"Лист1";#N/A,#N/A,TRUE,"Лист2";#N/A,#N/A,TRUE,"Лист3"}</definedName>
    <definedName name="gfg">#N/A</definedName>
    <definedName name="gfgfddddddddddd">[0]!gfgfddddddddddd</definedName>
    <definedName name="gfgffdssssssssssssss" hidden="1">{#N/A,#N/A,TRUE,"Лист1";#N/A,#N/A,TRUE,"Лист2";#N/A,#N/A,TRUE,"Лист3"}</definedName>
    <definedName name="gfgfffgh">[0]!gfgfffgh</definedName>
    <definedName name="gfgfgfcccccccccccccccccccccc">[0]!gfgfgfcccccccccccccccccccccc</definedName>
    <definedName name="gfgfgffffffffffffff">[0]!gfgfgffffffffffffff</definedName>
    <definedName name="gfgfgfffffffffffffff">[0]!gfgfgfffffffffffffff</definedName>
    <definedName name="gfgfgfh">[0]!gfgfgfh</definedName>
    <definedName name="gfgfhgfhhhhhhhhhhhhhhhhh" hidden="1">{#N/A,#N/A,TRUE,"Лист1";#N/A,#N/A,TRUE,"Лист2";#N/A,#N/A,TRUE,"Лист3"}</definedName>
    <definedName name="gfhggggggggggggggg">[0]!gfhggggggggggggggg</definedName>
    <definedName name="gfhghgjk">[0]!gfhghgjk</definedName>
    <definedName name="gfhgjh">[0]!gfhgjh</definedName>
    <definedName name="ggfffffffffffff">[0]!ggfffffffffffff</definedName>
    <definedName name="ggg">[0]!ggg</definedName>
    <definedName name="gggggggggggg" hidden="1">{#N/A,#N/A,TRUE,"Лист1";#N/A,#N/A,TRUE,"Лист2";#N/A,#N/A,TRUE,"Лист3"}</definedName>
    <definedName name="ggggggggggggggggg" hidden="1">{#N/A,#N/A,TRUE,"Лист1";#N/A,#N/A,TRUE,"Лист2";#N/A,#N/A,TRUE,"Лист3"}</definedName>
    <definedName name="gggggggggggggggggg">[0]!gggggggggggggggggg</definedName>
    <definedName name="gghggggggggggg">[0]!gghggggggggggg</definedName>
    <definedName name="gh">#N/A</definedName>
    <definedName name="ghfffffffffffffff">[0]!ghfffffffffffffff</definedName>
    <definedName name="ghfhfh">[0]!ghfhfh</definedName>
    <definedName name="ghghf">[0]!ghghf</definedName>
    <definedName name="ghghgy" hidden="1">{#N/A,#N/A,TRUE,"Лист1";#N/A,#N/A,TRUE,"Лист2";#N/A,#N/A,TRUE,"Лист3"}</definedName>
    <definedName name="ghgjgk">[0]!ghgjgk</definedName>
    <definedName name="ghgjjjjjjjjjjjjjjjjjjjjjjjj">[0]!ghgjjjjjjjjjjjjjjjjjjjjjjjj</definedName>
    <definedName name="ghhhjgh">[0]!ghhhjgh</definedName>
    <definedName name="ghhjgygft">[0]!ghhjgygft</definedName>
    <definedName name="ghhktyi">#N/A</definedName>
    <definedName name="ghjghkjkkjl">[0]!ghjghkjkkjl</definedName>
    <definedName name="ghjhfghdrgd">[0]!ghjhfghdrgd</definedName>
    <definedName name="grdtrgcfg" hidden="1">{#N/A,#N/A,TRUE,"Лист1";#N/A,#N/A,TRUE,"Лист2";#N/A,#N/A,TRUE,"Лист3"}</definedName>
    <definedName name="grety5e">#N/A</definedName>
    <definedName name="gtyt">[0]!gtyt</definedName>
    <definedName name="gy">[0]!gy</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[0]!hgfgddddddddddddd</definedName>
    <definedName name="hgfty">[0]!hgfty</definedName>
    <definedName name="hgfvhgffdgfdsdass">[0]!hgfvhgffdgfdsdass</definedName>
    <definedName name="hggg">[0]!hggg</definedName>
    <definedName name="hghf">[0]!hghf</definedName>
    <definedName name="hghffgereeeeeeeeeeeeee">[0]!hghffgereeeeeeeeeeeeee</definedName>
    <definedName name="hghfgd">[0]!hghfgd</definedName>
    <definedName name="hghgfdddddddddddd">[0]!hghgfdddddddddddd</definedName>
    <definedName name="hghgff">[0]!hghgff</definedName>
    <definedName name="hghgfhgfgd">[0]!hghgfhgfgd</definedName>
    <definedName name="hghggggggggggggggg">[0]!hghggggggggggggggg</definedName>
    <definedName name="hghgggggggggggggggg">[0]!hghgggggggggggggggg</definedName>
    <definedName name="hghgh">[0]!hghgh</definedName>
    <definedName name="hghghff">[0]!hghghff</definedName>
    <definedName name="hghgy">[0]!hghgy</definedName>
    <definedName name="hghjjjjjjjjjjjjjjjjjjjjjjjj">[0]!hghjjjjjjjjjjjjjjjjjjjjjjjj</definedName>
    <definedName name="hgjggjhk">[0]!hgjggjhk</definedName>
    <definedName name="hgjhgj">[0]!hgjhgj</definedName>
    <definedName name="hgjj">[0]!hgjj</definedName>
    <definedName name="hgjjjjjjjjjjjjjjjjjjjjj">[0]!hgjjjjjjjjjjjjjjjjjjjjj</definedName>
    <definedName name="hgkgjh">[0]!hgkgjh</definedName>
    <definedName name="hgyjyjghgjyjjj">[0]!hgyjyjghgjyjjj</definedName>
    <definedName name="hh">[0]!hh</definedName>
    <definedName name="hhghdffff">[0]!hhghdffff</definedName>
    <definedName name="hhghfrte">[0]!hhghfrte</definedName>
    <definedName name="hhh" hidden="1">{#N/A,#N/A,TRUE,"Лист1";#N/A,#N/A,TRUE,"Лист2";#N/A,#N/A,TRUE,"Лист3"}</definedName>
    <definedName name="hhhhhhhhhhhh">[0]!hhhhhhhhhhhh</definedName>
    <definedName name="hhhhhhhhhhhhhhhhhhhhhhhhhhhhhhhhhhhhhhhhhhhhhhhhhhhhhhhhhhhhhh">[0]!hhhhhhhhhhhhhhhhhhhhhhhhhhhhhhhhhhhhhhhhhhhhhhhhhhhhhhhhhhhhhh</definedName>
    <definedName name="hhhhhthhhhthhth" hidden="1">{#N/A,#N/A,TRUE,"Лист1";#N/A,#N/A,TRUE,"Лист2";#N/A,#N/A,TRUE,"Лист3"}</definedName>
    <definedName name="hhtgyghgy">[0]!hhtgyghgy</definedName>
    <definedName name="hj">[0]!hj</definedName>
    <definedName name="hjghhgf">[0]!hjghhgf</definedName>
    <definedName name="hjghjgf">[0]!hjghjgf</definedName>
    <definedName name="hjhjgfdfs">[0]!hjhjgfdfs</definedName>
    <definedName name="hjhjhghgfg">[0]!hjhjhghgfg</definedName>
    <definedName name="hjjgjgd">[0]!hjjgjgd</definedName>
    <definedName name="hjjhjhgfgffds">[0]!hjjhjhgfgffds</definedName>
    <definedName name="hvhgfhgdfgd">[0]!hvhgfhgdfgd</definedName>
    <definedName name="hvjfjghfyufuyg">[0]!hvjfjghfyufuyg</definedName>
    <definedName name="hyghggggggggggggggg" hidden="1">{#N/A,#N/A,TRUE,"Лист1";#N/A,#N/A,TRUE,"Лист2";#N/A,#N/A,TRUE,"Лист3"}</definedName>
    <definedName name="iijjjjjjjjjjjjj">[0]!iijjjjjjjjjjjjj</definedName>
    <definedName name="ijhukjhjkhj">[0]!ijhukjhjkhj</definedName>
    <definedName name="IL">[0]!IL</definedName>
    <definedName name="ILI">[0]!ILI</definedName>
    <definedName name="ILILI">[0]!ILILI</definedName>
    <definedName name="ILILIL">[0]!ILILIL</definedName>
    <definedName name="ILILILIL">[0]!ILILILIL</definedName>
    <definedName name="ILIUL">[0]!ILIUL</definedName>
    <definedName name="ILIULIL">[0]!ILIULIL</definedName>
    <definedName name="ILLIL">[0]!ILLIL</definedName>
    <definedName name="ILUILIL">[0]!ILUILIL</definedName>
    <definedName name="ILYKLK">[0]!ILYKLK</definedName>
    <definedName name="imuuybrd">[0]!imuuybrd</definedName>
    <definedName name="ioiomkjjjjj">[0]!ioiomkjjjjj</definedName>
    <definedName name="iouhnjvgfcfd">[0]!iouhnjvgfcfd</definedName>
    <definedName name="iouiuyiuyutuyrt">[0]!iouiuyiuyutuyrt</definedName>
    <definedName name="iounuibuig">[0]!iounuibuig</definedName>
    <definedName name="iouyuytytfty">[0]!iouyuytytfty</definedName>
    <definedName name="Irtysh">[14]иртышская!$A$5:$G$42</definedName>
    <definedName name="iuiiiiiiiiiiiiiiiiii" hidden="1">{#N/A,#N/A,TRUE,"Лист1";#N/A,#N/A,TRUE,"Лист2";#N/A,#N/A,TRUE,"Лист3"}</definedName>
    <definedName name="iuiohjkjk">[0]!iuiohjkjk</definedName>
    <definedName name="iuiuyggggggggggggggggggg">[0]!iuiuyggggggggggggggggggg</definedName>
    <definedName name="iuiuytrsgfjh">[0]!iuiuytrsgfjh</definedName>
    <definedName name="iuiytyyfdg" hidden="1">{#N/A,#N/A,TRUE,"Лист1";#N/A,#N/A,TRUE,"Лист2";#N/A,#N/A,TRUE,"Лист3"}</definedName>
    <definedName name="iujjjjjjjjjhjh">[0]!iujjjjjjjjjhjh</definedName>
    <definedName name="iujjjjjjjjjjjjjjjjjj">[0]!iujjjjjjjjjjjjjjjjjj</definedName>
    <definedName name="iukjjjjjjjjjjjj" hidden="1">{#N/A,#N/A,TRUE,"Лист1";#N/A,#N/A,TRUE,"Лист2";#N/A,#N/A,TRUE,"Лист3"}</definedName>
    <definedName name="iukjkjgh">[0]!iukjkjgh</definedName>
    <definedName name="IULIL">[0]!IULIL</definedName>
    <definedName name="iuubbbbbbbbbbbb">[0]!iuubbbbbbbbbbbb</definedName>
    <definedName name="iuuhhbvg">[0]!iuuhhbvg</definedName>
    <definedName name="iuuitt">[0]!iuuitt</definedName>
    <definedName name="iuuiyyttyty">[0]!iuuiyyttyty</definedName>
    <definedName name="iuuuuuuuuuuuuuuuu">[0]!iuuuuuuuuuuuuuuuu</definedName>
    <definedName name="iuuuuuuuuuuuuuuuuuuu">[0]!iuuuuuuuuuuuuuuuuuuu</definedName>
    <definedName name="iuuyyyyyyyyyyyyyyy">[0]!iuuyyyyyyyyyyyyyyy</definedName>
    <definedName name="iyuuytvt" hidden="1">{#N/A,#N/A,TRUE,"Лист1";#N/A,#N/A,TRUE,"Лист2";#N/A,#N/A,TRUE,"Лист3"}</definedName>
    <definedName name="j">#N/A</definedName>
    <definedName name="jbnbvggggggggggggggg">[0]!jbnbvggggggggggggggg</definedName>
    <definedName name="jghghfd">[0]!jghghfd</definedName>
    <definedName name="jgjhgd">[0]!jgjhgd</definedName>
    <definedName name="jhfgfs" hidden="1">{#N/A,#N/A,TRUE,"Лист1";#N/A,#N/A,TRUE,"Лист2";#N/A,#N/A,TRUE,"Лист3"}</definedName>
    <definedName name="jhfghfyu">[0]!jhfghfyu</definedName>
    <definedName name="jhfghgfgfgfdfs" hidden="1">{#N/A,#N/A,TRUE,"Лист1";#N/A,#N/A,TRUE,"Лист2";#N/A,#N/A,TRUE,"Лист3"}</definedName>
    <definedName name="jhghfd">[0]!jhghfd</definedName>
    <definedName name="jhghjf">[0]!jhghjf</definedName>
    <definedName name="jhhgfddfs">[0]!jhhgfddfs</definedName>
    <definedName name="jhhgjhgf">[0]!jhhgjhgf</definedName>
    <definedName name="jhhhjhgghg">[0]!jhhhjhgghg</definedName>
    <definedName name="jhhjgkjgl">[0]!jhhjgkjgl</definedName>
    <definedName name="jhjgfghf">[0]!jhjgfghf</definedName>
    <definedName name="jhjgjgh">[0]!jhjgjgh</definedName>
    <definedName name="jhjhf">[0]!jhjhf</definedName>
    <definedName name="jhjhjhjggggggggggggg">[0]!jhjhjhjggggggggggggg</definedName>
    <definedName name="jhjhyyyyyyyyyyyyyy">[0]!jhjhyyyyyyyyyyyyyy</definedName>
    <definedName name="jhjjhhhhhh">[0]!jhjjhhhhhh</definedName>
    <definedName name="jhjkghgdd">[0]!jhjkghgdd</definedName>
    <definedName name="jhjytyyyyyyyyyyyyyyyy" hidden="1">{#N/A,#N/A,TRUE,"Лист1";#N/A,#N/A,TRUE,"Лист2";#N/A,#N/A,TRUE,"Лист3"}</definedName>
    <definedName name="jhkhjghfg">[0]!jhkhjghfg</definedName>
    <definedName name="jhkjhjhg">[0]!jhkjhjhg</definedName>
    <definedName name="jhtjgyt" hidden="1">{#N/A,#N/A,TRUE,"Лист1";#N/A,#N/A,TRUE,"Лист2";#N/A,#N/A,TRUE,"Лист3"}</definedName>
    <definedName name="jhujghj">[0]!jhujghj</definedName>
    <definedName name="jhujy">[0]!jhujy</definedName>
    <definedName name="jhy">[0]!jhy</definedName>
    <definedName name="jjhjgjhfg">[0]!jjhjgjhfg</definedName>
    <definedName name="jjhjhhhhhhhhhhhhhhh">[0]!jjhjhhhhhhhhhhhhhhh</definedName>
    <definedName name="jjkjhhgffd">[0]!jjkjhhgffd</definedName>
    <definedName name="jkbvbcdxd">[0]!jkbvbcdxd</definedName>
    <definedName name="jkhffddds" hidden="1">{#N/A,#N/A,TRUE,"Лист1";#N/A,#N/A,TRUE,"Лист2";#N/A,#N/A,TRUE,"Лист3"}</definedName>
    <definedName name="jkhujygytf">[0]!jkhujygytf</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[0]!jujhghgcvgfxc</definedName>
    <definedName name="jyihtg">[0]!jyihtg</definedName>
    <definedName name="jyuytvbyvtvfr" hidden="1">{#N/A,#N/A,TRUE,"Лист1";#N/A,#N/A,TRUE,"Лист2";#N/A,#N/A,TRUE,"Лист3"}</definedName>
    <definedName name="k">#N/A</definedName>
    <definedName name="khjkhjghf" hidden="1">{#N/A,#N/A,TRUE,"Лист1";#N/A,#N/A,TRUE,"Лист2";#N/A,#N/A,TRUE,"Лист3"}</definedName>
    <definedName name="kiuytte">[0]!kiuytte</definedName>
    <definedName name="kj" hidden="1">{#N/A,#N/A,TRUE,"Лист1";#N/A,#N/A,TRUE,"Лист2";#N/A,#N/A,TRUE,"Лист3"}</definedName>
    <definedName name="kjhhgfgfs">[0]!kjhhgfgfs</definedName>
    <definedName name="kjhiuh">[0]!kjhiuh</definedName>
    <definedName name="kjhjhgggggggggggggg">[0]!kjhjhgggggggggggggg</definedName>
    <definedName name="kjhjhhjgfd">[0]!kjhjhhjgfd</definedName>
    <definedName name="kjhkghgggggggggggg">[0]!kjhkghgggggggggggg</definedName>
    <definedName name="kjhkjhjggh">[0]!kjhkjhjggh</definedName>
    <definedName name="kjhmnmfg">[0]!kjhmnmfg</definedName>
    <definedName name="kjhvvvvvvvvvvvvvvvvv" hidden="1">{#N/A,#N/A,TRUE,"Лист1";#N/A,#N/A,TRUE,"Лист2";#N/A,#N/A,TRUE,"Лист3"}</definedName>
    <definedName name="kjjhghftyfy">[0]!kjjhghftyfy</definedName>
    <definedName name="kjjhjhghgh">[0]!kjjhjhghgh</definedName>
    <definedName name="kjjjjjhhhhhhhhhhhhh" hidden="1">{#N/A,#N/A,TRUE,"Лист1";#N/A,#N/A,TRUE,"Лист2";#N/A,#N/A,TRUE,"Лист3"}</definedName>
    <definedName name="kjjkhgf">[0]!kjjkhgf</definedName>
    <definedName name="kjjkkjhjhgjhg">[0]!kjjkkjhjhgjhg</definedName>
    <definedName name="kjjyhjhuyh">[0]!kjjyhjhuyh</definedName>
    <definedName name="kjkhj">[0]!kjkhj</definedName>
    <definedName name="kjkhjkjhgh" hidden="1">{#N/A,#N/A,TRUE,"Лист1";#N/A,#N/A,TRUE,"Лист2";#N/A,#N/A,TRUE,"Лист3"}</definedName>
    <definedName name="kjkhkjhjcx">[0]!kjkhkjhjcx</definedName>
    <definedName name="kjkjhjhjhghgf" hidden="1">{#N/A,#N/A,TRUE,"Лист1";#N/A,#N/A,TRUE,"Лист2";#N/A,#N/A,TRUE,"Лист3"}</definedName>
    <definedName name="kjkjhjjjjjjjjjjjjjjjjj">[0]!kjkjhjjjjjjjjjjjjjjjjj</definedName>
    <definedName name="kjkjjhhgfgfdds">[0]!kjkjjhhgfgfdds</definedName>
    <definedName name="kjkjjjjjjjjjjjjjjjj">[0]!kjkjjjjjjjjjjjjjjjj</definedName>
    <definedName name="kjlkji">[0]!kjlkji</definedName>
    <definedName name="kjlkjkhghjfgf">[0]!kjlkjkhghjfgf</definedName>
    <definedName name="kjmnmbn">[0]!kjmnmbn</definedName>
    <definedName name="kjuiuuuuuuuuuuuuuuu">[0]!kjuiuuuuuuuuuuuuuuu</definedName>
    <definedName name="kjuiyyyyyyyyyyyyyyyyyy">[0]!kjuiyyyyyyyyyyyyyyyyyy</definedName>
    <definedName name="kjykhjy">[0]!kjykhjy</definedName>
    <definedName name="kkkkkkkkkkkkkkkk">[0]!kkkkkkkkkkkkkkkk</definedName>
    <definedName name="kkljkjjjjjjjjjjjjj">[0]!kkljkjjjjjjjjjjjjj</definedName>
    <definedName name="kljhjkghv" hidden="1">{#N/A,#N/A,TRUE,"Лист1";#N/A,#N/A,TRUE,"Лист2";#N/A,#N/A,TRUE,"Лист3"}</definedName>
    <definedName name="kljjhgfhg">[0]!kljjhgfhg</definedName>
    <definedName name="klkjkjhhffdx">[0]!klkjkjhhffdx</definedName>
    <definedName name="klljjjhjgghf" hidden="1">{#N/A,#N/A,TRUE,"Лист1";#N/A,#N/A,TRUE,"Лист2";#N/A,#N/A,TRUE,"Лист3"}</definedName>
    <definedName name="kmnjnj">[0]!kmnjnj</definedName>
    <definedName name="knkn.n.">#N/A</definedName>
    <definedName name="KorQnt">[5]Параметры!$B$5</definedName>
    <definedName name="KotList">[5]Лист!$A$260</definedName>
    <definedName name="KotQnt">[5]Лист!$B$261</definedName>
    <definedName name="KRY">[0]!KRY</definedName>
    <definedName name="KTP" localSheetId="9">'[15]5'!#REF!</definedName>
    <definedName name="KTP">'[15]5'!#REF!</definedName>
    <definedName name="KUKYUYKULL">[0]!KUKYUYKULL</definedName>
    <definedName name="kuykjhjkhy">[0]!kuykjhjkhy</definedName>
    <definedName name="kW_а_ген1" localSheetId="9">#REF!</definedName>
    <definedName name="kW_а_ген1">#REF!</definedName>
    <definedName name="kW_а_ген3" localSheetId="9">#REF!</definedName>
    <definedName name="kW_а_ген3">#REF!</definedName>
    <definedName name="KYKUKK">[0]!KYKUKK</definedName>
    <definedName name="l">#N/A</definedName>
    <definedName name="likuih" hidden="1">{#N/A,#N/A,TRUE,"Лист1";#N/A,#N/A,TRUE,"Лист2";#N/A,#N/A,TRUE,"Лист3"}</definedName>
    <definedName name="LILI">[0]!LILI</definedName>
    <definedName name="LILUILILILI">[0]!LILUILILILI</definedName>
    <definedName name="line" localSheetId="9">'[15]5'!#REF!</definedName>
    <definedName name="line">'[15]5'!#REF!</definedName>
    <definedName name="lkjjjjjjjjjjjj">[0]!lkjjjjjjjjjjjj</definedName>
    <definedName name="lkjklhjkghjffgd">[0]!lkjklhjkghjffgd</definedName>
    <definedName name="lkjkljhjkjhghjfg">[0]!lkjkljhjkjhghjfg</definedName>
    <definedName name="lkkkkkkkkkkkkkk">[0]!lkkkkkkkkkkkkkk</definedName>
    <definedName name="lkkljhhggtg" hidden="1">{#N/A,#N/A,TRUE,"Лист1";#N/A,#N/A,TRUE,"Лист2";#N/A,#N/A,TRUE,"Лист3"}</definedName>
    <definedName name="lkljhjhghggf">[0]!lkljhjhghggf</definedName>
    <definedName name="lkljkjhjhggfdgf" hidden="1">{#N/A,#N/A,TRUE,"Лист1";#N/A,#N/A,TRUE,"Лист2";#N/A,#N/A,TRUE,"Лист3"}</definedName>
    <definedName name="lkljkjhjkjh">[0]!lkljkjhjkjh</definedName>
    <definedName name="lklkjkjhjhfg">[0]!lklkjkjhjhfg</definedName>
    <definedName name="lklkkllk">[0]!lklkkllk</definedName>
    <definedName name="lklkljkhjhgh">[0]!lklkljkhjhgh</definedName>
    <definedName name="lklklkjkj">[0]!lklklkjkj</definedName>
    <definedName name="ll">[0]!ll</definedName>
    <definedName name="lll">[0]!lll</definedName>
    <definedName name="LMKN">[0]!LMKN</definedName>
    <definedName name="lol">[0]!lol</definedName>
    <definedName name="LUI">[0]!LUI</definedName>
    <definedName name="LUIILULI">[0]!LUIILULI</definedName>
    <definedName name="m" localSheetId="9">#REF!</definedName>
    <definedName name="m">#REF!</definedName>
    <definedName name="mhgg">[0]!mhgg</definedName>
    <definedName name="mhyt" hidden="1">{#N/A,#N/A,TRUE,"Лист1";#N/A,#N/A,TRUE,"Лист2";#N/A,#N/A,TRUE,"Лист3"}</definedName>
    <definedName name="mjghggggggggggggg">[0]!mjghggggggggggggg</definedName>
    <definedName name="mjhhhhhujy">[0]!mjhhhhhujy</definedName>
    <definedName name="mjhuiy" hidden="1">{#N/A,#N/A,TRUE,"Лист1";#N/A,#N/A,TRUE,"Лист2";#N/A,#N/A,TRUE,"Лист3"}</definedName>
    <definedName name="mjnnnnnnnnnnnnnnkjnmh">[0]!mjnnnnnnnnnnnnnnkjnmh</definedName>
    <definedName name="mjujy">[0]!mjujy</definedName>
    <definedName name="mnbhjf">[0]!mnbhjf</definedName>
    <definedName name="mnghr">[0]!mnghr</definedName>
    <definedName name="mnmbnvb">[0]!mnmbnvb</definedName>
    <definedName name="mnnjjjjjjjjjjjjj" hidden="1">{#N/A,#N/A,TRUE,"Лист1";#N/A,#N/A,TRUE,"Лист2";#N/A,#N/A,TRUE,"Лист3"}</definedName>
    <definedName name="NasPotrEE">[5]Параметры!$B$10</definedName>
    <definedName name="NasPotrEEList">[5]Лист!$A$150</definedName>
    <definedName name="nbbcbvx">[0]!nbbcbvx</definedName>
    <definedName name="nbbvgf" hidden="1">{#N/A,#N/A,TRUE,"Лист1";#N/A,#N/A,TRUE,"Лист2";#N/A,#N/A,TRUE,"Лист3"}</definedName>
    <definedName name="nbghhhhhhhhhhhhhhhhhhhhhh">[0]!nbghhhhhhhhhhhhhhhhhhhhhh</definedName>
    <definedName name="nbhggggggggggggg">[0]!nbhggggggggggggg</definedName>
    <definedName name="nbhgggggggggggggggg">[0]!nbhgggggggggggggggg</definedName>
    <definedName name="nbhhhhhhhhhhhhhhhh">[0]!nbhhhhhhhhhhhhhhhh</definedName>
    <definedName name="nbjhgy">[0]!nbjhgy</definedName>
    <definedName name="nbnbbnvbnvvcvbcvc">[0]!nbnbbnvbnvvcvbcvc</definedName>
    <definedName name="nbnbfders">[0]!nbnbfders</definedName>
    <definedName name="nbnvnbfgdsdfs">[0]!nbnvnbfgdsdfs</definedName>
    <definedName name="nbvbnfddddddddddddddddddd">[0]!nbvbnfddddddddddddddddddd</definedName>
    <definedName name="nbvgfhcf">[0]!nbvgfhcf</definedName>
    <definedName name="nbvgggggggggggggggggg" hidden="1">{#N/A,#N/A,TRUE,"Лист1";#N/A,#N/A,TRUE,"Лист2";#N/A,#N/A,TRUE,"Лист3"}</definedName>
    <definedName name="nbvghfgdx">[0]!nbvghfgdx</definedName>
    <definedName name="net">[7]FST5!$G$100:$G$116,P1_net</definedName>
    <definedName name="nfgjn">[0]!nfgjn</definedName>
    <definedName name="nfyz">#N/A</definedName>
    <definedName name="nghf">[0]!nghf</definedName>
    <definedName name="nghjk">[0]!nghjk</definedName>
    <definedName name="ngngh">[0]!ngngh</definedName>
    <definedName name="nhghfgfgf">[0]!nhghfgfgf</definedName>
    <definedName name="nhguy" hidden="1">{#N/A,#N/A,TRUE,"Лист1";#N/A,#N/A,TRUE,"Лист2";#N/A,#N/A,TRUE,"Лист3"}</definedName>
    <definedName name="nhnhn">[0]!nhnhn</definedName>
    <definedName name="njhgyhjftxcdfxnkl">[0]!njhgyhjftxcdfxnkl</definedName>
    <definedName name="njhhhhhhhhhhhhhd">[0]!njhhhhhhhhhhhhhd</definedName>
    <definedName name="njkhgjhghfhg" hidden="1">{#N/A,#N/A,TRUE,"Лист1";#N/A,#N/A,TRUE,"Лист2";#N/A,#N/A,TRUE,"Лист3"}</definedName>
    <definedName name="nkjgyuff">[0]!nkjgyuff</definedName>
    <definedName name="nmbhhhhhhhhhhhhhhhhhhhh">[0]!nmbhhhhhhhhhhhhhhhhhhhh</definedName>
    <definedName name="nmbnbnc">[0]!nmbnbnc</definedName>
    <definedName name="nmmbnbv">[0]!nmmbnbv</definedName>
    <definedName name="nnngggggggggggggggggggggggggg" hidden="1">{#N/A,#N/A,TRUE,"Лист1";#N/A,#N/A,TRUE,"Лист2";#N/A,#N/A,TRUE,"Лист3"}</definedName>
    <definedName name="NSRF" localSheetId="9">#REF!</definedName>
    <definedName name="NSRF">#REF!</definedName>
    <definedName name="o">#N/A</definedName>
    <definedName name="oiipiuojhkh">[0]!oiipiuojhkh</definedName>
    <definedName name="oijjjjjjjjjjjjjj" hidden="1">{#N/A,#N/A,TRUE,"Лист1";#N/A,#N/A,TRUE,"Лист2";#N/A,#N/A,TRUE,"Лист3"}</definedName>
    <definedName name="oijnhvfgc">[0]!oijnhvfgc</definedName>
    <definedName name="oikjjjjjjjjjjjjjjjjjjjjjjjj">[0]!oikjjjjjjjjjjjjjjjjjjjjjjjj</definedName>
    <definedName name="oikjkjjkn">[0]!oikjkjjkn</definedName>
    <definedName name="oikkkkkkkkkkkkkkkkkkkkkkk" hidden="1">{#N/A,#N/A,TRUE,"Лист1";#N/A,#N/A,TRUE,"Лист2";#N/A,#N/A,TRUE,"Лист3"}</definedName>
    <definedName name="oilkkh" hidden="1">{#N/A,#N/A,TRUE,"Лист1";#N/A,#N/A,TRUE,"Лист2";#N/A,#N/A,TRUE,"Лист3"}</definedName>
    <definedName name="oinunyg">[0]!oinunyg</definedName>
    <definedName name="oioiiuiuyofyyyyyyyyyyyyyyyyyyyyy">[0]!oioiiuiuyofyyyyyyyyyyyyyyyyyyyyy</definedName>
    <definedName name="oioiiuuuuuuuuuuuuuu">[0]!oioiiuuuuuuuuuuuuuu</definedName>
    <definedName name="oioiuiouiuyyt">[0]!oioiuiouiuyyt</definedName>
    <definedName name="oioouiui">[0]!oioouiui</definedName>
    <definedName name="oiougy">[0]!oiougy</definedName>
    <definedName name="oiouiuiyuyt">[0]!oiouiuiyuyt</definedName>
    <definedName name="oiouiuygyufg">[0]!oiouiuygyufg</definedName>
    <definedName name="oiuuyyyyyyyyyyyyyyy" hidden="1">{#N/A,#N/A,TRUE,"Лист1";#N/A,#N/A,TRUE,"Лист2";#N/A,#N/A,TRUE,"Лист3"}</definedName>
    <definedName name="ojkjkhjgghfd" hidden="1">{#N/A,#N/A,TRUE,"Лист1";#N/A,#N/A,TRUE,"Лист2";#N/A,#N/A,TRUE,"Лист3"}</definedName>
    <definedName name="OLOIL">[0]!OLOIL</definedName>
    <definedName name="ooiumuhggc">[0]!ooiumuhggc</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#REF!,#REF!,#REF!,#REF!,#REF!,#REF!,#REF!,#REF!</definedName>
    <definedName name="P1_ESO_PROT" hidden="1">#REF!,#REF!,#REF!,#REF!,#REF!,#REF!,#REF!,#REF!</definedName>
    <definedName name="P1_net" hidden="1">[16]База!$G$118:$G$123,[16]База!$G$125:$G$126,[16]База!$G$128:$G$131,[16]База!$G$133,[16]База!$G$135:$G$139,[16]База!$G$141,[16]База!$G$143:$G$145</definedName>
    <definedName name="P1_SBT_PROT" localSheetId="9" hidden="1">#REF!,#REF!,#REF!,#REF!,#REF!,#REF!,#REF!</definedName>
    <definedName name="P1_SBT_PROT" hidden="1">#REF!,#REF!,#REF!,#REF!,#REF!,#REF!,#REF!</definedName>
    <definedName name="P1_SC22" localSheetId="9" hidden="1">#REF!,#REF!,#REF!,#REF!,#REF!,#REF!</definedName>
    <definedName name="P1_SC22" hidden="1">#REF!,#REF!,#REF!,#REF!,#REF!,#REF!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#REF!,#REF!,#REF!,#REF!,#REF!,#REF!,#REF!</definedName>
    <definedName name="P1_SCOPE_CORR" hidden="1">#REF!,#REF!,#REF!,#REF!,#REF!,#REF!,#REF!</definedName>
    <definedName name="P1_SCOPE_DOP" localSheetId="9" hidden="1">#REF!,#REF!,#REF!,#REF!,#REF!,#REF!</definedName>
    <definedName name="P1_SCOPE_DOP" hidden="1">#REF!,#REF!,#REF!,#REF!,#REF!,#REF!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ET_DATE" localSheetId="9" hidden="1">#REF!,#REF!,#REF!,#REF!</definedName>
    <definedName name="P1_SCOPE_NET_DATE" hidden="1">#REF!,#REF!,#REF!,#REF!</definedName>
    <definedName name="P1_SCOPE_NET_NVV" localSheetId="9" hidden="1">#REF!,#REF!,#REF!,#REF!,#REF!,#REF!,#REF!</definedName>
    <definedName name="P1_SCOPE_NET_NVV" hidden="1">#REF!,#REF!,#REF!,#REF!,#REF!,#REF!,#REF!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[16]База!$H$15:$H$19,[16]База!$H$21:$H$25,[16]База!$J$14:$J$25,[16]База!$K$15:$K$19,[16]База!$K$21:$K$25</definedName>
    <definedName name="P1_SCOPE_REGS" localSheetId="9" hidden="1">#REF!,#REF!,#REF!,#REF!,#REF!</definedName>
    <definedName name="P1_SCOPE_REGS" hidden="1">#REF!,#REF!,#REF!,#REF!,#REF!</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#REF!,#REF!,#REF!,#REF!,#REF!,#REF!</definedName>
    <definedName name="P10_SCOPE_FULL_LOAD" hidden="1">#REF!,#REF!,#REF!,#REF!,#REF!,#REF!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#REF!,#REF!,#REF!,#REF!,#REF!</definedName>
    <definedName name="P11_SCOPE_FULL_LOAD" hidden="1">#REF!,#REF!,#REF!,#REF!,#REF!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#REF!,#REF!,#REF!,#REF!,#REF!,#REF!</definedName>
    <definedName name="P12_SCOPE_FULL_LOAD" hidden="1">#REF!,#REF!,#REF!,#REF!,#REF!,#REF!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#REF!,#REF!,#REF!,#REF!,#REF!,#REF!</definedName>
    <definedName name="P13_SCOPE_FULL_LOAD" hidden="1">#REF!,#REF!,#REF!,#REF!,#REF!,#REF!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#REF!,#REF!,#REF!,#REF!,#REF!,#REF!</definedName>
    <definedName name="P14_SCOPE_FULL_LOAD" hidden="1">#REF!,#REF!,#REF!,#REF!,#REF!,#REF!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#REF!,#REF!,#REF!,#REF!,#REF!,'6.2. Паспорт фин осв ввод'!P1_SCOPE_FULL_LOAD</definedName>
    <definedName name="P15_SCOPE_FULL_LOAD" hidden="1">#REF!,#REF!,#REF!,#REF!,#REF!,P1_SCOPE_FULL_LOAD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#REF!,#REF!,#REF!,#REF!,#REF!,#REF!,#REF!</definedName>
    <definedName name="P2_SC22" hidden="1">#REF!,#REF!,#REF!,#REF!,#REF!,#REF!,#REF!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#REF!,#REF!,#REF!,#REF!,#REF!,#REF!,#REF!,#REF!</definedName>
    <definedName name="P2_SCOPE_CORR" hidden="1">#REF!,#REF!,#REF!,#REF!,#REF!,#REF!,#REF!,#REF!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[16]База!$N$14:$N$25,[16]База!$N$27:$N$31,[16]База!$J$27:$K$31,[16]База!$F$27:$H$31,[16]База!$F$33:$H$37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#REF!,#REF!,#REF!,#REF!,#REF!,#REF!</definedName>
    <definedName name="P3_SC22" hidden="1">#REF!,#REF!,#REF!,#REF!,#REF!,#REF!</definedName>
    <definedName name="P3_SCOPE_F1_PRT" hidden="1">[16]База!$E$16:$E$17,[16]База!$C$4:$D$4,[16]База!$C$7:$E$10,[16]База!$A$11:$E$11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[16]База!$J$33:$K$37,[16]База!$N$33:$N$37,[16]База!$F$39:$H$43,[16]База!$J$39:$K$43,[16]База!$N$39:$N$43</definedName>
    <definedName name="P3_SCOPE_SV_PRT" localSheetId="9" hidden="1">#REF!,#REF!,#REF!,#REF!,#REF!,#REF!,#REF!</definedName>
    <definedName name="P3_SCOPE_SV_PRT" hidden="1">#REF!,#REF!,#REF!,#REF!,#REF!,#REF!,#REF!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'[13]28'!$D$256:$I$258,'[13]28'!$D$262:$I$264,'[13]28'!$D$271:$I$273,'[13]28'!$D$276:$I$278,'[13]28'!$D$282:$I$284,'[13]28'!$D$288:$I$291,'[13]28'!$D$11:$I$13,P1_T28?axis?R?ПЭ</definedName>
    <definedName name="P6_T28?axis?R?ПЭ?">'[13]28'!$B$256:$B$258,'[13]28'!$B$262:$B$264,'[13]28'!$B$271:$B$273,'[13]28'!$B$276:$B$278,'[13]28'!$B$282:$B$284,'[13]28'!$B$288:$B$291,'[13]28'!$B$11:$B$13,P1_T28?axis?R?ПЭ?</definedName>
    <definedName name="P6_T28_Protection">'[13]28'!$B$28:$B$30,'[13]28'!$B$37:$B$39,'[13]28'!$B$42:$B$44,'[13]28'!$B$48:$B$50,'[13]28'!$B$54:$B$56,'[13]28'!$B$63:$B$65,'[13]28'!$G$210:$H$212,'[13]28'!$D$11:$E$13</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#REF!,#REF!,#REF!,#REF!,#REF!,#REF!</definedName>
    <definedName name="P9_SCOPE_FULL_LOAD" hidden="1">#REF!,#REF!,#REF!,#REF!,#REF!,#REF!</definedName>
    <definedName name="P9_SCOPE_NotInd" localSheetId="9" hidden="1">#REF!,'6.2.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definedName>
    <definedName name="P9_SCOPE_NotInd" hidden="1">#REF!,P1_SCOPE_NOTIND,P2_SCOPE_NOTIND,P3_SCOPE_NOTIND,P4_SCOPE_NOTIND,P5_SCOPE_NOTIND,P6_SCOPE_NOTIND,P7_SCOPE_NOTIND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[0]!poiuyfrts</definedName>
    <definedName name="popiiiiiiiiiiiiiiiiiii" hidden="1">{#N/A,#N/A,TRUE,"Лист1";#N/A,#N/A,TRUE,"Лист2";#N/A,#N/A,TRUE,"Лист3"}</definedName>
    <definedName name="popiopoiioj">[0]!popiopoiioj</definedName>
    <definedName name="popipuiouiguyg">[0]!popipuiouiguyg</definedName>
    <definedName name="PostEE">[5]Параметры!$B$7</definedName>
    <definedName name="PostEEList">[5]Лист!$A$60</definedName>
    <definedName name="PostTE">[5]Лист!$B$281</definedName>
    <definedName name="PostTEList">[5]Лист!$A$280</definedName>
    <definedName name="ProchPotrEE">[5]Параметры!$B$11</definedName>
    <definedName name="ProchPotrEEList">[5]Лист!$A$180</definedName>
    <definedName name="ProchPotrTE">[5]Лист!$B$331</definedName>
    <definedName name="ProchPotrTEList">[5]Лист!$A$330</definedName>
    <definedName name="Project">[21]Списки!$B$2:$B$21</definedName>
    <definedName name="Q">[0]!Q</definedName>
    <definedName name="qq">[0]!qq</definedName>
    <definedName name="qqq" hidden="1">{#N/A,#N/A,TRUE,"Выработка"}</definedName>
    <definedName name="qqqq">[0]!qqqq</definedName>
    <definedName name="qr110to10" localSheetId="9">'[22]баланс квадраты ПЭС'!#REF!</definedName>
    <definedName name="qr110to10">'[22]баланс квадраты ПЭС'!#REF!</definedName>
    <definedName name="qr110to35" localSheetId="9">'[22]баланс квадраты ПЭС'!#REF!</definedName>
    <definedName name="qr110to35">'[22]баланс квадраты ПЭС'!#REF!</definedName>
    <definedName name="qr220to10_2" localSheetId="9">'[22]баланс квадраты ПЭС'!#REF!</definedName>
    <definedName name="qr220to10_2">'[22]баланс квадраты ПЭС'!#REF!</definedName>
    <definedName name="qr220to110" localSheetId="9">'[22]баланс квадраты ПЭС'!#REF!</definedName>
    <definedName name="qr220to110">'[22]баланс квадраты ПЭС'!#REF!</definedName>
    <definedName name="qr220to35" localSheetId="9">'[22]баланс квадраты ПЭС'!#REF!</definedName>
    <definedName name="qr220to35">'[22]баланс квадраты ПЭС'!#REF!</definedName>
    <definedName name="qr35to10" localSheetId="9">'[22]баланс квадраты ПЭС'!#REF!</definedName>
    <definedName name="qr35to10">'[22]баланс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[0]!rdcfgffffffffffffff</definedName>
    <definedName name="rdffffffffffff">[0]!rdffffffffffff</definedName>
    <definedName name="reddddddddddddddddd">[0]!reddddddddddddddddd</definedName>
    <definedName name="reeeeeeeeeeeeeeeeeee">[0]!reeeeeeeeeeeeeeeeeee</definedName>
    <definedName name="REGIONS">[16]База!$C$6:$C$89</definedName>
    <definedName name="rererrrrrrrrrrrrrrrr">[0]!rererrrrrrrrrrrrrrrr</definedName>
    <definedName name="rerrrr">[0]!rerrrr</definedName>
    <definedName name="rerttryu" hidden="1">{#N/A,#N/A,TRUE,"Лист1";#N/A,#N/A,TRUE,"Лист2";#N/A,#N/A,TRUE,"Лист3"}</definedName>
    <definedName name="retruiyi">[0]!retruiyi</definedName>
    <definedName name="retytttttttttttttttttt">[0]!retytttttttttttttttttt</definedName>
    <definedName name="rgk">[16]База!$G$214:$G$217,[16]База!$G$219:$G$224,[16]База!$G$226,[16]База!$G$228,[16]База!$G$230,[16]База!$G$232,[16]База!$G$197:$G$212</definedName>
    <definedName name="rhfgfh">[0]!rhfgfh</definedName>
    <definedName name="rr">#N/A</definedName>
    <definedName name="rrr">[23]Справочники!$B$23:$B$26</definedName>
    <definedName name="rrtdrdrdsf" hidden="1">{#N/A,#N/A,TRUE,"Лист1";#N/A,#N/A,TRUE,"Лист2";#N/A,#N/A,TRUE,"Лист3"}</definedName>
    <definedName name="rrtget6">#N/A</definedName>
    <definedName name="rsk_list">'[24]Служебный лист'!$B$21:$B$31</definedName>
    <definedName name="rt">[0]!rt</definedName>
    <definedName name="rtttttttt">[0]!rtttttttt</definedName>
    <definedName name="rtyuiuy">[0]!rtyuiuy</definedName>
    <definedName name="RYUKU">[0]!RYUKU</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[25]t_настройки!$I$88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#REF!,#REF!,#REF!,#REF!,#REF!,'6.2. Паспорт фин осв ввод'!P1_SCOPE_CORR,'6.2. Паспорт фин осв ввод'!P2_SCOPE_CORR</definedName>
    <definedName name="SCOPE_CORR">#REF!,#REF!,#REF!,#REF!,#REF!,P1_SCOPE_CORR,P2_SCOPE_CORR</definedName>
    <definedName name="SCOPE_CPR" localSheetId="9">#REF!</definedName>
    <definedName name="SCOPE_CPR">#REF!</definedName>
    <definedName name="SCOPE_DOP" localSheetId="9">#REF!,'6.2. Паспорт фин осв ввод'!P1_SCOPE_DOP</definedName>
    <definedName name="SCOPE_DOP">#REF!,P1_SCOPE_DOP</definedName>
    <definedName name="SCOPE_DOP2" localSheetId="9">#REF!,#REF!,#REF!,#REF!,#REF!,#REF!</definedName>
    <definedName name="SCOPE_DOP2">#REF!,#REF!,#REF!,#REF!,#REF!,#REF!</definedName>
    <definedName name="SCOPE_DOP3" localSheetId="9">#REF!,#REF!,#REF!,#REF!,#REF!,#REF!</definedName>
    <definedName name="SCOPE_DOP3">#REF!,#REF!,#REF!,#REF!,#REF!,#REF!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#REF!,#REF!,#REF!,#REF!,'6.2. Паспорт фин осв ввод'!P1_SCOPE_FST7</definedName>
    <definedName name="SCOPE_FST7">#REF!,#REF!,#REF!,#REF!,P1_SCOPE_FST7</definedName>
    <definedName name="SCOPE_FULL_LOAD">P16_SCOPE_FULL_LOAD,P17_SCOPE_FULL_LOAD</definedName>
    <definedName name="SCOPE_IND" localSheetId="9">#REF!,#REF!,'6.2. Паспорт фин осв ввод'!P1_SCOPE_IND,'6.2. Паспорт фин осв ввод'!P2_SCOPE_IND,'6.2. Паспорт фин осв ввод'!P3_SCOPE_IND,'6.2. Паспорт фин осв ввод'!P4_SCOPE_IND</definedName>
    <definedName name="SCOPE_IND">#REF!,#REF!,P1_SCOPE_IND,P2_SCOPE_IND,P3_SCOPE_IND,P4_SCOPE_IND</definedName>
    <definedName name="SCOPE_IND2" localSheetId="9">#REF!,#REF!,#REF!,'6.2. Паспорт фин осв ввод'!P1_SCOPE_IND2,'6.2. Паспорт фин осв ввод'!P2_SCOPE_IND2,'6.2. Паспорт фин осв ввод'!P3_SCOPE_IND2,'6.2. Паспорт фин осв ввод'!P4_SCOPE_IND2</definedName>
    <definedName name="SCOPE_IND2">#REF!,#REF!,#REF!,P1_SCOPE_IND2,P2_SCOPE_IND2,P3_SCOPE_IND2,P4_SCOPE_IND2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#REF!,#REF!,#REF!,'6.2. Паспорт фин осв ввод'!P1_SCOPE_NotInd3,'6.2. Паспорт фин осв ввод'!P2_SCOPE_NotInd3</definedName>
    <definedName name="SCOPE_NotInd3">#REF!,#REF!,#REF!,P1_SCOPE_NotInd3,P2_SCOPE_NotInd3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#REF!,#REF!,#REF!,#REF!,#REF!,'6.2. Паспорт фин осв ввод'!P1_SCOPE_SAVE2,'6.2. Паспорт фин осв ввод'!P2_SCOPE_SAVE2</definedName>
    <definedName name="SCOPE_SAVE2">#REF!,#REF!,#REF!,#REF!,#REF!,P1_SCOPE_SAVE2,P2_SCOPE_SAVE2</definedName>
    <definedName name="SCOPE_SPR_PRT">[16]База!$D$21:$J$22,[16]База!$E$13:$I$14,[16]База!$F$27:$H$28</definedName>
    <definedName name="SCOPE_SS" localSheetId="9">#REF!,#REF!,#REF!,#REF!,#REF!,#REF!</definedName>
    <definedName name="SCOPE_SS">#REF!,#REF!,#REF!,#REF!,#REF!,#REF!</definedName>
    <definedName name="SCOPE_SS2" localSheetId="9">#REF!</definedName>
    <definedName name="SCOPE_SS2">#REF!</definedName>
    <definedName name="SCOPE_SV_LD1" localSheetId="9">#REF!,#REF!,#REF!,#REF!,#REF!,'6.2. Паспорт фин осв ввод'!P1_SCOPE_SV_LD1</definedName>
    <definedName name="SCOPE_SV_LD1">#REF!,#REF!,#REF!,#REF!,#REF!,P1_SCOPE_SV_LD1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[0]!sdfdgfg</definedName>
    <definedName name="sdfdgfjhjk">[0]!sdfdgfjhjk</definedName>
    <definedName name="sdfdgghfj">[0]!sdfdgghfj</definedName>
    <definedName name="sdfgdfgj">[0]!sdfgdfgj</definedName>
    <definedName name="sdgseg">[0]!sdgseg</definedName>
    <definedName name="SDGTSD">[0]!SDGTSD</definedName>
    <definedName name="sdsdfsf">[0]!sdsdfsf</definedName>
    <definedName name="sfdfdghfj">[0]!sfdfdghfj</definedName>
    <definedName name="sfdfghfghj">[0]!sfdfghfghj</definedName>
    <definedName name="sfdgfdghj">[0]!sfdgfdghj</definedName>
    <definedName name="Sheet2?prefix?">"H"</definedName>
    <definedName name="SKQnt">[5]Параметры!$B$4</definedName>
    <definedName name="SmetaList" localSheetId="9">[26]Лист!#REF!</definedName>
    <definedName name="SmetaList">[26]Лист!#REF!</definedName>
    <definedName name="SSSSSSSSSSSSSSS">[0]!SSSSSSSSSSSSSSS</definedName>
    <definedName name="SSSSSSSSSSSSSSSSSS">[0]!SSSSSSSSSSSSSSSSSS</definedName>
    <definedName name="SSSSSSSSSSSSSSSSSSSSSS">[0]!SSSSSSSSSSSSSSSSSSSSSS</definedName>
    <definedName name="SSSSSSSSSSSSSSSSSSSSSSS">[0]!SSSSSSSSSSSSSSSSSSSSSSS</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'[13]29'!$O$18:$O$25,P1_T17?unit?РУБ.ГКАЛ,P2_T17?unit?РУБ.ГКАЛ</definedName>
    <definedName name="T17?unit?ТГКАЛ">'[13]29'!$P$18:$P$25,P1_T17?unit?ТГКАЛ,P2_T17?unit?ТГКАЛ</definedName>
    <definedName name="T17?unit?ТРУБ.ГКАЛЧ.МЕС">'[13]29'!$L$26:$L$33,'[13]29'!$O$26:$O$33,'[13]29'!$F$52:$F$59,'[13]29'!$I$52:$I$59,'[13]29'!$L$52:$L$59,'[13]29'!$O$52:$O$59,'[13]29'!$F$26:$F$33,'[13]29'!$I$26:$I$33</definedName>
    <definedName name="T17_Protect" localSheetId="9">#REF!,#REF!,P1_T17_Protect</definedName>
    <definedName name="T17_Protect">#REF!,#REF!,P1_T17_Protect</definedName>
    <definedName name="T17_Protection">P2_T17_Protection,P3_T17_Protection,P4_T17_Protection,P5_T17_Protection,P6_T17_Protection</definedName>
    <definedName name="T18.1?Data" localSheetId="9">P1_T18.1?Data,P2_T18.1?Data</definedName>
    <definedName name="T18.1?Data">P1_T18.1?Data,P2_T18.1?Data</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P1_T19.1.1?Data,P2_T19.1.1?Data</definedName>
    <definedName name="T19.1.1?Data">P1_T19.1.1?Data,P2_T19.1.1?Data</definedName>
    <definedName name="T19.1.2?Data" localSheetId="9">P1_T19.1.2?Data,P2_T19.1.2?Data</definedName>
    <definedName name="T19.1.2?Data">P1_T19.1.2?Data,P2_T19.1.2?Data</definedName>
    <definedName name="T19.2?Data" localSheetId="9">P1_T19.2?Data,P2_T19.2?Data</definedName>
    <definedName name="T19.2?Data">P1_T19.2?Data,P2_T19.2?Data</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P1_T21.2.1?Data,P2_T21.2.1?Data</definedName>
    <definedName name="T21.2.1?Data">P1_T21.2.1?Data,P2_T21.2.1?Data</definedName>
    <definedName name="T21.2.2?Data" localSheetId="9">P1_T21.2.2?Data,P2_T21.2.2?Data</definedName>
    <definedName name="T21.2.2?Data">P1_T21.2.2?Data,P2_T21.2.2?Data</definedName>
    <definedName name="T21.3?Columns" localSheetId="9">#REF!</definedName>
    <definedName name="T21.3?Columns">#REF!</definedName>
    <definedName name="T21.3?item_ext?СБЫТ" localSheetId="9">#REF!,#REF!</definedName>
    <definedName name="T21.3?item_ext?СБЫТ">#REF!,#REF!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#REF!,#REF!</definedName>
    <definedName name="T21.3?ВРАС">#REF!,#REF!</definedName>
    <definedName name="T21.3_Protect" localSheetId="9">#REF!,#REF!,#REF!,#REF!,#REF!,#REF!,#REF!</definedName>
    <definedName name="T21.3_Protect">#REF!,#REF!,#REF!,#REF!,#REF!,#REF!,#REF!</definedName>
    <definedName name="T21.4?Data" localSheetId="9">P1_T21.4?Data,P2_T21.4?Data</definedName>
    <definedName name="T21.4?Data">P1_T21.4?Data,P2_T21.4?Data</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P1_T28.3?unit?РУБ.ГКАЛ,P2_T28.3?unit?РУБ.ГКАЛ</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'[13]28'!$D$190:$E$213,'[13]28'!$G$164:$H$187,'[13]28'!$D$164:$E$187,'[13]28'!$D$138:$I$161,'[13]28'!$D$8:$I$109,'[13]28'!$D$112:$I$135,P1_T28?Data</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P1_T29?item_ext?1СТ</definedName>
    <definedName name="T29?item_ext?1СТ">P1_T29?item_ext?1СТ</definedName>
    <definedName name="T29?item_ext?2СТ.М" localSheetId="9">P1_T29?item_ext?2СТ.М</definedName>
    <definedName name="T29?item_ext?2СТ.М">P1_T29?item_ext?2СТ.М</definedName>
    <definedName name="T29?item_ext?2СТ.Э" localSheetId="9">P1_T29?item_ext?2СТ.Э</definedName>
    <definedName name="T29?item_ext?2СТ.Э">P1_T29?item_ext?2СТ.Э</definedName>
    <definedName name="T29?L10" localSheetId="9">P1_T29?L10</definedName>
    <definedName name="T29?L10">P1_T29?L10</definedName>
    <definedName name="T4_Protect">'[18]4'!$AA$24:$AD$28,'[18]4'!$G$11:$J$17,P1_T4_Protect,P2_T4_Protect</definedName>
    <definedName name="T6_Protect">'[18]6'!$B$28:$B$37,'[18]6'!$D$28:$H$37,'[18]6'!$J$28:$N$37,'[18]6'!$D$39:$H$41,'[18]6'!$J$39:$N$41,'[18]6'!$B$46:$B$55,P1_T6_Protect</definedName>
    <definedName name="T7?Data">#N/A</definedName>
    <definedName name="Tab" localSheetId="9">[27]FES!#REF!</definedName>
    <definedName name="Tab">[27]FES!#REF!</definedName>
    <definedName name="TARGET">[28]TEHSHEET!$I$42:$I$45</definedName>
    <definedName name="targets">'[24]Служебный лист'!$B$34:$B$48</definedName>
    <definedName name="tavrich">[14]таврическая!$A$4:$G$31</definedName>
    <definedName name="TESList">[5]Лист!$A$220</definedName>
    <definedName name="TESQnt">[5]Лист!$B$221</definedName>
    <definedName name="tfggggggggggggggg">[0]!tfggggggggggggggg</definedName>
    <definedName name="tfhgfhvfv">[0]!tfhgfhvfv</definedName>
    <definedName name="tfjhgjk">[0]!tfjhgjk</definedName>
    <definedName name="TP2.1_Protect">'[18]P2.1'!$F$28:$G$37,'[18]P2.1'!$F$40:$G$43,'[18]P2.1'!$F$7:$G$26</definedName>
    <definedName name="trffffffffffffffffffffff">[0]!trffffffffffffffffffffff</definedName>
    <definedName name="trfgffffffffffff">[0]!trfgffffffffffff</definedName>
    <definedName name="trfgffffffffffffffffff" hidden="1">{#N/A,#N/A,TRUE,"Лист1";#N/A,#N/A,TRUE,"Лист2";#N/A,#N/A,TRUE,"Лист3"}</definedName>
    <definedName name="trtfffffffffffffffff">[0]!trtfffffffffffffffff</definedName>
    <definedName name="trttttttttttttttttttt" hidden="1">{#N/A,#N/A,TRUE,"Лист1";#N/A,#N/A,TRUE,"Лист2";#N/A,#N/A,TRUE,"Лист3"}</definedName>
    <definedName name="trtyyyyyyyyyyyyyyyy">[0]!trtyyyyyyyyyyyyyyyy</definedName>
    <definedName name="trygy">[0]!trygy</definedName>
    <definedName name="trytuy">[0]!trytuy</definedName>
    <definedName name="tryyyu">[0]!tryyyu</definedName>
    <definedName name="TUList">[5]Лист!$A$210</definedName>
    <definedName name="TUQnt">[5]Лист!$B$211</definedName>
    <definedName name="ty" localSheetId="9">[2]FES!#REF!</definedName>
    <definedName name="ty">[2]FES!#REF!</definedName>
    <definedName name="tyrctddfg">[0]!tyrctddfg</definedName>
    <definedName name="tyrttttttttttttt">[0]!tyrttttttttttttt</definedName>
    <definedName name="tyyht">[0]!tyyht</definedName>
    <definedName name="uhhhhhhhhhhhhhhhhh">[0]!uhhhhhhhhhhhhhhhhh</definedName>
    <definedName name="uhhjhjg">[0]!uhhjhjg</definedName>
    <definedName name="uhjhhhhhhhhhhhhh" hidden="1">{#N/A,#N/A,TRUE,"Лист1";#N/A,#N/A,TRUE,"Лист2";#N/A,#N/A,TRUE,"Лист3"}</definedName>
    <definedName name="uhuyguftyf">[0]!uhuyguftyf</definedName>
    <definedName name="UIL">[0]!UIL</definedName>
    <definedName name="UILI">[0]!UILI</definedName>
    <definedName name="uiyuyuy" hidden="1">{#N/A,#N/A,TRUE,"Лист1";#N/A,#N/A,TRUE,"Лист2";#N/A,#N/A,TRUE,"Лист3"}</definedName>
    <definedName name="ujyhjggggggggggggggggggggg">[0]!ujyhjggggggggggggggggggggg</definedName>
    <definedName name="UK">[0]!UK</definedName>
    <definedName name="uka">#N/A</definedName>
    <definedName name="unhjjjjjjjjjjjjjjjj">[0]!unhjjjjjjjjjjjjjjjj</definedName>
    <definedName name="upr">#N/A</definedName>
    <definedName name="uuuuuuuuuuuuuuuuu">[0]!uuuuuuuuuuuuuuuuu</definedName>
    <definedName name="uyttydfddfsdf">[0]!uyttydfddfsdf</definedName>
    <definedName name="uytytr" hidden="1">{#N/A,#N/A,TRUE,"Лист1";#N/A,#N/A,TRUE,"Лист2";#N/A,#N/A,TRUE,"Лист3"}</definedName>
    <definedName name="uyughhhhhhhhhhhhhhhhhhhhhh">[0]!uyughhhhhhhhhhhhhhhhhhhhhh</definedName>
    <definedName name="uyuhhhhhhhhhhhhhhhhh">[0]!uyuhhhhhhhhhhhhhhhhh</definedName>
    <definedName name="uyuiuhj">[0]!uyuiuhj</definedName>
    <definedName name="uyuiyuttyt" hidden="1">{#N/A,#N/A,TRUE,"Лист1";#N/A,#N/A,TRUE,"Лист2";#N/A,#N/A,TRUE,"Лист3"}</definedName>
    <definedName name="uyuytuyfgh">[0]!uyuytuyfgh</definedName>
    <definedName name="uyyuttr" hidden="1">{#N/A,#N/A,TRUE,"Лист1";#N/A,#N/A,TRUE,"Лист2";#N/A,#N/A,TRUE,"Лист3"}</definedName>
    <definedName name="vbcvfgdfdsa">[0]!vbcvfgdfdsa</definedName>
    <definedName name="vbfffffffffffffff">[0]!vbfffffffffffffff</definedName>
    <definedName name="vbgffdds">[0]!vbgffdds</definedName>
    <definedName name="vbvvcxxxxxxxxxxxx">[0]!vbvvcxxxxxxxxxxxx</definedName>
    <definedName name="vccfddfsd">[0]!vccfddfsd</definedName>
    <definedName name="vcfdfs" hidden="1">{#N/A,#N/A,TRUE,"Лист1";#N/A,#N/A,TRUE,"Лист2";#N/A,#N/A,TRUE,"Лист3"}</definedName>
    <definedName name="vcfffffffffffffff">[0]!vcfffffffffffffff</definedName>
    <definedName name="vcffffffffffffffff">[0]!vcffffffffffffffff</definedName>
    <definedName name="vcfffffffffffffffffff">[0]!vcfffffffffffffffffff</definedName>
    <definedName name="vcffffffffffffffffffff">[0]!vcffffffffffffffffffff</definedName>
    <definedName name="vcfhg" hidden="1">{#N/A,#N/A,TRUE,"Лист1";#N/A,#N/A,TRUE,"Лист2";#N/A,#N/A,TRUE,"Лист3"}</definedName>
    <definedName name="vcfssssssssssssssssssss" hidden="1">{#N/A,#N/A,TRUE,"Лист1";#N/A,#N/A,TRUE,"Лист2";#N/A,#N/A,TRUE,"Лист3"}</definedName>
    <definedName name="vdfffffffffffffffffff">[0]!vdfffffffffffffffffff</definedName>
    <definedName name="vffffffffffffffffffff">[0]!vffffffffffffffffffff</definedName>
    <definedName name="vfgfffffffffffffffff">[0]!vfgfffffffffffffffff</definedName>
    <definedName name="vghfgddfsdaas">[0]!vghfgddfsdaas</definedName>
    <definedName name="vn" hidden="1">{#N/A,#N/A,TRUE,"Лист1";#N/A,#N/A,TRUE,"Лист2";#N/A,#N/A,TRUE,"Лист3"}</definedName>
    <definedName name="VV">#N/A</definedName>
    <definedName name="vvbnbv">[0]!vvbnbv</definedName>
    <definedName name="vvvffffffffffffffffff">[0]!vvvffffffffffffffffff</definedName>
    <definedName name="W">[0]!W</definedName>
    <definedName name="waddddddddddddddddddd" hidden="1">{#N/A,#N/A,TRUE,"Лист1";#N/A,#N/A,TRUE,"Лист2";#N/A,#N/A,TRUE,"Лист3"}</definedName>
    <definedName name="wdsfdsssssssssssssssssss">[0]!wdsfdsssssssssssssssssss</definedName>
    <definedName name="werrytruy">[0]!werrytruy</definedName>
    <definedName name="wertryt">[0]!wertryt</definedName>
    <definedName name="wesddddddddddddddddd" hidden="1">{#N/A,#N/A,TRUE,"Лист1";#N/A,#N/A,TRUE,"Лист2";#N/A,#N/A,TRUE,"Лист3"}</definedName>
    <definedName name="wetrtyruy">[0]!wetrtyruy</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[0]!wwwwwwwwwwwww</definedName>
    <definedName name="xcbvbnbm">[0]!xcbvbnbm</definedName>
    <definedName name="xcfdfdfffffffffffff">[0]!xcfdfdfffffffffffff</definedName>
    <definedName name="xdsfds">[0]!xdsfds</definedName>
    <definedName name="xvcbvcbn">[0]!xvcbvcbn</definedName>
    <definedName name="xvccvcbn">[0]!xvccvcbn</definedName>
    <definedName name="xvdsvf">[0]!xvdsvf</definedName>
    <definedName name="xwxc">[0]!xwxc</definedName>
    <definedName name="xxxxx">[0]!xxxxx</definedName>
    <definedName name="xzxsassssssssssssssss">[0]!xzxsassssssssssssssss</definedName>
    <definedName name="yfgdfdfffffffffffff" hidden="1">{#N/A,#N/A,TRUE,"Лист1";#N/A,#N/A,TRUE,"Лист2";#N/A,#N/A,TRUE,"Лист3"}</definedName>
    <definedName name="yggfgffffffffff">[0]!yggfgffffffffff</definedName>
    <definedName name="yhiuyhiuyhi">[0]!yhiuyhiuyhi</definedName>
    <definedName name="yiujhuuuuuuuuuuuuuuuuu">[0]!yiujhuuuuuuuuuuuuuuuuu</definedName>
    <definedName name="yiuyiub">[0]!yiuyiub</definedName>
    <definedName name="yt">[0]!yt</definedName>
    <definedName name="ytgfgffffffffffffff">[0]!ytgfgffffffffffffff</definedName>
    <definedName name="ytghfgd">[0]!ytghfgd</definedName>
    <definedName name="ytghgggggggggggg">[0]!ytghgggggggggggg</definedName>
    <definedName name="ytouy">[0]!ytouy</definedName>
    <definedName name="yttttttttttttttt">[0]!yttttttttttttttt</definedName>
    <definedName name="ytttttttttttttttttttt" hidden="1">{#N/A,#N/A,TRUE,"Лист1";#N/A,#N/A,TRUE,"Лист2";#N/A,#N/A,TRUE,"Лист3"}</definedName>
    <definedName name="ytuiytu">[0]!ytuiytu</definedName>
    <definedName name="ytyggggggggggggggg" hidden="1">{#N/A,#N/A,TRUE,"Лист1";#N/A,#N/A,TRUE,"Лист2";#N/A,#N/A,TRUE,"Лист3"}</definedName>
    <definedName name="yukyukyukuyk">[0]!yukyukyukuyk</definedName>
    <definedName name="yuo">[0]!yuo</definedName>
    <definedName name="yutghhhhhhhhhhhhhhhhhh">[0]!yutghhhhhhhhhhhhhhhhhh</definedName>
    <definedName name="yutyttry">[0]!yutyttry</definedName>
    <definedName name="yuuyjhg">[0]!yuuyjhg</definedName>
    <definedName name="zcxvcvcbvvn">[0]!zcxvcvcbvvn</definedName>
    <definedName name="zzzzzzzzzzzzzzzzz">[0]!zzzzzzzzzzzzzzzzz</definedName>
    <definedName name="А">[29]Объекты!$FU$2533:$FY$2533</definedName>
    <definedName name="а1" localSheetId="9">#REF!</definedName>
    <definedName name="а1">#REF!</definedName>
    <definedName name="А77">[30]Рейтинг!$A$14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[0]!ававпаврпв</definedName>
    <definedName name="авг" localSheetId="9">#REF!</definedName>
    <definedName name="авг">#REF!</definedName>
    <definedName name="авг2" localSheetId="9">#REF!</definedName>
    <definedName name="авг2">#REF!</definedName>
    <definedName name="аи">'[31]ИТ-бюджет'!$L$5:$L$99</definedName>
    <definedName name="аичавыукфцу">[0]!аичавыукфцу</definedName>
    <definedName name="АМ">[0]!АМ</definedName>
    <definedName name="АМВА">[0]!АМВА</definedName>
    <definedName name="АОЛАЛЛ">[0]!АОЛАЛЛ</definedName>
    <definedName name="аотр">'[32]ИТ-бюджет'!$L$5:$L$99</definedName>
    <definedName name="ап">#N/A</definedName>
    <definedName name="апапарп">[0]!апапарп</definedName>
    <definedName name="апир">'[33]ИТ-бюджет'!$L$5:$L$99</definedName>
    <definedName name="аппячфы">[0]!аппячфы</definedName>
    <definedName name="апр" localSheetId="9">#REF!</definedName>
    <definedName name="апр">#REF!</definedName>
    <definedName name="апр2" localSheetId="9">#REF!</definedName>
    <definedName name="апр2">#REF!</definedName>
    <definedName name="аптпат">[0]!аптпат</definedName>
    <definedName name="АРВЕР">[0]!АРВЕР</definedName>
    <definedName name="АТП" localSheetId="9">#REF!</definedName>
    <definedName name="АТП">#REF!</definedName>
    <definedName name="ау">'[34]ИТ-бюджет'!$L$5:$L$99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'[35]Производство электроэнергии'!$A$95</definedName>
    <definedName name="БазовыйПериод">[36]Заголовок!$B$15</definedName>
    <definedName name="баланс">[37]Баланс!$D$60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'[38]БИ-2-18-П'!$B$8</definedName>
    <definedName name="БИ_2_14">'[38]БИ-2-19-П'!$B$8</definedName>
    <definedName name="БИ_2_3" localSheetId="9">#REF!</definedName>
    <definedName name="БИ_2_3">#REF!</definedName>
    <definedName name="БИ_2_4" localSheetId="9">#REF!</definedName>
    <definedName name="БИ_2_4">#REF!</definedName>
    <definedName name="БИ_2_5">'[38]БИ-2-7-П'!$B$8</definedName>
    <definedName name="БИ_2_6">'[38]БИ-2-9-П'!$B$8</definedName>
    <definedName name="БИ_2_7" localSheetId="9">#REF!</definedName>
    <definedName name="БИ_2_7">#REF!</definedName>
    <definedName name="БИ_2_8">'[38]БИ-2-14-П'!$B$8</definedName>
    <definedName name="БИ_2_9">'[38]БИ-2-16-П'!$B$8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[39]Справочники!$A$4:$A$6</definedName>
    <definedName name="БЩ">[0]!БЩ</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'[40]Закупки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'[41]БФ-2-8-П'!#REF!</definedName>
    <definedName name="Бюджет_расч_усл_КВ">'[41]БФ-2-8-П'!#REF!</definedName>
    <definedName name="Бюджет_Расчетов_по_ФВ_АУ_МРСК" localSheetId="9">'[42]БФ-2-13-П'!#REF!</definedName>
    <definedName name="Бюджет_Расчетов_по_ФВ_АУ_МРСК">'[42]БФ-2-13-П'!#REF!</definedName>
    <definedName name="Бюджет_расчетов_по_ФВ_РСК">'[43]БФ-2-13-П'!$B$6</definedName>
    <definedName name="Бюджет_РБП_РСК" localSheetId="9">[44]РБП!#REF!</definedName>
    <definedName name="Бюджет_РБП_РСК">[44]РБП!#REF!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'[35]Производство электроэнергии'!$A$111</definedName>
    <definedName name="в">#N/A</definedName>
    <definedName name="в23ё">#N/A</definedName>
    <definedName name="ва">[0]!ва</definedName>
    <definedName name="вамвапм">'[45]ИТ-бюджет'!$L$5:$L$98</definedName>
    <definedName name="вап" localSheetId="9">#REF!</definedName>
    <definedName name="вап">#REF!</definedName>
    <definedName name="ВАРЕР">[0]!ВАРЕР</definedName>
    <definedName name="вв">#N/A</definedName>
    <definedName name="вера" hidden="1">{#N/A,#N/A,TRUE,"Выработка"}</definedName>
    <definedName name="Версии" localSheetId="9">#REF!</definedName>
    <definedName name="Версии">#REF!</definedName>
    <definedName name="Вид_Бизнеса" localSheetId="9">[46]t_настройки!#REF!</definedName>
    <definedName name="Вид_Бизнеса">[46]t_настройки!#REF!</definedName>
    <definedName name="Виды_деятельности">[46]t_настройки!$I$43:$I$61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'[45]ИТ-бюджет'!$L$5:$L$98</definedName>
    <definedName name="впаавп" localSheetId="9">#REF!</definedName>
    <definedName name="впаавп">#REF!</definedName>
    <definedName name="впававапв">[0]!впававапв</definedName>
    <definedName name="впавпапаарп">[0]!впавпапаарп</definedName>
    <definedName name="впарп">'[47]ИТ-бюджет'!$L$5:$L$99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[0]!вуавпаорпл</definedName>
    <definedName name="вуквпапрпорлд">[0]!вуквпапрпорлд</definedName>
    <definedName name="вуув" hidden="1">{#N/A,#N/A,TRUE,"Лист1";#N/A,#N/A,TRUE,"Лист2";#N/A,#N/A,TRUE,"Лист3"}</definedName>
    <definedName name="выап" localSheetId="9" hidden="1">#REF!</definedName>
    <definedName name="выап" hidden="1">#REF!</definedName>
    <definedName name="ВЫР">'[48]Баланс по ТЭЦ-1'!$J$6</definedName>
    <definedName name="выыапвавап" hidden="1">{#N/A,#N/A,TRUE,"Лист1";#N/A,#N/A,TRUE,"Лист2";#N/A,#N/A,TRUE,"Лист3"}</definedName>
    <definedName name="галя">[0]!галя</definedName>
    <definedName name="гв07" localSheetId="9">#REF!</definedName>
    <definedName name="гв07">#REF!</definedName>
    <definedName name="гг">[0]!гг</definedName>
    <definedName name="гггр">#N/A</definedName>
    <definedName name="глнрлоророр">[0]!глнрлоророр</definedName>
    <definedName name="гнгепнапра" hidden="1">{#N/A,#N/A,TRUE,"Лист1";#N/A,#N/A,TRUE,"Лист2";#N/A,#N/A,TRUE,"Лист3"}</definedName>
    <definedName name="гнгопропрппра">[0]!гнгопропрппра</definedName>
    <definedName name="гнеорпопорпропр">[0]!гнеорпопорпропр</definedName>
    <definedName name="гнлзщ">#N/A</definedName>
    <definedName name="гннрпррапапв">[0]!гннрпррапапв</definedName>
    <definedName name="гнортимв">[0]!гнортимв</definedName>
    <definedName name="гнрпрпап">[0]!гнрпрпап</definedName>
    <definedName name="Год">[46]t_настройки!$I$8:$I$20</definedName>
    <definedName name="Год_выбрано">[46]t_настройки!$I$81</definedName>
    <definedName name="Год_Выбрано_Название">[46]t_настройки!$J$75</definedName>
    <definedName name="гоол" hidden="1">{#N/A,#N/A,TRUE,"Всего"}</definedName>
    <definedName name="гороппрапа">[0]!гороппрапа</definedName>
    <definedName name="гошгрииапв">[0]!гошгрииапв</definedName>
    <definedName name="График_1_параметр">[46]t_настройки!$I$94:$I$101</definedName>
    <definedName name="График_3_параметр">[46]t_настройки!$I$104:$I$105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[0]!гш</definedName>
    <definedName name="гшгш" hidden="1">{#N/A,#N/A,TRUE,"Лист1";#N/A,#N/A,TRUE,"Лист2";#N/A,#N/A,TRUE,"Лист3"}</definedName>
    <definedName name="Д">[0]!Д</definedName>
    <definedName name="да">[49]Списки!$D$1:$D$3</definedName>
    <definedName name="ДатаТекст" localSheetId="9">'[50]Титульный лист С-П'!#REF!</definedName>
    <definedName name="ДатаТекст">'[50]Титульный лист С-П'!#REF!</definedName>
    <definedName name="ДГШ">[0]!ДГШ</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[46]t_настройки!$I$78</definedName>
    <definedName name="ДЗО_Выбрано_Название">[51]t_настройки!$I$87</definedName>
    <definedName name="ДиапазонЗащиты" localSheetId="9">#REF!,#REF!,#REF!,#REF!,[0]!P1_ДиапазонЗащиты,[0]!P2_ДиапазонЗащиты,[0]!P3_ДиапазонЗащиты,[0]!P4_ДиапазонЗащиты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лдлд">[0]!длдлд</definedName>
    <definedName name="дллллоиммссч">[0]!дллллоиммссч</definedName>
    <definedName name="днек" hidden="1">{#N/A,#N/A,TRUE,"Выработка"}</definedName>
    <definedName name="доли1">'[52]эл ст'!$A$368:$IV$368</definedName>
    <definedName name="долл" hidden="1">{#N/A,#N/A,TRUE,"Выработка"}</definedName>
    <definedName name="доопатмо">#N/A</definedName>
    <definedName name="Доход">#N/A</definedName>
    <definedName name="ДРУГОЕ">[53]Справочники!$A$26:$A$28</definedName>
    <definedName name="дшголлололол" hidden="1">{#N/A,#N/A,TRUE,"Лист1";#N/A,#N/A,TRUE,"Лист2";#N/A,#N/A,TRUE,"Лист3"}</definedName>
    <definedName name="дшлгорормсм">[0]!дшлгорормсм</definedName>
    <definedName name="дшлолоирмпр">[0]!дшлолоирмпр</definedName>
    <definedName name="дшшгргрп">[0]!дшшгргрп</definedName>
    <definedName name="дщ">[0]!дщ</definedName>
    <definedName name="дщл">[0]!дщл</definedName>
    <definedName name="еапапарорппис" hidden="1">{#N/A,#N/A,TRUE,"Лист1";#N/A,#N/A,TRUE,"Лист2";#N/A,#N/A,TRUE,"Лист3"}</definedName>
    <definedName name="еапарпорпол">[0]!еапарпорпол</definedName>
    <definedName name="евапараорплор" hidden="1">{#N/A,#N/A,TRUE,"Лист1";#N/A,#N/A,TRUE,"Лист2";#N/A,#N/A,TRUE,"Лист3"}</definedName>
    <definedName name="ее">[0]!ее</definedName>
    <definedName name="екваппрмрп">[0]!екваппрмрп</definedName>
    <definedName name="епке">[0]!епке</definedName>
    <definedName name="ЕРОЕО">[0]!ЕРОЕО</definedName>
    <definedName name="ж">#N/A</definedName>
    <definedName name="жд">#N/A</definedName>
    <definedName name="жддлолпраапва">[0]!жддлолпраапва</definedName>
    <definedName name="ждждлдлодл" hidden="1">{#N/A,#N/A,TRUE,"Лист1";#N/A,#N/A,TRUE,"Лист2";#N/A,#N/A,TRUE,"Лист3"}</definedName>
    <definedName name="жж" hidden="1">{#N/A,#N/A,TRUE,"Лист1";#N/A,#N/A,TRUE,"Лист2";#N/A,#N/A,TRUE,"Лист3"}</definedName>
    <definedName name="жздлдооррапав">[0]!жздлдооррапав</definedName>
    <definedName name="жзлдолорапрв">[0]!жзлдолорапрв</definedName>
    <definedName name="жол" hidden="1">{#N/A,#N/A,TRUE,"Всего"}</definedName>
    <definedName name="жшжщжж">[0]!жшжщжж</definedName>
    <definedName name="жщшжщжж">[0]!жщшжщжж</definedName>
    <definedName name="з4" localSheetId="9">#REF!</definedName>
    <definedName name="з4">#REF!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'[54]ИТОГИ  по Н,Р,Э,Q'!$A$2:$IV$4</definedName>
    <definedName name="ЗГАЭС">[0]!ЗГАЭС</definedName>
    <definedName name="зз">[0]!зз</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[0]!зщ</definedName>
    <definedName name="зщдллоопн">[0]!зщдллоопн</definedName>
    <definedName name="зщзшщшггрса">[0]!зщзшщшггрса</definedName>
    <definedName name="зщщщшгрпаав" hidden="1">{#N/A,#N/A,TRUE,"Лист1";#N/A,#N/A,TRUE,"Лист2";#N/A,#N/A,TRUE,"Лист3"}</definedName>
    <definedName name="ИА">[49]Списки!$B$1:$B$12</definedName>
    <definedName name="иеркаецуф">[0]!иеркаецуф</definedName>
    <definedName name="Извлечение_ИМ" localSheetId="9">#REF!</definedName>
    <definedName name="Извлечение_ИМ">#REF!</definedName>
    <definedName name="_xlnm.Extract" localSheetId="9">#REF!</definedName>
    <definedName name="_xlnm.Extract">#REF!</definedName>
    <definedName name="иипиииии">[0]!иипиииии</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[0]!квырмпро</definedName>
    <definedName name="ке">#N/A</definedName>
    <definedName name="кеппппппппппп" hidden="1">{#N/A,#N/A,TRUE,"Лист1";#N/A,#N/A,TRUE,"Лист2";#N/A,#N/A,TRUE,"Лист3"}</definedName>
    <definedName name="кк">[0]!кк</definedName>
    <definedName name="Классификатор">[49]Списки!$C$2:$C$36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'[47]ИТ-бюджет'!$L$5:$L$99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[0]!лдолрорваы</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P1_T29?L10</definedName>
    <definedName name="лл">P1_T29?L10</definedName>
    <definedName name="ло">#N/A</definedName>
    <definedName name="лод">#N/A</definedName>
    <definedName name="лоититмим">[0]!лоититмим</definedName>
    <definedName name="лолориапвав">[0]!лолориапвав</definedName>
    <definedName name="лолорорм">[0]!лолорорм</definedName>
    <definedName name="лолроипр">[0]!лолроипр</definedName>
    <definedName name="лоорпрсмп">[0]!лоорпрсмп</definedName>
    <definedName name="лор">#N/A</definedName>
    <definedName name="лора" hidden="1">{#N/A,#N/A,TRUE,"Выработка"}</definedName>
    <definedName name="лоролропапрапапа">[0]!лоролропапрапапа</definedName>
    <definedName name="лорпрмисмсчвааычв">[0]!лорпрмисмсчвааычв</definedName>
    <definedName name="лорроакеа">[0]!лорроакеа</definedName>
    <definedName name="лщд">[0]!лщд</definedName>
    <definedName name="лщжо" hidden="1">{#N/A,#N/A,TRUE,"Лист1";#N/A,#N/A,TRUE,"Лист2";#N/A,#N/A,TRUE,"Лист3"}</definedName>
    <definedName name="льтоиаваыв">[0]!льтоиаваыв</definedName>
    <definedName name="люлю" hidden="1">{#N/A,#N/A,TRUE,"Всего"}</definedName>
    <definedName name="лядя" hidden="1">{#N/A,#N/A,TRUE,"Всего"}</definedName>
    <definedName name="ляля" hidden="1">{#N/A,#N/A,TRUE,"Всего"}</definedName>
    <definedName name="м8">[0]!м8</definedName>
    <definedName name="МАВПРНО">[0]!МАВПРНО</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[48]Настройки!$B$8</definedName>
    <definedName name="Мероприятия">[59]Лист1!$B$54:$B$57</definedName>
    <definedName name="мииапвв">[0]!мииапвв</definedName>
    <definedName name="МОЭСК" localSheetId="9">#REF!</definedName>
    <definedName name="МОЭСК">#REF!</definedName>
    <definedName name="мпрмрпсвачва">[0]!мпрмрпсвачва</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[0]!мсапваывф</definedName>
    <definedName name="мсчвавя">[0]!мсчвавя</definedName>
    <definedName name="мым">#N/A</definedName>
    <definedName name="н12" localSheetId="9">#REF!</definedName>
    <definedName name="н12">#REF!</definedName>
    <definedName name="Н5">[60]Данные!$I$7</definedName>
    <definedName name="н78е">[0]!н78е</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[26]навигация!#REF!</definedName>
    <definedName name="Нав_Финансы2">[26]навигация!#REF!</definedName>
    <definedName name="наропплон">[0]!наропплон</definedName>
    <definedName name="Население">'[35]Производство электроэнергии'!$A$124</definedName>
    <definedName name="наташа" hidden="1">{#N/A,#N/A,TRUE,"Всего"}</definedName>
    <definedName name="НБд">'[48]Баланс по ТЭЦ-1'!$N$381</definedName>
    <definedName name="нгг" localSheetId="9">#REF!</definedName>
    <definedName name="нгг">#REF!</definedName>
    <definedName name="нгеинсцф">[0]!нгеинсцф</definedName>
    <definedName name="нгневаапор" hidden="1">{#N/A,#N/A,TRUE,"Лист1";#N/A,#N/A,TRUE,"Лист2";#N/A,#N/A,TRUE,"Лист3"}</definedName>
    <definedName name="НДС">[61]Макро!$B$8</definedName>
    <definedName name="неамрр">[0]!неамрр</definedName>
    <definedName name="нееегенененененененннене">[0]!нееегенененененененннене</definedName>
    <definedName name="ненрпп">[0]!ненрпп</definedName>
    <definedName name="нет">[49]Списки!$F$1:$F$2</definedName>
    <definedName name="нн">[0]!нн</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[0]!Нояб</definedName>
    <definedName name="ноябр" hidden="1">{#N/A,#N/A,TRUE,"Всего"}</definedName>
    <definedName name="Ноябрь">[0]!Ноябрь</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[0]!обл1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[0]!огпорпарсм</definedName>
    <definedName name="огтитимисмсмсва">[0]!огтитимисмсмсва</definedName>
    <definedName name="оенлгл">[0]!оенлгл</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[0]!олдолтрь</definedName>
    <definedName name="олло">#N/A</definedName>
    <definedName name="оллртимиава" hidden="1">{#N/A,#N/A,TRUE,"Лист1";#N/A,#N/A,TRUE,"Лист2";#N/A,#N/A,TRUE,"Лист3"}</definedName>
    <definedName name="олльимсаы">[0]!олльимсаы</definedName>
    <definedName name="олорлрорит">[0]!олорлрорит</definedName>
    <definedName name="олритиимсмсв">[0]!олритиимсмсв</definedName>
    <definedName name="олрлпо">[0]!олрлпо</definedName>
    <definedName name="олрриоипрм">[0]!олрриоипрм</definedName>
    <definedName name="олс">#N/A</definedName>
    <definedName name="Ольга" hidden="1">{#N/A,#N/A,TRUE,"Всего"}</definedName>
    <definedName name="оля" hidden="1">{#N/A,#N/A,TRUE,"Всего"}</definedName>
    <definedName name="омимимсмис">[0]!омимимсмис</definedName>
    <definedName name="ОНЕОН">[0]!ОНЕОН</definedName>
    <definedName name="ОНО">[0]!ОНО</definedName>
    <definedName name="ооо">#N/A</definedName>
    <definedName name="Операция" localSheetId="9">#REF!</definedName>
    <definedName name="Операция">#REF!</definedName>
    <definedName name="опропроапрапра">[0]!опропроапрапра</definedName>
    <definedName name="опрорпрпапрапрвава">[0]!опрорпрпапрапрвава</definedName>
    <definedName name="ОптРынок">'[5]Производство электроэнергии'!$A$23</definedName>
    <definedName name="орлопапвпа">[0]!орлопапвпа</definedName>
    <definedName name="орлороррлоорпапа" hidden="1">{#N/A,#N/A,TRUE,"Лист1";#N/A,#N/A,TRUE,"Лист2";#N/A,#N/A,TRUE,"Лист3"}</definedName>
    <definedName name="оро">#N/A</definedName>
    <definedName name="ороиприм">[0]!ороиприм</definedName>
    <definedName name="оролпррпап">[0]!оролпррпап</definedName>
    <definedName name="ороорправ" hidden="1">{#N/A,#N/A,TRUE,"Лист1";#N/A,#N/A,TRUE,"Лист2";#N/A,#N/A,TRUE,"Лист3"}</definedName>
    <definedName name="оропоненеваыв">[0]!оропоненеваыв</definedName>
    <definedName name="оропорап">[0]!оропорап</definedName>
    <definedName name="оропрпрарпвч">[0]!оропрпрарпвч</definedName>
    <definedName name="орорпрапвкак">[0]!орорпрапвкак</definedName>
    <definedName name="орорпропмрм">[0]!орорпропмрм</definedName>
    <definedName name="орорпрпакв">[0]!орорпрпакв</definedName>
    <definedName name="орортитмимисаа">[0]!орортитмимисаа</definedName>
    <definedName name="орпорпаерв">[0]!орпорпаерв</definedName>
    <definedName name="орпрмпачвуыф">[0]!орпрмпачвуыф</definedName>
    <definedName name="орримими">[0]!орримими</definedName>
    <definedName name="ОТДАЧА">'[48]Баланс по ТЭЦ-1'!$J$99</definedName>
    <definedName name="Отдача_ГРУ">'[48]Баланс по ТЭЦ-1'!$J$120</definedName>
    <definedName name="Отдача110">'[48]Баланс по ТЭЦ-1'!$J$100</definedName>
    <definedName name="ОтпВСеть" localSheetId="9">#REF!</definedName>
    <definedName name="ОтпВСеть">#REF!</definedName>
    <definedName name="ОХР.ТРУДА">[0]!ОХР.ТРУДА</definedName>
    <definedName name="п">[0]!п</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[0]!паопаорпопро</definedName>
    <definedName name="папаорпрпрпр" hidden="1">{#N/A,#N/A,TRUE,"Лист1";#N/A,#N/A,TRUE,"Лист2";#N/A,#N/A,TRUE,"Лист3"}</definedName>
    <definedName name="парапаорар">[0]!парапаорар</definedName>
    <definedName name="пауау">[0]!пауау</definedName>
    <definedName name="пвп">'[65]ИТ-бюджет'!$L$5:$L$99</definedName>
    <definedName name="первый" localSheetId="9">#REF!</definedName>
    <definedName name="первый">#REF!</definedName>
    <definedName name="перегруппировка">[49]Списки!$G$2:$G$32</definedName>
    <definedName name="Период">[46]t_настройки!$I$23:$I$26</definedName>
    <definedName name="Период_Выбрано">[46]t_настройки!$I$84</definedName>
    <definedName name="ПериодРегулирования">[36]Заголовок!$B$14</definedName>
    <definedName name="Периоды_18_2" localSheetId="9">'[18]18.2'!#REF!</definedName>
    <definedName name="Периоды_18_2">'[18]18.2'!#REF!</definedName>
    <definedName name="пиримисмсмчсы">[0]!пиримисмсмчсы</definedName>
    <definedName name="План_амортизации_РСК" localSheetId="9">#REF!</definedName>
    <definedName name="План_амортизации_РСК">#REF!</definedName>
    <definedName name="план56">#N/A</definedName>
    <definedName name="пмисмсмсчсмч">[0]!пмисмсмсчсмч</definedName>
    <definedName name="ПМС">#N/A</definedName>
    <definedName name="ПМС1">#N/A</definedName>
    <definedName name="Погрешность_вычислений">[46]t_проверки!$J$9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'[46]Сценарные условия'!$K$19</definedName>
    <definedName name="Порог_Резервный_Фонд">'[46]Сценарные условия'!$K$20</definedName>
    <definedName name="порпол">'[66]ИТ-бюджет'!$L$5:$L$99</definedName>
    <definedName name="ПоследнийГод">[53]Заголовок!$B$16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'[48]Баланс по ТЭЦ-1'!$J$194</definedName>
    <definedName name="пппп">#N/A</definedName>
    <definedName name="ППРР" hidden="1">{#N/A,#N/A,TRUE,"Всего"}</definedName>
    <definedName name="пр" hidden="1">{#N/A,#N/A,TRUE,"Всего"}</definedName>
    <definedName name="праорарпвкав">[0]!праорарпвкав</definedName>
    <definedName name="ПРЕР">[0]!ПРЕР</definedName>
    <definedName name="прибыль">[0]!прибыль</definedName>
    <definedName name="прибыль3" hidden="1">{#N/A,#N/A,TRUE,"Лист1";#N/A,#N/A,TRUE,"Лист2";#N/A,#N/A,TRUE,"Лист3"}</definedName>
    <definedName name="ПРИЕМ">'[48]Баланс по ТЭЦ-1'!$J$86</definedName>
    <definedName name="Прием110">'[48]Баланс по ТЭЦ-1'!$J$87</definedName>
    <definedName name="Признак">[59]Лист1!$B$3:$B$9</definedName>
    <definedName name="Приоритет">[49]Списки!$H$2:$H$9</definedName>
    <definedName name="ПРИХОД">'[48]Баланс по ТЭЦ-1'!$J$186</definedName>
    <definedName name="Приход_расход" localSheetId="9">#REF!</definedName>
    <definedName name="Приход_расход">#REF!</definedName>
    <definedName name="ПрНуж">'[48]Баланс по ТЭЦ-1'!$J$198</definedName>
    <definedName name="про">[0]!про</definedName>
    <definedName name="Проект" localSheetId="9">#REF!</definedName>
    <definedName name="Проект">#REF!</definedName>
    <definedName name="пропорпшгршг">[0]!пропорпшгршг</definedName>
    <definedName name="Прочие_электроэнергии">'[35]Производство электроэнергии'!$A$132</definedName>
    <definedName name="прош_год" localSheetId="9">#REF!</definedName>
    <definedName name="прош_год">#REF!</definedName>
    <definedName name="прпрапапвавав">[0]!прпрапапвавав</definedName>
    <definedName name="прпропорпрпр" hidden="1">{#N/A,#N/A,TRUE,"Лист1";#N/A,#N/A,TRUE,"Лист2";#N/A,#N/A,TRUE,"Лист3"}</definedName>
    <definedName name="прпропрпрпорп">[0]!прпропрпрпорп</definedName>
    <definedName name="пррпрпрпорпроп">[0]!пррпрпрпорпроп</definedName>
    <definedName name="птпатаптп">[0]!птпатаптп</definedName>
    <definedName name="пупп">[0]!пупп</definedName>
    <definedName name="ПФАП">[0]!ПФАП</definedName>
    <definedName name="ПЭ">[53]Справочники!$A$10:$A$12</definedName>
    <definedName name="р">#N/A</definedName>
    <definedName name="рагпл">[0]!рагпл</definedName>
    <definedName name="рапмапыввя">[0]!рапмапыввя</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[53]Справочники!$A$4:$A$4</definedName>
    <definedName name="регр" localSheetId="9">'[69]10'!#REF!</definedName>
    <definedName name="регр">'[69]10'!#REF!</definedName>
    <definedName name="ри">[0]!ри</definedName>
    <definedName name="рис1" hidden="1">{#N/A,#N/A,TRUE,"Лист1";#N/A,#N/A,TRUE,"Лист2";#N/A,#N/A,TRUE,"Лист3"}</definedName>
    <definedName name="ркенвапапрарп">[0]!ркенвапапрарп</definedName>
    <definedName name="рмпп">[0]!рмпп</definedName>
    <definedName name="роз" hidden="1">{#N/A,#N/A,TRUE,"Выработка"}</definedName>
    <definedName name="ролрпраправ">[0]!ролрпраправ</definedName>
    <definedName name="роо">[0]!роо</definedName>
    <definedName name="роорпрпваы">[0]!роорпрпваы</definedName>
    <definedName name="ропопопмо">[0]!ропопопмо</definedName>
    <definedName name="ропор">#N/A</definedName>
    <definedName name="рортимсчвы" hidden="1">{#N/A,#N/A,TRUE,"Лист1";#N/A,#N/A,TRUE,"Лист2";#N/A,#N/A,TRUE,"Лист3"}</definedName>
    <definedName name="рпарпапрап">[0]!рпарпапрап</definedName>
    <definedName name="рпо">'[32]ИТ-бюджет'!$L$5:$L$99</definedName>
    <definedName name="рпплордлпава">[0]!рпплордлпава</definedName>
    <definedName name="рпрпмимимссмваы">[0]!рпрпмимимссмваы</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[0]!сапвпавапвапвп</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'[48]Баланс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'[52]эл ст'!$A$360:$IV$360</definedName>
    <definedName name="Собств">'[52]эл ст'!$A$369:$IV$369</definedName>
    <definedName name="сомп">#N/A</definedName>
    <definedName name="сомпас">#N/A</definedName>
    <definedName name="СОРОКА" hidden="1">{#N/A,#N/A,TRUE,"Всего"}</definedName>
    <definedName name="СП">[49]Списки!$K$1:$K$2</definedName>
    <definedName name="список">[71]группаИП!$A$7:$A$49</definedName>
    <definedName name="Список_ДЗО">'[46]Список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[26]Т12!$A$10</definedName>
    <definedName name="т12п1_2">[26]Т12!$A$22</definedName>
    <definedName name="т12п2_1">[26]Т12!$A$15</definedName>
    <definedName name="т12п2_2">[26]Т12!$A$27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[26]Т3!#REF!</definedName>
    <definedName name="т3п3">[26]Т3!#REF!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[0]!таптпатпатпа</definedName>
    <definedName name="ТАРОРОЛРОЛО">[0]!ТАРОРОЛРОЛО</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[0]!тпрт</definedName>
    <definedName name="третий" localSheetId="9">#REF!</definedName>
    <definedName name="третий">#REF!</definedName>
    <definedName name="троболю">[0]!троболю</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[53]Справочники!$A$19:$A$21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[0]!упауп</definedName>
    <definedName name="уу">#N/A</definedName>
    <definedName name="ууууууууууууууууу">[0]!ууууууууууууууууу</definedName>
    <definedName name="УФ">#N/A</definedName>
    <definedName name="уыавыапвпаворорол" hidden="1">{#N/A,#N/A,TRUE,"Лист1";#N/A,#N/A,TRUE,"Лист2";#N/A,#N/A,TRUE,"Лист3"}</definedName>
    <definedName name="уываываывыпавыа">[0]!уываываывыпавыа</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'[48]Баланс по ТЭЦ-1'!$J$58</definedName>
    <definedName name="фф">[0]!фф</definedName>
    <definedName name="ФЦН1">'[48]Баланс по ТЭЦ-1'!$J$152</definedName>
    <definedName name="ФЦН2">'[48]Баланс по ТЭЦ-1'!$J$153</definedName>
    <definedName name="фыаспит">#N/A</definedName>
    <definedName name="ХН">'[48]Баланс по ТЭЦ-1'!$J$68</definedName>
    <definedName name="хх">'[18]6'!$B$28:$B$37,'[18]6'!$D$28:$H$37,'[18]6'!$J$28:$N$37,'[18]6'!$D$39:$H$41,'[18]6'!$J$39:$N$41,'[18]6'!$B$46:$B$55,P1_T6_Protect</definedName>
    <definedName name="хэзббббшоолп">[0]!хэзббббшоолп</definedName>
    <definedName name="ц">#N/A</definedName>
    <definedName name="ц1">#N/A</definedName>
    <definedName name="ЦП">[49]Списки!$I$2:$I$26</definedName>
    <definedName name="ЦПУ">[59]Лист1!$B$45:$B$51</definedName>
    <definedName name="цу">#N/A</definedName>
    <definedName name="цуа">#N/A</definedName>
    <definedName name="цупакувп">'[83]ИТ-бюджет'!$L$5:$L$98</definedName>
    <definedName name="чавапвапвавав">[0]!чавапвапвавав</definedName>
    <definedName name="черновик">#N/A</definedName>
    <definedName name="четвертый" localSheetId="9">#REF!</definedName>
    <definedName name="четвертый">#REF!</definedName>
    <definedName name="Ш_СК">[5]Ш_Передача_ЭЭ!$A$79</definedName>
    <definedName name="шглоьотьиита">[0]!шглоьотьиита</definedName>
    <definedName name="шгншногрппрпр">[0]!шгншногрппрпр</definedName>
    <definedName name="шгоропропрап">[0]!шгоропропрап</definedName>
    <definedName name="шгшрормпавкаы" hidden="1">{#N/A,#N/A,TRUE,"Лист1";#N/A,#N/A,TRUE,"Лист2";#N/A,#N/A,TRUE,"Лист3"}</definedName>
    <definedName name="шгшщгшпрпрапа">[0]!шгшщгшпрпрапа</definedName>
    <definedName name="ШДГШ">[0]!ШДГШ</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[0]!шогоитими</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[0]!шорорррпапра</definedName>
    <definedName name="шоррпвакуф">[0]!шоррпвакуф</definedName>
    <definedName name="шорттисаавч">[0]!шорттисаавч</definedName>
    <definedName name="Шт" localSheetId="9">#REF!</definedName>
    <definedName name="Шт">#REF!</definedName>
    <definedName name="штлоррпммпачв">[0]!штлоррпммпачв</definedName>
    <definedName name="шш" hidden="1">{#N/A,#N/A,TRUE,"Лист1";#N/A,#N/A,TRUE,"Лист2";#N/A,#N/A,TRUE,"Лист3"}</definedName>
    <definedName name="шшшшшо">#N/A</definedName>
    <definedName name="шщщолоорпап">[0]!шщщолоорпап</definedName>
    <definedName name="щ">#N/A</definedName>
    <definedName name="щжшщ">[0]!щжшщ</definedName>
    <definedName name="щжшщжщж">[0]!щжшщжщж</definedName>
    <definedName name="щжшщжщжщ">[0]!щжшщжщжщ</definedName>
    <definedName name="щжщшж">[0]!щжщшж</definedName>
    <definedName name="щжщшжшщ">[0]!щжщшжшщ</definedName>
    <definedName name="щзллторм">[0]!щзллторм</definedName>
    <definedName name="щзшщлщщошшо">[0]!щзшщлщщошшо</definedName>
    <definedName name="щзшщшщгшроо">[0]!щзшщшщгшроо</definedName>
    <definedName name="щоллопекв">[0]!щоллопекв</definedName>
    <definedName name="щомекв">[0]!щомекв</definedName>
    <definedName name="щшгшиекв">[0]!щшгшиекв</definedName>
    <definedName name="щшлдолрорми" hidden="1">{#N/A,#N/A,TRUE,"Лист1";#N/A,#N/A,TRUE,"Лист2";#N/A,#N/A,TRUE,"Лист3"}</definedName>
    <definedName name="щшолььти">[0]!щшолььти</definedName>
    <definedName name="щшропса">[0]!щшропса</definedName>
    <definedName name="щшщгтропрпвс">[0]!щшщгтропрпвс</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[0]!ывявапро</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[0]!ььтлдолртот</definedName>
    <definedName name="ээ">[0]!ээ</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P1_T29?item_ext?2СТ.Э</definedName>
    <definedName name="юю">P1_T29?item_ext?2СТ.Э</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26" l="1"/>
  <c r="D48" i="26"/>
  <c r="E48" i="26"/>
  <c r="B49" i="26"/>
  <c r="B48" i="26"/>
  <c r="H112" i="26"/>
  <c r="I112" i="26" s="1"/>
  <c r="J112" i="26" s="1"/>
  <c r="K112" i="26" s="1"/>
  <c r="L112" i="26" s="1"/>
  <c r="M112" i="26" s="1"/>
  <c r="N112" i="26" s="1"/>
  <c r="O112" i="26" s="1"/>
  <c r="P112" i="26" s="1"/>
  <c r="Q112" i="26" s="1"/>
  <c r="R112" i="26" s="1"/>
  <c r="S112" i="26" s="1"/>
  <c r="T112" i="26" s="1"/>
  <c r="U112" i="26" s="1"/>
  <c r="V112" i="26" s="1"/>
  <c r="W112" i="26" s="1"/>
  <c r="X112" i="26" s="1"/>
  <c r="Y112" i="26" s="1"/>
  <c r="Z112" i="26" s="1"/>
  <c r="AA112" i="26" s="1"/>
  <c r="AB112" i="26" s="1"/>
  <c r="AC112" i="26" s="1"/>
  <c r="AD112" i="26" s="1"/>
  <c r="AE112" i="26" s="1"/>
  <c r="AF112" i="26" s="1"/>
  <c r="AG112" i="26" s="1"/>
  <c r="AH112" i="26" s="1"/>
  <c r="AI112" i="26" s="1"/>
  <c r="AJ112" i="26" s="1"/>
  <c r="AK112" i="26" s="1"/>
  <c r="AL112" i="26" s="1"/>
  <c r="AM112" i="26" s="1"/>
  <c r="AN112" i="26" s="1"/>
  <c r="AO112" i="26" s="1"/>
  <c r="AP112" i="26" s="1"/>
  <c r="AQ112" i="26" s="1"/>
  <c r="AR112" i="26" s="1"/>
  <c r="AS112" i="26" s="1"/>
  <c r="AT112" i="26" s="1"/>
  <c r="I132" i="26"/>
  <c r="J132" i="26" s="1"/>
  <c r="K132" i="26" s="1"/>
  <c r="L132" i="26" s="1"/>
  <c r="M132" i="26" s="1"/>
  <c r="N132" i="26" s="1"/>
  <c r="O132" i="26" s="1"/>
  <c r="P132" i="26" s="1"/>
  <c r="Q132" i="26" s="1"/>
  <c r="R132" i="26" s="1"/>
  <c r="S132" i="26" s="1"/>
  <c r="T132" i="26" s="1"/>
  <c r="U132" i="26" s="1"/>
  <c r="V132" i="26" s="1"/>
  <c r="W132" i="26" s="1"/>
  <c r="X132" i="26" s="1"/>
  <c r="Y132" i="26" s="1"/>
  <c r="Z132" i="26" s="1"/>
  <c r="AA132" i="26" s="1"/>
  <c r="AB132" i="26" s="1"/>
  <c r="AC132" i="26" s="1"/>
  <c r="AD132" i="26" s="1"/>
  <c r="AE132" i="26" s="1"/>
  <c r="AF132" i="26" s="1"/>
  <c r="AG132" i="26" s="1"/>
  <c r="AH132" i="26" s="1"/>
  <c r="AI132" i="26" s="1"/>
  <c r="AJ132" i="26" s="1"/>
  <c r="AK132" i="26" s="1"/>
  <c r="AL132" i="26" s="1"/>
  <c r="AM132" i="26" s="1"/>
  <c r="AN132" i="26" s="1"/>
  <c r="AO132" i="26" s="1"/>
  <c r="AP132" i="26" s="1"/>
  <c r="AQ132" i="26" s="1"/>
  <c r="AR132" i="26" s="1"/>
  <c r="AS132" i="26" s="1"/>
  <c r="AT132" i="26" s="1"/>
  <c r="N54" i="27" l="1"/>
  <c r="I29" i="14"/>
  <c r="R34" i="14" l="1"/>
  <c r="R31" i="14" l="1"/>
  <c r="N56" i="27" l="1"/>
  <c r="K30" i="27"/>
  <c r="J30" i="27"/>
  <c r="K24" i="27"/>
  <c r="J24" i="27"/>
  <c r="R33" i="14"/>
  <c r="I28" i="14"/>
  <c r="I27" i="14"/>
  <c r="B137" i="26" l="1"/>
  <c r="G136" i="26"/>
  <c r="H136" i="26" l="1"/>
  <c r="F48" i="26"/>
  <c r="I26" i="14"/>
  <c r="I25" i="14"/>
  <c r="I136" i="26" l="1"/>
  <c r="G48" i="26"/>
  <c r="R35" i="14"/>
  <c r="J136" i="26" l="1"/>
  <c r="H48" i="26"/>
  <c r="B22" i="22"/>
  <c r="K136" i="26" l="1"/>
  <c r="I48" i="26"/>
  <c r="C140" i="26"/>
  <c r="D140" i="26" s="1"/>
  <c r="B139" i="26"/>
  <c r="C107" i="26"/>
  <c r="L136" i="26" l="1"/>
  <c r="J48" i="26"/>
  <c r="A15" i="26"/>
  <c r="A9" i="26"/>
  <c r="A5" i="26"/>
  <c r="A12" i="26"/>
  <c r="D141" i="26"/>
  <c r="C73" i="26" s="1"/>
  <c r="C141" i="26"/>
  <c r="B73" i="26" s="1"/>
  <c r="B141" i="26"/>
  <c r="E14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5" i="26"/>
  <c r="D135" i="26" s="1"/>
  <c r="E135" i="26" s="1"/>
  <c r="F135" i="26" s="1"/>
  <c r="G135" i="26" s="1"/>
  <c r="H135" i="26" s="1"/>
  <c r="I135" i="26" s="1"/>
  <c r="J135" i="26" s="1"/>
  <c r="K135" i="26" s="1"/>
  <c r="L135" i="26" s="1"/>
  <c r="M135" i="26" s="1"/>
  <c r="N135" i="26" s="1"/>
  <c r="O135" i="26" s="1"/>
  <c r="P135" i="26" s="1"/>
  <c r="Q135" i="26" s="1"/>
  <c r="R135" i="26" s="1"/>
  <c r="S135" i="26" s="1"/>
  <c r="T135" i="26" s="1"/>
  <c r="U135" i="26" s="1"/>
  <c r="V135" i="26" s="1"/>
  <c r="W135" i="26" s="1"/>
  <c r="X135" i="26" s="1"/>
  <c r="Y135" i="26" s="1"/>
  <c r="Z135" i="26" s="1"/>
  <c r="AA135" i="26" s="1"/>
  <c r="AB135" i="26" s="1"/>
  <c r="AC135" i="26" s="1"/>
  <c r="AD135" i="26" s="1"/>
  <c r="AE135" i="26" s="1"/>
  <c r="AF135" i="26" s="1"/>
  <c r="AG135" i="26" s="1"/>
  <c r="AH135" i="26" s="1"/>
  <c r="AI135" i="26" s="1"/>
  <c r="AJ135" i="26" s="1"/>
  <c r="AK135" i="26" s="1"/>
  <c r="AL135" i="26" s="1"/>
  <c r="AM135" i="26" s="1"/>
  <c r="AN135" i="26" s="1"/>
  <c r="AO135" i="26" s="1"/>
  <c r="AP135" i="26" s="1"/>
  <c r="AQ135" i="26" s="1"/>
  <c r="AR135" i="26" s="1"/>
  <c r="AS135" i="26" s="1"/>
  <c r="AT135" i="26" s="1"/>
  <c r="AU135" i="26" s="1"/>
  <c r="AV135" i="26" s="1"/>
  <c r="AW135" i="26" s="1"/>
  <c r="AX135" i="26" s="1"/>
  <c r="AY135" i="26" s="1"/>
  <c r="G119" i="26"/>
  <c r="B118" i="26"/>
  <c r="D107" i="26"/>
  <c r="E107" i="26" s="1"/>
  <c r="F107" i="26" s="1"/>
  <c r="G107" i="26" s="1"/>
  <c r="H107" i="26" s="1"/>
  <c r="I107" i="26" s="1"/>
  <c r="J107" i="26" s="1"/>
  <c r="K107" i="26" s="1"/>
  <c r="L107" i="26" s="1"/>
  <c r="M107" i="26" s="1"/>
  <c r="N107" i="26" s="1"/>
  <c r="O107" i="26" s="1"/>
  <c r="P107" i="26" s="1"/>
  <c r="Q107" i="26" s="1"/>
  <c r="R107" i="26" s="1"/>
  <c r="S107" i="26" s="1"/>
  <c r="T107" i="26" s="1"/>
  <c r="U107" i="26" s="1"/>
  <c r="V107" i="26" s="1"/>
  <c r="W107" i="26" s="1"/>
  <c r="X107" i="26" s="1"/>
  <c r="Y107" i="26" s="1"/>
  <c r="Z107" i="26" s="1"/>
  <c r="AA107" i="26" s="1"/>
  <c r="AB107" i="26" s="1"/>
  <c r="AC107" i="26" s="1"/>
  <c r="AD107" i="26" s="1"/>
  <c r="AE107" i="26" s="1"/>
  <c r="AF107" i="26" s="1"/>
  <c r="AG107" i="26" s="1"/>
  <c r="AH107" i="26" s="1"/>
  <c r="AI107" i="26" s="1"/>
  <c r="AJ107" i="26" s="1"/>
  <c r="AK107" i="26" s="1"/>
  <c r="AL107" i="26" s="1"/>
  <c r="AM107" i="26" s="1"/>
  <c r="AN107" i="26" s="1"/>
  <c r="AO107" i="26" s="1"/>
  <c r="AP107" i="26" s="1"/>
  <c r="D91" i="26"/>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AH91" i="26" s="1"/>
  <c r="AI91" i="26" s="1"/>
  <c r="AJ91" i="26" s="1"/>
  <c r="AK91" i="26" s="1"/>
  <c r="AL91" i="26" s="1"/>
  <c r="AM91" i="26" s="1"/>
  <c r="AN91" i="26" s="1"/>
  <c r="AO91" i="26" s="1"/>
  <c r="AP91" i="26" s="1"/>
  <c r="C91" i="26"/>
  <c r="B76" i="26"/>
  <c r="B74" i="26"/>
  <c r="A62" i="26"/>
  <c r="B60" i="26"/>
  <c r="C58" i="26"/>
  <c r="C47" i="26" s="1"/>
  <c r="B52" i="26"/>
  <c r="B47" i="26"/>
  <c r="B45" i="26"/>
  <c r="B44" i="26"/>
  <c r="B27" i="26"/>
  <c r="M136" i="26" l="1"/>
  <c r="K48" i="26"/>
  <c r="D137" i="26"/>
  <c r="C49" i="26" s="1"/>
  <c r="F140" i="26"/>
  <c r="G140" i="26" s="1"/>
  <c r="B46" i="26"/>
  <c r="C74" i="26"/>
  <c r="D58" i="26"/>
  <c r="C52" i="26"/>
  <c r="E141" i="26"/>
  <c r="D73" i="26" s="1"/>
  <c r="N136" i="26" l="1"/>
  <c r="L48" i="26"/>
  <c r="E137" i="26"/>
  <c r="D49" i="26" s="1"/>
  <c r="F141" i="26"/>
  <c r="E73" i="26" s="1"/>
  <c r="H140" i="26"/>
  <c r="H141" i="26" s="1"/>
  <c r="G73" i="26" s="1"/>
  <c r="G141" i="26"/>
  <c r="F73" i="26" s="1"/>
  <c r="D74" i="26"/>
  <c r="E58" i="26"/>
  <c r="D47" i="26"/>
  <c r="D52" i="26"/>
  <c r="O136" i="26" l="1"/>
  <c r="M48" i="26"/>
  <c r="F137" i="26"/>
  <c r="E49" i="26" s="1"/>
  <c r="E74" i="26"/>
  <c r="F58" i="26"/>
  <c r="E52" i="26"/>
  <c r="E47" i="26"/>
  <c r="I140" i="26"/>
  <c r="I141" i="26" s="1"/>
  <c r="H73" i="26" s="1"/>
  <c r="P136" i="26" l="1"/>
  <c r="N48" i="26"/>
  <c r="G137" i="26"/>
  <c r="F49" i="26" s="1"/>
  <c r="J140" i="26"/>
  <c r="F74" i="26"/>
  <c r="G58" i="26"/>
  <c r="F52" i="26"/>
  <c r="F47" i="26"/>
  <c r="Q136" i="26" l="1"/>
  <c r="O48" i="26"/>
  <c r="H137" i="26"/>
  <c r="G49" i="26" s="1"/>
  <c r="K140" i="26"/>
  <c r="K141" i="26" s="1"/>
  <c r="J73" i="26" s="1"/>
  <c r="J141" i="26"/>
  <c r="I73" i="26" s="1"/>
  <c r="G74" i="26"/>
  <c r="H58" i="26"/>
  <c r="G52" i="26"/>
  <c r="G47" i="26"/>
  <c r="R136" i="26" l="1"/>
  <c r="P48" i="26"/>
  <c r="B85" i="26"/>
  <c r="C85" i="26"/>
  <c r="C99" i="26" s="1"/>
  <c r="I137" i="26"/>
  <c r="H49" i="26" s="1"/>
  <c r="H74" i="26"/>
  <c r="I58" i="26"/>
  <c r="H52" i="26"/>
  <c r="H47" i="26"/>
  <c r="L140" i="26"/>
  <c r="L141" i="26" s="1"/>
  <c r="K73" i="26" s="1"/>
  <c r="S136" i="26" l="1"/>
  <c r="Q48" i="26"/>
  <c r="J137" i="26"/>
  <c r="I49" i="26" s="1"/>
  <c r="D85" i="26"/>
  <c r="D99" i="26" s="1"/>
  <c r="I74" i="26"/>
  <c r="J58" i="26"/>
  <c r="I52" i="26"/>
  <c r="I47" i="26"/>
  <c r="M140" i="26"/>
  <c r="M141" i="26" s="1"/>
  <c r="L73" i="26" s="1"/>
  <c r="T136" i="26" l="1"/>
  <c r="R48" i="26"/>
  <c r="K137" i="26"/>
  <c r="J49" i="26" s="1"/>
  <c r="E85" i="26"/>
  <c r="E99" i="26" s="1"/>
  <c r="N140" i="26"/>
  <c r="N141" i="26" s="1"/>
  <c r="M73" i="26" s="1"/>
  <c r="J74" i="26"/>
  <c r="J52" i="26"/>
  <c r="J47" i="26"/>
  <c r="K58" i="26"/>
  <c r="U136" i="26" l="1"/>
  <c r="S48" i="26"/>
  <c r="F85" i="26"/>
  <c r="F99" i="26" s="1"/>
  <c r="L137" i="26"/>
  <c r="K49" i="26" s="1"/>
  <c r="K74" i="26"/>
  <c r="L58" i="26"/>
  <c r="K52" i="26"/>
  <c r="K47" i="26"/>
  <c r="O140" i="26"/>
  <c r="O141" i="26" s="1"/>
  <c r="N73" i="26" s="1"/>
  <c r="V136" i="26" l="1"/>
  <c r="T48" i="26"/>
  <c r="M137" i="26"/>
  <c r="L49" i="26" s="1"/>
  <c r="G85" i="26"/>
  <c r="G99" i="26" s="1"/>
  <c r="L74" i="26"/>
  <c r="M58" i="26"/>
  <c r="L47" i="26"/>
  <c r="L52" i="26"/>
  <c r="P140" i="26"/>
  <c r="P141" i="26" s="1"/>
  <c r="O73" i="26" s="1"/>
  <c r="W136" i="26" l="1"/>
  <c r="U48" i="26"/>
  <c r="H85" i="26"/>
  <c r="H99" i="26" s="1"/>
  <c r="N137" i="26"/>
  <c r="M49" i="26" s="1"/>
  <c r="Q140" i="26"/>
  <c r="Q141" i="26"/>
  <c r="P73" i="26" s="1"/>
  <c r="M74" i="26"/>
  <c r="N58" i="26"/>
  <c r="M52" i="26"/>
  <c r="M47" i="26"/>
  <c r="X136" i="26" l="1"/>
  <c r="V48" i="26"/>
  <c r="O137" i="26"/>
  <c r="N49" i="26" s="1"/>
  <c r="I85" i="26"/>
  <c r="I99" i="26" s="1"/>
  <c r="N47" i="26"/>
  <c r="N74" i="26"/>
  <c r="O58" i="26"/>
  <c r="N52" i="26"/>
  <c r="R140" i="26"/>
  <c r="R141" i="26" s="1"/>
  <c r="Q73" i="26" s="1"/>
  <c r="Y136" i="26" l="1"/>
  <c r="W48" i="26"/>
  <c r="J85" i="26"/>
  <c r="J99" i="26" s="1"/>
  <c r="P137" i="26"/>
  <c r="O49" i="26" s="1"/>
  <c r="O74" i="26"/>
  <c r="P58" i="26"/>
  <c r="O52" i="26"/>
  <c r="O47" i="26"/>
  <c r="S140" i="26"/>
  <c r="S141" i="26" s="1"/>
  <c r="R73" i="26" s="1"/>
  <c r="Z136" i="26" l="1"/>
  <c r="X48" i="26"/>
  <c r="Q137" i="26"/>
  <c r="P49" i="26" s="1"/>
  <c r="K85" i="26"/>
  <c r="K99" i="26" s="1"/>
  <c r="T140" i="26"/>
  <c r="T141" i="26" s="1"/>
  <c r="S73" i="26" s="1"/>
  <c r="P74" i="26"/>
  <c r="Q58" i="26"/>
  <c r="P52" i="26"/>
  <c r="P47" i="26"/>
  <c r="AA136" i="26" l="1"/>
  <c r="Y48" i="26"/>
  <c r="L85" i="26"/>
  <c r="L99" i="26" s="1"/>
  <c r="R137" i="26"/>
  <c r="Q49" i="26" s="1"/>
  <c r="Q74" i="26"/>
  <c r="R58" i="26"/>
  <c r="Q52" i="26"/>
  <c r="Q47" i="26"/>
  <c r="U140" i="26"/>
  <c r="AB136" i="26" l="1"/>
  <c r="Z48" i="26"/>
  <c r="S137" i="26"/>
  <c r="R49" i="26" s="1"/>
  <c r="V140" i="26"/>
  <c r="V141" i="26" s="1"/>
  <c r="U73" i="26" s="1"/>
  <c r="R74" i="26"/>
  <c r="R52" i="26"/>
  <c r="S58" i="26"/>
  <c r="R47" i="26"/>
  <c r="U141" i="26"/>
  <c r="T73" i="26" s="1"/>
  <c r="AC136" i="26" l="1"/>
  <c r="AA48" i="26"/>
  <c r="N85" i="26"/>
  <c r="N99" i="26" s="1"/>
  <c r="T137" i="26"/>
  <c r="S49" i="26" s="1"/>
  <c r="M85" i="26"/>
  <c r="M99" i="26" s="1"/>
  <c r="S74" i="26"/>
  <c r="T58" i="26"/>
  <c r="S52" i="26"/>
  <c r="S47" i="26"/>
  <c r="W140" i="26"/>
  <c r="W141" i="26" s="1"/>
  <c r="V73" i="26" s="1"/>
  <c r="AD136" i="26" l="1"/>
  <c r="AB48" i="26"/>
  <c r="U137" i="26"/>
  <c r="T49" i="26" s="1"/>
  <c r="O85" i="26"/>
  <c r="O99" i="26" s="1"/>
  <c r="T74" i="26"/>
  <c r="U58" i="26"/>
  <c r="T47" i="26"/>
  <c r="T52" i="26"/>
  <c r="X140" i="26"/>
  <c r="X141" i="26" s="1"/>
  <c r="W73" i="26" s="1"/>
  <c r="AE136" i="26" l="1"/>
  <c r="AC48" i="26"/>
  <c r="V137" i="26"/>
  <c r="U49" i="26" s="1"/>
  <c r="P85" i="26"/>
  <c r="P99" i="26" s="1"/>
  <c r="Y140" i="26"/>
  <c r="Y141" i="26"/>
  <c r="X73" i="26" s="1"/>
  <c r="U74" i="26"/>
  <c r="V58" i="26"/>
  <c r="U52" i="26"/>
  <c r="U47" i="26"/>
  <c r="AF136" i="26" l="1"/>
  <c r="AD48" i="26"/>
  <c r="Q85" i="26"/>
  <c r="Q99" i="26" s="1"/>
  <c r="W137" i="26"/>
  <c r="V49" i="26" s="1"/>
  <c r="V74" i="26"/>
  <c r="W58" i="26"/>
  <c r="V47" i="26"/>
  <c r="V52" i="26"/>
  <c r="Z140" i="26"/>
  <c r="Z141" i="26" s="1"/>
  <c r="Y73" i="26" s="1"/>
  <c r="AG136" i="26" l="1"/>
  <c r="AE48" i="26"/>
  <c r="R85" i="26"/>
  <c r="R99" i="26" s="1"/>
  <c r="X137" i="26"/>
  <c r="W49" i="26" s="1"/>
  <c r="AA140" i="26"/>
  <c r="W74" i="26"/>
  <c r="X58" i="26"/>
  <c r="W52" i="26"/>
  <c r="W47" i="26"/>
  <c r="AH136" i="26" l="1"/>
  <c r="AF48" i="26"/>
  <c r="Y137" i="26"/>
  <c r="X49" i="26" s="1"/>
  <c r="AB140" i="26"/>
  <c r="AB141" i="26" s="1"/>
  <c r="AA73" i="26" s="1"/>
  <c r="X74" i="26"/>
  <c r="Y58" i="26"/>
  <c r="X52" i="26"/>
  <c r="X47" i="26"/>
  <c r="AA141" i="26"/>
  <c r="Z73" i="26" s="1"/>
  <c r="AI136" i="26" l="1"/>
  <c r="AG48" i="26"/>
  <c r="T85" i="26"/>
  <c r="T99" i="26" s="1"/>
  <c r="Z137" i="26"/>
  <c r="Y49" i="26" s="1"/>
  <c r="S85" i="26"/>
  <c r="S99" i="26" s="1"/>
  <c r="Y74" i="26"/>
  <c r="Z58" i="26"/>
  <c r="Y52" i="26"/>
  <c r="Y47" i="26"/>
  <c r="AC140" i="26"/>
  <c r="AC141" i="26" s="1"/>
  <c r="AB73" i="26" s="1"/>
  <c r="AJ136" i="26" l="1"/>
  <c r="AH48" i="26"/>
  <c r="AA137" i="26"/>
  <c r="Z49" i="26" s="1"/>
  <c r="U85" i="26"/>
  <c r="U99" i="26" s="1"/>
  <c r="AD140" i="26"/>
  <c r="AD141" i="26" s="1"/>
  <c r="AC73" i="26" s="1"/>
  <c r="Z74" i="26"/>
  <c r="Z52" i="26"/>
  <c r="Z47" i="26"/>
  <c r="AA58" i="26"/>
  <c r="AK136" i="26" l="1"/>
  <c r="AI48" i="26"/>
  <c r="AB137" i="26"/>
  <c r="AA49" i="26" s="1"/>
  <c r="V85" i="26"/>
  <c r="V99" i="26" s="1"/>
  <c r="AA74" i="26"/>
  <c r="AB58" i="26"/>
  <c r="AA52" i="26"/>
  <c r="AA47" i="26"/>
  <c r="AE140" i="26"/>
  <c r="AE141" i="26" s="1"/>
  <c r="AD73" i="26" s="1"/>
  <c r="AL136" i="26" l="1"/>
  <c r="AJ48" i="26"/>
  <c r="W85" i="26"/>
  <c r="W99" i="26" s="1"/>
  <c r="AC137" i="26"/>
  <c r="AB49" i="26" s="1"/>
  <c r="AB74" i="26"/>
  <c r="AC58" i="26"/>
  <c r="AB47" i="26"/>
  <c r="AB52" i="26"/>
  <c r="AF140" i="26"/>
  <c r="AF141" i="26" s="1"/>
  <c r="AE73" i="26" s="1"/>
  <c r="AM136" i="26" l="1"/>
  <c r="AK48" i="26"/>
  <c r="X85" i="26"/>
  <c r="X99" i="26" s="1"/>
  <c r="AD137" i="26"/>
  <c r="AC49" i="26" s="1"/>
  <c r="AC74" i="26"/>
  <c r="AD58" i="26"/>
  <c r="AC52" i="26"/>
  <c r="AC47" i="26"/>
  <c r="AG140" i="26"/>
  <c r="AN136" i="26" l="1"/>
  <c r="AL48" i="26"/>
  <c r="AE137" i="26"/>
  <c r="AD49" i="26" s="1"/>
  <c r="AH140" i="26"/>
  <c r="AD74" i="26"/>
  <c r="AE58" i="26"/>
  <c r="AD52" i="26"/>
  <c r="AD47" i="26"/>
  <c r="AG141" i="26"/>
  <c r="AF73" i="26" s="1"/>
  <c r="AO136" i="26" l="1"/>
  <c r="AM48" i="26"/>
  <c r="Y85" i="26"/>
  <c r="Y99" i="26" s="1"/>
  <c r="AF137" i="26"/>
  <c r="AE49" i="26" s="1"/>
  <c r="AI140" i="26"/>
  <c r="AI141" i="26" s="1"/>
  <c r="AH73" i="26" s="1"/>
  <c r="AH141" i="26"/>
  <c r="AG73" i="26" s="1"/>
  <c r="AE74" i="26"/>
  <c r="AF58" i="26"/>
  <c r="AE52" i="26"/>
  <c r="AE47" i="26"/>
  <c r="AP136" i="26" l="1"/>
  <c r="AN48" i="26"/>
  <c r="AG137" i="26"/>
  <c r="AF49" i="26" s="1"/>
  <c r="AA85" i="26"/>
  <c r="AA99" i="26" s="1"/>
  <c r="Z85" i="26"/>
  <c r="Z99" i="26" s="1"/>
  <c r="AF74" i="26"/>
  <c r="AG58" i="26"/>
  <c r="AF52" i="26"/>
  <c r="AF47" i="26"/>
  <c r="AJ140" i="26"/>
  <c r="AJ141" i="26" s="1"/>
  <c r="AI73" i="26" s="1"/>
  <c r="AQ136" i="26" l="1"/>
  <c r="AO48" i="26"/>
  <c r="AH137" i="26"/>
  <c r="AG49" i="26" s="1"/>
  <c r="AB85" i="26"/>
  <c r="AB99" i="26" s="1"/>
  <c r="AK140" i="26"/>
  <c r="AK141" i="26" s="1"/>
  <c r="AJ73" i="26" s="1"/>
  <c r="AG74" i="26"/>
  <c r="AH58" i="26"/>
  <c r="AG52" i="26"/>
  <c r="AG47" i="26"/>
  <c r="AR136" i="26" l="1"/>
  <c r="AP48" i="26"/>
  <c r="AC85" i="26"/>
  <c r="AC99" i="26" s="1"/>
  <c r="AI137" i="26"/>
  <c r="AH49" i="26" s="1"/>
  <c r="AH74" i="26"/>
  <c r="AH52" i="26"/>
  <c r="AH47" i="26"/>
  <c r="AI58" i="26"/>
  <c r="AL140" i="26"/>
  <c r="AS136" i="26" l="1"/>
  <c r="AQ48" i="26"/>
  <c r="AJ137" i="26"/>
  <c r="AI49" i="26" s="1"/>
  <c r="AM140" i="26"/>
  <c r="AL141" i="26"/>
  <c r="AK73" i="26" s="1"/>
  <c r="AI74" i="26"/>
  <c r="AJ58" i="26"/>
  <c r="AI52" i="26"/>
  <c r="AI47" i="26"/>
  <c r="AT136" i="26" l="1"/>
  <c r="AR48" i="26"/>
  <c r="AD85" i="26"/>
  <c r="AD99" i="26" s="1"/>
  <c r="AK137" i="26"/>
  <c r="AJ49" i="26" s="1"/>
  <c r="AJ74" i="26"/>
  <c r="AK58" i="26"/>
  <c r="AJ47" i="26"/>
  <c r="AJ52" i="26"/>
  <c r="AN140" i="26"/>
  <c r="AN141" i="26" s="1"/>
  <c r="AM73" i="26" s="1"/>
  <c r="AM141" i="26"/>
  <c r="AL73" i="26" s="1"/>
  <c r="AU136" i="26" l="1"/>
  <c r="AS48" i="26"/>
  <c r="AF85" i="26"/>
  <c r="AF99" i="26" s="1"/>
  <c r="AE85" i="26"/>
  <c r="AE99" i="26" s="1"/>
  <c r="AL137" i="26"/>
  <c r="AK49" i="26" s="1"/>
  <c r="AK74" i="26"/>
  <c r="AL58" i="26"/>
  <c r="AK52" i="26"/>
  <c r="AK47" i="26"/>
  <c r="AO140" i="26"/>
  <c r="AO141" i="26" s="1"/>
  <c r="AN73" i="26" s="1"/>
  <c r="AV136" i="26" l="1"/>
  <c r="AW136" i="26" s="1"/>
  <c r="AX136" i="26" s="1"/>
  <c r="AY136" i="26" s="1"/>
  <c r="AG85" i="26"/>
  <c r="AG99" i="26" s="1"/>
  <c r="AM137" i="26"/>
  <c r="AL49" i="26" s="1"/>
  <c r="AL74" i="26"/>
  <c r="AM58" i="26"/>
  <c r="AL47" i="26"/>
  <c r="AL52" i="26"/>
  <c r="AP140" i="26"/>
  <c r="AN137" i="26" l="1"/>
  <c r="AM49" i="26" s="1"/>
  <c r="AQ140" i="26"/>
  <c r="AM74" i="26"/>
  <c r="AN58" i="26"/>
  <c r="AM52" i="26"/>
  <c r="AM47" i="26"/>
  <c r="AP141" i="26"/>
  <c r="AO73" i="26" s="1"/>
  <c r="AH85" i="26" l="1"/>
  <c r="AH99" i="26" s="1"/>
  <c r="AO137" i="26"/>
  <c r="AN49" i="26" s="1"/>
  <c r="AR140" i="26"/>
  <c r="AR141" i="26"/>
  <c r="AN74" i="26"/>
  <c r="AO58" i="26"/>
  <c r="AN52" i="26"/>
  <c r="AN47" i="26"/>
  <c r="AQ141" i="26"/>
  <c r="AJ85" i="26" l="1"/>
  <c r="AJ99" i="26" s="1"/>
  <c r="AQ73" i="26"/>
  <c r="AI85" i="26"/>
  <c r="AI99" i="26" s="1"/>
  <c r="AP73" i="26"/>
  <c r="AP137" i="26"/>
  <c r="AO49" i="26" s="1"/>
  <c r="AO74" i="26"/>
  <c r="AP58" i="26"/>
  <c r="AO52" i="26"/>
  <c r="AO47" i="26"/>
  <c r="AS140" i="26"/>
  <c r="AS141" i="26"/>
  <c r="AK85" i="26" l="1"/>
  <c r="AK99" i="26" s="1"/>
  <c r="AR73" i="26"/>
  <c r="AQ137" i="26"/>
  <c r="AP74" i="26"/>
  <c r="AP52" i="26"/>
  <c r="AP47" i="26"/>
  <c r="AT140" i="26"/>
  <c r="AT141" i="26" s="1"/>
  <c r="AL85" i="26" l="1"/>
  <c r="AL99" i="26" s="1"/>
  <c r="AS73" i="26"/>
  <c r="AR137" i="26"/>
  <c r="AP49" i="26"/>
  <c r="AU140" i="26"/>
  <c r="AU141" i="26" s="1"/>
  <c r="AM85" i="26" l="1"/>
  <c r="AM99" i="26" s="1"/>
  <c r="AT73" i="26"/>
  <c r="AS137" i="26"/>
  <c r="AQ49" i="26"/>
  <c r="AV140" i="26"/>
  <c r="AV141" i="26"/>
  <c r="AN85" i="26" s="1"/>
  <c r="AN99" i="26" s="1"/>
  <c r="AT137" i="26" l="1"/>
  <c r="AR49" i="26"/>
  <c r="AW140" i="26"/>
  <c r="AW141" i="26"/>
  <c r="AO85" i="26" s="1"/>
  <c r="AO99" i="26" s="1"/>
  <c r="AU137" i="26" l="1"/>
  <c r="AS49" i="26"/>
  <c r="AX140" i="26"/>
  <c r="AX141" i="26" s="1"/>
  <c r="AP85" i="26" s="1"/>
  <c r="AP99" i="26" s="1"/>
  <c r="AV137" i="26" l="1"/>
  <c r="AW137" i="26" s="1"/>
  <c r="AX137" i="26" s="1"/>
  <c r="AY137" i="26" s="1"/>
  <c r="AY140" i="26"/>
  <c r="AY141" i="26" s="1"/>
  <c r="A14" i="27" l="1"/>
  <c r="A11" i="27"/>
  <c r="A8" i="27"/>
  <c r="A4" i="27"/>
  <c r="AC64" i="27"/>
  <c r="AB64" i="27"/>
  <c r="AC63" i="27"/>
  <c r="AB63" i="27"/>
  <c r="AC62" i="27"/>
  <c r="AB62" i="27"/>
  <c r="AC61" i="27"/>
  <c r="AB61" i="27"/>
  <c r="AC60" i="27"/>
  <c r="AB60" i="27"/>
  <c r="AC59" i="27"/>
  <c r="AB59" i="27"/>
  <c r="AC58" i="27"/>
  <c r="AB58" i="27"/>
  <c r="AC57" i="27"/>
  <c r="AB57" i="27"/>
  <c r="AB56" i="27"/>
  <c r="AC55" i="27"/>
  <c r="AB55" i="27"/>
  <c r="AC54" i="27"/>
  <c r="AB54" i="27"/>
  <c r="AC53" i="27"/>
  <c r="AB53" i="27"/>
  <c r="AC52" i="27"/>
  <c r="AB52" i="27"/>
  <c r="AC51" i="27"/>
  <c r="AB51" i="27"/>
  <c r="AC50" i="27"/>
  <c r="L26" i="5" s="1"/>
  <c r="AB50" i="27"/>
  <c r="AB49" i="27"/>
  <c r="AC48" i="27"/>
  <c r="J26" i="5" s="1"/>
  <c r="AB48" i="27"/>
  <c r="AC47" i="27"/>
  <c r="I26" i="5" s="1"/>
  <c r="AB47" i="27"/>
  <c r="AC46" i="27"/>
  <c r="AB46" i="27"/>
  <c r="AC45" i="27"/>
  <c r="G26" i="5" s="1"/>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C33" i="27"/>
  <c r="AB33" i="27"/>
  <c r="AC32" i="27"/>
  <c r="AB32" i="27"/>
  <c r="AC31" i="27"/>
  <c r="AB31" i="27"/>
  <c r="AA30" i="27"/>
  <c r="Z30" i="27"/>
  <c r="Y30" i="27"/>
  <c r="X30" i="27"/>
  <c r="W30" i="27"/>
  <c r="V30" i="27"/>
  <c r="U30" i="27"/>
  <c r="T30" i="27"/>
  <c r="S30" i="27"/>
  <c r="R30" i="27"/>
  <c r="Q30" i="27"/>
  <c r="P30" i="27"/>
  <c r="O30" i="27"/>
  <c r="N30" i="27"/>
  <c r="M30" i="27"/>
  <c r="L30" i="27"/>
  <c r="AC30" i="27"/>
  <c r="C49" i="7" s="1"/>
  <c r="I30" i="27"/>
  <c r="H30" i="27"/>
  <c r="AB30" i="27" s="1"/>
  <c r="G30" i="27"/>
  <c r="F30" i="27"/>
  <c r="E30" i="27"/>
  <c r="D30" i="27"/>
  <c r="C30" i="27"/>
  <c r="AC29" i="27"/>
  <c r="AB29" i="27"/>
  <c r="AC28" i="27"/>
  <c r="AB28" i="27"/>
  <c r="AC27" i="27"/>
  <c r="AB27" i="27"/>
  <c r="AC26" i="27"/>
  <c r="AB26" i="27"/>
  <c r="AC25" i="27"/>
  <c r="AB25" i="27"/>
  <c r="AA24" i="27"/>
  <c r="Z24" i="27"/>
  <c r="Y24" i="27"/>
  <c r="X24" i="27"/>
  <c r="W24" i="27"/>
  <c r="V24" i="27"/>
  <c r="U24" i="27"/>
  <c r="T24" i="27"/>
  <c r="S24" i="27"/>
  <c r="R24" i="27"/>
  <c r="Q24" i="27"/>
  <c r="P24" i="27"/>
  <c r="O24" i="27"/>
  <c r="N24" i="27"/>
  <c r="M24" i="27"/>
  <c r="L24" i="27"/>
  <c r="AC24" i="27"/>
  <c r="C48" i="7" s="1"/>
  <c r="I24" i="27"/>
  <c r="H24" i="27"/>
  <c r="AB24" i="27" s="1"/>
  <c r="G24" i="27"/>
  <c r="F24" i="27"/>
  <c r="E24" i="27"/>
  <c r="D24" i="27"/>
  <c r="C24" i="27"/>
  <c r="AC49" i="27" l="1"/>
  <c r="K26" i="5" s="1"/>
  <c r="B122" i="26"/>
  <c r="B126" i="26" s="1"/>
  <c r="B25" i="26"/>
  <c r="C67" i="26" s="1"/>
  <c r="B27" i="22"/>
  <c r="B52" i="22" s="1"/>
  <c r="AC56" i="27"/>
  <c r="B24" i="22" s="1"/>
  <c r="B54" i="26" l="1"/>
  <c r="B81" i="26"/>
  <c r="B29" i="26"/>
  <c r="B50" i="26"/>
  <c r="B59" i="26" s="1"/>
  <c r="C61" i="26" l="1"/>
  <c r="C60" i="26" s="1"/>
  <c r="D61" i="26"/>
  <c r="D60" i="26" s="1"/>
  <c r="E61" i="26"/>
  <c r="E60" i="26" s="1"/>
  <c r="F61" i="26"/>
  <c r="F60" i="26" s="1"/>
  <c r="G61" i="26"/>
  <c r="G60" i="26" s="1"/>
  <c r="H61" i="26"/>
  <c r="H60" i="26" s="1"/>
  <c r="I60" i="26"/>
  <c r="J60" i="26"/>
  <c r="K60" i="26"/>
  <c r="L60" i="26"/>
  <c r="M60" i="26"/>
  <c r="N61" i="26"/>
  <c r="N60" i="26" s="1"/>
  <c r="O60" i="26"/>
  <c r="P60" i="26"/>
  <c r="Q60" i="26"/>
  <c r="R60" i="26"/>
  <c r="S60" i="26"/>
  <c r="T61" i="26"/>
  <c r="T60" i="26" s="1"/>
  <c r="U60" i="26"/>
  <c r="V60" i="26"/>
  <c r="W60" i="26"/>
  <c r="X60" i="26"/>
  <c r="Y60" i="26"/>
  <c r="Z61" i="26"/>
  <c r="Z60" i="26" s="1"/>
  <c r="AA60" i="26"/>
  <c r="AB60" i="26"/>
  <c r="AC60" i="26"/>
  <c r="AD60" i="26"/>
  <c r="AE60" i="26"/>
  <c r="AF61" i="26"/>
  <c r="AF60" i="26" s="1"/>
  <c r="AG60" i="26"/>
  <c r="AH60" i="26"/>
  <c r="AI60" i="26"/>
  <c r="AJ60" i="26"/>
  <c r="AK60" i="26"/>
  <c r="AL61" i="26"/>
  <c r="AL60" i="26" s="1"/>
  <c r="AM60" i="26"/>
  <c r="AN60" i="26"/>
  <c r="AO60" i="26"/>
  <c r="AP60" i="26"/>
  <c r="AQ81" i="26"/>
  <c r="B99" i="26"/>
  <c r="AQ99" i="26" s="1"/>
  <c r="A100" i="26" s="1"/>
  <c r="F76" i="26"/>
  <c r="C76" i="26"/>
  <c r="D67" i="26"/>
  <c r="B66" i="26"/>
  <c r="B68" i="26" s="1"/>
  <c r="B80" i="26"/>
  <c r="B55" i="26"/>
  <c r="B56" i="26" s="1"/>
  <c r="B69" i="26" s="1"/>
  <c r="B77" i="26" s="1"/>
  <c r="O26" i="13"/>
  <c r="C40" i="7" s="1"/>
  <c r="D117" i="26" l="1"/>
  <c r="C53" i="26"/>
  <c r="C55" i="26" s="1"/>
  <c r="B82" i="26"/>
  <c r="B70" i="26"/>
  <c r="B75" i="26"/>
  <c r="D76" i="26"/>
  <c r="E67" i="26"/>
  <c r="A15" i="10"/>
  <c r="A12" i="10"/>
  <c r="A9" i="10"/>
  <c r="A5" i="10"/>
  <c r="G118" i="26" l="1"/>
  <c r="D118" i="26"/>
  <c r="B71" i="26"/>
  <c r="B72" i="26" s="1"/>
  <c r="D53" i="26"/>
  <c r="C82" i="26"/>
  <c r="C56" i="26"/>
  <c r="C69" i="26" s="1"/>
  <c r="F67" i="26"/>
  <c r="G67" i="26" s="1"/>
  <c r="E76" i="26"/>
  <c r="G120" i="26" l="1"/>
  <c r="I118" i="26"/>
  <c r="I120" i="26" s="1"/>
  <c r="C109" i="26" s="1"/>
  <c r="C108" i="26" s="1"/>
  <c r="D55" i="26"/>
  <c r="E53" i="26" s="1"/>
  <c r="G76" i="26"/>
  <c r="H67" i="26"/>
  <c r="C77" i="26"/>
  <c r="B78" i="26"/>
  <c r="B83" i="26" s="1"/>
  <c r="D109" i="26" l="1"/>
  <c r="C50" i="26"/>
  <c r="C59" i="26" s="1"/>
  <c r="B88" i="26"/>
  <c r="B84" i="26"/>
  <c r="B89" i="26" s="1"/>
  <c r="B86" i="26"/>
  <c r="I67" i="26"/>
  <c r="H76" i="26"/>
  <c r="D82" i="26"/>
  <c r="D56" i="26"/>
  <c r="D69" i="26" s="1"/>
  <c r="E55" i="26"/>
  <c r="D26" i="5"/>
  <c r="C80" i="26" l="1"/>
  <c r="C66" i="26"/>
  <c r="C68" i="26" s="1"/>
  <c r="D108" i="26"/>
  <c r="D50" i="26" s="1"/>
  <c r="D59" i="26" s="1"/>
  <c r="E109" i="26"/>
  <c r="B87" i="26"/>
  <c r="B90" i="26" s="1"/>
  <c r="E82" i="26"/>
  <c r="E56" i="26"/>
  <c r="E69" i="26" s="1"/>
  <c r="I76" i="26"/>
  <c r="J67" i="26"/>
  <c r="F53" i="26"/>
  <c r="F55" i="26" s="1"/>
  <c r="D77" i="26"/>
  <c r="D80" i="26" l="1"/>
  <c r="D66" i="26"/>
  <c r="D68" i="26" s="1"/>
  <c r="C75" i="26"/>
  <c r="C70" i="26"/>
  <c r="C71" i="26" s="1"/>
  <c r="E108" i="26"/>
  <c r="E50" i="26" s="1"/>
  <c r="E59" i="26" s="1"/>
  <c r="F109" i="26"/>
  <c r="J76" i="26"/>
  <c r="K67" i="26"/>
  <c r="E77" i="26"/>
  <c r="G53" i="26"/>
  <c r="F82" i="26"/>
  <c r="F56" i="26"/>
  <c r="F69" i="26" s="1"/>
  <c r="B56" i="22"/>
  <c r="A14" i="12"/>
  <c r="C72" i="26" l="1"/>
  <c r="C78" i="26"/>
  <c r="C83" i="26" s="1"/>
  <c r="D75" i="26"/>
  <c r="D70" i="26"/>
  <c r="D71" i="26" s="1"/>
  <c r="F108" i="26"/>
  <c r="F50" i="26" s="1"/>
  <c r="F59" i="26" s="1"/>
  <c r="G109" i="26"/>
  <c r="E80" i="26"/>
  <c r="E66" i="26"/>
  <c r="E68" i="26" s="1"/>
  <c r="F77" i="26"/>
  <c r="K76" i="26"/>
  <c r="L67" i="26"/>
  <c r="G55" i="26"/>
  <c r="H53" i="26" s="1"/>
  <c r="B67" i="22"/>
  <c r="B65" i="22"/>
  <c r="B32" i="22"/>
  <c r="B41" i="22"/>
  <c r="B50" i="22"/>
  <c r="G108" i="26" l="1"/>
  <c r="G50" i="26" s="1"/>
  <c r="G59" i="26" s="1"/>
  <c r="H109" i="26"/>
  <c r="C86" i="26"/>
  <c r="C84" i="26"/>
  <c r="C89" i="26" s="1"/>
  <c r="C88" i="26"/>
  <c r="F80" i="26"/>
  <c r="F66" i="26"/>
  <c r="F68" i="26" s="1"/>
  <c r="E75" i="26"/>
  <c r="E70" i="26"/>
  <c r="E71" i="26" s="1"/>
  <c r="E72" i="26" s="1"/>
  <c r="D72" i="26"/>
  <c r="D78" i="26"/>
  <c r="D83" i="26" s="1"/>
  <c r="H55" i="26"/>
  <c r="I53" i="26" s="1"/>
  <c r="I55" i="26" s="1"/>
  <c r="G82" i="26"/>
  <c r="G56" i="26"/>
  <c r="G69" i="26" s="1"/>
  <c r="M67" i="26"/>
  <c r="L76" i="26"/>
  <c r="B30" i="22"/>
  <c r="B29" i="22" s="1"/>
  <c r="E78" i="26" l="1"/>
  <c r="E83" i="26" s="1"/>
  <c r="D86" i="26"/>
  <c r="D84" i="26"/>
  <c r="D89" i="26" s="1"/>
  <c r="D88" i="26"/>
  <c r="F75" i="26"/>
  <c r="F70" i="26"/>
  <c r="F71" i="26" s="1"/>
  <c r="F78" i="26" s="1"/>
  <c r="D87" i="26"/>
  <c r="C87" i="26"/>
  <c r="C90" i="26" s="1"/>
  <c r="H108" i="26"/>
  <c r="H50" i="26" s="1"/>
  <c r="H59" i="26" s="1"/>
  <c r="I109" i="26"/>
  <c r="G80" i="26"/>
  <c r="G66" i="26"/>
  <c r="G68" i="26" s="1"/>
  <c r="G75" i="26" s="1"/>
  <c r="N67" i="26"/>
  <c r="M76" i="26"/>
  <c r="G77" i="26"/>
  <c r="J53" i="26"/>
  <c r="J55" i="26" s="1"/>
  <c r="I56" i="26"/>
  <c r="I69" i="26" s="1"/>
  <c r="I82" i="26"/>
  <c r="E86" i="26"/>
  <c r="E88" i="26"/>
  <c r="E84" i="26"/>
  <c r="H56" i="26"/>
  <c r="H69" i="26" s="1"/>
  <c r="H82" i="26"/>
  <c r="B59" i="22"/>
  <c r="B62" i="22" s="1"/>
  <c r="A5" i="22"/>
  <c r="F72" i="26" l="1"/>
  <c r="E89" i="26"/>
  <c r="H80" i="26"/>
  <c r="H66" i="26"/>
  <c r="H68" i="26" s="1"/>
  <c r="H75" i="26" s="1"/>
  <c r="D90" i="26"/>
  <c r="F83" i="26"/>
  <c r="F86" i="26" s="1"/>
  <c r="F87" i="26" s="1"/>
  <c r="G70" i="26"/>
  <c r="G71" i="26" s="1"/>
  <c r="G72" i="26" s="1"/>
  <c r="I108" i="26"/>
  <c r="I50" i="26" s="1"/>
  <c r="I59" i="26" s="1"/>
  <c r="J109" i="26"/>
  <c r="E87" i="26"/>
  <c r="E90" i="26" s="1"/>
  <c r="I77" i="26"/>
  <c r="H77" i="26"/>
  <c r="K53" i="26"/>
  <c r="K55" i="26" s="1"/>
  <c r="J82" i="26"/>
  <c r="J56" i="26"/>
  <c r="J69" i="26" s="1"/>
  <c r="N76" i="26"/>
  <c r="O67" i="26"/>
  <c r="F88" i="26" l="1"/>
  <c r="F84" i="26"/>
  <c r="F89" i="26" s="1"/>
  <c r="J108" i="26"/>
  <c r="J50" i="26" s="1"/>
  <c r="J59" i="26" s="1"/>
  <c r="K109" i="26"/>
  <c r="H70" i="26"/>
  <c r="H71" i="26" s="1"/>
  <c r="H72" i="26" s="1"/>
  <c r="I80" i="26"/>
  <c r="I66" i="26"/>
  <c r="I68" i="26" s="1"/>
  <c r="P67" i="26"/>
  <c r="O76" i="26"/>
  <c r="L53" i="26"/>
  <c r="K56" i="26"/>
  <c r="K69" i="26" s="1"/>
  <c r="K82" i="26"/>
  <c r="G78" i="26"/>
  <c r="G83" i="26" s="1"/>
  <c r="J77" i="26"/>
  <c r="F90" i="26"/>
  <c r="B66" i="22"/>
  <c r="B64" i="22"/>
  <c r="J80" i="26" l="1"/>
  <c r="J66" i="26"/>
  <c r="J68" i="26" s="1"/>
  <c r="I75" i="26"/>
  <c r="I70" i="26"/>
  <c r="I71" i="26" s="1"/>
  <c r="I72" i="26" s="1"/>
  <c r="K108" i="26"/>
  <c r="K50" i="26" s="1"/>
  <c r="K59" i="26" s="1"/>
  <c r="L109" i="26"/>
  <c r="H78" i="26"/>
  <c r="H83" i="26" s="1"/>
  <c r="H86" i="26" s="1"/>
  <c r="K77" i="26"/>
  <c r="G86" i="26"/>
  <c r="G84" i="26"/>
  <c r="G89" i="26" s="1"/>
  <c r="G88" i="26"/>
  <c r="L55" i="26"/>
  <c r="M53" i="26" s="1"/>
  <c r="P76" i="26"/>
  <c r="Q67" i="26"/>
  <c r="A15" i="22"/>
  <c r="B21" i="22" s="1"/>
  <c r="A9" i="22"/>
  <c r="A12" i="22"/>
  <c r="L108" i="26" l="1"/>
  <c r="L50" i="26" s="1"/>
  <c r="L59" i="26" s="1"/>
  <c r="M109" i="26"/>
  <c r="K80" i="26"/>
  <c r="K66" i="26"/>
  <c r="K68" i="26" s="1"/>
  <c r="J75" i="26"/>
  <c r="J70" i="26"/>
  <c r="J71" i="26" s="1"/>
  <c r="J72" i="26" s="1"/>
  <c r="H88" i="26"/>
  <c r="H84" i="26"/>
  <c r="H89" i="26" s="1"/>
  <c r="I78" i="26"/>
  <c r="I83" i="26" s="1"/>
  <c r="I86" i="26" s="1"/>
  <c r="I87" i="26" s="1"/>
  <c r="M55" i="26"/>
  <c r="N53" i="26" s="1"/>
  <c r="R67" i="26"/>
  <c r="Q76" i="26"/>
  <c r="L56" i="26"/>
  <c r="L69" i="26" s="1"/>
  <c r="L82" i="26"/>
  <c r="G87" i="26"/>
  <c r="G90" i="26" s="1"/>
  <c r="H87" i="26"/>
  <c r="A8" i="17"/>
  <c r="E9" i="14"/>
  <c r="K75" i="26" l="1"/>
  <c r="K70" i="26"/>
  <c r="K71" i="26" s="1"/>
  <c r="M108" i="26"/>
  <c r="M50" i="26" s="1"/>
  <c r="M59" i="26" s="1"/>
  <c r="N109" i="26"/>
  <c r="L80" i="26"/>
  <c r="L66" i="26"/>
  <c r="L68" i="26" s="1"/>
  <c r="L75" i="26" s="1"/>
  <c r="I88" i="26"/>
  <c r="J78" i="26"/>
  <c r="J83" i="26" s="1"/>
  <c r="J86" i="26" s="1"/>
  <c r="J87" i="26" s="1"/>
  <c r="J90" i="26" s="1"/>
  <c r="I84" i="26"/>
  <c r="I89" i="26" s="1"/>
  <c r="I90" i="26"/>
  <c r="N55" i="26"/>
  <c r="O53" i="26" s="1"/>
  <c r="L77" i="26"/>
  <c r="R76" i="26"/>
  <c r="S67" i="26"/>
  <c r="H90" i="26"/>
  <c r="M82" i="26"/>
  <c r="M56" i="26"/>
  <c r="M69" i="26" s="1"/>
  <c r="A15" i="5"/>
  <c r="A12" i="5"/>
  <c r="A9" i="5"/>
  <c r="A5" i="5"/>
  <c r="A15" i="16"/>
  <c r="A12" i="16"/>
  <c r="A9" i="16"/>
  <c r="A4" i="17"/>
  <c r="A14" i="17"/>
  <c r="A11" i="17"/>
  <c r="A6" i="13"/>
  <c r="A5" i="14"/>
  <c r="A4" i="12"/>
  <c r="A5" i="16" s="1"/>
  <c r="A5" i="6"/>
  <c r="A15" i="6"/>
  <c r="C23" i="6" s="1"/>
  <c r="A12" i="6"/>
  <c r="A9" i="6"/>
  <c r="E15" i="14"/>
  <c r="E12" i="14"/>
  <c r="A16" i="13"/>
  <c r="A13" i="13"/>
  <c r="A10" i="13"/>
  <c r="A11" i="12"/>
  <c r="A8" i="12"/>
  <c r="K72" i="26" l="1"/>
  <c r="L70" i="26"/>
  <c r="N108" i="26"/>
  <c r="N50" i="26" s="1"/>
  <c r="N59" i="26" s="1"/>
  <c r="O109" i="26"/>
  <c r="M80" i="26"/>
  <c r="M66" i="26"/>
  <c r="M68" i="26" s="1"/>
  <c r="M75" i="26" s="1"/>
  <c r="J84" i="26"/>
  <c r="J89" i="26" s="1"/>
  <c r="K78" i="26"/>
  <c r="K83" i="26" s="1"/>
  <c r="K86" i="26" s="1"/>
  <c r="K87" i="26" s="1"/>
  <c r="K90" i="26" s="1"/>
  <c r="J88" i="26"/>
  <c r="O55" i="26"/>
  <c r="P53" i="26" s="1"/>
  <c r="M77" i="26"/>
  <c r="L71" i="26"/>
  <c r="S76" i="26"/>
  <c r="T67" i="26"/>
  <c r="N82" i="26"/>
  <c r="N56" i="26"/>
  <c r="N69" i="2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108" i="26" l="1"/>
  <c r="O50" i="26" s="1"/>
  <c r="O59" i="26" s="1"/>
  <c r="P109" i="26"/>
  <c r="M70" i="26"/>
  <c r="M71" i="26" s="1"/>
  <c r="N80" i="26"/>
  <c r="N66" i="26"/>
  <c r="N68" i="26" s="1"/>
  <c r="N75" i="26" s="1"/>
  <c r="L78" i="26"/>
  <c r="L83" i="26" s="1"/>
  <c r="L86" i="26" s="1"/>
  <c r="L87" i="26" s="1"/>
  <c r="K84" i="26"/>
  <c r="K89" i="26" s="1"/>
  <c r="K88" i="26"/>
  <c r="U67" i="26"/>
  <c r="T76" i="26"/>
  <c r="P55" i="26"/>
  <c r="Q53" i="26" s="1"/>
  <c r="Q55" i="26" s="1"/>
  <c r="L72" i="26"/>
  <c r="N77" i="26"/>
  <c r="O82" i="26"/>
  <c r="O56" i="26"/>
  <c r="O69" i="26" s="1"/>
  <c r="N70" i="26" l="1"/>
  <c r="N71" i="26" s="1"/>
  <c r="M78" i="26"/>
  <c r="M83" i="26" s="1"/>
  <c r="M86" i="26" s="1"/>
  <c r="M87" i="26" s="1"/>
  <c r="M90" i="26" s="1"/>
  <c r="L88" i="26"/>
  <c r="B105" i="26" s="1"/>
  <c r="L84" i="26"/>
  <c r="L89" i="26" s="1"/>
  <c r="G28" i="26" s="1"/>
  <c r="C105" i="26" s="1"/>
  <c r="M72" i="26"/>
  <c r="P108" i="26"/>
  <c r="P50" i="26" s="1"/>
  <c r="P59" i="26" s="1"/>
  <c r="Q109" i="26"/>
  <c r="O80" i="26"/>
  <c r="O66" i="26"/>
  <c r="O68" i="26" s="1"/>
  <c r="O75" i="26" s="1"/>
  <c r="R53" i="26"/>
  <c r="Q56" i="26"/>
  <c r="Q69" i="26" s="1"/>
  <c r="Q82" i="26"/>
  <c r="U76" i="26"/>
  <c r="V67" i="26"/>
  <c r="P82" i="26"/>
  <c r="P56" i="26"/>
  <c r="P69" i="26" s="1"/>
  <c r="O77" i="26"/>
  <c r="L90" i="26"/>
  <c r="G29" i="26" s="1"/>
  <c r="D105" i="26" s="1"/>
  <c r="G30" i="26"/>
  <c r="A105" i="26" s="1"/>
  <c r="M84" i="26" l="1"/>
  <c r="M89" i="26" s="1"/>
  <c r="M88" i="26"/>
  <c r="N78" i="26"/>
  <c r="N83" i="26" s="1"/>
  <c r="N84" i="26" s="1"/>
  <c r="O70" i="26"/>
  <c r="O71" i="26" s="1"/>
  <c r="Q108" i="26"/>
  <c r="Q50" i="26" s="1"/>
  <c r="Q59" i="26" s="1"/>
  <c r="R109" i="26"/>
  <c r="P80" i="26"/>
  <c r="P66" i="26"/>
  <c r="P68" i="26" s="1"/>
  <c r="P75" i="26" s="1"/>
  <c r="Q77" i="26"/>
  <c r="P77" i="26"/>
  <c r="N72" i="26"/>
  <c r="V76" i="26"/>
  <c r="W67" i="26"/>
  <c r="R55" i="26"/>
  <c r="S53" i="26" s="1"/>
  <c r="S55" i="26" s="1"/>
  <c r="N89" i="26" l="1"/>
  <c r="N86" i="26"/>
  <c r="N87" i="26" s="1"/>
  <c r="N90" i="26" s="1"/>
  <c r="N88" i="26"/>
  <c r="O78" i="26"/>
  <c r="O83" i="26" s="1"/>
  <c r="O88" i="26" s="1"/>
  <c r="P70" i="26"/>
  <c r="P71" i="26" s="1"/>
  <c r="R108" i="26"/>
  <c r="R50" i="26" s="1"/>
  <c r="R59" i="26" s="1"/>
  <c r="S109" i="26"/>
  <c r="Q80" i="26"/>
  <c r="Q66" i="26"/>
  <c r="Q68" i="26" s="1"/>
  <c r="O72" i="26"/>
  <c r="X67" i="26"/>
  <c r="W76" i="26"/>
  <c r="T53" i="26"/>
  <c r="T55" i="26" s="1"/>
  <c r="S56" i="26"/>
  <c r="S69" i="26" s="1"/>
  <c r="S82" i="26"/>
  <c r="R56" i="26"/>
  <c r="R69" i="26" s="1"/>
  <c r="R82" i="26"/>
  <c r="P78" i="26" l="1"/>
  <c r="P83" i="26" s="1"/>
  <c r="P86" i="26" s="1"/>
  <c r="O86" i="26"/>
  <c r="O87" i="26" s="1"/>
  <c r="O90" i="26" s="1"/>
  <c r="O84" i="26"/>
  <c r="O89" i="26" s="1"/>
  <c r="Q75" i="26"/>
  <c r="Q70" i="26"/>
  <c r="Q71" i="26" s="1"/>
  <c r="S108" i="26"/>
  <c r="S50" i="26" s="1"/>
  <c r="S59" i="26" s="1"/>
  <c r="T109" i="26"/>
  <c r="R80" i="26"/>
  <c r="R66" i="26"/>
  <c r="R68" i="26" s="1"/>
  <c r="R75" i="26" s="1"/>
  <c r="P72" i="26"/>
  <c r="S77" i="26"/>
  <c r="U53" i="26"/>
  <c r="T82" i="26"/>
  <c r="T56" i="26"/>
  <c r="T69" i="26" s="1"/>
  <c r="R77" i="26"/>
  <c r="Y67" i="26"/>
  <c r="X76" i="26"/>
  <c r="Q78" i="26" l="1"/>
  <c r="Q83" i="26" s="1"/>
  <c r="Q86" i="26" s="1"/>
  <c r="Q87" i="26" s="1"/>
  <c r="Q72" i="26"/>
  <c r="P87" i="26"/>
  <c r="P90" i="26" s="1"/>
  <c r="P88" i="26"/>
  <c r="P84" i="26"/>
  <c r="P89" i="26" s="1"/>
  <c r="R70" i="26"/>
  <c r="R71" i="26" s="1"/>
  <c r="R78" i="26" s="1"/>
  <c r="R83" i="26" s="1"/>
  <c r="T108" i="26"/>
  <c r="T50" i="26" s="1"/>
  <c r="T59" i="26" s="1"/>
  <c r="U109" i="26"/>
  <c r="S80" i="26"/>
  <c r="S66" i="26"/>
  <c r="S68" i="26" s="1"/>
  <c r="Q84" i="26"/>
  <c r="Q88" i="26"/>
  <c r="T77" i="26"/>
  <c r="U55" i="26"/>
  <c r="Y76" i="26"/>
  <c r="Z67" i="26"/>
  <c r="Q90" i="26" l="1"/>
  <c r="Q89" i="26"/>
  <c r="S75" i="26"/>
  <c r="S70" i="26"/>
  <c r="S71" i="26" s="1"/>
  <c r="S72" i="26" s="1"/>
  <c r="U108" i="26"/>
  <c r="U50" i="26" s="1"/>
  <c r="U59" i="26" s="1"/>
  <c r="V109" i="26"/>
  <c r="T80" i="26"/>
  <c r="T66" i="26"/>
  <c r="T68" i="26" s="1"/>
  <c r="U56" i="26"/>
  <c r="U69" i="26" s="1"/>
  <c r="U82" i="26"/>
  <c r="Z76" i="26"/>
  <c r="AA67" i="26"/>
  <c r="R72" i="26"/>
  <c r="R86" i="26"/>
  <c r="R87" i="26" s="1"/>
  <c r="R90" i="26" s="1"/>
  <c r="R84" i="26"/>
  <c r="R89" i="26" s="1"/>
  <c r="R88" i="26"/>
  <c r="S78" i="26"/>
  <c r="S83" i="26" s="1"/>
  <c r="V53" i="26"/>
  <c r="V55" i="26" s="1"/>
  <c r="V108" i="26" l="1"/>
  <c r="V50" i="26" s="1"/>
  <c r="V59" i="26" s="1"/>
  <c r="W109" i="26"/>
  <c r="T75" i="26"/>
  <c r="T70" i="26"/>
  <c r="U80" i="26"/>
  <c r="U66" i="26"/>
  <c r="U68" i="26" s="1"/>
  <c r="U75" i="26" s="1"/>
  <c r="U77" i="26"/>
  <c r="W53" i="26"/>
  <c r="V56" i="26"/>
  <c r="V69" i="26" s="1"/>
  <c r="V82" i="26"/>
  <c r="AA76" i="26"/>
  <c r="AB67" i="26"/>
  <c r="AQ67" i="26"/>
  <c r="S86" i="26"/>
  <c r="S87" i="26" s="1"/>
  <c r="S90" i="26" s="1"/>
  <c r="S88" i="26"/>
  <c r="S84" i="26"/>
  <c r="S89" i="26" s="1"/>
  <c r="U70" i="26" l="1"/>
  <c r="W108" i="26"/>
  <c r="W50" i="26" s="1"/>
  <c r="W59" i="26" s="1"/>
  <c r="X109" i="26"/>
  <c r="T71" i="26"/>
  <c r="T78" i="26" s="1"/>
  <c r="T83" i="26" s="1"/>
  <c r="T86" i="26" s="1"/>
  <c r="T87" i="26" s="1"/>
  <c r="T90" i="26" s="1"/>
  <c r="V80" i="26"/>
  <c r="V66" i="26"/>
  <c r="V68" i="26" s="1"/>
  <c r="V75" i="26" s="1"/>
  <c r="AC67" i="26"/>
  <c r="AB76" i="26"/>
  <c r="W55" i="26"/>
  <c r="U71" i="26"/>
  <c r="V77" i="26"/>
  <c r="T88" i="26" l="1"/>
  <c r="U78" i="26"/>
  <c r="U83" i="26" s="1"/>
  <c r="U86" i="26" s="1"/>
  <c r="U87" i="26" s="1"/>
  <c r="U90" i="26" s="1"/>
  <c r="T72" i="26"/>
  <c r="V70" i="26"/>
  <c r="V71" i="26" s="1"/>
  <c r="T84" i="26"/>
  <c r="T89" i="26" s="1"/>
  <c r="X108" i="26"/>
  <c r="X50" i="26" s="1"/>
  <c r="X59" i="26" s="1"/>
  <c r="Y109" i="26"/>
  <c r="W80" i="26"/>
  <c r="W66" i="26"/>
  <c r="W68" i="26" s="1"/>
  <c r="W75" i="26" s="1"/>
  <c r="U72" i="26"/>
  <c r="W56" i="26"/>
  <c r="W69" i="26" s="1"/>
  <c r="W82" i="26"/>
  <c r="X53" i="26"/>
  <c r="AC76" i="26"/>
  <c r="AD67" i="26"/>
  <c r="U88" i="26" l="1"/>
  <c r="U84" i="26"/>
  <c r="U89" i="26" s="1"/>
  <c r="V78" i="26"/>
  <c r="V83" i="26" s="1"/>
  <c r="V86" i="26" s="1"/>
  <c r="V87" i="26" s="1"/>
  <c r="V90" i="26" s="1"/>
  <c r="Y108" i="26"/>
  <c r="Y50" i="26" s="1"/>
  <c r="Y59" i="26" s="1"/>
  <c r="Z109" i="26"/>
  <c r="X80" i="26"/>
  <c r="X66" i="26"/>
  <c r="X68" i="26" s="1"/>
  <c r="X75" i="26" s="1"/>
  <c r="V72" i="26"/>
  <c r="AE67" i="26"/>
  <c r="AD76" i="26"/>
  <c r="X55" i="26"/>
  <c r="Y53" i="26" s="1"/>
  <c r="Y55" i="26" s="1"/>
  <c r="W77" i="26"/>
  <c r="W70" i="26"/>
  <c r="V84" i="26" l="1"/>
  <c r="V89" i="26" s="1"/>
  <c r="V88" i="26"/>
  <c r="Y80" i="26"/>
  <c r="Y66" i="26"/>
  <c r="Y68" i="26" s="1"/>
  <c r="Y75" i="26" s="1"/>
  <c r="Z108" i="26"/>
  <c r="Z50" i="26" s="1"/>
  <c r="Z59" i="26" s="1"/>
  <c r="AA109" i="26"/>
  <c r="AE76" i="26"/>
  <c r="AF67" i="26"/>
  <c r="W71" i="26"/>
  <c r="W78" i="26" s="1"/>
  <c r="W83" i="26" s="1"/>
  <c r="Z53" i="26"/>
  <c r="Z55" i="26" s="1"/>
  <c r="Y82" i="26"/>
  <c r="Y56" i="26"/>
  <c r="Y69" i="26" s="1"/>
  <c r="X56" i="26"/>
  <c r="X69" i="26" s="1"/>
  <c r="X82" i="26"/>
  <c r="AA108" i="26" l="1"/>
  <c r="AA50" i="26" s="1"/>
  <c r="AA59" i="26" s="1"/>
  <c r="AB109" i="26"/>
  <c r="Z80" i="26"/>
  <c r="Z66" i="26"/>
  <c r="Z68" i="26" s="1"/>
  <c r="Z75" i="26" s="1"/>
  <c r="W86" i="26"/>
  <c r="W87" i="26" s="1"/>
  <c r="W90" i="26" s="1"/>
  <c r="W84" i="26"/>
  <c r="W89" i="26" s="1"/>
  <c r="W88" i="26"/>
  <c r="AA53" i="26"/>
  <c r="Z56" i="26"/>
  <c r="Z69" i="26" s="1"/>
  <c r="Z82" i="26"/>
  <c r="AF76" i="26"/>
  <c r="AG67" i="26"/>
  <c r="AR67" i="26"/>
  <c r="Y77" i="26"/>
  <c r="Y70" i="26"/>
  <c r="X77" i="26"/>
  <c r="X70" i="26"/>
  <c r="W72" i="26"/>
  <c r="AA80" i="26" l="1"/>
  <c r="AA66" i="26"/>
  <c r="AA68" i="26" s="1"/>
  <c r="AA75" i="26" s="1"/>
  <c r="AB108" i="26"/>
  <c r="AB50" i="26" s="1"/>
  <c r="AB59" i="26" s="1"/>
  <c r="AC109" i="26"/>
  <c r="Z77" i="26"/>
  <c r="Z70" i="26"/>
  <c r="Y71" i="26"/>
  <c r="Y72" i="26" s="1"/>
  <c r="AG76" i="26"/>
  <c r="AH67" i="26"/>
  <c r="AA55" i="26"/>
  <c r="X71" i="26"/>
  <c r="X78" i="26" s="1"/>
  <c r="X83" i="26" s="1"/>
  <c r="AC108" i="26" l="1"/>
  <c r="AC50" i="26" s="1"/>
  <c r="AC59" i="26" s="1"/>
  <c r="AD109" i="26"/>
  <c r="AB80" i="26"/>
  <c r="AB66" i="26"/>
  <c r="AB68" i="26" s="1"/>
  <c r="AB75" i="26" s="1"/>
  <c r="Y78" i="26"/>
  <c r="Y83" i="26" s="1"/>
  <c r="AA82" i="26"/>
  <c r="AA56" i="26"/>
  <c r="AA69" i="26" s="1"/>
  <c r="AI67" i="26"/>
  <c r="AH76" i="26"/>
  <c r="Z71" i="26"/>
  <c r="X86" i="26"/>
  <c r="X87" i="26" s="1"/>
  <c r="X90" i="26" s="1"/>
  <c r="X88" i="26"/>
  <c r="X84" i="26"/>
  <c r="X89" i="26" s="1"/>
  <c r="AB53" i="26"/>
  <c r="X72" i="26"/>
  <c r="AD108" i="26" l="1"/>
  <c r="AD50" i="26" s="1"/>
  <c r="AD59" i="26" s="1"/>
  <c r="AE109" i="26"/>
  <c r="AC80" i="26"/>
  <c r="AC66" i="26"/>
  <c r="AC68" i="26" s="1"/>
  <c r="AC75" i="26" s="1"/>
  <c r="Z78" i="26"/>
  <c r="Z83" i="26" s="1"/>
  <c r="Z84" i="26" s="1"/>
  <c r="Z72" i="26"/>
  <c r="AA77" i="26"/>
  <c r="AA70" i="26"/>
  <c r="AB55" i="26"/>
  <c r="AJ67" i="26"/>
  <c r="AI76" i="26"/>
  <c r="Y86" i="26"/>
  <c r="Y87" i="26" s="1"/>
  <c r="Y90" i="26" s="1"/>
  <c r="Y84" i="26"/>
  <c r="Y89" i="26" s="1"/>
  <c r="Y88" i="26"/>
  <c r="AD80" i="26" l="1"/>
  <c r="AD66" i="26"/>
  <c r="AD68" i="26" s="1"/>
  <c r="AD75" i="26" s="1"/>
  <c r="AE108" i="26"/>
  <c r="AE50" i="26" s="1"/>
  <c r="AE59" i="26" s="1"/>
  <c r="AF109" i="26"/>
  <c r="Z88" i="26"/>
  <c r="Z86" i="26"/>
  <c r="Z87" i="26" s="1"/>
  <c r="Z90" i="26" s="1"/>
  <c r="AB82" i="26"/>
  <c r="AB56" i="26"/>
  <c r="AB69" i="26" s="1"/>
  <c r="AK67" i="26"/>
  <c r="AJ76" i="26"/>
  <c r="Z89" i="26"/>
  <c r="AC53" i="26"/>
  <c r="AC55" i="26" s="1"/>
  <c r="AA71" i="26"/>
  <c r="AA78" i="26" s="1"/>
  <c r="AA83" i="26" s="1"/>
  <c r="AF108" i="26" l="1"/>
  <c r="AF50" i="26" s="1"/>
  <c r="AF59" i="26" s="1"/>
  <c r="AG109" i="26"/>
  <c r="AE80" i="26"/>
  <c r="AE66" i="26"/>
  <c r="AE68" i="26" s="1"/>
  <c r="AE75" i="26" s="1"/>
  <c r="AA72" i="26"/>
  <c r="AA86" i="26"/>
  <c r="AA87" i="26" s="1"/>
  <c r="AA90" i="26" s="1"/>
  <c r="AA88" i="26"/>
  <c r="AA84" i="26"/>
  <c r="AA89" i="26" s="1"/>
  <c r="AB77" i="26"/>
  <c r="AB70" i="26"/>
  <c r="AD53" i="26"/>
  <c r="AC56" i="26"/>
  <c r="AC69" i="26" s="1"/>
  <c r="AC82" i="26"/>
  <c r="AK76" i="26"/>
  <c r="AL67" i="26"/>
  <c r="AG108" i="26" l="1"/>
  <c r="AG50" i="26" s="1"/>
  <c r="AG59" i="26" s="1"/>
  <c r="AH109" i="26"/>
  <c r="AF80" i="26"/>
  <c r="AF66" i="26"/>
  <c r="AF68" i="26" s="1"/>
  <c r="AF75" i="26" s="1"/>
  <c r="AL76" i="26"/>
  <c r="AM67" i="26"/>
  <c r="AD55" i="26"/>
  <c r="AE53" i="26" s="1"/>
  <c r="AC77" i="26"/>
  <c r="AC70" i="26"/>
  <c r="AB71" i="26"/>
  <c r="AB78" i="26" s="1"/>
  <c r="AB83" i="26" s="1"/>
  <c r="AH108" i="26" l="1"/>
  <c r="AH50" i="26" s="1"/>
  <c r="AH59" i="26" s="1"/>
  <c r="AI109" i="26"/>
  <c r="AG80" i="26"/>
  <c r="AG66" i="26"/>
  <c r="AG68" i="26" s="1"/>
  <c r="AG75" i="26" s="1"/>
  <c r="AB72" i="26"/>
  <c r="AB86" i="26"/>
  <c r="AB87" i="26" s="1"/>
  <c r="AB90" i="26" s="1"/>
  <c r="AB88" i="26"/>
  <c r="AB84" i="26"/>
  <c r="AB89" i="26" s="1"/>
  <c r="AM76" i="26"/>
  <c r="AN67" i="26"/>
  <c r="AC71" i="26"/>
  <c r="AC78" i="26" s="1"/>
  <c r="AC83" i="26" s="1"/>
  <c r="AE55" i="26"/>
  <c r="AF53" i="26" s="1"/>
  <c r="AD56" i="26"/>
  <c r="AD69" i="26" s="1"/>
  <c r="AD82" i="26"/>
  <c r="AI108" i="26" l="1"/>
  <c r="AI50" i="26" s="1"/>
  <c r="AI59" i="26" s="1"/>
  <c r="AJ109" i="26"/>
  <c r="AH80" i="26"/>
  <c r="AH66" i="26"/>
  <c r="AH68" i="26" s="1"/>
  <c r="AH75" i="26" s="1"/>
  <c r="AC72" i="26"/>
  <c r="AD77" i="26"/>
  <c r="AD70" i="26"/>
  <c r="AC86" i="26"/>
  <c r="AC87" i="26" s="1"/>
  <c r="AC90" i="26" s="1"/>
  <c r="AC88" i="26"/>
  <c r="AC84" i="26"/>
  <c r="AC89" i="26" s="1"/>
  <c r="AF55" i="26"/>
  <c r="AG53" i="26" s="1"/>
  <c r="AG55" i="26" s="1"/>
  <c r="AE56" i="26"/>
  <c r="AE69" i="26" s="1"/>
  <c r="AE82" i="26"/>
  <c r="AO67" i="26"/>
  <c r="AN76" i="26"/>
  <c r="AJ108" i="26" l="1"/>
  <c r="AJ50" i="26" s="1"/>
  <c r="AJ59" i="26" s="1"/>
  <c r="AK109" i="26"/>
  <c r="AI80" i="26"/>
  <c r="AI66" i="26"/>
  <c r="AI68" i="26" s="1"/>
  <c r="AI75" i="26" s="1"/>
  <c r="AP67" i="26"/>
  <c r="AO76" i="26"/>
  <c r="AH53" i="26"/>
  <c r="AG82" i="26"/>
  <c r="AG56" i="26"/>
  <c r="AG69" i="26" s="1"/>
  <c r="AE77" i="26"/>
  <c r="AE70" i="26"/>
  <c r="AF56" i="26"/>
  <c r="AF69" i="26" s="1"/>
  <c r="AF82" i="26"/>
  <c r="AD71" i="26"/>
  <c r="AD78" i="26" s="1"/>
  <c r="AD83" i="26" s="1"/>
  <c r="AK108" i="26" l="1"/>
  <c r="AK50" i="26" s="1"/>
  <c r="AK59" i="26" s="1"/>
  <c r="AL109" i="26"/>
  <c r="AJ80" i="26"/>
  <c r="AJ66" i="26"/>
  <c r="AJ68" i="26" s="1"/>
  <c r="AJ75" i="26" s="1"/>
  <c r="AD72" i="26"/>
  <c r="AH55" i="26"/>
  <c r="AI53" i="26" s="1"/>
  <c r="AD86" i="26"/>
  <c r="AD87" i="26" s="1"/>
  <c r="AD90" i="26" s="1"/>
  <c r="AD88" i="26"/>
  <c r="AD84" i="26"/>
  <c r="AD89" i="26" s="1"/>
  <c r="AF77" i="26"/>
  <c r="AF70" i="26"/>
  <c r="AE71" i="26"/>
  <c r="AE78" i="26" s="1"/>
  <c r="AE83" i="26" s="1"/>
  <c r="AG77" i="26"/>
  <c r="AG70" i="26"/>
  <c r="AP76" i="26"/>
  <c r="AS67" i="26"/>
  <c r="AL108" i="26" l="1"/>
  <c r="AL50" i="26" s="1"/>
  <c r="AL59" i="26" s="1"/>
  <c r="AM109" i="26"/>
  <c r="AK80" i="26"/>
  <c r="AK66" i="26"/>
  <c r="AK68" i="26" s="1"/>
  <c r="AK75" i="26" s="1"/>
  <c r="AE72" i="26"/>
  <c r="AG71" i="26"/>
  <c r="AG72" i="26" s="1"/>
  <c r="AI55" i="26"/>
  <c r="AJ53" i="26" s="1"/>
  <c r="AF71" i="26"/>
  <c r="AF78" i="26" s="1"/>
  <c r="AF83" i="26" s="1"/>
  <c r="AE86" i="26"/>
  <c r="AE87" i="26" s="1"/>
  <c r="AE90" i="26" s="1"/>
  <c r="AE88" i="26"/>
  <c r="AE84" i="26"/>
  <c r="AE89" i="26" s="1"/>
  <c r="AH56" i="26"/>
  <c r="AH69" i="26" s="1"/>
  <c r="AH82" i="26"/>
  <c r="AM108" i="26" l="1"/>
  <c r="AM50" i="26" s="1"/>
  <c r="AM59" i="26" s="1"/>
  <c r="AN109" i="26"/>
  <c r="AL80" i="26"/>
  <c r="AL66" i="26"/>
  <c r="AL68" i="26" s="1"/>
  <c r="AL75" i="26" s="1"/>
  <c r="AH77" i="26"/>
  <c r="AH70" i="26"/>
  <c r="AF72" i="26"/>
  <c r="AI56" i="26"/>
  <c r="AI69" i="26" s="1"/>
  <c r="AI82" i="26"/>
  <c r="AF86" i="26"/>
  <c r="AF87" i="26" s="1"/>
  <c r="AF90" i="26" s="1"/>
  <c r="AF88" i="26"/>
  <c r="AF84" i="26"/>
  <c r="AF89" i="26" s="1"/>
  <c r="AJ55" i="26"/>
  <c r="AK53" i="26" s="1"/>
  <c r="AK55" i="26" s="1"/>
  <c r="AG78" i="26"/>
  <c r="AG83" i="26" s="1"/>
  <c r="AN108" i="26" l="1"/>
  <c r="AN50" i="26" s="1"/>
  <c r="AN59" i="26" s="1"/>
  <c r="AO109" i="26"/>
  <c r="AM80" i="26"/>
  <c r="AM66" i="26"/>
  <c r="AM68" i="26" s="1"/>
  <c r="AM75" i="26" s="1"/>
  <c r="AL53" i="26"/>
  <c r="AK56" i="26"/>
  <c r="AK69" i="26" s="1"/>
  <c r="AK82" i="26"/>
  <c r="AI77" i="26"/>
  <c r="AI70" i="26"/>
  <c r="AG86" i="26"/>
  <c r="AG87" i="26" s="1"/>
  <c r="AG90" i="26" s="1"/>
  <c r="AG88" i="26"/>
  <c r="AG84" i="26"/>
  <c r="AG89" i="26" s="1"/>
  <c r="AH71" i="26"/>
  <c r="AH78" i="26" s="1"/>
  <c r="AH83" i="26" s="1"/>
  <c r="AJ56" i="26"/>
  <c r="AJ69" i="26" s="1"/>
  <c r="AJ82" i="26"/>
  <c r="AO108" i="26" l="1"/>
  <c r="AO50" i="26" s="1"/>
  <c r="AO59" i="26" s="1"/>
  <c r="AP109" i="26"/>
  <c r="AP108" i="26" s="1"/>
  <c r="AP50" i="26" s="1"/>
  <c r="AP59" i="26" s="1"/>
  <c r="AN80" i="26"/>
  <c r="AN66" i="26"/>
  <c r="AN68" i="26" s="1"/>
  <c r="AN75" i="26" s="1"/>
  <c r="AJ77" i="26"/>
  <c r="AJ70" i="26"/>
  <c r="AH86" i="26"/>
  <c r="AH87" i="26" s="1"/>
  <c r="AH90" i="26" s="1"/>
  <c r="AH84" i="26"/>
  <c r="AH89" i="26" s="1"/>
  <c r="AH88" i="26"/>
  <c r="AI71" i="26"/>
  <c r="AI78" i="26" s="1"/>
  <c r="AI83" i="26" s="1"/>
  <c r="AL55" i="26"/>
  <c r="AM53" i="26" s="1"/>
  <c r="AM55" i="26" s="1"/>
  <c r="AH72" i="26"/>
  <c r="AK77" i="26"/>
  <c r="AK70" i="26"/>
  <c r="AP80" i="26" l="1"/>
  <c r="AP66" i="26"/>
  <c r="AP68" i="26" s="1"/>
  <c r="AP75" i="26" s="1"/>
  <c r="AO80" i="26"/>
  <c r="AO66" i="26"/>
  <c r="AO68" i="26" s="1"/>
  <c r="AO75" i="26" s="1"/>
  <c r="AI72" i="26"/>
  <c r="AN53" i="26"/>
  <c r="AM82" i="26"/>
  <c r="AM56" i="26"/>
  <c r="AM69" i="26" s="1"/>
  <c r="AK71" i="26"/>
  <c r="AK72" i="26" s="1"/>
  <c r="AL82" i="26"/>
  <c r="AL56" i="26"/>
  <c r="AL69" i="26" s="1"/>
  <c r="AI86" i="26"/>
  <c r="AI87" i="26" s="1"/>
  <c r="AI90" i="26" s="1"/>
  <c r="AI88" i="26"/>
  <c r="AI84" i="26"/>
  <c r="AI89" i="26" s="1"/>
  <c r="AJ71" i="26"/>
  <c r="AJ78" i="26" s="1"/>
  <c r="AJ83" i="26" s="1"/>
  <c r="AN55" i="26" l="1"/>
  <c r="AJ72" i="26"/>
  <c r="AK78" i="26"/>
  <c r="AK83" i="26" s="1"/>
  <c r="AJ86" i="26"/>
  <c r="AJ87" i="26" s="1"/>
  <c r="AJ90" i="26" s="1"/>
  <c r="AJ84" i="26"/>
  <c r="AJ89" i="26" s="1"/>
  <c r="AJ88" i="26"/>
  <c r="AL77" i="26"/>
  <c r="AL70" i="26"/>
  <c r="AM77" i="26"/>
  <c r="AM70" i="26"/>
  <c r="AM71" i="26" l="1"/>
  <c r="AL71" i="26"/>
  <c r="AL78" i="26" s="1"/>
  <c r="AL83" i="26" s="1"/>
  <c r="AN82" i="26"/>
  <c r="AN56" i="26"/>
  <c r="AN69" i="26" s="1"/>
  <c r="AK86" i="26"/>
  <c r="AK87" i="26" s="1"/>
  <c r="AK90" i="26" s="1"/>
  <c r="AK84" i="26"/>
  <c r="AK89" i="26" s="1"/>
  <c r="AK88" i="26"/>
  <c r="AO53" i="26"/>
  <c r="AM78" i="26" l="1"/>
  <c r="AM83" i="26" s="1"/>
  <c r="AL72" i="26"/>
  <c r="AL86" i="26"/>
  <c r="AL87" i="26" s="1"/>
  <c r="AL90" i="26" s="1"/>
  <c r="AL88" i="26"/>
  <c r="AL84" i="26"/>
  <c r="AL89" i="26" s="1"/>
  <c r="AO55" i="26"/>
  <c r="AP53" i="26" s="1"/>
  <c r="AP55" i="26" s="1"/>
  <c r="AN77" i="26"/>
  <c r="AN70" i="26"/>
  <c r="AM72" i="26"/>
  <c r="AN71" i="26" l="1"/>
  <c r="AN78" i="26" s="1"/>
  <c r="AN83" i="26" s="1"/>
  <c r="AM86" i="26"/>
  <c r="AM87" i="26" s="1"/>
  <c r="AM90" i="26" s="1"/>
  <c r="AM84" i="26"/>
  <c r="AM89" i="26" s="1"/>
  <c r="AM88" i="26"/>
  <c r="AP82" i="26"/>
  <c r="AP56" i="26"/>
  <c r="AP69" i="26" s="1"/>
  <c r="AO82" i="26"/>
  <c r="AO56" i="26"/>
  <c r="AO69" i="26" s="1"/>
  <c r="AO77" i="26" l="1"/>
  <c r="AO70" i="26"/>
  <c r="AN86" i="26"/>
  <c r="AN87" i="26" s="1"/>
  <c r="AN90" i="26" s="1"/>
  <c r="AN88" i="26"/>
  <c r="AN84" i="26"/>
  <c r="AN89" i="26" s="1"/>
  <c r="AP77" i="26"/>
  <c r="AP70" i="26"/>
  <c r="AN72" i="26"/>
  <c r="AP71" i="26" l="1"/>
  <c r="AO71" i="26"/>
  <c r="AO78" i="26" s="1"/>
  <c r="AO83" i="26" s="1"/>
  <c r="AP78" i="26" l="1"/>
  <c r="AP83" i="26" s="1"/>
  <c r="AO72" i="26"/>
  <c r="AO86" i="26"/>
  <c r="AO87" i="26" s="1"/>
  <c r="AO90" i="26" s="1"/>
  <c r="AO88" i="26"/>
  <c r="AO84" i="26"/>
  <c r="AO89" i="26" s="1"/>
  <c r="AP72" i="26"/>
  <c r="AP86" i="26" l="1"/>
  <c r="AP87" i="26" s="1"/>
  <c r="AP84" i="26"/>
  <c r="AP89" i="26" s="1"/>
  <c r="AP88" i="26"/>
  <c r="A101" i="26" l="1"/>
  <c r="B102" i="26" s="1"/>
  <c r="AP90" i="26"/>
</calcChain>
</file>

<file path=xl/sharedStrings.xml><?xml version="1.0" encoding="utf-8"?>
<sst xmlns="http://schemas.openxmlformats.org/spreadsheetml/2006/main" count="1222" uniqueCount="628">
  <si>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</si>
  <si>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</si>
  <si>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</si>
  <si>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</si>
  <si>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</si>
  <si>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</si>
  <si>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</si>
  <si>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</si>
  <si>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</si>
  <si>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</si>
  <si>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</si>
  <si>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</si>
  <si>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</si>
  <si>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</si>
  <si>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</si>
  <si>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</si>
  <si>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</si>
  <si>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</si>
  <si>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</si>
  <si>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</si>
  <si>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</si>
  <si>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</si>
  <si>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</si>
  <si>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</si>
  <si>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</si>
  <si>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</si>
  <si>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</si>
  <si>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</si>
  <si>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</si>
  <si>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</si>
  <si>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</si>
  <si>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</si>
  <si>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</si>
  <si>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</si>
  <si>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</si>
  <si>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</si>
  <si>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</si>
  <si>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</si>
  <si>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</si>
  <si>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</si>
  <si>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</si>
  <si>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</si>
  <si>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</si>
  <si>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</si>
  <si>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</si>
  <si>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</si>
  <si>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</si>
  <si>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</si>
  <si>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</si>
  <si>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</si>
  <si>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</si>
  <si>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</si>
  <si>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</si>
  <si>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</si>
  <si>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</si>
  <si>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</si>
  <si>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</si>
  <si>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</si>
  <si>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</si>
  <si>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</si>
  <si>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</si>
  <si>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</si>
  <si>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</si>
  <si>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</si>
  <si>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</si>
  <si>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</si>
  <si>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</si>
  <si>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</si>
  <si>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</si>
  <si>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</si>
  <si>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</si>
  <si>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</si>
  <si>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</si>
  <si>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</si>
  <si>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</si>
  <si>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</si>
  <si>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</si>
  <si>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</si>
  <si>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</si>
  <si>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</si>
  <si>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</si>
  <si>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</si>
  <si>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</si>
  <si>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</si>
  <si>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</si>
  <si>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</si>
  <si>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</si>
  <si>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</si>
  <si>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</si>
  <si>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</si>
  <si>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</si>
  <si>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</si>
  <si>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</si>
  <si>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</si>
  <si>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</si>
  <si>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</si>
  <si>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</si>
  <si>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</si>
  <si>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</si>
  <si>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</si>
  <si>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</si>
  <si>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</si>
  <si>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</si>
  <si>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</si>
  <si>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</si>
  <si>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</si>
  <si>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</si>
  <si>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</si>
  <si>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</si>
  <si>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</si>
  <si>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</si>
  <si>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</si>
  <si>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</si>
  <si>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</si>
  <si>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</si>
  <si>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</si>
  <si>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</si>
  <si>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</si>
  <si>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</si>
  <si>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</si>
  <si>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</si>
  <si>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</si>
  <si>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</si>
  <si>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</si>
  <si>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</si>
  <si>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</si>
  <si>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</si>
  <si>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</si>
  <si>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</si>
  <si>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</si>
  <si>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</si>
  <si>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</si>
  <si>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</si>
  <si>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</si>
  <si>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</si>
  <si>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</si>
  <si>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</si>
  <si>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</si>
  <si>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</si>
  <si>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</si>
  <si>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</si>
  <si>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</si>
  <si>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</si>
  <si>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</si>
  <si>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</si>
  <si>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</si>
  <si>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</si>
  <si>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</si>
  <si>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</si>
  <si>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</si>
  <si>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</si>
  <si>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</si>
  <si>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</si>
  <si>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</si>
  <si>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</si>
  <si>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</si>
  <si>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</si>
  <si>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</si>
  <si>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</si>
  <si>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</si>
  <si>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</si>
  <si>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</si>
  <si>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</si>
  <si>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</si>
  <si>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</si>
  <si>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</si>
  <si>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</si>
  <si>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</si>
  <si>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</si>
  <si>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</si>
  <si>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</si>
  <si>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</si>
  <si>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</si>
  <si>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</si>
  <si>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</si>
  <si>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</si>
  <si>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</si>
  <si>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</si>
  <si>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</si>
  <si>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</si>
  <si>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</si>
  <si>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</si>
  <si>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</si>
  <si>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</si>
  <si>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</si>
  <si>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</si>
  <si>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</si>
  <si>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</si>
  <si>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</si>
  <si>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</si>
  <si>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</si>
  <si>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</si>
  <si>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</si>
  <si>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</si>
  <si>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</si>
  <si>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</si>
  <si>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</si>
  <si>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</si>
  <si>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</si>
  <si>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</si>
  <si>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</si>
  <si>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</si>
  <si>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</si>
  <si>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</si>
  <si>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</si>
  <si>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</si>
  <si>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</si>
  <si>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</si>
  <si>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</si>
  <si>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</si>
  <si>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</si>
  <si>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</si>
  <si>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</si>
  <si>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</si>
  <si>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</si>
  <si>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</si>
  <si>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</si>
  <si>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</si>
  <si>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</si>
  <si>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</si>
  <si>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</si>
  <si>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</si>
  <si>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</si>
  <si>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</si>
  <si>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</si>
  <si>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</si>
  <si>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</si>
  <si>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</si>
  <si>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</si>
  <si>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</si>
  <si>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</si>
  <si>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</si>
  <si>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</si>
  <si>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</si>
  <si>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</si>
  <si>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</si>
  <si>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</si>
  <si>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</si>
  <si>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</si>
  <si>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</si>
  <si>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</si>
  <si>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</si>
  <si>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</si>
  <si>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</si>
  <si>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</si>
  <si>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</si>
  <si>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</si>
  <si>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</si>
  <si>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</si>
  <si>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</si>
  <si>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</si>
  <si>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</si>
  <si>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</si>
  <si>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</si>
  <si>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</si>
  <si>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</si>
  <si>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</si>
  <si>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</si>
  <si>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</si>
  <si>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</si>
  <si>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</si>
  <si>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</si>
  <si>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</si>
  <si>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</si>
  <si>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</si>
  <si>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</si>
  <si>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</si>
  <si>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</si>
  <si>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</si>
  <si>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</si>
  <si>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</si>
  <si>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</si>
  <si>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</si>
  <si>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</si>
  <si>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</si>
  <si>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</si>
  <si>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</si>
  <si>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</si>
  <si>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</si>
  <si>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</si>
  <si>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</si>
  <si>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</si>
  <si>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</si>
  <si>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</si>
  <si>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</si>
  <si>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</si>
  <si>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</si>
  <si>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</si>
  <si>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</si>
  <si>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</si>
  <si>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</si>
  <si>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</si>
  <si>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</si>
  <si>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</si>
  <si>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</si>
  <si>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</si>
  <si>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</si>
  <si>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</si>
  <si>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</si>
  <si>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</si>
  <si>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</si>
  <si>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</si>
  <si>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</si>
  <si>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</si>
  <si>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</si>
  <si>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</si>
  <si>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</si>
  <si>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</si>
  <si>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</si>
  <si>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</si>
  <si>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</si>
  <si>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</si>
  <si>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</si>
  <si>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</si>
  <si>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</si>
  <si>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</si>
  <si>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</si>
  <si>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</si>
  <si>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</si>
  <si>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</si>
  <si>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</si>
  <si>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</si>
  <si>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</si>
  <si>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</si>
  <si>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</si>
  <si>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</si>
  <si>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</si>
  <si>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</si>
  <si>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</si>
  <si>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</si>
  <si>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</si>
  <si>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</si>
  <si>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</si>
  <si>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</si>
  <si>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</si>
  <si>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</si>
  <si>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</si>
  <si>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</si>
  <si>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</si>
  <si>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</si>
  <si>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</si>
  <si>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</si>
  <si>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</si>
  <si>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</si>
  <si>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</si>
  <si>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</si>
  <si>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</si>
  <si>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</si>
  <si>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</si>
  <si>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</si>
  <si>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</si>
  <si>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</si>
  <si>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</si>
  <si>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</si>
  <si>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</si>
  <si>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</si>
  <si>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</si>
  <si>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</si>
  <si>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</si>
  <si>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</si>
  <si>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</si>
  <si>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</si>
  <si>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</si>
  <si>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</si>
  <si>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</si>
  <si>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</si>
  <si>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</si>
  <si>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</si>
  <si>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</si>
  <si>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</si>
  <si>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</si>
  <si>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</si>
  <si>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</si>
  <si>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</si>
  <si>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</si>
  <si>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</si>
  <si>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</si>
  <si>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</si>
  <si>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</si>
  <si>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</si>
  <si>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</si>
  <si>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</si>
  <si>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</si>
  <si>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</si>
  <si>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</si>
  <si>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</si>
  <si>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</si>
  <si>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</si>
  <si>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</si>
  <si>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</si>
  <si>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</si>
  <si>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</si>
  <si>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</si>
  <si>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</si>
  <si>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</si>
  <si>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</si>
  <si>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</si>
  <si>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</si>
  <si>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</si>
  <si>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</si>
  <si>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</si>
  <si>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</si>
  <si>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</si>
  <si>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</si>
  <si>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</si>
  <si>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</si>
  <si>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</si>
  <si>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</si>
  <si>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</si>
  <si>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</si>
  <si>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</si>
  <si>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</si>
  <si>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</si>
  <si>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</si>
  <si>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</si>
  <si>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</si>
  <si>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</si>
  <si>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</si>
  <si>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</si>
  <si>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</si>
  <si>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</si>
  <si>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</si>
  <si>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</si>
  <si>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</si>
  <si>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</si>
  <si>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</si>
  <si>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</si>
  <si>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</si>
  <si>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</si>
  <si>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</si>
  <si>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</si>
  <si>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</si>
  <si>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</si>
  <si>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</si>
  <si>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</si>
  <si>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</si>
  <si>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</si>
  <si>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</si>
  <si>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</si>
  <si>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</si>
  <si>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</si>
  <si>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</si>
  <si>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</si>
  <si>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</si>
  <si>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</si>
  <si>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</si>
  <si>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</si>
  <si>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</si>
  <si>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</si>
  <si>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</si>
  <si>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</si>
  <si>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</si>
  <si>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</si>
  <si>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</si>
  <si>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</si>
  <si>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</si>
  <si>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</si>
  <si>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</si>
  <si>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</si>
  <si>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</si>
  <si>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</si>
  <si>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</si>
  <si>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</si>
  <si>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</si>
  <si>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</si>
  <si>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</si>
  <si>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</si>
  <si>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</si>
  <si>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</si>
  <si>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</si>
  <si>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</si>
  <si>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</si>
  <si>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</si>
  <si>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</si>
  <si>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</si>
  <si>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</si>
  <si>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</si>
  <si>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</si>
  <si>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</si>
  <si>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</si>
  <si>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</si>
  <si>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</si>
  <si>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</si>
  <si>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</si>
  <si>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</si>
  <si>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</si>
  <si>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</si>
  <si>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</si>
  <si>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</si>
  <si>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</si>
  <si>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</si>
  <si>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</si>
  <si>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</si>
  <si>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</si>
  <si>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</si>
  <si>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</si>
  <si>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</si>
  <si>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</si>
  <si>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</si>
  <si>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</si>
  <si>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</si>
  <si>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</si>
  <si>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</si>
  <si>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</si>
  <si>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</si>
  <si>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</si>
  <si>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не применим</t>
  </si>
  <si>
    <t xml:space="preserve"> </t>
  </si>
  <si>
    <t xml:space="preserve">Доход, руб. без НДС </t>
  </si>
  <si>
    <t>БДР, руб.</t>
  </si>
  <si>
    <t xml:space="preserve">Коэффициент дисконтирования </t>
  </si>
  <si>
    <t>отсутствует</t>
  </si>
  <si>
    <t>нд</t>
  </si>
  <si>
    <t xml:space="preserve">Факт </t>
  </si>
  <si>
    <t>Цели (указать укрупненные цели в соответствии с приложением 1)</t>
  </si>
  <si>
    <t>ВЛ</t>
  </si>
  <si>
    <t>КЛ</t>
  </si>
  <si>
    <t>нет</t>
  </si>
  <si>
    <t>не относится</t>
  </si>
  <si>
    <t>суммарно протяженность и мощность, в скобках прирост</t>
  </si>
  <si>
    <t xml:space="preserve">не требуется </t>
  </si>
  <si>
    <t>Стоимость по результатам проведенных закупок с НДС, млн. руб.</t>
  </si>
  <si>
    <t>Объем заключенных на отчётную дату договоров по проекту, с НДС 20%, млн. руб.</t>
  </si>
  <si>
    <t>Удельные стоимостные показатели реализации инвестиционного проекта, без учета НДС</t>
  </si>
  <si>
    <t>Предложения по корректировке плана</t>
  </si>
  <si>
    <t>Прочие инвестиционные проекты</t>
  </si>
  <si>
    <t>Консолидация электросетевых активов</t>
  </si>
  <si>
    <t>Принят к бухгалтерскому учету</t>
  </si>
  <si>
    <t>З</t>
  </si>
  <si>
    <t>Приобретение электросетевых активов</t>
  </si>
  <si>
    <t>Общая стоимость объекта,  руб. без НДС</t>
  </si>
  <si>
    <t>Прочие расходы, руб. без НДС на объект</t>
  </si>
  <si>
    <t>Первый  ремонт объекта, лет после постройки</t>
  </si>
  <si>
    <t>Чистая приведённая стоимость (NPV) через 10 лет после ввода объекта в эксплуатацию, руб.</t>
  </si>
  <si>
    <t xml:space="preserve">Срок кредита </t>
  </si>
  <si>
    <t>Средневзвешенная стоимость капитала (WACC)</t>
  </si>
  <si>
    <t>Кредит, руб.</t>
  </si>
  <si>
    <t>Поступление кредита</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</si>
  <si>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</si>
  <si>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</si>
  <si>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</si>
  <si>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</si>
  <si>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</si>
  <si>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</si>
  <si>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</si>
  <si>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</si>
  <si>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</si>
  <si>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</si>
  <si>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</si>
  <si>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</si>
  <si>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</si>
  <si>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</si>
  <si>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</si>
  <si>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</si>
  <si>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</si>
  <si>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</si>
  <si>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</si>
  <si>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</si>
  <si>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</si>
  <si>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</si>
  <si>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</si>
  <si>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</si>
  <si>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</si>
  <si>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</si>
  <si>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</si>
  <si>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</si>
  <si>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</si>
  <si>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</si>
  <si>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</si>
  <si>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</si>
  <si>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</si>
  <si>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</si>
  <si>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</si>
  <si>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</si>
  <si>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</si>
  <si>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</si>
  <si>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</si>
  <si>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</si>
  <si>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</si>
  <si>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</si>
  <si>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</si>
  <si>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</si>
  <si>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</si>
  <si>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</si>
  <si>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</si>
  <si>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да</t>
  </si>
  <si>
    <t>Развитие электрической сети/усиление существующей электрической сети, не связанное с подключением новых потребителей</t>
  </si>
  <si>
    <t>Другое, т.у.</t>
  </si>
  <si>
    <t>АО "Россети Янтарь"</t>
  </si>
  <si>
    <t>Факт 2023 года</t>
  </si>
  <si>
    <t>2024 год</t>
  </si>
  <si>
    <t>2025 год</t>
  </si>
  <si>
    <t>2026 год</t>
  </si>
  <si>
    <t>2027 год</t>
  </si>
  <si>
    <t>2028 год</t>
  </si>
  <si>
    <t xml:space="preserve"> по состоянию на 01.01.2023</t>
  </si>
  <si>
    <t>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</si>
  <si>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</si>
  <si>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</si>
  <si>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среднеотпускной тариф на услуги по передаче, руб/тыс.кВтч</t>
  </si>
  <si>
    <t>Увеличение дохода от передачи ээ, руб. в ценах текущего года</t>
  </si>
  <si>
    <t>Акционерное общество "Россети Янтарь" ДЗО  ПАО "Россети"</t>
  </si>
  <si>
    <t>в земле</t>
  </si>
  <si>
    <t>Год раскрытия информации: 2025 год</t>
  </si>
  <si>
    <t>2025</t>
  </si>
  <si>
    <t xml:space="preserve"> по состоянию на 01.01.2025</t>
  </si>
  <si>
    <t>P_140-286</t>
  </si>
  <si>
    <t>Приобретение электросетевого комплекса в г. Калининграде, ул. Горького, территория СНТ «Победа» (Договор БП №101 от 25.01.2025 Шипилова Н.Б.)</t>
  </si>
  <si>
    <t>Городской округ "Город Калининград"</t>
  </si>
  <si>
    <t>КТП-955 10/0,4 кВ</t>
  </si>
  <si>
    <t>ТМГ 10/0,4 кВ 400 кВА</t>
  </si>
  <si>
    <t>Т-1</t>
  </si>
  <si>
    <t>ж/б</t>
  </si>
  <si>
    <t>КЛ-1 0,4 кВ от ТП-955</t>
  </si>
  <si>
    <t>ВЛ 0,4 кВ от ТП-955</t>
  </si>
  <si>
    <t>АПВБбШв-1 4х120</t>
  </si>
  <si>
    <t>СИП 4х120</t>
  </si>
  <si>
    <t>СИП 4х50</t>
  </si>
  <si>
    <t>от РУ 0,4 кВ ТП-955 до опоры ВЛ 0,4 кВ от ТП-955</t>
  </si>
  <si>
    <t>КЛ-2 0,4 кВ от ТП-955</t>
  </si>
  <si>
    <t>КЛ-3 0,4 кВ от ТП-955</t>
  </si>
  <si>
    <t>КЛ-4 0,4 кВ от ТП-955</t>
  </si>
  <si>
    <t>Приобретение электросетевого комплекса в г. Калининграде, ул. Горького, территория СНТ «Победа» (Договор БП №101 от 25.01.2025 Шипилова Н.Б.): КТП 10/0,4 кВ 0,4 кВА; КЛ 0,4 кВ - 1,398 км, ВЛ 0,4 кВ - 1,6 км, счетчик с ТТ - 1 шт.</t>
  </si>
  <si>
    <t>ВЛ 0,4 кВ - 1,26 млн.руб./км; 
КЛ 0,4 кВ - 1,14 млн.руб./км; 
КТП 10/0,4 кВ - 0,81 млн.руб./МВА</t>
  </si>
  <si>
    <t>Отчет об оценке рыночной стоимости объектов от 23.05.2025 № 04-8984-2025.</t>
  </si>
  <si>
    <t>Распоряжения АО "Россети Янтарь" № 219 от 31.01.2025 "О заключении договоров безвозмездной передачи электросетевого имущества". 
Протокол рабочей группы АО "Россети Янтарь" по консолидации электросетевых активов № 205 от 25.12.2024.
Договор безвозмездной передачи электросетевого имущества № 101 от 25.01.2025 с гр. Шипиловой Н.Б.
Отчет об оценке рыночной стоимости объектов от 23.05.2025 № 04-8984-2025.</t>
  </si>
  <si>
    <t>Сметная стоимость проекта в ценах 2025 года без НДС, млн. руб.</t>
  </si>
  <si>
    <t xml:space="preserve">Инвестиции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</si>
</sst>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_ ;\-#,##0.00\ "/>
    <numFmt numFmtId="174" formatCode="0.000"/>
    <numFmt numFmtId="175" formatCode="0.000%"/>
    <numFmt numFmtId="176"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b/>
      <sz val="8"/>
      <color theme="6" tint="-0.249977111117893"/>
      <name val="Times New Roman"/>
      <family val="1"/>
      <charset val="204"/>
    </font>
    <font>
      <sz val="11"/>
      <name val="Calibri"/>
      <family val="2"/>
      <scheme val="minor"/>
    </font>
    <font>
      <sz val="8"/>
      <name val="Times New Roman"/>
      <family val="1"/>
      <charset val="204"/>
    </font>
    <font>
      <b/>
      <u/>
      <sz val="14"/>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0"/>
      <color theme="1"/>
      <name val="Times New Roman"/>
      <family val="1"/>
      <charset val="204"/>
    </font>
    <font>
      <b/>
      <u/>
      <sz val="11"/>
      <color theme="1"/>
      <name val="Times New Roman"/>
      <family val="1"/>
      <charset val="204"/>
    </font>
    <font>
      <b/>
      <u/>
      <sz val="12"/>
      <name val="Times New Roman"/>
      <family val="1"/>
      <charset val="204"/>
    </font>
    <font>
      <vertAlign val="superscript"/>
      <sz val="12"/>
      <name val="Times New Roman"/>
      <family val="1"/>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
      <sz val="11"/>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diagonal/>
    </border>
  </borders>
  <cellStyleXfs count="8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xf numFmtId="164" fontId="44" fillId="0" borderId="0" applyFont="0" applyFill="0" applyBorder="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19" fillId="7" borderId="60" applyNumberFormat="0" applyAlignment="0" applyProtection="0"/>
    <xf numFmtId="0" fontId="20" fillId="20" borderId="61" applyNumberFormat="0" applyAlignment="0" applyProtection="0"/>
    <xf numFmtId="0" fontId="21" fillId="20" borderId="60" applyNumberFormat="0" applyAlignment="0" applyProtection="0"/>
    <xf numFmtId="0" fontId="25" fillId="0" borderId="62" applyNumberFormat="0" applyFill="0" applyAlignment="0" applyProtection="0"/>
    <xf numFmtId="0" fontId="20" fillId="20" borderId="65" applyNumberFormat="0" applyAlignment="0" applyProtection="0"/>
    <xf numFmtId="0" fontId="19" fillId="7" borderId="64" applyNumberFormat="0" applyAlignment="0" applyProtection="0"/>
    <xf numFmtId="0" fontId="16" fillId="23" borderId="63" applyNumberFormat="0" applyFont="0" applyAlignment="0" applyProtection="0"/>
  </cellStyleXfs>
  <cellXfs count="5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8" xfId="2" applyFont="1" applyFill="1" applyBorder="1" applyAlignment="1">
      <alignment horizontal="justify"/>
    </xf>
    <xf numFmtId="0" fontId="40" fillId="0" borderId="28" xfId="2" applyFont="1" applyFill="1" applyBorder="1" applyAlignment="1">
      <alignment horizontal="justify"/>
    </xf>
    <xf numFmtId="0" fontId="40" fillId="0" borderId="29" xfId="2" applyFont="1" applyFill="1" applyBorder="1" applyAlignment="1">
      <alignment horizontal="justify"/>
    </xf>
    <xf numFmtId="0" fontId="41" fillId="0" borderId="28" xfId="2" applyFont="1" applyFill="1" applyBorder="1" applyAlignment="1">
      <alignment vertical="top" wrapText="1"/>
    </xf>
    <xf numFmtId="0" fontId="41" fillId="0" borderId="30" xfId="2" applyFont="1" applyFill="1" applyBorder="1" applyAlignment="1">
      <alignment vertical="top" wrapText="1"/>
    </xf>
    <xf numFmtId="0" fontId="41" fillId="0" borderId="29"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9" xfId="2" applyFont="1" applyFill="1" applyBorder="1" applyAlignment="1">
      <alignment vertical="top" wrapText="1"/>
    </xf>
    <xf numFmtId="0" fontId="40" fillId="0" borderId="32" xfId="2" applyFont="1" applyFill="1" applyBorder="1" applyAlignment="1">
      <alignment vertical="top" wrapText="1"/>
    </xf>
    <xf numFmtId="0" fontId="40" fillId="0" borderId="30" xfId="2" applyFont="1" applyFill="1" applyBorder="1" applyAlignment="1">
      <alignment vertical="top" wrapText="1"/>
    </xf>
    <xf numFmtId="0" fontId="41" fillId="0" borderId="28" xfId="2" applyFont="1" applyFill="1" applyBorder="1" applyAlignment="1">
      <alignment horizontal="justify" vertical="top" wrapText="1"/>
    </xf>
    <xf numFmtId="0" fontId="40" fillId="0" borderId="34" xfId="2" applyFont="1" applyFill="1" applyBorder="1" applyAlignment="1">
      <alignment horizontal="justify" vertical="top" wrapText="1"/>
    </xf>
    <xf numFmtId="0" fontId="40" fillId="0" borderId="33" xfId="2" applyFont="1" applyFill="1" applyBorder="1" applyAlignment="1">
      <alignment vertical="top" wrapText="1"/>
    </xf>
    <xf numFmtId="0" fontId="41" fillId="0" borderId="29" xfId="2" applyFont="1" applyFill="1" applyBorder="1" applyAlignment="1">
      <alignment horizontal="left" vertical="center" wrapText="1"/>
    </xf>
    <xf numFmtId="0" fontId="40" fillId="0" borderId="33" xfId="2" applyFont="1" applyFill="1" applyBorder="1" applyAlignment="1">
      <alignment horizontal="justify" vertical="top" wrapText="1"/>
    </xf>
    <xf numFmtId="0" fontId="40" fillId="0" borderId="30"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7" fillId="0" borderId="0" xfId="2" applyFont="1" applyFill="1" applyAlignment="1">
      <alignment horizontal="center"/>
    </xf>
    <xf numFmtId="0" fontId="40" fillId="0" borderId="29" xfId="2" applyFont="1" applyFill="1" applyBorder="1" applyAlignment="1">
      <alignment horizontal="left" vertical="top" wrapText="1"/>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0" xfId="62" applyFont="1" applyAlignment="1">
      <alignment horizontal="left" vertical="center" wrapText="1"/>
    </xf>
    <xf numFmtId="174" fontId="40" fillId="0" borderId="28" xfId="2" applyNumberFormat="1" applyFont="1" applyFill="1" applyBorder="1" applyAlignment="1">
      <alignment horizontal="justify" vertical="top" wrapText="1"/>
    </xf>
    <xf numFmtId="174" fontId="40" fillId="0" borderId="33" xfId="2" quotePrefix="1" applyNumberFormat="1" applyFont="1" applyFill="1" applyBorder="1" applyAlignment="1">
      <alignment horizontal="justify" vertical="top"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58" fillId="0" borderId="0" xfId="0" applyFont="1" applyFill="1" applyAlignment="1">
      <alignment horizontal="center" vertical="center" wrapText="1"/>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2" fontId="37" fillId="0" borderId="1" xfId="49" applyNumberFormat="1" applyFont="1" applyBorder="1" applyAlignment="1">
      <alignment horizontal="center" vertical="center" wrapText="1"/>
    </xf>
    <xf numFmtId="0" fontId="3" fillId="0" borderId="0" xfId="1"/>
    <xf numFmtId="0" fontId="3" fillId="0" borderId="1" xfId="1" applyBorder="1"/>
    <xf numFmtId="0" fontId="6" fillId="0" borderId="0" xfId="1" applyFont="1"/>
    <xf numFmtId="0" fontId="10" fillId="0" borderId="0" xfId="1" applyFont="1"/>
    <xf numFmtId="0" fontId="12" fillId="0" borderId="0" xfId="2" applyFont="1" applyAlignment="1">
      <alignment horizontal="right"/>
    </xf>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1"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30"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30" xfId="2" applyFont="1" applyFill="1" applyBorder="1" applyAlignment="1">
      <alignment horizontal="justify" vertical="top" wrapText="1"/>
    </xf>
    <xf numFmtId="1" fontId="11" fillId="0" borderId="26" xfId="67" applyNumberFormat="1" applyFont="1" applyFill="1" applyBorder="1" applyAlignment="1">
      <alignment horizontal="center" vertical="center"/>
    </xf>
    <xf numFmtId="0" fontId="11" fillId="0" borderId="25"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11" fillId="0" borderId="25"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1" fillId="0" borderId="23" xfId="67" applyNumberFormat="1" applyFont="1" applyFill="1" applyBorder="1" applyAlignment="1">
      <alignment vertical="center"/>
    </xf>
    <xf numFmtId="0" fontId="11"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4" fontId="11" fillId="24"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68" fontId="42" fillId="0" borderId="1" xfId="2" applyNumberFormat="1" applyFont="1" applyFill="1" applyBorder="1" applyAlignment="1">
      <alignment horizontal="right" vertical="top" wrapText="1"/>
    </xf>
    <xf numFmtId="0" fontId="11" fillId="24" borderId="1" xfId="2" applyFont="1" applyFill="1" applyBorder="1"/>
    <xf numFmtId="0" fontId="42" fillId="0" borderId="1" xfId="2" applyFont="1" applyBorder="1" applyAlignment="1">
      <alignment horizontal="center" vertical="center" wrapText="1"/>
    </xf>
    <xf numFmtId="14" fontId="11" fillId="24" borderId="1" xfId="2" applyNumberFormat="1" applyFont="1" applyFill="1" applyBorder="1" applyAlignment="1">
      <alignment horizontal="center" vertical="center"/>
    </xf>
    <xf numFmtId="9" fontId="40" fillId="0" borderId="28" xfId="74" applyFont="1" applyFill="1" applyBorder="1" applyAlignment="1">
      <alignment horizontal="justify" vertical="top" wrapText="1"/>
    </xf>
    <xf numFmtId="9" fontId="40" fillId="0" borderId="34" xfId="74"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31" xfId="2" applyNumberFormat="1" applyFont="1" applyFill="1" applyBorder="1" applyAlignment="1">
      <alignment horizontal="justify" vertical="top" wrapText="1"/>
    </xf>
    <xf numFmtId="0" fontId="40" fillId="0" borderId="28" xfId="2" applyFont="1" applyFill="1" applyBorder="1" applyAlignment="1">
      <alignment horizontal="left" vertical="top" wrapText="1"/>
    </xf>
    <xf numFmtId="0" fontId="40" fillId="0" borderId="33" xfId="2" applyFont="1" applyFill="1" applyBorder="1" applyAlignment="1">
      <alignment horizontal="left" vertical="top" wrapText="1"/>
    </xf>
    <xf numFmtId="0" fontId="42" fillId="0" borderId="0" xfId="0" applyFont="1" applyFill="1" applyAlignment="1">
      <alignment horizontal="center" vertical="center"/>
    </xf>
    <xf numFmtId="0" fontId="11" fillId="0" borderId="1" xfId="62" applyFont="1" applyBorder="1" applyAlignment="1">
      <alignment horizontal="center" vertical="center" wrapText="1"/>
    </xf>
    <xf numFmtId="0" fontId="11" fillId="0" borderId="1" xfId="1" applyFont="1" applyBorder="1" applyAlignment="1">
      <alignment vertical="center" wrapText="1"/>
    </xf>
    <xf numFmtId="0" fontId="11" fillId="0" borderId="1" xfId="1" applyFont="1" applyBorder="1" applyAlignment="1">
      <alignment horizontal="left" vertical="center" wrapText="1"/>
    </xf>
    <xf numFmtId="0" fontId="59" fillId="0" borderId="1" xfId="1" applyFont="1" applyFill="1" applyBorder="1"/>
    <xf numFmtId="0" fontId="11" fillId="0"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0" borderId="1" xfId="1" applyFont="1" applyFill="1" applyBorder="1" applyAlignment="1">
      <alignment vertical="center" wrapText="1"/>
    </xf>
    <xf numFmtId="0" fontId="11" fillId="0" borderId="0" xfId="62" applyFont="1" applyAlignment="1">
      <alignment horizont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11" fillId="0" borderId="0" xfId="62" applyFont="1" applyAlignment="1">
      <alignment horizontal="center" vertical="center"/>
    </xf>
    <xf numFmtId="14" fontId="11" fillId="0" borderId="1" xfId="2"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2" fontId="37" fillId="0" borderId="1" xfId="49" applyNumberFormat="1" applyFont="1" applyFill="1" applyBorder="1" applyAlignment="1">
      <alignment horizontal="center" vertical="center"/>
    </xf>
    <xf numFmtId="0" fontId="11" fillId="0" borderId="0" xfId="62" applyFont="1" applyBorder="1" applyAlignment="1">
      <alignment horizontal="center" vertical="center" wrapText="1"/>
    </xf>
    <xf numFmtId="0" fontId="45" fillId="0" borderId="0" xfId="0" applyFont="1" applyFill="1" applyBorder="1" applyAlignment="1">
      <alignment horizontal="center" vertical="center"/>
    </xf>
    <xf numFmtId="0" fontId="11" fillId="0" borderId="0" xfId="62" applyFont="1" applyBorder="1" applyAlignment="1">
      <alignment horizontal="center"/>
    </xf>
    <xf numFmtId="0" fontId="45" fillId="25" borderId="0" xfId="0" applyFont="1" applyFill="1" applyBorder="1" applyAlignment="1">
      <alignment horizontal="center" vertical="center" wrapText="1"/>
    </xf>
    <xf numFmtId="14" fontId="60" fillId="0" borderId="1" xfId="49" applyNumberFormat="1" applyFont="1" applyFill="1" applyBorder="1" applyAlignment="1">
      <alignment horizontal="center" vertical="center"/>
    </xf>
    <xf numFmtId="0" fontId="40" fillId="0" borderId="33" xfId="2" applyFont="1" applyFill="1" applyBorder="1" applyAlignment="1">
      <alignment vertical="center" wrapText="1"/>
    </xf>
    <xf numFmtId="0" fontId="41" fillId="0" borderId="29" xfId="2" applyFont="1" applyFill="1" applyBorder="1" applyAlignment="1">
      <alignment vertical="center" wrapText="1"/>
    </xf>
    <xf numFmtId="0" fontId="7" fillId="0" borderId="0" xfId="67" applyFont="1" applyFill="1" applyAlignment="1">
      <alignment vertical="center"/>
    </xf>
    <xf numFmtId="0" fontId="62" fillId="0" borderId="0" xfId="62" applyFont="1" applyFill="1" applyBorder="1"/>
    <xf numFmtId="0" fontId="63" fillId="0" borderId="0" xfId="62" applyFont="1" applyFill="1"/>
    <xf numFmtId="0" fontId="62" fillId="0" borderId="0" xfId="62" applyFont="1" applyFill="1"/>
    <xf numFmtId="0" fontId="64" fillId="0" borderId="0" xfId="1" applyFont="1"/>
    <xf numFmtId="0" fontId="42" fillId="0" borderId="0" xfId="50" applyFont="1" applyFill="1" applyAlignment="1">
      <alignment vertical="center"/>
    </xf>
    <xf numFmtId="0" fontId="65" fillId="0" borderId="0" xfId="50" applyFont="1" applyFill="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4" fillId="0" borderId="0" xfId="1" applyFont="1" applyBorder="1"/>
    <xf numFmtId="0" fontId="69" fillId="0" borderId="0" xfId="1" applyFont="1"/>
    <xf numFmtId="0" fontId="70"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1" fillId="0" borderId="0" xfId="67" applyFont="1" applyFill="1" applyAlignment="1">
      <alignment horizontal="left" vertical="center"/>
    </xf>
    <xf numFmtId="0" fontId="72" fillId="0" borderId="0" xfId="67" applyFont="1" applyFill="1" applyAlignment="1">
      <alignment vertical="center"/>
    </xf>
    <xf numFmtId="0" fontId="7" fillId="0" borderId="35"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36"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41" xfId="67" applyNumberFormat="1" applyFont="1" applyFill="1" applyBorder="1" applyAlignment="1">
      <alignment vertical="center"/>
    </xf>
    <xf numFmtId="0" fontId="7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45" xfId="67" applyFont="1" applyFill="1" applyBorder="1" applyAlignment="1">
      <alignment vertical="center" wrapText="1"/>
    </xf>
    <xf numFmtId="10" fontId="36" fillId="0" borderId="38"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175" fontId="36" fillId="0" borderId="42" xfId="67" applyNumberFormat="1" applyFont="1" applyFill="1" applyBorder="1" applyAlignment="1">
      <alignment vertical="center"/>
    </xf>
    <xf numFmtId="0" fontId="74" fillId="0" borderId="0" xfId="67" applyFont="1" applyFill="1" applyAlignment="1">
      <alignment vertical="center"/>
    </xf>
    <xf numFmtId="0" fontId="7" fillId="0" borderId="27" xfId="67" applyFont="1" applyFill="1" applyBorder="1" applyAlignment="1">
      <alignment horizontal="left" vertical="center" wrapText="1"/>
    </xf>
    <xf numFmtId="1" fontId="7" fillId="0" borderId="26" xfId="67" applyNumberFormat="1" applyFont="1" applyFill="1" applyBorder="1" applyAlignment="1">
      <alignment horizontal="center" vertical="center"/>
    </xf>
    <xf numFmtId="0" fontId="63" fillId="0" borderId="0" xfId="62" applyFont="1" applyFill="1" applyBorder="1"/>
    <xf numFmtId="0" fontId="7" fillId="0" borderId="25"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7" xfId="67" applyFont="1" applyFill="1" applyBorder="1" applyAlignment="1">
      <alignment vertical="center" wrapText="1"/>
    </xf>
    <xf numFmtId="0" fontId="75" fillId="0" borderId="0" xfId="67" applyFont="1" applyFill="1" applyBorder="1" applyAlignment="1">
      <alignment vertical="center" wrapText="1"/>
    </xf>
    <xf numFmtId="3" fontId="75" fillId="0" borderId="0" xfId="67" applyNumberFormat="1" applyFont="1" applyFill="1" applyBorder="1" applyAlignment="1">
      <alignment horizontal="center" vertical="center"/>
    </xf>
    <xf numFmtId="0" fontId="76" fillId="0" borderId="0" xfId="62" applyFont="1" applyFill="1" applyBorder="1"/>
    <xf numFmtId="0" fontId="41" fillId="0" borderId="25" xfId="67" applyFont="1" applyFill="1" applyBorder="1" applyAlignment="1">
      <alignment vertical="center" wrapText="1"/>
    </xf>
    <xf numFmtId="0" fontId="41" fillId="0" borderId="25" xfId="67" applyFont="1" applyFill="1" applyBorder="1" applyAlignment="1">
      <alignment horizontal="left" vertical="center" wrapText="1"/>
    </xf>
    <xf numFmtId="0" fontId="11" fillId="0" borderId="0" xfId="67" applyFont="1" applyFill="1" applyAlignment="1">
      <alignment vertical="center"/>
    </xf>
    <xf numFmtId="3" fontId="77" fillId="0" borderId="5" xfId="67" applyNumberFormat="1" applyFont="1" applyFill="1" applyBorder="1" applyAlignment="1">
      <alignment vertical="center"/>
    </xf>
    <xf numFmtId="3" fontId="77"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0" fontId="76" fillId="0" borderId="0" xfId="62" applyFont="1" applyFill="1"/>
    <xf numFmtId="0" fontId="41" fillId="0" borderId="24" xfId="67" applyFont="1" applyFill="1" applyBorder="1" applyAlignment="1">
      <alignment vertical="center" wrapText="1"/>
    </xf>
    <xf numFmtId="1" fontId="7" fillId="0" borderId="0" xfId="67" applyNumberFormat="1" applyFont="1" applyFill="1" applyAlignment="1">
      <alignment vertical="center"/>
    </xf>
    <xf numFmtId="0" fontId="78" fillId="0" borderId="0" xfId="50" applyFont="1" applyAlignment="1">
      <alignment wrapText="1"/>
    </xf>
    <xf numFmtId="0" fontId="78" fillId="0" borderId="0" xfId="50" applyFont="1"/>
    <xf numFmtId="49" fontId="78" fillId="0" borderId="0" xfId="50" applyNumberFormat="1" applyFont="1" applyAlignment="1">
      <alignment vertical="center"/>
    </xf>
    <xf numFmtId="0" fontId="78" fillId="0" borderId="0" xfId="50" applyFont="1" applyAlignment="1"/>
    <xf numFmtId="172" fontId="7" fillId="0" borderId="0" xfId="67" applyNumberFormat="1" applyFont="1" applyFill="1" applyAlignment="1">
      <alignment vertical="center"/>
    </xf>
    <xf numFmtId="0" fontId="68"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2" fillId="0" borderId="47" xfId="62" applyFont="1" applyFill="1" applyBorder="1"/>
    <xf numFmtId="0" fontId="81" fillId="0" borderId="47" xfId="62" applyFont="1" applyFill="1" applyBorder="1"/>
    <xf numFmtId="3" fontId="65" fillId="0" borderId="0" xfId="67" applyNumberFormat="1" applyFont="1" applyFill="1" applyAlignment="1">
      <alignment horizontal="center" vertical="center" wrapText="1"/>
    </xf>
    <xf numFmtId="0" fontId="68" fillId="0" borderId="0" xfId="67" applyFont="1" applyFill="1" applyAlignment="1">
      <alignment vertical="center"/>
    </xf>
    <xf numFmtId="0" fontId="81" fillId="0" borderId="0" xfId="62" applyFont="1" applyFill="1"/>
    <xf numFmtId="0" fontId="68" fillId="0" borderId="0" xfId="67" applyFont="1" applyFill="1" applyAlignment="1">
      <alignment vertical="center" wrapText="1"/>
    </xf>
    <xf numFmtId="0" fontId="74" fillId="0" borderId="0" xfId="67" applyFont="1" applyFill="1" applyAlignment="1">
      <alignment vertical="center" wrapText="1"/>
    </xf>
    <xf numFmtId="0" fontId="44" fillId="0" borderId="0" xfId="62"/>
    <xf numFmtId="0" fontId="62" fillId="0" borderId="0" xfId="62" applyFont="1"/>
    <xf numFmtId="0" fontId="63" fillId="0" borderId="0" xfId="62" applyFont="1"/>
    <xf numFmtId="0" fontId="44" fillId="0" borderId="0" xfId="62" applyAlignment="1">
      <alignment wrapText="1"/>
    </xf>
    <xf numFmtId="0" fontId="63" fillId="0" borderId="0" xfId="62" applyFont="1" applyAlignment="1">
      <alignment wrapText="1"/>
    </xf>
    <xf numFmtId="0" fontId="72" fillId="29" borderId="0" xfId="67" applyFont="1" applyFill="1" applyAlignment="1">
      <alignment vertical="center"/>
    </xf>
    <xf numFmtId="0" fontId="7" fillId="29" borderId="0" xfId="67" applyFont="1" applyFill="1" applyAlignment="1">
      <alignment vertical="center"/>
    </xf>
    <xf numFmtId="0" fontId="63" fillId="0" borderId="0" xfId="62" applyFont="1" applyAlignment="1">
      <alignment horizontal="center"/>
    </xf>
    <xf numFmtId="0" fontId="63" fillId="0" borderId="0" xfId="62" applyFont="1" applyBorder="1" applyAlignment="1">
      <alignment horizontal="center"/>
    </xf>
    <xf numFmtId="0" fontId="63" fillId="0" borderId="0" xfId="62" applyFont="1" applyBorder="1"/>
    <xf numFmtId="4" fontId="63" fillId="0" borderId="0" xfId="62" applyNumberFormat="1" applyFont="1" applyAlignment="1">
      <alignment horizontal="center"/>
    </xf>
    <xf numFmtId="0" fontId="7" fillId="0" borderId="0" xfId="67" applyFont="1" applyFill="1" applyBorder="1" applyAlignment="1">
      <alignment vertical="center" wrapText="1"/>
    </xf>
    <xf numFmtId="2" fontId="37" fillId="0" borderId="1" xfId="49" applyNumberFormat="1" applyFont="1" applyBorder="1" applyAlignment="1">
      <alignment horizontal="center" vertical="center"/>
    </xf>
    <xf numFmtId="0" fontId="42" fillId="0" borderId="2" xfId="62"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174" fontId="11" fillId="0" borderId="0" xfId="62" applyNumberFormat="1" applyFont="1" applyAlignment="1">
      <alignment horizontal="left"/>
    </xf>
    <xf numFmtId="174" fontId="11"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7" fillId="0" borderId="0" xfId="1" applyFont="1" applyAlignment="1">
      <alignment vertical="center"/>
    </xf>
    <xf numFmtId="0" fontId="61"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wrapText="1"/>
    </xf>
    <xf numFmtId="0" fontId="11" fillId="0" borderId="50" xfId="2" applyFont="1" applyFill="1" applyBorder="1" applyAlignment="1">
      <alignment horizontal="center" vertical="center" wrapText="1"/>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2" fontId="39" fillId="0" borderId="51" xfId="2" applyNumberFormat="1" applyFont="1" applyFill="1" applyBorder="1" applyAlignment="1">
      <alignment horizontal="center" vertical="center" wrapText="1"/>
    </xf>
    <xf numFmtId="173" fontId="42" fillId="0" borderId="51" xfId="2" applyNumberFormat="1" applyFont="1" applyFill="1" applyBorder="1" applyAlignment="1">
      <alignment horizontal="center" vertical="center" wrapText="1"/>
    </xf>
    <xf numFmtId="173" fontId="39"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3" fontId="42" fillId="0" borderId="51" xfId="2" applyNumberFormat="1" applyFont="1" applyBorder="1" applyAlignment="1">
      <alignment horizontal="center" vertical="center"/>
    </xf>
    <xf numFmtId="173" fontId="7" fillId="0" borderId="51" xfId="2" applyNumberFormat="1" applyFont="1" applyFill="1" applyBorder="1" applyAlignment="1">
      <alignment horizontal="center" vertical="center" wrapText="1"/>
    </xf>
    <xf numFmtId="0" fontId="42" fillId="0" borderId="0" xfId="2" applyFont="1"/>
    <xf numFmtId="0" fontId="11" fillId="0" borderId="51" xfId="45" applyFont="1" applyFill="1" applyBorder="1" applyAlignment="1">
      <alignment horizontal="left" vertical="center" wrapText="1"/>
    </xf>
    <xf numFmtId="2" fontId="11" fillId="0" borderId="0" xfId="2" applyNumberFormat="1" applyFont="1"/>
    <xf numFmtId="0" fontId="42" fillId="0" borderId="51" xfId="45" applyFont="1" applyFill="1" applyBorder="1" applyAlignment="1">
      <alignment horizontal="left" vertical="center" wrapText="1"/>
    </xf>
    <xf numFmtId="0" fontId="11" fillId="0" borderId="2" xfId="45" applyFont="1" applyFill="1" applyBorder="1" applyAlignment="1">
      <alignment horizontal="left" vertical="center"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69" fontId="40" fillId="0" borderId="51" xfId="67" applyNumberFormat="1" applyFont="1" applyFill="1" applyBorder="1" applyAlignment="1">
      <alignment horizontal="center" vertical="center"/>
    </xf>
    <xf numFmtId="170" fontId="41" fillId="0" borderId="51" xfId="67" applyNumberFormat="1" applyFont="1" applyFill="1" applyBorder="1" applyAlignment="1">
      <alignment vertical="center"/>
    </xf>
    <xf numFmtId="171" fontId="41" fillId="0" borderId="51" xfId="67" applyNumberFormat="1" applyFont="1" applyFill="1" applyBorder="1" applyAlignment="1">
      <alignment vertical="center"/>
    </xf>
    <xf numFmtId="176" fontId="79" fillId="0" borderId="51" xfId="67" applyNumberFormat="1" applyFont="1" applyFill="1" applyBorder="1" applyAlignment="1">
      <alignment vertical="center"/>
    </xf>
    <xf numFmtId="0" fontId="82" fillId="26" borderId="51" xfId="62" applyFont="1" applyFill="1" applyBorder="1" applyAlignment="1">
      <alignment horizontal="center" vertical="center" wrapText="1"/>
    </xf>
    <xf numFmtId="176" fontId="63" fillId="26" borderId="51" xfId="62" applyNumberFormat="1" applyFont="1" applyFill="1" applyBorder="1" applyAlignment="1">
      <alignment horizontal="center" vertical="center" wrapText="1"/>
    </xf>
    <xf numFmtId="9" fontId="63" fillId="26" borderId="51" xfId="62" applyNumberFormat="1" applyFont="1" applyFill="1" applyBorder="1" applyAlignment="1">
      <alignment horizontal="center" vertical="center" wrapText="1"/>
    </xf>
    <xf numFmtId="4" fontId="63" fillId="26"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7"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7"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7" borderId="51" xfId="68" applyFont="1" applyFill="1" applyBorder="1" applyAlignment="1">
      <alignment horizontal="center" vertical="center"/>
    </xf>
    <xf numFmtId="0" fontId="44" fillId="28"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3" fillId="0" borderId="51" xfId="62" applyFont="1" applyBorder="1" applyAlignment="1">
      <alignment wrapText="1"/>
    </xf>
    <xf numFmtId="4" fontId="63" fillId="28" borderId="51" xfId="62" applyNumberFormat="1" applyFont="1" applyFill="1" applyBorder="1" applyAlignment="1">
      <alignment horizontal="center"/>
    </xf>
    <xf numFmtId="3" fontId="63" fillId="28" borderId="51" xfId="62" applyNumberFormat="1" applyFont="1" applyFill="1" applyBorder="1" applyAlignment="1">
      <alignment horizontal="center"/>
    </xf>
    <xf numFmtId="0" fontId="63" fillId="0" borderId="53" xfId="62" applyFont="1" applyBorder="1" applyAlignment="1">
      <alignment wrapText="1"/>
    </xf>
    <xf numFmtId="3" fontId="63" fillId="0" borderId="53" xfId="62" applyNumberFormat="1" applyFont="1" applyFill="1" applyBorder="1"/>
    <xf numFmtId="4" fontId="63" fillId="0" borderId="51" xfId="62" applyNumberFormat="1" applyFont="1" applyFill="1" applyBorder="1" applyAlignment="1">
      <alignment horizontal="center"/>
    </xf>
    <xf numFmtId="4" fontId="63" fillId="27" borderId="51" xfId="62" applyNumberFormat="1" applyFont="1" applyFill="1" applyBorder="1" applyAlignment="1">
      <alignment horizontal="center"/>
    </xf>
    <xf numFmtId="10" fontId="63" fillId="27" borderId="51"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3" fillId="0" borderId="51" xfId="62" applyFont="1" applyBorder="1"/>
    <xf numFmtId="0" fontId="63" fillId="30" borderId="51" xfId="62" applyFont="1" applyFill="1" applyBorder="1"/>
    <xf numFmtId="10" fontId="36" fillId="30" borderId="51" xfId="67" applyNumberFormat="1" applyFont="1" applyFill="1" applyBorder="1" applyAlignment="1">
      <alignment vertical="center"/>
    </xf>
    <xf numFmtId="0" fontId="63" fillId="0" borderId="53" xfId="62" applyFont="1" applyFill="1" applyBorder="1"/>
    <xf numFmtId="10" fontId="63" fillId="0" borderId="53" xfId="62" applyNumberFormat="1" applyFont="1" applyFill="1" applyBorder="1"/>
    <xf numFmtId="3" fontId="7" fillId="30" borderId="51" xfId="67" applyNumberFormat="1" applyFont="1" applyFill="1" applyBorder="1" applyAlignment="1">
      <alignment horizontal="right" vertical="center"/>
    </xf>
    <xf numFmtId="167" fontId="36" fillId="30" borderId="51"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87" fillId="0" borderId="55" xfId="62" applyFont="1" applyFill="1" applyBorder="1" applyAlignment="1">
      <alignment horizontal="center" wrapText="1"/>
    </xf>
    <xf numFmtId="0" fontId="87" fillId="0" borderId="55" xfId="62" applyFont="1" applyFill="1" applyBorder="1" applyAlignment="1">
      <alignment horizontal="center"/>
    </xf>
    <xf numFmtId="0" fontId="87" fillId="31" borderId="55" xfId="62" applyFont="1" applyFill="1" applyBorder="1" applyAlignment="1">
      <alignment horizontal="center" vertical="center" wrapText="1"/>
    </xf>
    <xf numFmtId="0" fontId="87" fillId="31" borderId="55" xfId="62" applyFont="1" applyFill="1" applyBorder="1" applyAlignment="1">
      <alignment horizontal="center" wrapText="1"/>
    </xf>
    <xf numFmtId="167" fontId="88" fillId="0" borderId="0" xfId="67" applyNumberFormat="1" applyFont="1" applyFill="1" applyBorder="1" applyAlignment="1">
      <alignment horizontal="center" vertical="center"/>
    </xf>
    <xf numFmtId="0" fontId="89" fillId="0" borderId="0" xfId="50" applyFont="1"/>
    <xf numFmtId="0" fontId="11" fillId="0" borderId="56" xfId="62" applyFont="1" applyBorder="1" applyAlignment="1">
      <alignment horizontal="center" vertical="center" wrapText="1"/>
    </xf>
    <xf numFmtId="0" fontId="42" fillId="0" borderId="0" xfId="62" applyFont="1" applyAlignment="1">
      <alignment horizontal="left"/>
    </xf>
    <xf numFmtId="174" fontId="42" fillId="0" borderId="0" xfId="62" applyNumberFormat="1" applyFont="1" applyAlignment="1">
      <alignment horizontal="left"/>
    </xf>
    <xf numFmtId="0" fontId="42" fillId="0" borderId="57" xfId="62" applyFont="1" applyBorder="1" applyAlignment="1">
      <alignment horizontal="center" vertical="top"/>
    </xf>
    <xf numFmtId="0" fontId="72" fillId="0" borderId="57" xfId="0" applyFont="1" applyBorder="1" applyAlignment="1">
      <alignment horizontal="center" vertical="center" wrapText="1"/>
    </xf>
    <xf numFmtId="0" fontId="11" fillId="0" borderId="58" xfId="62" applyFont="1" applyBorder="1" applyAlignment="1">
      <alignment horizontal="center" vertical="center" wrapText="1"/>
    </xf>
    <xf numFmtId="0" fontId="42" fillId="0" borderId="1" xfId="62" applyFont="1" applyFill="1" applyBorder="1" applyAlignment="1">
      <alignment horizontal="center" vertical="top"/>
    </xf>
    <xf numFmtId="0" fontId="11" fillId="0" borderId="56" xfId="62" applyFont="1" applyFill="1" applyBorder="1" applyAlignment="1">
      <alignment horizontal="center" vertical="center" wrapText="1"/>
    </xf>
    <xf numFmtId="10" fontId="90" fillId="31" borderId="59" xfId="67" applyNumberFormat="1" applyFont="1" applyFill="1" applyBorder="1" applyAlignment="1">
      <alignment vertical="center"/>
    </xf>
    <xf numFmtId="0" fontId="42" fillId="0" borderId="2" xfId="62" applyFont="1" applyBorder="1" applyAlignment="1">
      <alignment horizontal="center" vertical="center" wrapText="1"/>
    </xf>
    <xf numFmtId="0" fontId="7" fillId="0" borderId="59" xfId="1" applyFont="1" applyFill="1" applyBorder="1" applyAlignment="1">
      <alignment vertical="center" wrapText="1"/>
    </xf>
    <xf numFmtId="0" fontId="40" fillId="0" borderId="28" xfId="2" applyFont="1" applyFill="1" applyBorder="1" applyAlignment="1">
      <alignment horizontal="justify" vertical="top" wrapText="1"/>
    </xf>
    <xf numFmtId="0" fontId="11" fillId="0" borderId="0" xfId="62" applyFont="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61" fillId="0" borderId="0" xfId="1" applyFont="1" applyFill="1" applyAlignment="1">
      <alignment horizontal="center" vertical="center"/>
    </xf>
    <xf numFmtId="0" fontId="57"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8" xfId="62" applyFont="1" applyBorder="1" applyAlignment="1">
      <alignment horizontal="center" vertical="center" wrapText="1"/>
    </xf>
    <xf numFmtId="0" fontId="11" fillId="0" borderId="6" xfId="62" applyFont="1" applyBorder="1" applyAlignment="1">
      <alignment horizontal="center" vertical="center" wrapText="1"/>
    </xf>
    <xf numFmtId="0" fontId="83" fillId="0" borderId="0" xfId="1" applyFont="1" applyAlignment="1">
      <alignment horizontal="center" vertical="center" wrapText="1"/>
    </xf>
    <xf numFmtId="0" fontId="83"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52" xfId="67" applyFont="1" applyFill="1" applyBorder="1" applyAlignment="1">
      <alignment horizontal="center" vertical="center" wrapText="1"/>
    </xf>
    <xf numFmtId="0" fontId="72" fillId="0" borderId="53" xfId="67" applyFont="1" applyFill="1" applyBorder="1" applyAlignment="1">
      <alignment horizontal="center" vertical="center" wrapText="1"/>
    </xf>
    <xf numFmtId="0" fontId="72" fillId="0" borderId="3" xfId="67" applyFont="1" applyFill="1" applyBorder="1" applyAlignment="1">
      <alignment horizontal="center" vertical="center" wrapText="1"/>
    </xf>
    <xf numFmtId="3" fontId="72" fillId="0" borderId="52" xfId="67" applyNumberFormat="1" applyFont="1" applyFill="1" applyBorder="1" applyAlignment="1">
      <alignment horizontal="center" vertical="center"/>
    </xf>
    <xf numFmtId="3" fontId="72" fillId="0" borderId="3" xfId="67" applyNumberFormat="1" applyFont="1" applyFill="1" applyBorder="1" applyAlignment="1">
      <alignment horizontal="center" vertical="center"/>
    </xf>
    <xf numFmtId="4" fontId="72" fillId="0" borderId="52" xfId="67" applyNumberFormat="1" applyFont="1" applyFill="1" applyBorder="1" applyAlignment="1">
      <alignment horizontal="center" vertical="center"/>
    </xf>
    <xf numFmtId="4" fontId="7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2" fillId="29" borderId="0" xfId="0" applyFont="1" applyFill="1" applyAlignment="1">
      <alignment horizontal="center" vertical="center" wrapText="1"/>
    </xf>
    <xf numFmtId="0" fontId="72" fillId="0" borderId="52" xfId="67" applyFont="1" applyFill="1" applyBorder="1" applyAlignment="1">
      <alignment horizontal="center" vertical="center"/>
    </xf>
    <xf numFmtId="0" fontId="72" fillId="0" borderId="53" xfId="67" applyFont="1" applyFill="1" applyBorder="1" applyAlignment="1">
      <alignment horizontal="center" vertical="center"/>
    </xf>
    <xf numFmtId="0" fontId="72" fillId="0" borderId="3" xfId="67" applyFont="1" applyFill="1" applyBorder="1" applyAlignment="1">
      <alignment horizontal="center" vertical="center"/>
    </xf>
    <xf numFmtId="0" fontId="7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1" xfId="52" applyFont="1" applyFill="1" applyBorder="1" applyAlignment="1">
      <alignment horizontal="center" vertical="center" wrapText="1"/>
    </xf>
    <xf numFmtId="0" fontId="42" fillId="0" borderId="51" xfId="2" applyFont="1" applyFill="1" applyBorder="1" applyAlignment="1">
      <alignment horizontal="center" vertical="center" wrapText="1"/>
    </xf>
    <xf numFmtId="0" fontId="11" fillId="0" borderId="0" xfId="1" applyFont="1" applyAlignment="1">
      <alignment horizontal="center" vertical="center"/>
    </xf>
    <xf numFmtId="0" fontId="85"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7" fillId="0" borderId="0" xfId="1" applyFont="1" applyAlignment="1">
      <alignment horizontal="center" vertical="center"/>
    </xf>
    <xf numFmtId="0" fontId="85"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1"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9" xfId="2" applyFont="1" applyFill="1" applyBorder="1" applyAlignment="1">
      <alignment horizontal="left" vertical="top" wrapText="1"/>
    </xf>
    <xf numFmtId="0" fontId="40" fillId="0" borderId="32" xfId="2" applyFont="1" applyFill="1" applyBorder="1" applyAlignment="1">
      <alignment horizontal="left" vertical="top" wrapText="1"/>
    </xf>
    <xf numFmtId="0" fontId="40" fillId="0" borderId="30" xfId="2" applyFont="1" applyFill="1" applyBorder="1" applyAlignment="1">
      <alignment horizontal="left" vertical="top" wrapText="1"/>
    </xf>
    <xf numFmtId="0" fontId="84"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84" fillId="0" borderId="0" xfId="1" applyFont="1" applyAlignment="1">
      <alignment horizontal="center" vertical="center"/>
    </xf>
  </cellXfs>
  <cellStyles count="8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9" xr:uid="{00000000-0005-0000-0000-000019000000}"/>
    <cellStyle name="Ввод  2 3" xfId="84" xr:uid="{00000000-0005-0000-0000-000019000000}"/>
    <cellStyle name="Вывод 2" xfId="30" xr:uid="{00000000-0005-0000-0000-00001A000000}"/>
    <cellStyle name="Вывод 2 2" xfId="80" xr:uid="{00000000-0005-0000-0000-00001A000000}"/>
    <cellStyle name="Вывод 2 3" xfId="83" xr:uid="{00000000-0005-0000-0000-00001A000000}"/>
    <cellStyle name="Вычисление 2" xfId="31" xr:uid="{00000000-0005-0000-0000-00001B000000}"/>
    <cellStyle name="Вычисление 2 2" xfId="81" xr:uid="{00000000-0005-0000-0000-00001B000000}"/>
    <cellStyle name="Вычисление 2 3" xfId="76"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82" xr:uid="{00000000-0005-0000-0000-000020000000}"/>
    <cellStyle name="Итог 2 3" xfId="77"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2" xr:uid="{00000000-0005-0000-0000-000028000000}"/>
    <cellStyle name="Обычный 2 4" xfId="70" xr:uid="{00000000-0005-0000-0000-000029000000}"/>
    <cellStyle name="Обычный 2 5"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имечание 2 2" xfId="85" xr:uid="{00000000-0005-0000-0000-00003D000000}"/>
    <cellStyle name="Примечание 2 3" xfId="78" xr:uid="{00000000-0005-0000-0000-00003D000000}"/>
    <cellStyle name="Процентный" xfId="74" builtinId="5"/>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2" xfId="58" xr:uid="{00000000-0005-0000-0000-000045000000}"/>
    <cellStyle name="Финансовый 2 2" xfId="73" xr:uid="{00000000-0005-0000-0000-000046000000}"/>
    <cellStyle name="Финансовый 2 2 2 2 2" xfId="59" xr:uid="{00000000-0005-0000-0000-000047000000}"/>
    <cellStyle name="Финансовый 2 3" xfId="71" xr:uid="{00000000-0005-0000-0000-000048000000}"/>
    <cellStyle name="Финансовый 2 4" xfId="75" xr:uid="{00000000-0005-0000-0000-000049000000}"/>
    <cellStyle name="Финансовый 3" xfId="60" xr:uid="{00000000-0005-0000-0000-00004A000000}"/>
    <cellStyle name="Хороший 2" xfId="61" xr:uid="{00000000-0005-0000-0000-00004B000000}"/>
  </cellStyles>
  <dxfs count="8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-739044.63339095749</c:v>
                </c:pt>
                <c:pt idx="1">
                  <c:v>1129199.9649689768</c:v>
                </c:pt>
                <c:pt idx="2">
                  <c:v>2253736.5951673952</c:v>
                </c:pt>
                <c:pt idx="3">
                  <c:v>3287334.1608860041</c:v>
                </c:pt>
                <c:pt idx="4">
                  <c:v>3139759.3660770478</c:v>
                </c:pt>
                <c:pt idx="5">
                  <c:v>2997489.2032893253</c:v>
                </c:pt>
                <c:pt idx="6">
                  <c:v>2694313.1533686426</c:v>
                </c:pt>
                <c:pt idx="7">
                  <c:v>2526850.3130020644</c:v>
                </c:pt>
                <c:pt idx="8">
                  <c:v>2320039.3288387475</c:v>
                </c:pt>
                <c:pt idx="9">
                  <c:v>2130169.9538586973</c:v>
                </c:pt>
                <c:pt idx="10">
                  <c:v>1955852.5439991562</c:v>
                </c:pt>
              </c:numCache>
            </c:numRef>
          </c:val>
          <c:smooth val="0"/>
          <c:extLst>
            <c:ext xmlns:c16="http://schemas.microsoft.com/office/drawing/2014/chart" uri="{C3380CC4-5D6E-409C-BE32-E72D297353CC}">
              <c16:uniqueId val="{00000000-DD95-41E9-8217-4D08B3137DE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-739044.63339095749</c:v>
                </c:pt>
                <c:pt idx="1">
                  <c:v>390155.33157801931</c:v>
                </c:pt>
                <c:pt idx="2">
                  <c:v>2643891.9267454147</c:v>
                </c:pt>
                <c:pt idx="3">
                  <c:v>5931226.0876314193</c:v>
                </c:pt>
                <c:pt idx="4">
                  <c:v>9070985.4537084661</c:v>
                </c:pt>
                <c:pt idx="5">
                  <c:v>12068474.656997792</c:v>
                </c:pt>
                <c:pt idx="6">
                  <c:v>14762787.810366435</c:v>
                </c:pt>
                <c:pt idx="7">
                  <c:v>17289638.123368498</c:v>
                </c:pt>
                <c:pt idx="8">
                  <c:v>19609677.452207245</c:v>
                </c:pt>
                <c:pt idx="9">
                  <c:v>21739847.406065941</c:v>
                </c:pt>
                <c:pt idx="10">
                  <c:v>23695699.950065099</c:v>
                </c:pt>
              </c:numCache>
            </c:numRef>
          </c:val>
          <c:smooth val="0"/>
          <c:extLst>
            <c:ext xmlns:c16="http://schemas.microsoft.com/office/drawing/2014/chart" uri="{C3380CC4-5D6E-409C-BE32-E72D297353CC}">
              <c16:uniqueId val="{00000001-DD95-41E9-8217-4D08B3137DE0}"/>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18620833-1791-4B6A-9106-3EE818054B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67" customWidth="1"/>
    <col min="2" max="2" width="53.5703125" style="167" customWidth="1"/>
    <col min="3" max="3" width="91.42578125" style="167" customWidth="1"/>
    <col min="4" max="4" width="12" style="167" customWidth="1"/>
    <col min="5" max="5" width="14.42578125" style="167" customWidth="1"/>
    <col min="6" max="6" width="36.5703125" style="167" customWidth="1"/>
    <col min="7" max="7" width="20" style="167" customWidth="1"/>
    <col min="8" max="8" width="25.5703125" style="167" customWidth="1"/>
    <col min="9" max="9" width="16.42578125" style="167" customWidth="1"/>
    <col min="10" max="16384" width="9.140625" style="167"/>
  </cols>
  <sheetData>
    <row r="1" spans="1:22" s="14" customFormat="1" ht="18.75" customHeight="1" x14ac:dyDescent="0.2">
      <c r="A1" s="148"/>
      <c r="C1" s="149" t="s">
        <v>66</v>
      </c>
    </row>
    <row r="2" spans="1:22" s="14" customFormat="1" ht="18.75" customHeight="1" x14ac:dyDescent="0.3">
      <c r="A2" s="148"/>
      <c r="C2" s="150" t="s">
        <v>8</v>
      </c>
    </row>
    <row r="3" spans="1:22" s="14" customFormat="1" ht="18.75" x14ac:dyDescent="0.3">
      <c r="A3" s="151"/>
      <c r="C3" s="150" t="s">
        <v>65</v>
      </c>
    </row>
    <row r="4" spans="1:22" s="14" customFormat="1" ht="18.75" x14ac:dyDescent="0.3">
      <c r="A4" s="151"/>
      <c r="H4" s="150"/>
    </row>
    <row r="5" spans="1:22" s="14" customFormat="1" ht="15.75" x14ac:dyDescent="0.25">
      <c r="A5" s="422" t="s">
        <v>603</v>
      </c>
      <c r="B5" s="422"/>
      <c r="C5" s="422"/>
      <c r="D5" s="137"/>
      <c r="E5" s="137"/>
      <c r="F5" s="137"/>
      <c r="G5" s="137"/>
      <c r="H5" s="137"/>
      <c r="I5" s="137"/>
      <c r="J5" s="137"/>
    </row>
    <row r="6" spans="1:22" s="14" customFormat="1" ht="18.75" x14ac:dyDescent="0.3">
      <c r="A6" s="151"/>
      <c r="H6" s="150"/>
    </row>
    <row r="7" spans="1:22" s="14" customFormat="1" ht="18.75" x14ac:dyDescent="0.2">
      <c r="A7" s="426" t="s">
        <v>7</v>
      </c>
      <c r="B7" s="426"/>
      <c r="C7" s="426"/>
      <c r="D7" s="152"/>
      <c r="E7" s="152"/>
      <c r="F7" s="152"/>
      <c r="G7" s="152"/>
      <c r="H7" s="152"/>
      <c r="I7" s="152"/>
      <c r="J7" s="152"/>
      <c r="K7" s="152"/>
      <c r="L7" s="152"/>
      <c r="M7" s="152"/>
      <c r="N7" s="152"/>
      <c r="O7" s="152"/>
      <c r="P7" s="152"/>
      <c r="Q7" s="152"/>
      <c r="R7" s="152"/>
      <c r="S7" s="152"/>
      <c r="T7" s="152"/>
      <c r="U7" s="152"/>
      <c r="V7" s="152"/>
    </row>
    <row r="8" spans="1:22" s="14" customFormat="1" ht="18.75" x14ac:dyDescent="0.2">
      <c r="A8" s="153"/>
      <c r="B8" s="153"/>
      <c r="C8" s="153"/>
      <c r="D8" s="153"/>
      <c r="E8" s="153"/>
      <c r="F8" s="153"/>
      <c r="G8" s="153"/>
      <c r="H8" s="153"/>
      <c r="I8" s="152"/>
      <c r="J8" s="152"/>
      <c r="K8" s="152"/>
      <c r="L8" s="152"/>
      <c r="M8" s="152"/>
      <c r="N8" s="152"/>
      <c r="O8" s="152"/>
      <c r="P8" s="152"/>
      <c r="Q8" s="152"/>
      <c r="R8" s="152"/>
      <c r="S8" s="152"/>
      <c r="T8" s="152"/>
      <c r="U8" s="152"/>
      <c r="V8" s="152"/>
    </row>
    <row r="9" spans="1:22" s="14" customFormat="1" ht="18.75" x14ac:dyDescent="0.2">
      <c r="A9" s="427" t="s">
        <v>601</v>
      </c>
      <c r="B9" s="427"/>
      <c r="C9" s="427"/>
      <c r="D9" s="154"/>
      <c r="E9" s="154"/>
      <c r="F9" s="154"/>
      <c r="G9" s="154"/>
      <c r="H9" s="154"/>
      <c r="I9" s="152"/>
      <c r="J9" s="152"/>
      <c r="K9" s="152"/>
      <c r="L9" s="152"/>
      <c r="M9" s="152"/>
      <c r="N9" s="152"/>
      <c r="O9" s="152"/>
      <c r="P9" s="152"/>
      <c r="Q9" s="152"/>
      <c r="R9" s="152"/>
      <c r="S9" s="152"/>
      <c r="T9" s="152"/>
      <c r="U9" s="152"/>
      <c r="V9" s="152"/>
    </row>
    <row r="10" spans="1:22" s="14" customFormat="1" ht="18.75" x14ac:dyDescent="0.2">
      <c r="A10" s="423" t="s">
        <v>6</v>
      </c>
      <c r="B10" s="423"/>
      <c r="C10" s="423"/>
      <c r="D10" s="155"/>
      <c r="E10" s="155"/>
      <c r="F10" s="155"/>
      <c r="G10" s="155"/>
      <c r="H10" s="155"/>
      <c r="I10" s="152"/>
      <c r="J10" s="152"/>
      <c r="K10" s="152"/>
      <c r="L10" s="152"/>
      <c r="M10" s="152"/>
      <c r="N10" s="152"/>
      <c r="O10" s="152"/>
      <c r="P10" s="152"/>
      <c r="Q10" s="152"/>
      <c r="R10" s="152"/>
      <c r="S10" s="152"/>
      <c r="T10" s="152"/>
      <c r="U10" s="152"/>
      <c r="V10" s="152"/>
    </row>
    <row r="11" spans="1:22" s="14" customFormat="1" ht="18.75" x14ac:dyDescent="0.2">
      <c r="A11" s="153"/>
      <c r="B11" s="153"/>
      <c r="C11" s="153"/>
      <c r="D11" s="153"/>
      <c r="E11" s="153"/>
      <c r="F11" s="153"/>
      <c r="G11" s="153"/>
      <c r="H11" s="153"/>
      <c r="I11" s="152"/>
      <c r="J11" s="152"/>
      <c r="K11" s="152"/>
      <c r="L11" s="152"/>
      <c r="M11" s="152"/>
      <c r="N11" s="152"/>
      <c r="O11" s="152"/>
      <c r="P11" s="152"/>
      <c r="Q11" s="152"/>
      <c r="R11" s="152"/>
      <c r="S11" s="152"/>
      <c r="T11" s="152"/>
      <c r="U11" s="152"/>
      <c r="V11" s="152"/>
    </row>
    <row r="12" spans="1:22" s="14" customFormat="1" ht="18.75" x14ac:dyDescent="0.2">
      <c r="A12" s="428" t="s">
        <v>606</v>
      </c>
      <c r="B12" s="428"/>
      <c r="C12" s="428"/>
      <c r="D12" s="154"/>
      <c r="E12" s="156"/>
      <c r="F12" s="154"/>
      <c r="G12" s="154"/>
      <c r="H12" s="154"/>
      <c r="I12" s="152"/>
      <c r="J12" s="152"/>
      <c r="K12" s="152"/>
      <c r="L12" s="152"/>
      <c r="M12" s="152"/>
      <c r="N12" s="152"/>
      <c r="O12" s="152"/>
      <c r="P12" s="152"/>
      <c r="Q12" s="152"/>
      <c r="R12" s="152"/>
      <c r="S12" s="152"/>
      <c r="T12" s="152"/>
      <c r="U12" s="152"/>
      <c r="V12" s="152"/>
    </row>
    <row r="13" spans="1:22" s="14" customFormat="1" ht="18.75" x14ac:dyDescent="0.2">
      <c r="A13" s="423" t="s">
        <v>5</v>
      </c>
      <c r="B13" s="423"/>
      <c r="C13" s="423"/>
      <c r="D13" s="155"/>
      <c r="E13" s="155"/>
      <c r="F13" s="155"/>
      <c r="G13" s="155"/>
      <c r="H13" s="155"/>
      <c r="I13" s="152"/>
      <c r="J13" s="152"/>
      <c r="K13" s="152"/>
      <c r="L13" s="152"/>
      <c r="M13" s="152"/>
      <c r="N13" s="152"/>
      <c r="O13" s="152"/>
      <c r="P13" s="152"/>
      <c r="Q13" s="152"/>
      <c r="R13" s="152"/>
      <c r="S13" s="152"/>
      <c r="T13" s="152"/>
      <c r="U13" s="152"/>
      <c r="V13" s="152"/>
    </row>
    <row r="14" spans="1:22" s="157" customFormat="1" ht="15.75" customHeight="1" x14ac:dyDescent="0.2">
      <c r="A14" s="147"/>
      <c r="B14" s="147"/>
      <c r="C14" s="147"/>
      <c r="D14" s="147"/>
      <c r="E14" s="147"/>
      <c r="F14" s="147"/>
      <c r="G14" s="147"/>
      <c r="H14" s="147"/>
      <c r="I14" s="147"/>
      <c r="J14" s="147"/>
      <c r="K14" s="147"/>
      <c r="L14" s="147"/>
      <c r="M14" s="147"/>
      <c r="N14" s="147"/>
      <c r="O14" s="147"/>
      <c r="P14" s="147"/>
      <c r="Q14" s="147"/>
      <c r="R14" s="147"/>
      <c r="S14" s="147"/>
      <c r="T14" s="147"/>
      <c r="U14" s="147"/>
      <c r="V14" s="147"/>
    </row>
    <row r="15" spans="1:22" s="158" customFormat="1" ht="53.45" customHeight="1" x14ac:dyDescent="0.25">
      <c r="A15" s="429" t="s">
        <v>607</v>
      </c>
      <c r="B15" s="429"/>
      <c r="C15" s="429"/>
      <c r="D15" s="176"/>
      <c r="E15" s="154"/>
      <c r="F15" s="154"/>
      <c r="G15" s="154"/>
      <c r="H15" s="154"/>
      <c r="I15" s="154"/>
      <c r="J15" s="154"/>
      <c r="K15" s="154"/>
      <c r="L15" s="154"/>
      <c r="M15" s="154"/>
      <c r="N15" s="154"/>
      <c r="O15" s="154"/>
      <c r="P15" s="154"/>
      <c r="Q15" s="154"/>
      <c r="R15" s="154"/>
      <c r="S15" s="154"/>
      <c r="T15" s="154"/>
      <c r="U15" s="154"/>
      <c r="V15" s="154"/>
    </row>
    <row r="16" spans="1:22" s="158" customFormat="1" ht="15" customHeight="1" x14ac:dyDescent="0.2">
      <c r="A16" s="423" t="s">
        <v>4</v>
      </c>
      <c r="B16" s="423"/>
      <c r="C16" s="423"/>
      <c r="D16" s="155"/>
      <c r="E16" s="155"/>
      <c r="F16" s="155"/>
      <c r="G16" s="155"/>
      <c r="H16" s="155"/>
      <c r="I16" s="155"/>
      <c r="J16" s="155"/>
      <c r="K16" s="155"/>
      <c r="L16" s="155"/>
      <c r="M16" s="155"/>
      <c r="N16" s="155"/>
      <c r="O16" s="155"/>
      <c r="P16" s="155"/>
      <c r="Q16" s="155"/>
      <c r="R16" s="155"/>
      <c r="S16" s="155"/>
      <c r="T16" s="155"/>
      <c r="U16" s="155"/>
      <c r="V16" s="155"/>
    </row>
    <row r="17" spans="1:22" s="158" customFormat="1" ht="15" customHeight="1" x14ac:dyDescent="0.2">
      <c r="A17" s="159"/>
      <c r="B17" s="159"/>
      <c r="C17" s="159"/>
      <c r="D17" s="159"/>
      <c r="E17" s="159"/>
      <c r="F17" s="159"/>
      <c r="G17" s="159"/>
      <c r="H17" s="159"/>
      <c r="I17" s="159"/>
      <c r="J17" s="159"/>
      <c r="K17" s="159"/>
      <c r="L17" s="159"/>
      <c r="M17" s="159"/>
      <c r="N17" s="159"/>
      <c r="O17" s="159"/>
      <c r="P17" s="159"/>
      <c r="Q17" s="159"/>
      <c r="R17" s="159"/>
      <c r="S17" s="159"/>
    </row>
    <row r="18" spans="1:22" s="158" customFormat="1" ht="15" customHeight="1" x14ac:dyDescent="0.2">
      <c r="A18" s="424" t="s">
        <v>487</v>
      </c>
      <c r="B18" s="425"/>
      <c r="C18" s="425"/>
      <c r="D18" s="160"/>
      <c r="E18" s="160"/>
      <c r="F18" s="160"/>
      <c r="G18" s="160"/>
      <c r="H18" s="160"/>
      <c r="I18" s="160"/>
      <c r="J18" s="160"/>
      <c r="K18" s="160"/>
      <c r="L18" s="160"/>
      <c r="M18" s="160"/>
      <c r="N18" s="160"/>
      <c r="O18" s="160"/>
      <c r="P18" s="160"/>
      <c r="Q18" s="160"/>
      <c r="R18" s="160"/>
      <c r="S18" s="160"/>
      <c r="T18" s="160"/>
      <c r="U18" s="160"/>
      <c r="V18" s="160"/>
    </row>
    <row r="19" spans="1:22" s="158" customFormat="1" ht="15" customHeight="1" x14ac:dyDescent="0.2">
      <c r="A19" s="155"/>
      <c r="B19" s="155"/>
      <c r="C19" s="155"/>
      <c r="D19" s="155"/>
      <c r="E19" s="155"/>
      <c r="F19" s="155"/>
      <c r="G19" s="155"/>
      <c r="H19" s="155"/>
      <c r="I19" s="159"/>
      <c r="J19" s="159"/>
      <c r="K19" s="159"/>
      <c r="L19" s="159"/>
      <c r="M19" s="159"/>
      <c r="N19" s="159"/>
      <c r="O19" s="159"/>
      <c r="P19" s="159"/>
      <c r="Q19" s="159"/>
      <c r="R19" s="159"/>
      <c r="S19" s="159"/>
    </row>
    <row r="20" spans="1:22" s="158" customFormat="1" ht="39.75" customHeight="1" x14ac:dyDescent="0.2">
      <c r="A20" s="33" t="s">
        <v>3</v>
      </c>
      <c r="B20" s="161" t="s">
        <v>64</v>
      </c>
      <c r="C20" s="162" t="s">
        <v>63</v>
      </c>
      <c r="D20" s="163"/>
      <c r="E20" s="163"/>
      <c r="F20" s="163"/>
      <c r="G20" s="163"/>
      <c r="H20" s="163"/>
      <c r="I20" s="147"/>
      <c r="J20" s="147"/>
      <c r="K20" s="147"/>
      <c r="L20" s="147"/>
      <c r="M20" s="147"/>
      <c r="N20" s="147"/>
      <c r="O20" s="147"/>
      <c r="P20" s="147"/>
      <c r="Q20" s="147"/>
      <c r="R20" s="147"/>
      <c r="S20" s="147"/>
      <c r="T20" s="164"/>
      <c r="U20" s="164"/>
      <c r="V20" s="164"/>
    </row>
    <row r="21" spans="1:22" s="158" customFormat="1" ht="16.5" customHeight="1" x14ac:dyDescent="0.2">
      <c r="A21" s="162">
        <v>1</v>
      </c>
      <c r="B21" s="161">
        <v>2</v>
      </c>
      <c r="C21" s="162">
        <v>3</v>
      </c>
      <c r="D21" s="163"/>
      <c r="E21" s="163"/>
      <c r="F21" s="163"/>
      <c r="G21" s="163"/>
      <c r="H21" s="163"/>
      <c r="I21" s="147"/>
      <c r="J21" s="147"/>
      <c r="K21" s="147"/>
      <c r="L21" s="147"/>
      <c r="M21" s="147"/>
      <c r="N21" s="147"/>
      <c r="O21" s="147"/>
      <c r="P21" s="147"/>
      <c r="Q21" s="147"/>
      <c r="R21" s="147"/>
      <c r="S21" s="147"/>
      <c r="T21" s="164"/>
      <c r="U21" s="164"/>
      <c r="V21" s="164"/>
    </row>
    <row r="22" spans="1:22" s="158" customFormat="1" ht="39" customHeight="1" x14ac:dyDescent="0.2">
      <c r="A22" s="26" t="s">
        <v>62</v>
      </c>
      <c r="B22" s="165" t="s">
        <v>325</v>
      </c>
      <c r="C22" s="217" t="s">
        <v>525</v>
      </c>
      <c r="D22" s="163"/>
      <c r="E22" s="163"/>
      <c r="F22" s="163"/>
      <c r="G22" s="163"/>
      <c r="H22" s="163"/>
      <c r="I22" s="147"/>
      <c r="J22" s="147"/>
      <c r="K22" s="147"/>
      <c r="L22" s="147"/>
      <c r="M22" s="147"/>
      <c r="N22" s="147"/>
      <c r="O22" s="147"/>
      <c r="P22" s="147"/>
      <c r="Q22" s="147"/>
      <c r="R22" s="147"/>
      <c r="S22" s="147"/>
      <c r="T22" s="164"/>
      <c r="U22" s="164"/>
      <c r="V22" s="164"/>
    </row>
    <row r="23" spans="1:22" s="158" customFormat="1" ht="36" customHeight="1" x14ac:dyDescent="0.2">
      <c r="A23" s="26" t="s">
        <v>61</v>
      </c>
      <c r="B23" s="34" t="s">
        <v>514</v>
      </c>
      <c r="C23" s="218" t="s">
        <v>586</v>
      </c>
      <c r="D23" s="163"/>
      <c r="E23" s="163"/>
      <c r="F23" s="163"/>
      <c r="G23" s="163"/>
      <c r="H23" s="163"/>
      <c r="I23" s="147"/>
      <c r="J23" s="147"/>
      <c r="K23" s="147"/>
      <c r="L23" s="147"/>
      <c r="M23" s="147"/>
      <c r="N23" s="147"/>
      <c r="O23" s="147"/>
      <c r="P23" s="147"/>
      <c r="Q23" s="147"/>
      <c r="R23" s="147"/>
      <c r="S23" s="147"/>
      <c r="T23" s="164"/>
      <c r="U23" s="164"/>
      <c r="V23" s="164"/>
    </row>
    <row r="24" spans="1:22" s="158" customFormat="1" ht="22.5" customHeight="1" x14ac:dyDescent="0.2">
      <c r="A24" s="419"/>
      <c r="B24" s="420"/>
      <c r="C24" s="421"/>
      <c r="D24" s="163"/>
      <c r="E24" s="163"/>
      <c r="F24" s="163"/>
      <c r="G24" s="163"/>
      <c r="H24" s="163"/>
      <c r="I24" s="147"/>
      <c r="J24" s="147"/>
      <c r="K24" s="147"/>
      <c r="L24" s="147"/>
      <c r="M24" s="147"/>
      <c r="N24" s="147"/>
      <c r="O24" s="147"/>
      <c r="P24" s="147"/>
      <c r="Q24" s="147"/>
      <c r="R24" s="147"/>
      <c r="S24" s="147"/>
      <c r="T24" s="164"/>
      <c r="U24" s="164"/>
      <c r="V24" s="164"/>
    </row>
    <row r="25" spans="1:22" s="158" customFormat="1" ht="58.5" customHeight="1" x14ac:dyDescent="0.2">
      <c r="A25" s="26" t="s">
        <v>60</v>
      </c>
      <c r="B25" s="134" t="s">
        <v>436</v>
      </c>
      <c r="C25" s="219" t="s">
        <v>512</v>
      </c>
      <c r="D25" s="163"/>
      <c r="E25" s="163"/>
      <c r="F25" s="163"/>
      <c r="G25" s="163"/>
      <c r="H25" s="147"/>
      <c r="I25" s="147"/>
      <c r="J25" s="147"/>
      <c r="K25" s="147"/>
      <c r="L25" s="147"/>
      <c r="M25" s="147"/>
      <c r="N25" s="147"/>
      <c r="O25" s="147"/>
      <c r="P25" s="147"/>
      <c r="Q25" s="147"/>
      <c r="R25" s="147"/>
      <c r="S25" s="164"/>
      <c r="T25" s="164"/>
      <c r="U25" s="164"/>
      <c r="V25" s="164"/>
    </row>
    <row r="26" spans="1:22" s="158" customFormat="1" ht="42.75" customHeight="1" x14ac:dyDescent="0.2">
      <c r="A26" s="26" t="s">
        <v>59</v>
      </c>
      <c r="B26" s="134" t="s">
        <v>72</v>
      </c>
      <c r="C26" s="33" t="s">
        <v>504</v>
      </c>
      <c r="D26" s="163"/>
      <c r="E26" s="163"/>
      <c r="F26" s="163"/>
      <c r="G26" s="163"/>
      <c r="H26" s="147"/>
      <c r="I26" s="147"/>
      <c r="J26" s="147"/>
      <c r="K26" s="147"/>
      <c r="L26" s="147"/>
      <c r="M26" s="147"/>
      <c r="N26" s="147"/>
      <c r="O26" s="147"/>
      <c r="P26" s="147"/>
      <c r="Q26" s="147"/>
      <c r="R26" s="147"/>
      <c r="S26" s="164"/>
      <c r="T26" s="164"/>
      <c r="U26" s="164"/>
      <c r="V26" s="164"/>
    </row>
    <row r="27" spans="1:22" s="158" customFormat="1" ht="51.75" customHeight="1" x14ac:dyDescent="0.2">
      <c r="A27" s="26" t="s">
        <v>57</v>
      </c>
      <c r="B27" s="134" t="s">
        <v>71</v>
      </c>
      <c r="C27" s="416" t="s">
        <v>608</v>
      </c>
      <c r="D27" s="163"/>
      <c r="E27" s="163"/>
      <c r="F27" s="163"/>
      <c r="G27" s="163"/>
      <c r="H27" s="147"/>
      <c r="I27" s="147"/>
      <c r="J27" s="147"/>
      <c r="K27" s="147"/>
      <c r="L27" s="147"/>
      <c r="M27" s="147"/>
      <c r="N27" s="147"/>
      <c r="O27" s="147"/>
      <c r="P27" s="147"/>
      <c r="Q27" s="147"/>
      <c r="R27" s="147"/>
      <c r="S27" s="164"/>
      <c r="T27" s="164"/>
      <c r="U27" s="164"/>
      <c r="V27" s="164"/>
    </row>
    <row r="28" spans="1:22" s="158" customFormat="1" ht="42.75" customHeight="1" x14ac:dyDescent="0.2">
      <c r="A28" s="26" t="s">
        <v>56</v>
      </c>
      <c r="B28" s="134" t="s">
        <v>437</v>
      </c>
      <c r="C28" s="179" t="s">
        <v>505</v>
      </c>
      <c r="D28" s="163"/>
      <c r="E28" s="163"/>
      <c r="F28" s="163"/>
      <c r="G28" s="163"/>
      <c r="H28" s="147"/>
      <c r="I28" s="147"/>
      <c r="J28" s="147"/>
      <c r="K28" s="147"/>
      <c r="L28" s="147"/>
      <c r="M28" s="147"/>
      <c r="N28" s="147"/>
      <c r="O28" s="147"/>
      <c r="P28" s="147"/>
      <c r="Q28" s="147"/>
      <c r="R28" s="147"/>
      <c r="S28" s="164"/>
      <c r="T28" s="164"/>
      <c r="U28" s="164"/>
      <c r="V28" s="164"/>
    </row>
    <row r="29" spans="1:22" s="158" customFormat="1" ht="51.75" customHeight="1" x14ac:dyDescent="0.2">
      <c r="A29" s="26" t="s">
        <v>54</v>
      </c>
      <c r="B29" s="134" t="s">
        <v>438</v>
      </c>
      <c r="C29" s="179" t="s">
        <v>505</v>
      </c>
      <c r="D29" s="163"/>
      <c r="E29" s="163"/>
      <c r="F29" s="163"/>
      <c r="G29" s="163"/>
      <c r="H29" s="147"/>
      <c r="I29" s="147"/>
      <c r="J29" s="147"/>
      <c r="K29" s="147"/>
      <c r="L29" s="147"/>
      <c r="M29" s="147"/>
      <c r="N29" s="147"/>
      <c r="O29" s="147"/>
      <c r="P29" s="147"/>
      <c r="Q29" s="147"/>
      <c r="R29" s="147"/>
      <c r="S29" s="164"/>
      <c r="T29" s="164"/>
      <c r="U29" s="164"/>
      <c r="V29" s="164"/>
    </row>
    <row r="30" spans="1:22" s="158" customFormat="1" ht="51.75" customHeight="1" x14ac:dyDescent="0.2">
      <c r="A30" s="26" t="s">
        <v>52</v>
      </c>
      <c r="B30" s="134" t="s">
        <v>439</v>
      </c>
      <c r="C30" s="179" t="s">
        <v>505</v>
      </c>
      <c r="D30" s="163"/>
      <c r="E30" s="163"/>
      <c r="F30" s="163"/>
      <c r="G30" s="163"/>
      <c r="H30" s="147"/>
      <c r="I30" s="147"/>
      <c r="J30" s="147"/>
      <c r="K30" s="147"/>
      <c r="L30" s="147"/>
      <c r="M30" s="147"/>
      <c r="N30" s="147"/>
      <c r="O30" s="147"/>
      <c r="P30" s="147"/>
      <c r="Q30" s="147"/>
      <c r="R30" s="147"/>
      <c r="S30" s="164"/>
      <c r="T30" s="164"/>
      <c r="U30" s="164"/>
      <c r="V30" s="164"/>
    </row>
    <row r="31" spans="1:22" s="158" customFormat="1" ht="51.75" customHeight="1" x14ac:dyDescent="0.2">
      <c r="A31" s="26" t="s">
        <v>70</v>
      </c>
      <c r="B31" s="134" t="s">
        <v>440</v>
      </c>
      <c r="C31" s="219" t="s">
        <v>520</v>
      </c>
      <c r="D31" s="163"/>
      <c r="E31" s="163"/>
      <c r="F31" s="163"/>
      <c r="G31" s="163"/>
      <c r="H31" s="147"/>
      <c r="I31" s="147"/>
      <c r="J31" s="147"/>
      <c r="K31" s="147"/>
      <c r="L31" s="147"/>
      <c r="M31" s="147"/>
      <c r="N31" s="147"/>
      <c r="O31" s="147"/>
      <c r="P31" s="147"/>
      <c r="Q31" s="147"/>
      <c r="R31" s="147"/>
      <c r="S31" s="164"/>
      <c r="T31" s="164"/>
      <c r="U31" s="164"/>
      <c r="V31" s="164"/>
    </row>
    <row r="32" spans="1:22" s="158" customFormat="1" ht="51.75" customHeight="1" x14ac:dyDescent="0.2">
      <c r="A32" s="26" t="s">
        <v>68</v>
      </c>
      <c r="B32" s="134" t="s">
        <v>441</v>
      </c>
      <c r="C32" s="219" t="s">
        <v>505</v>
      </c>
      <c r="D32" s="163"/>
      <c r="E32" s="163"/>
      <c r="F32" s="163"/>
      <c r="G32" s="163"/>
      <c r="H32" s="147"/>
      <c r="I32" s="147"/>
      <c r="J32" s="147"/>
      <c r="K32" s="147"/>
      <c r="L32" s="147"/>
      <c r="M32" s="147"/>
      <c r="N32" s="147"/>
      <c r="O32" s="147"/>
      <c r="P32" s="147"/>
      <c r="Q32" s="147"/>
      <c r="R32" s="147"/>
      <c r="S32" s="164"/>
      <c r="T32" s="164"/>
      <c r="U32" s="164"/>
      <c r="V32" s="164"/>
    </row>
    <row r="33" spans="1:22" s="158" customFormat="1" ht="101.25" customHeight="1" x14ac:dyDescent="0.2">
      <c r="A33" s="26" t="s">
        <v>67</v>
      </c>
      <c r="B33" s="134" t="s">
        <v>442</v>
      </c>
      <c r="C33" s="134" t="s">
        <v>518</v>
      </c>
      <c r="D33" s="163"/>
      <c r="E33" s="163"/>
      <c r="F33" s="163"/>
      <c r="G33" s="163"/>
      <c r="H33" s="147"/>
      <c r="I33" s="147"/>
      <c r="J33" s="147"/>
      <c r="K33" s="147"/>
      <c r="L33" s="147"/>
      <c r="M33" s="147"/>
      <c r="N33" s="147"/>
      <c r="O33" s="147"/>
      <c r="P33" s="147"/>
      <c r="Q33" s="147"/>
      <c r="R33" s="147"/>
      <c r="S33" s="164"/>
      <c r="T33" s="164"/>
      <c r="U33" s="164"/>
      <c r="V33" s="164"/>
    </row>
    <row r="34" spans="1:22" ht="111" customHeight="1" x14ac:dyDescent="0.25">
      <c r="A34" s="26" t="s">
        <v>456</v>
      </c>
      <c r="B34" s="134" t="s">
        <v>443</v>
      </c>
      <c r="C34" s="179" t="s">
        <v>505</v>
      </c>
      <c r="D34" s="166"/>
      <c r="E34" s="166"/>
      <c r="F34" s="166"/>
      <c r="G34" s="166"/>
      <c r="H34" s="166"/>
      <c r="I34" s="166"/>
      <c r="J34" s="166"/>
      <c r="K34" s="166"/>
      <c r="L34" s="166"/>
      <c r="M34" s="166"/>
      <c r="N34" s="166"/>
      <c r="O34" s="166"/>
      <c r="P34" s="166"/>
      <c r="Q34" s="166"/>
      <c r="R34" s="166"/>
      <c r="S34" s="166"/>
      <c r="T34" s="166"/>
      <c r="U34" s="166"/>
      <c r="V34" s="166"/>
    </row>
    <row r="35" spans="1:22" ht="58.5" customHeight="1" x14ac:dyDescent="0.25">
      <c r="A35" s="26" t="s">
        <v>446</v>
      </c>
      <c r="B35" s="134" t="s">
        <v>69</v>
      </c>
      <c r="C35" s="179" t="s">
        <v>505</v>
      </c>
      <c r="D35" s="166"/>
      <c r="E35" s="166"/>
      <c r="F35" s="166"/>
      <c r="G35" s="166"/>
      <c r="H35" s="166"/>
      <c r="I35" s="166"/>
      <c r="J35" s="166"/>
      <c r="K35" s="166"/>
      <c r="L35" s="166"/>
      <c r="M35" s="166"/>
      <c r="N35" s="166"/>
      <c r="O35" s="166"/>
      <c r="P35" s="166"/>
      <c r="Q35" s="166"/>
      <c r="R35" s="166"/>
      <c r="S35" s="166"/>
      <c r="T35" s="166"/>
      <c r="U35" s="166"/>
      <c r="V35" s="166"/>
    </row>
    <row r="36" spans="1:22" ht="51.75" customHeight="1" x14ac:dyDescent="0.25">
      <c r="A36" s="26" t="s">
        <v>457</v>
      </c>
      <c r="B36" s="134" t="s">
        <v>444</v>
      </c>
      <c r="C36" s="179" t="s">
        <v>505</v>
      </c>
      <c r="D36" s="166"/>
      <c r="E36" s="166"/>
      <c r="F36" s="166"/>
      <c r="G36" s="166"/>
      <c r="H36" s="166"/>
      <c r="I36" s="166"/>
      <c r="J36" s="166"/>
      <c r="K36" s="166"/>
      <c r="L36" s="166"/>
      <c r="M36" s="166"/>
      <c r="N36" s="166"/>
      <c r="O36" s="166"/>
      <c r="P36" s="166"/>
      <c r="Q36" s="166"/>
      <c r="R36" s="166"/>
      <c r="S36" s="166"/>
      <c r="T36" s="166"/>
      <c r="U36" s="166"/>
      <c r="V36" s="166"/>
    </row>
    <row r="37" spans="1:22" ht="43.5" customHeight="1" x14ac:dyDescent="0.25">
      <c r="A37" s="26" t="s">
        <v>447</v>
      </c>
      <c r="B37" s="134" t="s">
        <v>445</v>
      </c>
      <c r="C37" s="179" t="s">
        <v>505</v>
      </c>
      <c r="D37" s="166"/>
      <c r="E37" s="166"/>
      <c r="F37" s="166"/>
      <c r="G37" s="166"/>
      <c r="H37" s="166"/>
      <c r="I37" s="166"/>
      <c r="J37" s="166"/>
      <c r="K37" s="166"/>
      <c r="L37" s="166"/>
      <c r="M37" s="166"/>
      <c r="N37" s="166"/>
      <c r="O37" s="166"/>
      <c r="P37" s="166"/>
      <c r="Q37" s="166"/>
      <c r="R37" s="166"/>
      <c r="S37" s="166"/>
      <c r="T37" s="166"/>
      <c r="U37" s="166"/>
      <c r="V37" s="166"/>
    </row>
    <row r="38" spans="1:22" ht="43.5" customHeight="1" x14ac:dyDescent="0.25">
      <c r="A38" s="26" t="s">
        <v>458</v>
      </c>
      <c r="B38" s="134" t="s">
        <v>225</v>
      </c>
      <c r="C38" s="179" t="s">
        <v>505</v>
      </c>
      <c r="D38" s="166"/>
      <c r="E38" s="166"/>
      <c r="F38" s="166"/>
      <c r="G38" s="166"/>
      <c r="H38" s="166"/>
      <c r="I38" s="166"/>
      <c r="J38" s="166"/>
      <c r="K38" s="166"/>
      <c r="L38" s="166"/>
      <c r="M38" s="166"/>
      <c r="N38" s="166"/>
      <c r="O38" s="166"/>
      <c r="P38" s="166"/>
      <c r="Q38" s="166"/>
      <c r="R38" s="166"/>
      <c r="S38" s="166"/>
      <c r="T38" s="166"/>
      <c r="U38" s="166"/>
      <c r="V38" s="166"/>
    </row>
    <row r="39" spans="1:22" ht="23.25" customHeight="1" x14ac:dyDescent="0.25">
      <c r="A39" s="419"/>
      <c r="B39" s="420"/>
      <c r="C39" s="421"/>
      <c r="D39" s="166"/>
      <c r="E39" s="166"/>
      <c r="F39" s="166"/>
      <c r="G39" s="166"/>
      <c r="H39" s="166"/>
      <c r="I39" s="166"/>
      <c r="J39" s="166"/>
      <c r="K39" s="166"/>
      <c r="L39" s="166"/>
      <c r="M39" s="166"/>
      <c r="N39" s="166"/>
      <c r="O39" s="166"/>
      <c r="P39" s="166"/>
      <c r="Q39" s="166"/>
      <c r="R39" s="166"/>
      <c r="S39" s="166"/>
      <c r="T39" s="166"/>
      <c r="U39" s="166"/>
      <c r="V39" s="166"/>
    </row>
    <row r="40" spans="1:22" ht="63" x14ac:dyDescent="0.25">
      <c r="A40" s="26" t="s">
        <v>448</v>
      </c>
      <c r="B40" s="134" t="s">
        <v>499</v>
      </c>
      <c r="C40" s="179" t="str">
        <f>CONCATENATE("∆P10тр = ",'3.1. паспорт Техсостояние ПС'!O26," МВА; ∆L0,4лэп = ",'3.2 паспорт Техсостояние ЛЭП'!R31," км")</f>
        <v>∆P10тр = 0,4 МВА; ∆L0,4лэп = 2,998 км</v>
      </c>
      <c r="D40" s="166"/>
      <c r="E40" s="166"/>
      <c r="F40" s="166"/>
      <c r="G40" s="166"/>
      <c r="H40" s="166"/>
      <c r="I40" s="166"/>
      <c r="J40" s="166"/>
      <c r="K40" s="166"/>
      <c r="L40" s="166"/>
      <c r="M40" s="166"/>
      <c r="N40" s="166"/>
      <c r="O40" s="166"/>
      <c r="P40" s="166"/>
      <c r="Q40" s="166"/>
      <c r="R40" s="166"/>
      <c r="S40" s="166"/>
      <c r="T40" s="166"/>
      <c r="U40" s="166"/>
      <c r="V40" s="166"/>
    </row>
    <row r="41" spans="1:22" ht="105.75" customHeight="1" x14ac:dyDescent="0.25">
      <c r="A41" s="26" t="s">
        <v>459</v>
      </c>
      <c r="B41" s="134" t="s">
        <v>482</v>
      </c>
      <c r="C41" s="168" t="s">
        <v>517</v>
      </c>
      <c r="D41" s="166"/>
      <c r="E41" s="166"/>
      <c r="F41" s="166"/>
      <c r="G41" s="166"/>
      <c r="H41" s="166"/>
      <c r="I41" s="166"/>
      <c r="J41" s="166"/>
      <c r="K41" s="166"/>
      <c r="L41" s="166"/>
      <c r="M41" s="166"/>
      <c r="N41" s="166"/>
      <c r="O41" s="166"/>
      <c r="P41" s="166"/>
      <c r="Q41" s="166"/>
      <c r="R41" s="166"/>
      <c r="S41" s="166"/>
      <c r="T41" s="166"/>
      <c r="U41" s="166"/>
      <c r="V41" s="166"/>
    </row>
    <row r="42" spans="1:22" ht="83.25" customHeight="1" x14ac:dyDescent="0.25">
      <c r="A42" s="26" t="s">
        <v>449</v>
      </c>
      <c r="B42" s="134" t="s">
        <v>496</v>
      </c>
      <c r="C42" s="216" t="s">
        <v>517</v>
      </c>
      <c r="D42" s="166"/>
      <c r="E42" s="166"/>
      <c r="F42" s="166"/>
      <c r="G42" s="166"/>
      <c r="H42" s="166"/>
      <c r="I42" s="166"/>
      <c r="J42" s="166"/>
      <c r="K42" s="166"/>
      <c r="L42" s="166"/>
      <c r="M42" s="166"/>
      <c r="N42" s="166"/>
      <c r="O42" s="166"/>
      <c r="P42" s="166"/>
      <c r="Q42" s="166"/>
      <c r="R42" s="166"/>
      <c r="S42" s="166"/>
      <c r="T42" s="166"/>
      <c r="U42" s="166"/>
      <c r="V42" s="166"/>
    </row>
    <row r="43" spans="1:22" ht="186" customHeight="1" x14ac:dyDescent="0.25">
      <c r="A43" s="26" t="s">
        <v>462</v>
      </c>
      <c r="B43" s="134" t="s">
        <v>463</v>
      </c>
      <c r="C43" s="168" t="s">
        <v>506</v>
      </c>
      <c r="D43" s="166"/>
      <c r="E43" s="166"/>
      <c r="F43" s="166"/>
      <c r="G43" s="166"/>
      <c r="H43" s="166"/>
      <c r="I43" s="166"/>
      <c r="J43" s="166"/>
      <c r="K43" s="166"/>
      <c r="L43" s="166"/>
      <c r="M43" s="166"/>
      <c r="N43" s="166"/>
      <c r="O43" s="166"/>
      <c r="P43" s="166"/>
      <c r="Q43" s="166"/>
      <c r="R43" s="166"/>
      <c r="S43" s="166"/>
      <c r="T43" s="166"/>
      <c r="U43" s="166"/>
      <c r="V43" s="166"/>
    </row>
    <row r="44" spans="1:22" ht="111" customHeight="1" x14ac:dyDescent="0.25">
      <c r="A44" s="26" t="s">
        <v>450</v>
      </c>
      <c r="B44" s="134" t="s">
        <v>488</v>
      </c>
      <c r="C44" s="168" t="s">
        <v>512</v>
      </c>
      <c r="D44" s="166"/>
      <c r="E44" s="166"/>
      <c r="F44" s="166"/>
      <c r="G44" s="166"/>
      <c r="H44" s="166"/>
      <c r="I44" s="166"/>
      <c r="J44" s="166"/>
      <c r="K44" s="166"/>
      <c r="L44" s="166"/>
      <c r="M44" s="166"/>
      <c r="N44" s="166"/>
      <c r="O44" s="166"/>
      <c r="P44" s="166"/>
      <c r="Q44" s="166"/>
      <c r="R44" s="166"/>
      <c r="S44" s="166"/>
      <c r="T44" s="166"/>
      <c r="U44" s="166"/>
      <c r="V44" s="166"/>
    </row>
    <row r="45" spans="1:22" ht="89.25" customHeight="1" x14ac:dyDescent="0.25">
      <c r="A45" s="26" t="s">
        <v>483</v>
      </c>
      <c r="B45" s="134" t="s">
        <v>489</v>
      </c>
      <c r="C45" s="168" t="s">
        <v>512</v>
      </c>
      <c r="D45" s="166"/>
      <c r="E45" s="166"/>
      <c r="F45" s="166"/>
      <c r="G45" s="166"/>
      <c r="H45" s="166"/>
      <c r="I45" s="166"/>
      <c r="J45" s="166"/>
      <c r="K45" s="166"/>
      <c r="L45" s="166"/>
      <c r="M45" s="166"/>
      <c r="N45" s="166"/>
      <c r="O45" s="166"/>
      <c r="P45" s="166"/>
      <c r="Q45" s="166"/>
      <c r="R45" s="166"/>
      <c r="S45" s="166"/>
      <c r="T45" s="166"/>
      <c r="U45" s="166"/>
      <c r="V45" s="166"/>
    </row>
    <row r="46" spans="1:22" ht="101.25" customHeight="1" x14ac:dyDescent="0.25">
      <c r="A46" s="26" t="s">
        <v>451</v>
      </c>
      <c r="B46" s="134" t="s">
        <v>490</v>
      </c>
      <c r="C46" s="168" t="s">
        <v>512</v>
      </c>
      <c r="D46" s="166"/>
      <c r="E46" s="166"/>
      <c r="F46" s="166"/>
      <c r="G46" s="166"/>
      <c r="H46" s="166"/>
      <c r="I46" s="166"/>
      <c r="J46" s="166"/>
      <c r="K46" s="166"/>
      <c r="L46" s="166"/>
      <c r="M46" s="166"/>
      <c r="N46" s="166"/>
      <c r="O46" s="166"/>
      <c r="P46" s="166"/>
      <c r="Q46" s="166"/>
      <c r="R46" s="166"/>
      <c r="S46" s="166"/>
      <c r="T46" s="166"/>
      <c r="U46" s="166"/>
      <c r="V46" s="166"/>
    </row>
    <row r="47" spans="1:22" ht="18.75" customHeight="1" x14ac:dyDescent="0.25">
      <c r="A47" s="419"/>
      <c r="B47" s="420"/>
      <c r="C47" s="421"/>
      <c r="D47" s="166"/>
      <c r="E47" s="166"/>
      <c r="F47" s="166"/>
      <c r="G47" s="166"/>
      <c r="H47" s="166"/>
      <c r="I47" s="166"/>
      <c r="J47" s="166"/>
      <c r="K47" s="166"/>
      <c r="L47" s="166"/>
      <c r="M47" s="166"/>
      <c r="N47" s="166"/>
      <c r="O47" s="166"/>
      <c r="P47" s="166"/>
      <c r="Q47" s="166"/>
      <c r="R47" s="166"/>
      <c r="S47" s="166"/>
      <c r="T47" s="166"/>
      <c r="U47" s="166"/>
      <c r="V47" s="166"/>
    </row>
    <row r="48" spans="1:22" ht="75.75" customHeight="1" x14ac:dyDescent="0.25">
      <c r="A48" s="26" t="s">
        <v>484</v>
      </c>
      <c r="B48" s="134" t="s">
        <v>497</v>
      </c>
      <c r="C48" s="179" t="str">
        <f>CONCATENATE('6.2. Паспорт фин осв ввод'!AC24," млн рублей")</f>
        <v>0 млн рублей</v>
      </c>
      <c r="D48" s="166"/>
      <c r="E48" s="166"/>
      <c r="F48" s="166"/>
      <c r="G48" s="166"/>
      <c r="H48" s="166"/>
      <c r="I48" s="166"/>
      <c r="J48" s="166"/>
      <c r="K48" s="166"/>
      <c r="L48" s="166"/>
      <c r="M48" s="166"/>
      <c r="N48" s="166"/>
      <c r="O48" s="166"/>
      <c r="P48" s="166"/>
      <c r="Q48" s="166"/>
      <c r="R48" s="166"/>
      <c r="S48" s="166"/>
      <c r="T48" s="166"/>
      <c r="U48" s="166"/>
      <c r="V48" s="166"/>
    </row>
    <row r="49" spans="1:22" ht="71.25" customHeight="1" x14ac:dyDescent="0.25">
      <c r="A49" s="26" t="s">
        <v>452</v>
      </c>
      <c r="B49" s="134" t="s">
        <v>498</v>
      </c>
      <c r="C49" s="179" t="str">
        <f>CONCATENATE('6.2. Паспорт фин осв ввод'!AC30," млн рублей")</f>
        <v>0 млн рублей</v>
      </c>
      <c r="D49" s="166"/>
      <c r="E49" s="166"/>
      <c r="F49" s="166"/>
      <c r="G49" s="166"/>
      <c r="H49" s="166"/>
      <c r="I49" s="166"/>
      <c r="J49" s="166"/>
      <c r="K49" s="166"/>
      <c r="L49" s="166"/>
      <c r="M49" s="166"/>
      <c r="N49" s="166"/>
      <c r="O49" s="166"/>
      <c r="P49" s="166"/>
      <c r="Q49" s="166"/>
      <c r="R49" s="166"/>
      <c r="S49" s="166"/>
      <c r="T49" s="166"/>
      <c r="U49" s="166"/>
      <c r="V49" s="166"/>
    </row>
    <row r="50" spans="1:22" x14ac:dyDescent="0.25">
      <c r="A50" s="166"/>
      <c r="B50" s="166"/>
      <c r="C50" s="166"/>
      <c r="D50" s="166"/>
      <c r="E50" s="166"/>
      <c r="F50" s="166"/>
      <c r="G50" s="166"/>
      <c r="H50" s="166"/>
      <c r="I50" s="166"/>
      <c r="J50" s="166"/>
      <c r="K50" s="166"/>
      <c r="L50" s="166"/>
      <c r="M50" s="166"/>
      <c r="N50" s="166"/>
      <c r="O50" s="166"/>
      <c r="P50" s="166"/>
      <c r="Q50" s="166"/>
      <c r="R50" s="166"/>
      <c r="S50" s="166"/>
      <c r="T50" s="166"/>
      <c r="U50" s="166"/>
      <c r="V50" s="166"/>
    </row>
    <row r="51" spans="1:22" x14ac:dyDescent="0.25">
      <c r="A51" s="166"/>
      <c r="B51" s="166"/>
      <c r="C51" s="166"/>
      <c r="D51" s="166"/>
      <c r="E51" s="166"/>
      <c r="F51" s="166"/>
      <c r="G51" s="166"/>
      <c r="H51" s="166"/>
      <c r="I51" s="166"/>
      <c r="J51" s="166"/>
      <c r="K51" s="166"/>
      <c r="L51" s="166"/>
      <c r="M51" s="166"/>
      <c r="N51" s="166"/>
      <c r="O51" s="166"/>
      <c r="P51" s="166"/>
      <c r="Q51" s="166"/>
      <c r="R51" s="166"/>
      <c r="S51" s="166"/>
      <c r="T51" s="166"/>
      <c r="U51" s="166"/>
      <c r="V51" s="166"/>
    </row>
    <row r="52" spans="1:22" x14ac:dyDescent="0.25">
      <c r="A52" s="166"/>
      <c r="B52" s="166"/>
      <c r="C52" s="166"/>
      <c r="D52" s="166"/>
      <c r="E52" s="166"/>
      <c r="F52" s="166"/>
      <c r="G52" s="166"/>
      <c r="H52" s="166"/>
      <c r="I52" s="166"/>
      <c r="J52" s="166"/>
      <c r="K52" s="166"/>
      <c r="L52" s="166"/>
      <c r="M52" s="166"/>
      <c r="N52" s="166"/>
      <c r="O52" s="166"/>
      <c r="P52" s="166"/>
      <c r="Q52" s="166"/>
      <c r="R52" s="166"/>
      <c r="S52" s="166"/>
      <c r="T52" s="166"/>
      <c r="U52" s="166"/>
      <c r="V52" s="166"/>
    </row>
    <row r="53" spans="1:22" x14ac:dyDescent="0.25">
      <c r="A53" s="166"/>
      <c r="B53" s="166"/>
      <c r="C53" s="166"/>
      <c r="D53" s="166"/>
      <c r="E53" s="166"/>
      <c r="F53" s="166"/>
      <c r="G53" s="166"/>
      <c r="H53" s="166"/>
      <c r="I53" s="166"/>
      <c r="J53" s="166"/>
      <c r="K53" s="166"/>
      <c r="L53" s="166"/>
      <c r="M53" s="166"/>
      <c r="N53" s="166"/>
      <c r="O53" s="166"/>
      <c r="P53" s="166"/>
      <c r="Q53" s="166"/>
      <c r="R53" s="166"/>
      <c r="S53" s="166"/>
      <c r="T53" s="166"/>
      <c r="U53" s="166"/>
      <c r="V53" s="166"/>
    </row>
    <row r="54" spans="1:22" x14ac:dyDescent="0.25">
      <c r="A54" s="166"/>
      <c r="B54" s="166"/>
      <c r="C54" s="166"/>
      <c r="D54" s="166"/>
      <c r="E54" s="166"/>
      <c r="F54" s="166"/>
      <c r="G54" s="166"/>
      <c r="H54" s="166"/>
      <c r="I54" s="166"/>
      <c r="J54" s="166"/>
      <c r="K54" s="166"/>
      <c r="L54" s="166"/>
      <c r="M54" s="166"/>
      <c r="N54" s="166"/>
      <c r="O54" s="166"/>
      <c r="P54" s="166"/>
      <c r="Q54" s="166"/>
      <c r="R54" s="166"/>
      <c r="S54" s="166"/>
      <c r="T54" s="166"/>
      <c r="U54" s="166"/>
      <c r="V54" s="166"/>
    </row>
    <row r="55" spans="1:22" x14ac:dyDescent="0.25">
      <c r="A55" s="166"/>
      <c r="B55" s="166"/>
      <c r="C55" s="166"/>
      <c r="D55" s="166"/>
      <c r="E55" s="166"/>
      <c r="F55" s="166"/>
      <c r="G55" s="166"/>
      <c r="H55" s="166"/>
      <c r="I55" s="166"/>
      <c r="J55" s="166"/>
      <c r="K55" s="166"/>
      <c r="L55" s="166"/>
      <c r="M55" s="166"/>
      <c r="N55" s="166"/>
      <c r="O55" s="166"/>
      <c r="P55" s="166"/>
      <c r="Q55" s="166"/>
      <c r="R55" s="166"/>
      <c r="S55" s="166"/>
      <c r="T55" s="166"/>
      <c r="U55" s="166"/>
      <c r="V55" s="166"/>
    </row>
    <row r="56" spans="1:22" x14ac:dyDescent="0.25">
      <c r="A56" s="166"/>
      <c r="B56" s="166"/>
      <c r="C56" s="166"/>
      <c r="D56" s="166"/>
      <c r="E56" s="166"/>
      <c r="F56" s="166"/>
      <c r="G56" s="166"/>
      <c r="H56" s="166"/>
      <c r="I56" s="166"/>
      <c r="J56" s="166"/>
      <c r="K56" s="166"/>
      <c r="L56" s="166"/>
      <c r="M56" s="166"/>
      <c r="N56" s="166"/>
      <c r="O56" s="166"/>
      <c r="P56" s="166"/>
      <c r="Q56" s="166"/>
      <c r="R56" s="166"/>
      <c r="S56" s="166"/>
      <c r="T56" s="166"/>
      <c r="U56" s="166"/>
      <c r="V56" s="166"/>
    </row>
    <row r="57" spans="1:22" x14ac:dyDescent="0.25">
      <c r="A57" s="166"/>
      <c r="B57" s="166"/>
      <c r="C57" s="166"/>
      <c r="D57" s="166"/>
      <c r="E57" s="166"/>
      <c r="F57" s="166"/>
      <c r="G57" s="166"/>
      <c r="H57" s="166"/>
      <c r="I57" s="166"/>
      <c r="J57" s="166"/>
      <c r="K57" s="166"/>
      <c r="L57" s="166"/>
      <c r="M57" s="166"/>
      <c r="N57" s="166"/>
      <c r="O57" s="166"/>
      <c r="P57" s="166"/>
      <c r="Q57" s="166"/>
      <c r="R57" s="166"/>
      <c r="S57" s="166"/>
      <c r="T57" s="166"/>
      <c r="U57" s="166"/>
      <c r="V57" s="166"/>
    </row>
    <row r="58" spans="1:22" x14ac:dyDescent="0.25">
      <c r="A58" s="166"/>
      <c r="B58" s="166"/>
      <c r="C58" s="166"/>
      <c r="D58" s="166"/>
      <c r="E58" s="166"/>
      <c r="F58" s="166"/>
      <c r="G58" s="166"/>
      <c r="H58" s="166"/>
      <c r="I58" s="166"/>
      <c r="J58" s="166"/>
      <c r="K58" s="166"/>
      <c r="L58" s="166"/>
      <c r="M58" s="166"/>
      <c r="N58" s="166"/>
      <c r="O58" s="166"/>
      <c r="P58" s="166"/>
      <c r="Q58" s="166"/>
      <c r="R58" s="166"/>
      <c r="S58" s="166"/>
      <c r="T58" s="166"/>
      <c r="U58" s="166"/>
      <c r="V58" s="166"/>
    </row>
    <row r="59" spans="1:22" x14ac:dyDescent="0.25">
      <c r="A59" s="166"/>
      <c r="B59" s="166"/>
      <c r="C59" s="166"/>
      <c r="D59" s="166"/>
      <c r="E59" s="166"/>
      <c r="F59" s="166"/>
      <c r="G59" s="166"/>
      <c r="H59" s="166"/>
      <c r="I59" s="166"/>
      <c r="J59" s="166"/>
      <c r="K59" s="166"/>
      <c r="L59" s="166"/>
      <c r="M59" s="166"/>
      <c r="N59" s="166"/>
      <c r="O59" s="166"/>
      <c r="P59" s="166"/>
      <c r="Q59" s="166"/>
      <c r="R59" s="166"/>
      <c r="S59" s="166"/>
      <c r="T59" s="166"/>
      <c r="U59" s="166"/>
      <c r="V59" s="166"/>
    </row>
    <row r="60" spans="1:22" x14ac:dyDescent="0.25">
      <c r="A60" s="166"/>
      <c r="B60" s="166"/>
      <c r="C60" s="166"/>
      <c r="D60" s="166"/>
      <c r="E60" s="166"/>
      <c r="F60" s="166"/>
      <c r="G60" s="166"/>
      <c r="H60" s="166"/>
      <c r="I60" s="166"/>
      <c r="J60" s="166"/>
      <c r="K60" s="166"/>
      <c r="L60" s="166"/>
      <c r="M60" s="166"/>
      <c r="N60" s="166"/>
      <c r="O60" s="166"/>
      <c r="P60" s="166"/>
      <c r="Q60" s="166"/>
      <c r="R60" s="166"/>
      <c r="S60" s="166"/>
      <c r="T60" s="166"/>
      <c r="U60" s="166"/>
      <c r="V60" s="166"/>
    </row>
    <row r="61" spans="1:22" x14ac:dyDescent="0.25">
      <c r="A61" s="166"/>
      <c r="B61" s="166"/>
      <c r="C61" s="166"/>
      <c r="D61" s="166"/>
      <c r="E61" s="166"/>
      <c r="F61" s="166"/>
      <c r="G61" s="166"/>
      <c r="H61" s="166"/>
      <c r="I61" s="166"/>
      <c r="J61" s="166"/>
      <c r="K61" s="166"/>
      <c r="L61" s="166"/>
      <c r="M61" s="166"/>
      <c r="N61" s="166"/>
      <c r="O61" s="166"/>
      <c r="P61" s="166"/>
      <c r="Q61" s="166"/>
      <c r="R61" s="166"/>
      <c r="S61" s="166"/>
      <c r="T61" s="166"/>
      <c r="U61" s="166"/>
      <c r="V61" s="166"/>
    </row>
    <row r="62" spans="1:22" x14ac:dyDescent="0.25">
      <c r="A62" s="166"/>
      <c r="B62" s="166"/>
      <c r="C62" s="166"/>
      <c r="D62" s="166"/>
      <c r="E62" s="166"/>
      <c r="F62" s="166"/>
      <c r="G62" s="166"/>
      <c r="H62" s="166"/>
      <c r="I62" s="166"/>
      <c r="J62" s="166"/>
      <c r="K62" s="166"/>
      <c r="L62" s="166"/>
      <c r="M62" s="166"/>
      <c r="N62" s="166"/>
      <c r="O62" s="166"/>
      <c r="P62" s="166"/>
      <c r="Q62" s="166"/>
      <c r="R62" s="166"/>
      <c r="S62" s="166"/>
      <c r="T62" s="166"/>
      <c r="U62" s="166"/>
      <c r="V62" s="166"/>
    </row>
    <row r="63" spans="1:22" x14ac:dyDescent="0.25">
      <c r="A63" s="166"/>
      <c r="B63" s="166"/>
      <c r="C63" s="166"/>
      <c r="D63" s="166"/>
      <c r="E63" s="166"/>
      <c r="F63" s="166"/>
      <c r="G63" s="166"/>
      <c r="H63" s="166"/>
      <c r="I63" s="166"/>
      <c r="J63" s="166"/>
      <c r="K63" s="166"/>
      <c r="L63" s="166"/>
      <c r="M63" s="166"/>
      <c r="N63" s="166"/>
      <c r="O63" s="166"/>
      <c r="P63" s="166"/>
      <c r="Q63" s="166"/>
      <c r="R63" s="166"/>
      <c r="S63" s="166"/>
      <c r="T63" s="166"/>
      <c r="U63" s="166"/>
      <c r="V63" s="166"/>
    </row>
    <row r="64" spans="1:22" x14ac:dyDescent="0.25">
      <c r="A64" s="166"/>
      <c r="B64" s="166"/>
      <c r="C64" s="166"/>
      <c r="D64" s="166"/>
      <c r="E64" s="166"/>
      <c r="F64" s="166"/>
      <c r="G64" s="166"/>
      <c r="H64" s="166"/>
      <c r="I64" s="166"/>
      <c r="J64" s="166"/>
      <c r="K64" s="166"/>
      <c r="L64" s="166"/>
      <c r="M64" s="166"/>
      <c r="N64" s="166"/>
      <c r="O64" s="166"/>
      <c r="P64" s="166"/>
      <c r="Q64" s="166"/>
      <c r="R64" s="166"/>
      <c r="S64" s="166"/>
      <c r="T64" s="166"/>
      <c r="U64" s="166"/>
      <c r="V64" s="166"/>
    </row>
    <row r="65" spans="1:22" x14ac:dyDescent="0.25">
      <c r="A65" s="166"/>
      <c r="B65" s="166"/>
      <c r="C65" s="166"/>
      <c r="D65" s="166"/>
      <c r="E65" s="166"/>
      <c r="F65" s="166"/>
      <c r="G65" s="166"/>
      <c r="H65" s="166"/>
      <c r="I65" s="166"/>
      <c r="J65" s="166"/>
      <c r="K65" s="166"/>
      <c r="L65" s="166"/>
      <c r="M65" s="166"/>
      <c r="N65" s="166"/>
      <c r="O65" s="166"/>
      <c r="P65" s="166"/>
      <c r="Q65" s="166"/>
      <c r="R65" s="166"/>
      <c r="S65" s="166"/>
      <c r="T65" s="166"/>
      <c r="U65" s="166"/>
      <c r="V65" s="166"/>
    </row>
    <row r="66" spans="1:22" x14ac:dyDescent="0.25">
      <c r="A66" s="166"/>
      <c r="B66" s="166"/>
      <c r="C66" s="166"/>
      <c r="D66" s="166"/>
      <c r="E66" s="166"/>
      <c r="F66" s="166"/>
      <c r="G66" s="166"/>
      <c r="H66" s="166"/>
      <c r="I66" s="166"/>
      <c r="J66" s="166"/>
      <c r="K66" s="166"/>
      <c r="L66" s="166"/>
      <c r="M66" s="166"/>
      <c r="N66" s="166"/>
      <c r="O66" s="166"/>
      <c r="P66" s="166"/>
      <c r="Q66" s="166"/>
      <c r="R66" s="166"/>
      <c r="S66" s="166"/>
      <c r="T66" s="166"/>
      <c r="U66" s="166"/>
      <c r="V66" s="166"/>
    </row>
    <row r="67" spans="1:22" x14ac:dyDescent="0.25">
      <c r="A67" s="166"/>
      <c r="B67" s="166"/>
      <c r="C67" s="166"/>
      <c r="D67" s="166"/>
      <c r="E67" s="166"/>
      <c r="F67" s="166"/>
      <c r="G67" s="166"/>
      <c r="H67" s="166"/>
      <c r="I67" s="166"/>
      <c r="J67" s="166"/>
      <c r="K67" s="166"/>
      <c r="L67" s="166"/>
      <c r="M67" s="166"/>
      <c r="N67" s="166"/>
      <c r="O67" s="166"/>
      <c r="P67" s="166"/>
      <c r="Q67" s="166"/>
      <c r="R67" s="166"/>
      <c r="S67" s="166"/>
      <c r="T67" s="166"/>
      <c r="U67" s="166"/>
      <c r="V67" s="166"/>
    </row>
    <row r="68" spans="1:22" x14ac:dyDescent="0.25">
      <c r="A68" s="166"/>
      <c r="B68" s="166"/>
      <c r="C68" s="166"/>
      <c r="D68" s="166"/>
      <c r="E68" s="166"/>
      <c r="F68" s="166"/>
      <c r="G68" s="166"/>
      <c r="H68" s="166"/>
      <c r="I68" s="166"/>
      <c r="J68" s="166"/>
      <c r="K68" s="166"/>
      <c r="L68" s="166"/>
      <c r="M68" s="166"/>
      <c r="N68" s="166"/>
      <c r="O68" s="166"/>
      <c r="P68" s="166"/>
      <c r="Q68" s="166"/>
      <c r="R68" s="166"/>
      <c r="S68" s="166"/>
      <c r="T68" s="166"/>
      <c r="U68" s="166"/>
      <c r="V68" s="166"/>
    </row>
    <row r="69" spans="1:22" x14ac:dyDescent="0.25">
      <c r="A69" s="166"/>
      <c r="B69" s="166"/>
      <c r="C69" s="166"/>
      <c r="D69" s="166"/>
      <c r="E69" s="166"/>
      <c r="F69" s="166"/>
      <c r="G69" s="166"/>
      <c r="H69" s="166"/>
      <c r="I69" s="166"/>
      <c r="J69" s="166"/>
      <c r="K69" s="166"/>
      <c r="L69" s="166"/>
      <c r="M69" s="166"/>
      <c r="N69" s="166"/>
      <c r="O69" s="166"/>
      <c r="P69" s="166"/>
      <c r="Q69" s="166"/>
      <c r="R69" s="166"/>
      <c r="S69" s="166"/>
      <c r="T69" s="166"/>
      <c r="U69" s="166"/>
      <c r="V69" s="166"/>
    </row>
    <row r="70" spans="1:22" x14ac:dyDescent="0.25">
      <c r="A70" s="166"/>
      <c r="B70" s="166"/>
      <c r="C70" s="166"/>
      <c r="D70" s="166"/>
      <c r="E70" s="166"/>
      <c r="F70" s="166"/>
      <c r="G70" s="166"/>
      <c r="H70" s="166"/>
      <c r="I70" s="166"/>
      <c r="J70" s="166"/>
      <c r="K70" s="166"/>
      <c r="L70" s="166"/>
      <c r="M70" s="166"/>
      <c r="N70" s="166"/>
      <c r="O70" s="166"/>
      <c r="P70" s="166"/>
      <c r="Q70" s="166"/>
      <c r="R70" s="166"/>
      <c r="S70" s="166"/>
      <c r="T70" s="166"/>
      <c r="U70" s="166"/>
      <c r="V70" s="166"/>
    </row>
    <row r="71" spans="1:22" x14ac:dyDescent="0.25">
      <c r="A71" s="166"/>
      <c r="B71" s="166"/>
      <c r="C71" s="166"/>
      <c r="D71" s="166"/>
      <c r="E71" s="166"/>
      <c r="F71" s="166"/>
      <c r="G71" s="166"/>
      <c r="H71" s="166"/>
      <c r="I71" s="166"/>
      <c r="J71" s="166"/>
      <c r="K71" s="166"/>
      <c r="L71" s="166"/>
      <c r="M71" s="166"/>
      <c r="N71" s="166"/>
      <c r="O71" s="166"/>
      <c r="P71" s="166"/>
      <c r="Q71" s="166"/>
      <c r="R71" s="166"/>
      <c r="S71" s="166"/>
      <c r="T71" s="166"/>
      <c r="U71" s="166"/>
      <c r="V71" s="166"/>
    </row>
    <row r="72" spans="1:22" x14ac:dyDescent="0.25">
      <c r="A72" s="166"/>
      <c r="B72" s="166"/>
      <c r="C72" s="166"/>
      <c r="D72" s="166"/>
      <c r="E72" s="166"/>
      <c r="F72" s="166"/>
      <c r="G72" s="166"/>
      <c r="H72" s="166"/>
      <c r="I72" s="166"/>
      <c r="J72" s="166"/>
      <c r="K72" s="166"/>
      <c r="L72" s="166"/>
      <c r="M72" s="166"/>
      <c r="N72" s="166"/>
      <c r="O72" s="166"/>
      <c r="P72" s="166"/>
      <c r="Q72" s="166"/>
      <c r="R72" s="166"/>
      <c r="S72" s="166"/>
      <c r="T72" s="166"/>
      <c r="U72" s="166"/>
      <c r="V72" s="166"/>
    </row>
    <row r="73" spans="1:22" x14ac:dyDescent="0.25">
      <c r="A73" s="166"/>
      <c r="B73" s="166"/>
      <c r="C73" s="166"/>
      <c r="D73" s="166"/>
      <c r="E73" s="166"/>
      <c r="F73" s="166"/>
      <c r="G73" s="166"/>
      <c r="H73" s="166"/>
      <c r="I73" s="166"/>
      <c r="J73" s="166"/>
      <c r="K73" s="166"/>
      <c r="L73" s="166"/>
      <c r="M73" s="166"/>
      <c r="N73" s="166"/>
      <c r="O73" s="166"/>
      <c r="P73" s="166"/>
      <c r="Q73" s="166"/>
      <c r="R73" s="166"/>
      <c r="S73" s="166"/>
      <c r="T73" s="166"/>
      <c r="U73" s="166"/>
      <c r="V73" s="166"/>
    </row>
    <row r="74" spans="1:22" x14ac:dyDescent="0.25">
      <c r="A74" s="166"/>
      <c r="B74" s="166"/>
      <c r="C74" s="166"/>
      <c r="D74" s="166"/>
      <c r="E74" s="166"/>
      <c r="F74" s="166"/>
      <c r="G74" s="166"/>
      <c r="H74" s="166"/>
      <c r="I74" s="166"/>
      <c r="J74" s="166"/>
      <c r="K74" s="166"/>
      <c r="L74" s="166"/>
      <c r="M74" s="166"/>
      <c r="N74" s="166"/>
      <c r="O74" s="166"/>
      <c r="P74" s="166"/>
      <c r="Q74" s="166"/>
      <c r="R74" s="166"/>
      <c r="S74" s="166"/>
      <c r="T74" s="166"/>
      <c r="U74" s="166"/>
      <c r="V74" s="166"/>
    </row>
    <row r="75" spans="1:22" x14ac:dyDescent="0.25">
      <c r="A75" s="166"/>
      <c r="B75" s="166"/>
      <c r="C75" s="166"/>
      <c r="D75" s="166"/>
      <c r="E75" s="166"/>
      <c r="F75" s="166"/>
      <c r="G75" s="166"/>
      <c r="H75" s="166"/>
      <c r="I75" s="166"/>
      <c r="J75" s="166"/>
      <c r="K75" s="166"/>
      <c r="L75" s="166"/>
      <c r="M75" s="166"/>
      <c r="N75" s="166"/>
      <c r="O75" s="166"/>
      <c r="P75" s="166"/>
      <c r="Q75" s="166"/>
      <c r="R75" s="166"/>
      <c r="S75" s="166"/>
      <c r="T75" s="166"/>
      <c r="U75" s="166"/>
      <c r="V75" s="166"/>
    </row>
    <row r="76" spans="1:22" x14ac:dyDescent="0.25">
      <c r="A76" s="166"/>
      <c r="B76" s="166"/>
      <c r="C76" s="166"/>
      <c r="D76" s="166"/>
      <c r="E76" s="166"/>
      <c r="F76" s="166"/>
      <c r="G76" s="166"/>
      <c r="H76" s="166"/>
      <c r="I76" s="166"/>
      <c r="J76" s="166"/>
      <c r="K76" s="166"/>
      <c r="L76" s="166"/>
      <c r="M76" s="166"/>
      <c r="N76" s="166"/>
      <c r="O76" s="166"/>
      <c r="P76" s="166"/>
      <c r="Q76" s="166"/>
      <c r="R76" s="166"/>
      <c r="S76" s="166"/>
      <c r="T76" s="166"/>
      <c r="U76" s="166"/>
      <c r="V76" s="166"/>
    </row>
    <row r="77" spans="1:22" x14ac:dyDescent="0.25">
      <c r="A77" s="166"/>
      <c r="B77" s="166"/>
      <c r="C77" s="166"/>
      <c r="D77" s="166"/>
      <c r="E77" s="166"/>
      <c r="F77" s="166"/>
      <c r="G77" s="166"/>
      <c r="H77" s="166"/>
      <c r="I77" s="166"/>
      <c r="J77" s="166"/>
      <c r="K77" s="166"/>
      <c r="L77" s="166"/>
      <c r="M77" s="166"/>
      <c r="N77" s="166"/>
      <c r="O77" s="166"/>
      <c r="P77" s="166"/>
      <c r="Q77" s="166"/>
      <c r="R77" s="166"/>
      <c r="S77" s="166"/>
      <c r="T77" s="166"/>
      <c r="U77" s="166"/>
      <c r="V77" s="166"/>
    </row>
    <row r="78" spans="1:22" x14ac:dyDescent="0.25">
      <c r="A78" s="166"/>
      <c r="B78" s="166"/>
      <c r="C78" s="166"/>
      <c r="D78" s="166"/>
      <c r="E78" s="166"/>
      <c r="F78" s="166"/>
      <c r="G78" s="166"/>
      <c r="H78" s="166"/>
      <c r="I78" s="166"/>
      <c r="J78" s="166"/>
      <c r="K78" s="166"/>
      <c r="L78" s="166"/>
      <c r="M78" s="166"/>
      <c r="N78" s="166"/>
      <c r="O78" s="166"/>
      <c r="P78" s="166"/>
      <c r="Q78" s="166"/>
      <c r="R78" s="166"/>
      <c r="S78" s="166"/>
      <c r="T78" s="166"/>
      <c r="U78" s="166"/>
      <c r="V78" s="166"/>
    </row>
    <row r="79" spans="1:22" x14ac:dyDescent="0.25">
      <c r="A79" s="166"/>
      <c r="B79" s="166"/>
      <c r="C79" s="166"/>
      <c r="D79" s="166"/>
      <c r="E79" s="166"/>
      <c r="F79" s="166"/>
      <c r="G79" s="166"/>
      <c r="H79" s="166"/>
      <c r="I79" s="166"/>
      <c r="J79" s="166"/>
      <c r="K79" s="166"/>
      <c r="L79" s="166"/>
      <c r="M79" s="166"/>
      <c r="N79" s="166"/>
      <c r="O79" s="166"/>
      <c r="P79" s="166"/>
      <c r="Q79" s="166"/>
      <c r="R79" s="166"/>
      <c r="S79" s="166"/>
      <c r="T79" s="166"/>
      <c r="U79" s="166"/>
      <c r="V79" s="166"/>
    </row>
    <row r="80" spans="1:22" x14ac:dyDescent="0.25">
      <c r="A80" s="166"/>
      <c r="B80" s="166"/>
      <c r="C80" s="166"/>
      <c r="D80" s="166"/>
      <c r="E80" s="166"/>
      <c r="F80" s="166"/>
      <c r="G80" s="166"/>
      <c r="H80" s="166"/>
      <c r="I80" s="166"/>
      <c r="J80" s="166"/>
      <c r="K80" s="166"/>
      <c r="L80" s="166"/>
      <c r="M80" s="166"/>
      <c r="N80" s="166"/>
      <c r="O80" s="166"/>
      <c r="P80" s="166"/>
      <c r="Q80" s="166"/>
      <c r="R80" s="166"/>
      <c r="S80" s="166"/>
      <c r="T80" s="166"/>
      <c r="U80" s="166"/>
      <c r="V80" s="166"/>
    </row>
    <row r="81" spans="1:22" x14ac:dyDescent="0.25">
      <c r="A81" s="166"/>
      <c r="B81" s="166"/>
      <c r="C81" s="166"/>
      <c r="D81" s="166"/>
      <c r="E81" s="166"/>
      <c r="F81" s="166"/>
      <c r="G81" s="166"/>
      <c r="H81" s="166"/>
      <c r="I81" s="166"/>
      <c r="J81" s="166"/>
      <c r="K81" s="166"/>
      <c r="L81" s="166"/>
      <c r="M81" s="166"/>
      <c r="N81" s="166"/>
      <c r="O81" s="166"/>
      <c r="P81" s="166"/>
      <c r="Q81" s="166"/>
      <c r="R81" s="166"/>
      <c r="S81" s="166"/>
      <c r="T81" s="166"/>
      <c r="U81" s="166"/>
      <c r="V81" s="166"/>
    </row>
    <row r="82" spans="1:22" x14ac:dyDescent="0.25">
      <c r="A82" s="166"/>
      <c r="B82" s="166"/>
      <c r="C82" s="166"/>
      <c r="D82" s="166"/>
      <c r="E82" s="166"/>
      <c r="F82" s="166"/>
      <c r="G82" s="166"/>
      <c r="H82" s="166"/>
      <c r="I82" s="166"/>
      <c r="J82" s="166"/>
      <c r="K82" s="166"/>
      <c r="L82" s="166"/>
      <c r="M82" s="166"/>
      <c r="N82" s="166"/>
      <c r="O82" s="166"/>
      <c r="P82" s="166"/>
      <c r="Q82" s="166"/>
      <c r="R82" s="166"/>
      <c r="S82" s="166"/>
      <c r="T82" s="166"/>
      <c r="U82" s="166"/>
      <c r="V82" s="166"/>
    </row>
    <row r="83" spans="1:22" x14ac:dyDescent="0.25">
      <c r="A83" s="166"/>
      <c r="B83" s="166"/>
      <c r="C83" s="166"/>
      <c r="D83" s="166"/>
      <c r="E83" s="166"/>
      <c r="F83" s="166"/>
      <c r="G83" s="166"/>
      <c r="H83" s="166"/>
      <c r="I83" s="166"/>
      <c r="J83" s="166"/>
      <c r="K83" s="166"/>
      <c r="L83" s="166"/>
      <c r="M83" s="166"/>
      <c r="N83" s="166"/>
      <c r="O83" s="166"/>
      <c r="P83" s="166"/>
      <c r="Q83" s="166"/>
      <c r="R83" s="166"/>
      <c r="S83" s="166"/>
      <c r="T83" s="166"/>
      <c r="U83" s="166"/>
      <c r="V83" s="166"/>
    </row>
    <row r="84" spans="1:22" x14ac:dyDescent="0.25">
      <c r="A84" s="166"/>
      <c r="B84" s="166"/>
      <c r="C84" s="166"/>
      <c r="D84" s="166"/>
      <c r="E84" s="166"/>
      <c r="F84" s="166"/>
      <c r="G84" s="166"/>
      <c r="H84" s="166"/>
      <c r="I84" s="166"/>
      <c r="J84" s="166"/>
      <c r="K84" s="166"/>
      <c r="L84" s="166"/>
      <c r="M84" s="166"/>
      <c r="N84" s="166"/>
      <c r="O84" s="166"/>
      <c r="P84" s="166"/>
      <c r="Q84" s="166"/>
      <c r="R84" s="166"/>
      <c r="S84" s="166"/>
      <c r="T84" s="166"/>
      <c r="U84" s="166"/>
      <c r="V84" s="166"/>
    </row>
    <row r="85" spans="1:22" x14ac:dyDescent="0.25">
      <c r="A85" s="166"/>
      <c r="B85" s="166"/>
      <c r="C85" s="166"/>
      <c r="D85" s="166"/>
      <c r="E85" s="166"/>
      <c r="F85" s="166"/>
      <c r="G85" s="166"/>
      <c r="H85" s="166"/>
      <c r="I85" s="166"/>
      <c r="J85" s="166"/>
      <c r="K85" s="166"/>
      <c r="L85" s="166"/>
      <c r="M85" s="166"/>
      <c r="N85" s="166"/>
      <c r="O85" s="166"/>
      <c r="P85" s="166"/>
      <c r="Q85" s="166"/>
      <c r="R85" s="166"/>
      <c r="S85" s="166"/>
      <c r="T85" s="166"/>
      <c r="U85" s="166"/>
      <c r="V85" s="166"/>
    </row>
    <row r="86" spans="1:22" x14ac:dyDescent="0.25">
      <c r="A86" s="166"/>
      <c r="B86" s="166"/>
      <c r="C86" s="166"/>
      <c r="D86" s="166"/>
      <c r="E86" s="166"/>
      <c r="F86" s="166"/>
      <c r="G86" s="166"/>
      <c r="H86" s="166"/>
      <c r="I86" s="166"/>
      <c r="J86" s="166"/>
      <c r="K86" s="166"/>
      <c r="L86" s="166"/>
      <c r="M86" s="166"/>
      <c r="N86" s="166"/>
      <c r="O86" s="166"/>
      <c r="P86" s="166"/>
      <c r="Q86" s="166"/>
      <c r="R86" s="166"/>
      <c r="S86" s="166"/>
      <c r="T86" s="166"/>
      <c r="U86" s="166"/>
      <c r="V86" s="166"/>
    </row>
    <row r="87" spans="1:22" x14ac:dyDescent="0.25">
      <c r="A87" s="166"/>
      <c r="B87" s="166"/>
      <c r="C87" s="166"/>
      <c r="D87" s="166"/>
      <c r="E87" s="166"/>
      <c r="F87" s="166"/>
      <c r="G87" s="166"/>
      <c r="H87" s="166"/>
      <c r="I87" s="166"/>
      <c r="J87" s="166"/>
      <c r="K87" s="166"/>
      <c r="L87" s="166"/>
      <c r="M87" s="166"/>
      <c r="N87" s="166"/>
      <c r="O87" s="166"/>
      <c r="P87" s="166"/>
      <c r="Q87" s="166"/>
      <c r="R87" s="166"/>
      <c r="S87" s="166"/>
      <c r="T87" s="166"/>
      <c r="U87" s="166"/>
      <c r="V87" s="166"/>
    </row>
    <row r="88" spans="1:22" x14ac:dyDescent="0.25">
      <c r="A88" s="166"/>
      <c r="B88" s="166"/>
      <c r="C88" s="166"/>
      <c r="D88" s="166"/>
      <c r="E88" s="166"/>
      <c r="F88" s="166"/>
      <c r="G88" s="166"/>
      <c r="H88" s="166"/>
      <c r="I88" s="166"/>
      <c r="J88" s="166"/>
      <c r="K88" s="166"/>
      <c r="L88" s="166"/>
      <c r="M88" s="166"/>
      <c r="N88" s="166"/>
      <c r="O88" s="166"/>
      <c r="P88" s="166"/>
      <c r="Q88" s="166"/>
      <c r="R88" s="166"/>
      <c r="S88" s="166"/>
      <c r="T88" s="166"/>
      <c r="U88" s="166"/>
      <c r="V88" s="166"/>
    </row>
    <row r="89" spans="1:22" x14ac:dyDescent="0.25">
      <c r="A89" s="166"/>
      <c r="B89" s="166"/>
      <c r="C89" s="166"/>
      <c r="D89" s="166"/>
      <c r="E89" s="166"/>
      <c r="F89" s="166"/>
      <c r="G89" s="166"/>
      <c r="H89" s="166"/>
      <c r="I89" s="166"/>
      <c r="J89" s="166"/>
      <c r="K89" s="166"/>
      <c r="L89" s="166"/>
      <c r="M89" s="166"/>
      <c r="N89" s="166"/>
      <c r="O89" s="166"/>
      <c r="P89" s="166"/>
      <c r="Q89" s="166"/>
      <c r="R89" s="166"/>
      <c r="S89" s="166"/>
      <c r="T89" s="166"/>
      <c r="U89" s="166"/>
      <c r="V89" s="166"/>
    </row>
    <row r="90" spans="1:22" x14ac:dyDescent="0.25">
      <c r="A90" s="166"/>
      <c r="B90" s="166"/>
      <c r="C90" s="166"/>
      <c r="D90" s="166"/>
      <c r="E90" s="166"/>
      <c r="F90" s="166"/>
      <c r="G90" s="166"/>
      <c r="H90" s="166"/>
      <c r="I90" s="166"/>
      <c r="J90" s="166"/>
      <c r="K90" s="166"/>
      <c r="L90" s="166"/>
      <c r="M90" s="166"/>
      <c r="N90" s="166"/>
      <c r="O90" s="166"/>
      <c r="P90" s="166"/>
      <c r="Q90" s="166"/>
      <c r="R90" s="166"/>
      <c r="S90" s="166"/>
      <c r="T90" s="166"/>
      <c r="U90" s="166"/>
      <c r="V90" s="166"/>
    </row>
    <row r="91" spans="1:22" x14ac:dyDescent="0.25">
      <c r="A91" s="166"/>
      <c r="B91" s="166"/>
      <c r="C91" s="166"/>
      <c r="D91" s="166"/>
      <c r="E91" s="166"/>
      <c r="F91" s="166"/>
      <c r="G91" s="166"/>
      <c r="H91" s="166"/>
      <c r="I91" s="166"/>
      <c r="J91" s="166"/>
      <c r="K91" s="166"/>
      <c r="L91" s="166"/>
      <c r="M91" s="166"/>
      <c r="N91" s="166"/>
      <c r="O91" s="166"/>
      <c r="P91" s="166"/>
      <c r="Q91" s="166"/>
      <c r="R91" s="166"/>
      <c r="S91" s="166"/>
      <c r="T91" s="166"/>
      <c r="U91" s="166"/>
      <c r="V91" s="166"/>
    </row>
    <row r="92" spans="1:22" x14ac:dyDescent="0.25">
      <c r="A92" s="166"/>
      <c r="B92" s="166"/>
      <c r="C92" s="166"/>
      <c r="D92" s="166"/>
      <c r="E92" s="166"/>
      <c r="F92" s="166"/>
      <c r="G92" s="166"/>
      <c r="H92" s="166"/>
      <c r="I92" s="166"/>
      <c r="J92" s="166"/>
      <c r="K92" s="166"/>
      <c r="L92" s="166"/>
      <c r="M92" s="166"/>
      <c r="N92" s="166"/>
      <c r="O92" s="166"/>
      <c r="P92" s="166"/>
      <c r="Q92" s="166"/>
      <c r="R92" s="166"/>
      <c r="S92" s="166"/>
      <c r="T92" s="166"/>
      <c r="U92" s="166"/>
      <c r="V92" s="166"/>
    </row>
    <row r="93" spans="1:22" x14ac:dyDescent="0.25">
      <c r="A93" s="166"/>
      <c r="B93" s="166"/>
      <c r="C93" s="166"/>
      <c r="D93" s="166"/>
      <c r="E93" s="166"/>
      <c r="F93" s="166"/>
      <c r="G93" s="166"/>
      <c r="H93" s="166"/>
      <c r="I93" s="166"/>
      <c r="J93" s="166"/>
      <c r="K93" s="166"/>
      <c r="L93" s="166"/>
      <c r="M93" s="166"/>
      <c r="N93" s="166"/>
      <c r="O93" s="166"/>
      <c r="P93" s="166"/>
      <c r="Q93" s="166"/>
      <c r="R93" s="166"/>
      <c r="S93" s="166"/>
      <c r="T93" s="166"/>
      <c r="U93" s="166"/>
      <c r="V93" s="166"/>
    </row>
    <row r="94" spans="1:22" x14ac:dyDescent="0.25">
      <c r="A94" s="166"/>
      <c r="B94" s="166"/>
      <c r="C94" s="166"/>
      <c r="D94" s="166"/>
      <c r="E94" s="166"/>
      <c r="F94" s="166"/>
      <c r="G94" s="166"/>
      <c r="H94" s="166"/>
      <c r="I94" s="166"/>
      <c r="J94" s="166"/>
      <c r="K94" s="166"/>
      <c r="L94" s="166"/>
      <c r="M94" s="166"/>
      <c r="N94" s="166"/>
      <c r="O94" s="166"/>
      <c r="P94" s="166"/>
      <c r="Q94" s="166"/>
      <c r="R94" s="166"/>
      <c r="S94" s="166"/>
      <c r="T94" s="166"/>
      <c r="U94" s="166"/>
      <c r="V94" s="166"/>
    </row>
    <row r="95" spans="1:22" x14ac:dyDescent="0.25">
      <c r="A95" s="166"/>
      <c r="B95" s="166"/>
      <c r="C95" s="166"/>
      <c r="D95" s="166"/>
      <c r="E95" s="166"/>
      <c r="F95" s="166"/>
      <c r="G95" s="166"/>
      <c r="H95" s="166"/>
      <c r="I95" s="166"/>
      <c r="J95" s="166"/>
      <c r="K95" s="166"/>
      <c r="L95" s="166"/>
      <c r="M95" s="166"/>
      <c r="N95" s="166"/>
      <c r="O95" s="166"/>
      <c r="P95" s="166"/>
      <c r="Q95" s="166"/>
      <c r="R95" s="166"/>
      <c r="S95" s="166"/>
      <c r="T95" s="166"/>
      <c r="U95" s="166"/>
      <c r="V95" s="166"/>
    </row>
    <row r="96" spans="1:22" x14ac:dyDescent="0.25">
      <c r="A96" s="166"/>
      <c r="B96" s="166"/>
      <c r="C96" s="166"/>
      <c r="D96" s="166"/>
      <c r="E96" s="166"/>
      <c r="F96" s="166"/>
      <c r="G96" s="166"/>
      <c r="H96" s="166"/>
      <c r="I96" s="166"/>
      <c r="J96" s="166"/>
      <c r="K96" s="166"/>
      <c r="L96" s="166"/>
      <c r="M96" s="166"/>
      <c r="N96" s="166"/>
      <c r="O96" s="166"/>
      <c r="P96" s="166"/>
      <c r="Q96" s="166"/>
      <c r="R96" s="166"/>
      <c r="S96" s="166"/>
      <c r="T96" s="166"/>
      <c r="U96" s="166"/>
      <c r="V96" s="166"/>
    </row>
    <row r="97" spans="1:22" x14ac:dyDescent="0.25">
      <c r="A97" s="166"/>
      <c r="B97" s="166"/>
      <c r="C97" s="166"/>
      <c r="D97" s="166"/>
      <c r="E97" s="166"/>
      <c r="F97" s="166"/>
      <c r="G97" s="166"/>
      <c r="H97" s="166"/>
      <c r="I97" s="166"/>
      <c r="J97" s="166"/>
      <c r="K97" s="166"/>
      <c r="L97" s="166"/>
      <c r="M97" s="166"/>
      <c r="N97" s="166"/>
      <c r="O97" s="166"/>
      <c r="P97" s="166"/>
      <c r="Q97" s="166"/>
      <c r="R97" s="166"/>
      <c r="S97" s="166"/>
      <c r="T97" s="166"/>
      <c r="U97" s="166"/>
      <c r="V97" s="166"/>
    </row>
    <row r="98" spans="1:22" x14ac:dyDescent="0.25">
      <c r="A98" s="166"/>
      <c r="B98" s="166"/>
      <c r="C98" s="166"/>
      <c r="D98" s="166"/>
      <c r="E98" s="166"/>
      <c r="F98" s="166"/>
      <c r="G98" s="166"/>
      <c r="H98" s="166"/>
      <c r="I98" s="166"/>
      <c r="J98" s="166"/>
      <c r="K98" s="166"/>
      <c r="L98" s="166"/>
      <c r="M98" s="166"/>
      <c r="N98" s="166"/>
      <c r="O98" s="166"/>
      <c r="P98" s="166"/>
      <c r="Q98" s="166"/>
      <c r="R98" s="166"/>
      <c r="S98" s="166"/>
      <c r="T98" s="166"/>
      <c r="U98" s="166"/>
      <c r="V98" s="166"/>
    </row>
    <row r="99" spans="1:22" x14ac:dyDescent="0.25">
      <c r="A99" s="166"/>
      <c r="B99" s="166"/>
      <c r="C99" s="166"/>
      <c r="D99" s="166"/>
      <c r="E99" s="166"/>
      <c r="F99" s="166"/>
      <c r="G99" s="166"/>
      <c r="H99" s="166"/>
      <c r="I99" s="166"/>
      <c r="J99" s="166"/>
      <c r="K99" s="166"/>
      <c r="L99" s="166"/>
      <c r="M99" s="166"/>
      <c r="N99" s="166"/>
      <c r="O99" s="166"/>
      <c r="P99" s="166"/>
      <c r="Q99" s="166"/>
      <c r="R99" s="166"/>
      <c r="S99" s="166"/>
      <c r="T99" s="166"/>
      <c r="U99" s="166"/>
      <c r="V99" s="166"/>
    </row>
    <row r="100" spans="1:22" x14ac:dyDescent="0.25">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row>
    <row r="101" spans="1:22" x14ac:dyDescent="0.25">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row>
    <row r="102" spans="1:22" x14ac:dyDescent="0.25">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row>
    <row r="103" spans="1:22" x14ac:dyDescent="0.2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row>
    <row r="104" spans="1:22" x14ac:dyDescent="0.25">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row>
    <row r="105" spans="1:22" x14ac:dyDescent="0.25">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row>
    <row r="106" spans="1:22" x14ac:dyDescent="0.25">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row>
    <row r="107" spans="1:22" x14ac:dyDescent="0.25">
      <c r="A107" s="166"/>
      <c r="B107" s="166"/>
      <c r="C107" s="166"/>
      <c r="D107" s="166"/>
      <c r="E107" s="166"/>
      <c r="F107" s="166"/>
      <c r="G107" s="166"/>
      <c r="H107" s="166"/>
      <c r="I107" s="166"/>
      <c r="J107" s="166"/>
      <c r="K107" s="166"/>
      <c r="L107" s="166"/>
      <c r="M107" s="166"/>
      <c r="N107" s="166"/>
      <c r="O107" s="166"/>
      <c r="P107" s="166"/>
      <c r="Q107" s="166"/>
      <c r="R107" s="166"/>
      <c r="S107" s="166"/>
      <c r="T107" s="166"/>
      <c r="U107" s="166"/>
      <c r="V107" s="166"/>
    </row>
    <row r="108" spans="1:22" x14ac:dyDescent="0.25">
      <c r="A108" s="166"/>
      <c r="B108" s="166"/>
      <c r="C108" s="166"/>
      <c r="D108" s="166"/>
      <c r="E108" s="166"/>
      <c r="F108" s="166"/>
      <c r="G108" s="166"/>
      <c r="H108" s="166"/>
      <c r="I108" s="166"/>
      <c r="J108" s="166"/>
      <c r="K108" s="166"/>
      <c r="L108" s="166"/>
      <c r="M108" s="166"/>
      <c r="N108" s="166"/>
      <c r="O108" s="166"/>
      <c r="P108" s="166"/>
      <c r="Q108" s="166"/>
      <c r="R108" s="166"/>
      <c r="S108" s="166"/>
      <c r="T108" s="166"/>
      <c r="U108" s="166"/>
      <c r="V108" s="166"/>
    </row>
    <row r="109" spans="1:22" x14ac:dyDescent="0.25">
      <c r="A109" s="166"/>
      <c r="B109" s="166"/>
      <c r="C109" s="166"/>
      <c r="D109" s="166"/>
      <c r="E109" s="166"/>
      <c r="F109" s="166"/>
      <c r="G109" s="166"/>
      <c r="H109" s="166"/>
      <c r="I109" s="166"/>
      <c r="J109" s="166"/>
      <c r="K109" s="166"/>
      <c r="L109" s="166"/>
      <c r="M109" s="166"/>
      <c r="N109" s="166"/>
      <c r="O109" s="166"/>
      <c r="P109" s="166"/>
      <c r="Q109" s="166"/>
      <c r="R109" s="166"/>
      <c r="S109" s="166"/>
      <c r="T109" s="166"/>
      <c r="U109" s="166"/>
      <c r="V109" s="166"/>
    </row>
    <row r="110" spans="1:22" x14ac:dyDescent="0.25">
      <c r="A110" s="166"/>
      <c r="B110" s="166"/>
      <c r="C110" s="166"/>
      <c r="D110" s="166"/>
      <c r="E110" s="166"/>
      <c r="F110" s="166"/>
      <c r="G110" s="166"/>
      <c r="H110" s="166"/>
      <c r="I110" s="166"/>
      <c r="J110" s="166"/>
      <c r="K110" s="166"/>
      <c r="L110" s="166"/>
      <c r="M110" s="166"/>
      <c r="N110" s="166"/>
      <c r="O110" s="166"/>
      <c r="P110" s="166"/>
      <c r="Q110" s="166"/>
      <c r="R110" s="166"/>
      <c r="S110" s="166"/>
      <c r="T110" s="166"/>
      <c r="U110" s="166"/>
      <c r="V110" s="166"/>
    </row>
    <row r="111" spans="1:22" x14ac:dyDescent="0.25">
      <c r="A111" s="166"/>
      <c r="B111" s="166"/>
      <c r="C111" s="166"/>
      <c r="D111" s="166"/>
      <c r="E111" s="166"/>
      <c r="F111" s="166"/>
      <c r="G111" s="166"/>
      <c r="H111" s="166"/>
      <c r="I111" s="166"/>
      <c r="J111" s="166"/>
      <c r="K111" s="166"/>
      <c r="L111" s="166"/>
      <c r="M111" s="166"/>
      <c r="N111" s="166"/>
      <c r="O111" s="166"/>
      <c r="P111" s="166"/>
      <c r="Q111" s="166"/>
      <c r="R111" s="166"/>
      <c r="S111" s="166"/>
      <c r="T111" s="166"/>
      <c r="U111" s="166"/>
      <c r="V111" s="166"/>
    </row>
    <row r="112" spans="1:22" x14ac:dyDescent="0.25">
      <c r="A112" s="166"/>
      <c r="B112" s="166"/>
      <c r="C112" s="166"/>
      <c r="D112" s="166"/>
      <c r="E112" s="166"/>
      <c r="F112" s="166"/>
      <c r="G112" s="166"/>
      <c r="H112" s="166"/>
      <c r="I112" s="166"/>
      <c r="J112" s="166"/>
      <c r="K112" s="166"/>
      <c r="L112" s="166"/>
      <c r="M112" s="166"/>
      <c r="N112" s="166"/>
      <c r="O112" s="166"/>
      <c r="P112" s="166"/>
      <c r="Q112" s="166"/>
      <c r="R112" s="166"/>
      <c r="S112" s="166"/>
      <c r="T112" s="166"/>
      <c r="U112" s="166"/>
      <c r="V112" s="166"/>
    </row>
    <row r="113" spans="1:22" x14ac:dyDescent="0.25">
      <c r="A113" s="166"/>
      <c r="B113" s="166"/>
      <c r="C113" s="166"/>
      <c r="D113" s="166"/>
      <c r="E113" s="166"/>
      <c r="F113" s="166"/>
      <c r="G113" s="166"/>
      <c r="H113" s="166"/>
      <c r="I113" s="166"/>
      <c r="J113" s="166"/>
      <c r="K113" s="166"/>
      <c r="L113" s="166"/>
      <c r="M113" s="166"/>
      <c r="N113" s="166"/>
      <c r="O113" s="166"/>
      <c r="P113" s="166"/>
      <c r="Q113" s="166"/>
      <c r="R113" s="166"/>
      <c r="S113" s="166"/>
      <c r="T113" s="166"/>
      <c r="U113" s="166"/>
      <c r="V113" s="166"/>
    </row>
    <row r="114" spans="1:22" x14ac:dyDescent="0.25">
      <c r="A114" s="166"/>
      <c r="B114" s="166"/>
      <c r="C114" s="166"/>
      <c r="D114" s="166"/>
      <c r="E114" s="166"/>
      <c r="F114" s="166"/>
      <c r="G114" s="166"/>
      <c r="H114" s="166"/>
      <c r="I114" s="166"/>
      <c r="J114" s="166"/>
      <c r="K114" s="166"/>
      <c r="L114" s="166"/>
      <c r="M114" s="166"/>
      <c r="N114" s="166"/>
      <c r="O114" s="166"/>
      <c r="P114" s="166"/>
      <c r="Q114" s="166"/>
      <c r="R114" s="166"/>
      <c r="S114" s="166"/>
      <c r="T114" s="166"/>
      <c r="U114" s="166"/>
      <c r="V114" s="166"/>
    </row>
    <row r="115" spans="1:22" x14ac:dyDescent="0.25">
      <c r="A115" s="166"/>
      <c r="B115" s="166"/>
      <c r="C115" s="166"/>
      <c r="D115" s="166"/>
      <c r="E115" s="166"/>
      <c r="F115" s="166"/>
      <c r="G115" s="166"/>
      <c r="H115" s="166"/>
      <c r="I115" s="166"/>
      <c r="J115" s="166"/>
      <c r="K115" s="166"/>
      <c r="L115" s="166"/>
      <c r="M115" s="166"/>
      <c r="N115" s="166"/>
      <c r="O115" s="166"/>
      <c r="P115" s="166"/>
      <c r="Q115" s="166"/>
      <c r="R115" s="166"/>
      <c r="S115" s="166"/>
      <c r="T115" s="166"/>
      <c r="U115" s="166"/>
      <c r="V115" s="166"/>
    </row>
    <row r="116" spans="1:22" x14ac:dyDescent="0.25">
      <c r="A116" s="166"/>
      <c r="B116" s="166"/>
      <c r="C116" s="166"/>
      <c r="D116" s="166"/>
      <c r="E116" s="166"/>
      <c r="F116" s="166"/>
      <c r="G116" s="166"/>
      <c r="H116" s="166"/>
      <c r="I116" s="166"/>
      <c r="J116" s="166"/>
      <c r="K116" s="166"/>
      <c r="L116" s="166"/>
      <c r="M116" s="166"/>
      <c r="N116" s="166"/>
      <c r="O116" s="166"/>
      <c r="P116" s="166"/>
      <c r="Q116" s="166"/>
      <c r="R116" s="166"/>
      <c r="S116" s="166"/>
      <c r="T116" s="166"/>
      <c r="U116" s="166"/>
      <c r="V116" s="166"/>
    </row>
    <row r="117" spans="1:22" x14ac:dyDescent="0.25">
      <c r="A117" s="166"/>
      <c r="B117" s="166"/>
      <c r="C117" s="166"/>
      <c r="D117" s="166"/>
      <c r="E117" s="166"/>
      <c r="F117" s="166"/>
      <c r="G117" s="166"/>
      <c r="H117" s="166"/>
      <c r="I117" s="166"/>
      <c r="J117" s="166"/>
      <c r="K117" s="166"/>
      <c r="L117" s="166"/>
      <c r="M117" s="166"/>
      <c r="N117" s="166"/>
      <c r="O117" s="166"/>
      <c r="P117" s="166"/>
      <c r="Q117" s="166"/>
      <c r="R117" s="166"/>
      <c r="S117" s="166"/>
      <c r="T117" s="166"/>
      <c r="U117" s="166"/>
      <c r="V117" s="166"/>
    </row>
    <row r="118" spans="1:22" x14ac:dyDescent="0.25">
      <c r="A118" s="166"/>
      <c r="B118" s="166"/>
      <c r="C118" s="166"/>
      <c r="D118" s="166"/>
      <c r="E118" s="166"/>
      <c r="F118" s="166"/>
      <c r="G118" s="166"/>
      <c r="H118" s="166"/>
      <c r="I118" s="166"/>
      <c r="J118" s="166"/>
      <c r="K118" s="166"/>
      <c r="L118" s="166"/>
      <c r="M118" s="166"/>
      <c r="N118" s="166"/>
      <c r="O118" s="166"/>
      <c r="P118" s="166"/>
      <c r="Q118" s="166"/>
      <c r="R118" s="166"/>
      <c r="S118" s="166"/>
      <c r="T118" s="166"/>
      <c r="U118" s="166"/>
      <c r="V118" s="166"/>
    </row>
    <row r="119" spans="1:22" x14ac:dyDescent="0.25">
      <c r="A119" s="166"/>
      <c r="B119" s="166"/>
      <c r="C119" s="166"/>
      <c r="D119" s="166"/>
      <c r="E119" s="166"/>
      <c r="F119" s="166"/>
      <c r="G119" s="166"/>
      <c r="H119" s="166"/>
      <c r="I119" s="166"/>
      <c r="J119" s="166"/>
      <c r="K119" s="166"/>
      <c r="L119" s="166"/>
      <c r="M119" s="166"/>
      <c r="N119" s="166"/>
      <c r="O119" s="166"/>
      <c r="P119" s="166"/>
      <c r="Q119" s="166"/>
      <c r="R119" s="166"/>
      <c r="S119" s="166"/>
      <c r="T119" s="166"/>
      <c r="U119" s="166"/>
      <c r="V119" s="166"/>
    </row>
    <row r="120" spans="1:22" x14ac:dyDescent="0.25">
      <c r="A120" s="166"/>
      <c r="B120" s="166"/>
      <c r="C120" s="166"/>
      <c r="D120" s="166"/>
      <c r="E120" s="166"/>
      <c r="F120" s="166"/>
      <c r="G120" s="166"/>
      <c r="H120" s="166"/>
      <c r="I120" s="166"/>
      <c r="J120" s="166"/>
      <c r="K120" s="166"/>
      <c r="L120" s="166"/>
      <c r="M120" s="166"/>
      <c r="N120" s="166"/>
      <c r="O120" s="166"/>
      <c r="P120" s="166"/>
      <c r="Q120" s="166"/>
      <c r="R120" s="166"/>
      <c r="S120" s="166"/>
      <c r="T120" s="166"/>
      <c r="U120" s="166"/>
      <c r="V120" s="166"/>
    </row>
    <row r="121" spans="1:22" x14ac:dyDescent="0.25">
      <c r="A121" s="166"/>
      <c r="B121" s="166"/>
      <c r="C121" s="166"/>
      <c r="D121" s="166"/>
      <c r="E121" s="166"/>
      <c r="F121" s="166"/>
      <c r="G121" s="166"/>
      <c r="H121" s="166"/>
      <c r="I121" s="166"/>
      <c r="J121" s="166"/>
      <c r="K121" s="166"/>
      <c r="L121" s="166"/>
      <c r="M121" s="166"/>
      <c r="N121" s="166"/>
      <c r="O121" s="166"/>
      <c r="P121" s="166"/>
      <c r="Q121" s="166"/>
      <c r="R121" s="166"/>
      <c r="S121" s="166"/>
      <c r="T121" s="166"/>
      <c r="U121" s="166"/>
      <c r="V121" s="166"/>
    </row>
    <row r="122" spans="1:22" x14ac:dyDescent="0.25">
      <c r="A122" s="166"/>
      <c r="B122" s="166"/>
      <c r="C122" s="166"/>
      <c r="D122" s="166"/>
      <c r="E122" s="166"/>
      <c r="F122" s="166"/>
      <c r="G122" s="166"/>
      <c r="H122" s="166"/>
      <c r="I122" s="166"/>
      <c r="J122" s="166"/>
      <c r="K122" s="166"/>
      <c r="L122" s="166"/>
      <c r="M122" s="166"/>
      <c r="N122" s="166"/>
      <c r="O122" s="166"/>
      <c r="P122" s="166"/>
      <c r="Q122" s="166"/>
      <c r="R122" s="166"/>
      <c r="S122" s="166"/>
      <c r="T122" s="166"/>
      <c r="U122" s="166"/>
      <c r="V122" s="166"/>
    </row>
    <row r="123" spans="1:22" x14ac:dyDescent="0.25">
      <c r="A123" s="166"/>
      <c r="B123" s="166"/>
      <c r="C123" s="166"/>
      <c r="D123" s="166"/>
      <c r="E123" s="166"/>
      <c r="F123" s="166"/>
      <c r="G123" s="166"/>
      <c r="H123" s="166"/>
      <c r="I123" s="166"/>
      <c r="J123" s="166"/>
      <c r="K123" s="166"/>
      <c r="L123" s="166"/>
      <c r="M123" s="166"/>
      <c r="N123" s="166"/>
      <c r="O123" s="166"/>
      <c r="P123" s="166"/>
      <c r="Q123" s="166"/>
      <c r="R123" s="166"/>
      <c r="S123" s="166"/>
      <c r="T123" s="166"/>
      <c r="U123" s="166"/>
      <c r="V123" s="166"/>
    </row>
    <row r="124" spans="1:22" x14ac:dyDescent="0.25">
      <c r="A124" s="166"/>
      <c r="B124" s="166"/>
      <c r="C124" s="166"/>
      <c r="D124" s="166"/>
      <c r="E124" s="166"/>
      <c r="F124" s="166"/>
      <c r="G124" s="166"/>
      <c r="H124" s="166"/>
      <c r="I124" s="166"/>
      <c r="J124" s="166"/>
      <c r="K124" s="166"/>
      <c r="L124" s="166"/>
      <c r="M124" s="166"/>
      <c r="N124" s="166"/>
      <c r="O124" s="166"/>
      <c r="P124" s="166"/>
      <c r="Q124" s="166"/>
      <c r="R124" s="166"/>
      <c r="S124" s="166"/>
      <c r="T124" s="166"/>
      <c r="U124" s="166"/>
      <c r="V124" s="166"/>
    </row>
    <row r="125" spans="1:22" x14ac:dyDescent="0.25">
      <c r="A125" s="166"/>
      <c r="B125" s="166"/>
      <c r="C125" s="166"/>
      <c r="D125" s="166"/>
      <c r="E125" s="166"/>
      <c r="F125" s="166"/>
      <c r="G125" s="166"/>
      <c r="H125" s="166"/>
      <c r="I125" s="166"/>
      <c r="J125" s="166"/>
      <c r="K125" s="166"/>
      <c r="L125" s="166"/>
      <c r="M125" s="166"/>
      <c r="N125" s="166"/>
      <c r="O125" s="166"/>
      <c r="P125" s="166"/>
      <c r="Q125" s="166"/>
      <c r="R125" s="166"/>
      <c r="S125" s="166"/>
      <c r="T125" s="166"/>
      <c r="U125" s="166"/>
      <c r="V125" s="166"/>
    </row>
    <row r="126" spans="1:22" x14ac:dyDescent="0.25">
      <c r="A126" s="166"/>
      <c r="B126" s="166"/>
      <c r="C126" s="166"/>
      <c r="D126" s="166"/>
      <c r="E126" s="166"/>
      <c r="F126" s="166"/>
      <c r="G126" s="166"/>
      <c r="H126" s="166"/>
      <c r="I126" s="166"/>
      <c r="J126" s="166"/>
      <c r="K126" s="166"/>
      <c r="L126" s="166"/>
      <c r="M126" s="166"/>
      <c r="N126" s="166"/>
      <c r="O126" s="166"/>
      <c r="P126" s="166"/>
      <c r="Q126" s="166"/>
      <c r="R126" s="166"/>
      <c r="S126" s="166"/>
      <c r="T126" s="166"/>
      <c r="U126" s="166"/>
      <c r="V126" s="166"/>
    </row>
    <row r="127" spans="1:22" x14ac:dyDescent="0.25">
      <c r="A127" s="166"/>
      <c r="B127" s="166"/>
      <c r="C127" s="166"/>
      <c r="D127" s="166"/>
      <c r="E127" s="166"/>
      <c r="F127" s="166"/>
      <c r="G127" s="166"/>
      <c r="H127" s="166"/>
      <c r="I127" s="166"/>
      <c r="J127" s="166"/>
      <c r="K127" s="166"/>
      <c r="L127" s="166"/>
      <c r="M127" s="166"/>
      <c r="N127" s="166"/>
      <c r="O127" s="166"/>
      <c r="P127" s="166"/>
      <c r="Q127" s="166"/>
      <c r="R127" s="166"/>
      <c r="S127" s="166"/>
      <c r="T127" s="166"/>
      <c r="U127" s="166"/>
      <c r="V127" s="166"/>
    </row>
    <row r="128" spans="1:22" x14ac:dyDescent="0.25">
      <c r="A128" s="166"/>
      <c r="B128" s="166"/>
      <c r="C128" s="166"/>
      <c r="D128" s="166"/>
      <c r="E128" s="166"/>
      <c r="F128" s="166"/>
      <c r="G128" s="166"/>
      <c r="H128" s="166"/>
      <c r="I128" s="166"/>
      <c r="J128" s="166"/>
      <c r="K128" s="166"/>
      <c r="L128" s="166"/>
      <c r="M128" s="166"/>
      <c r="N128" s="166"/>
      <c r="O128" s="166"/>
      <c r="P128" s="166"/>
      <c r="Q128" s="166"/>
      <c r="R128" s="166"/>
      <c r="S128" s="166"/>
      <c r="T128" s="166"/>
      <c r="U128" s="166"/>
      <c r="V128" s="166"/>
    </row>
    <row r="129" spans="1:22" x14ac:dyDescent="0.25">
      <c r="A129" s="166"/>
      <c r="B129" s="166"/>
      <c r="C129" s="166"/>
      <c r="D129" s="166"/>
      <c r="E129" s="166"/>
      <c r="F129" s="166"/>
      <c r="G129" s="166"/>
      <c r="H129" s="166"/>
      <c r="I129" s="166"/>
      <c r="J129" s="166"/>
      <c r="K129" s="166"/>
      <c r="L129" s="166"/>
      <c r="M129" s="166"/>
      <c r="N129" s="166"/>
      <c r="O129" s="166"/>
      <c r="P129" s="166"/>
      <c r="Q129" s="166"/>
      <c r="R129" s="166"/>
      <c r="S129" s="166"/>
      <c r="T129" s="166"/>
      <c r="U129" s="166"/>
      <c r="V129" s="166"/>
    </row>
    <row r="130" spans="1:22" x14ac:dyDescent="0.25">
      <c r="A130" s="166"/>
      <c r="B130" s="166"/>
      <c r="C130" s="166"/>
      <c r="D130" s="166"/>
      <c r="E130" s="166"/>
      <c r="F130" s="166"/>
      <c r="G130" s="166"/>
      <c r="H130" s="166"/>
      <c r="I130" s="166"/>
      <c r="J130" s="166"/>
      <c r="K130" s="166"/>
      <c r="L130" s="166"/>
      <c r="M130" s="166"/>
      <c r="N130" s="166"/>
      <c r="O130" s="166"/>
      <c r="P130" s="166"/>
      <c r="Q130" s="166"/>
      <c r="R130" s="166"/>
      <c r="S130" s="166"/>
      <c r="T130" s="166"/>
      <c r="U130" s="166"/>
      <c r="V130" s="166"/>
    </row>
    <row r="131" spans="1:22" x14ac:dyDescent="0.25">
      <c r="A131" s="166"/>
      <c r="B131" s="166"/>
      <c r="C131" s="166"/>
      <c r="D131" s="166"/>
      <c r="E131" s="166"/>
      <c r="F131" s="166"/>
      <c r="G131" s="166"/>
      <c r="H131" s="166"/>
      <c r="I131" s="166"/>
      <c r="J131" s="166"/>
      <c r="K131" s="166"/>
      <c r="L131" s="166"/>
      <c r="M131" s="166"/>
      <c r="N131" s="166"/>
      <c r="O131" s="166"/>
      <c r="P131" s="166"/>
      <c r="Q131" s="166"/>
      <c r="R131" s="166"/>
      <c r="S131" s="166"/>
      <c r="T131" s="166"/>
      <c r="U131" s="166"/>
      <c r="V131" s="166"/>
    </row>
    <row r="132" spans="1:22" x14ac:dyDescent="0.25">
      <c r="A132" s="166"/>
      <c r="B132" s="166"/>
      <c r="C132" s="166"/>
      <c r="D132" s="166"/>
      <c r="E132" s="166"/>
      <c r="F132" s="166"/>
      <c r="G132" s="166"/>
      <c r="H132" s="166"/>
      <c r="I132" s="166"/>
      <c r="J132" s="166"/>
      <c r="K132" s="166"/>
      <c r="L132" s="166"/>
      <c r="M132" s="166"/>
      <c r="N132" s="166"/>
      <c r="O132" s="166"/>
      <c r="P132" s="166"/>
      <c r="Q132" s="166"/>
      <c r="R132" s="166"/>
      <c r="S132" s="166"/>
      <c r="T132" s="166"/>
      <c r="U132" s="166"/>
      <c r="V132" s="166"/>
    </row>
    <row r="133" spans="1:22" x14ac:dyDescent="0.25">
      <c r="A133" s="166"/>
      <c r="B133" s="166"/>
      <c r="C133" s="166"/>
      <c r="D133" s="166"/>
      <c r="E133" s="166"/>
      <c r="F133" s="166"/>
      <c r="G133" s="166"/>
      <c r="H133" s="166"/>
      <c r="I133" s="166"/>
      <c r="J133" s="166"/>
      <c r="K133" s="166"/>
      <c r="L133" s="166"/>
      <c r="M133" s="166"/>
      <c r="N133" s="166"/>
      <c r="O133" s="166"/>
      <c r="P133" s="166"/>
      <c r="Q133" s="166"/>
      <c r="R133" s="166"/>
      <c r="S133" s="166"/>
      <c r="T133" s="166"/>
      <c r="U133" s="166"/>
      <c r="V133" s="166"/>
    </row>
    <row r="134" spans="1:22" x14ac:dyDescent="0.25">
      <c r="A134" s="166"/>
      <c r="B134" s="166"/>
      <c r="C134" s="166"/>
      <c r="D134" s="166"/>
      <c r="E134" s="166"/>
      <c r="F134" s="166"/>
      <c r="G134" s="166"/>
      <c r="H134" s="166"/>
      <c r="I134" s="166"/>
      <c r="J134" s="166"/>
      <c r="K134" s="166"/>
      <c r="L134" s="166"/>
      <c r="M134" s="166"/>
      <c r="N134" s="166"/>
      <c r="O134" s="166"/>
      <c r="P134" s="166"/>
      <c r="Q134" s="166"/>
      <c r="R134" s="166"/>
      <c r="S134" s="166"/>
      <c r="T134" s="166"/>
      <c r="U134" s="166"/>
      <c r="V134" s="166"/>
    </row>
    <row r="135" spans="1:22" x14ac:dyDescent="0.25">
      <c r="A135" s="166"/>
      <c r="B135" s="166"/>
      <c r="C135" s="166"/>
      <c r="D135" s="166"/>
      <c r="E135" s="166"/>
      <c r="F135" s="166"/>
      <c r="G135" s="166"/>
      <c r="H135" s="166"/>
      <c r="I135" s="166"/>
      <c r="J135" s="166"/>
      <c r="K135" s="166"/>
      <c r="L135" s="166"/>
      <c r="M135" s="166"/>
      <c r="N135" s="166"/>
      <c r="O135" s="166"/>
      <c r="P135" s="166"/>
      <c r="Q135" s="166"/>
      <c r="R135" s="166"/>
      <c r="S135" s="166"/>
      <c r="T135" s="166"/>
      <c r="U135" s="166"/>
      <c r="V135" s="166"/>
    </row>
    <row r="136" spans="1:22" x14ac:dyDescent="0.25">
      <c r="A136" s="166"/>
      <c r="B136" s="166"/>
      <c r="C136" s="166"/>
      <c r="D136" s="166"/>
      <c r="E136" s="166"/>
      <c r="F136" s="166"/>
      <c r="G136" s="166"/>
      <c r="H136" s="166"/>
      <c r="I136" s="166"/>
      <c r="J136" s="166"/>
      <c r="K136" s="166"/>
      <c r="L136" s="166"/>
      <c r="M136" s="166"/>
      <c r="N136" s="166"/>
      <c r="O136" s="166"/>
      <c r="P136" s="166"/>
      <c r="Q136" s="166"/>
      <c r="R136" s="166"/>
      <c r="S136" s="166"/>
      <c r="T136" s="166"/>
      <c r="U136" s="166"/>
      <c r="V136" s="166"/>
    </row>
    <row r="137" spans="1:22" x14ac:dyDescent="0.25">
      <c r="A137" s="166"/>
      <c r="B137" s="166"/>
      <c r="C137" s="166"/>
      <c r="D137" s="166"/>
      <c r="E137" s="166"/>
      <c r="F137" s="166"/>
      <c r="G137" s="166"/>
      <c r="H137" s="166"/>
      <c r="I137" s="166"/>
      <c r="J137" s="166"/>
      <c r="K137" s="166"/>
      <c r="L137" s="166"/>
      <c r="M137" s="166"/>
      <c r="N137" s="166"/>
      <c r="O137" s="166"/>
      <c r="P137" s="166"/>
      <c r="Q137" s="166"/>
      <c r="R137" s="166"/>
      <c r="S137" s="166"/>
      <c r="T137" s="166"/>
      <c r="U137" s="166"/>
      <c r="V137" s="166"/>
    </row>
    <row r="138" spans="1:22" x14ac:dyDescent="0.25">
      <c r="A138" s="166"/>
      <c r="B138" s="166"/>
      <c r="C138" s="166"/>
      <c r="D138" s="166"/>
      <c r="E138" s="166"/>
      <c r="F138" s="166"/>
      <c r="G138" s="166"/>
      <c r="H138" s="166"/>
      <c r="I138" s="166"/>
      <c r="J138" s="166"/>
      <c r="K138" s="166"/>
      <c r="L138" s="166"/>
      <c r="M138" s="166"/>
      <c r="N138" s="166"/>
      <c r="O138" s="166"/>
      <c r="P138" s="166"/>
      <c r="Q138" s="166"/>
      <c r="R138" s="166"/>
      <c r="S138" s="166"/>
      <c r="T138" s="166"/>
      <c r="U138" s="166"/>
      <c r="V138" s="166"/>
    </row>
    <row r="139" spans="1:22" x14ac:dyDescent="0.25">
      <c r="A139" s="166"/>
      <c r="B139" s="166"/>
      <c r="C139" s="166"/>
      <c r="D139" s="166"/>
      <c r="E139" s="166"/>
      <c r="F139" s="166"/>
      <c r="G139" s="166"/>
      <c r="H139" s="166"/>
      <c r="I139" s="166"/>
      <c r="J139" s="166"/>
      <c r="K139" s="166"/>
      <c r="L139" s="166"/>
      <c r="M139" s="166"/>
      <c r="N139" s="166"/>
      <c r="O139" s="166"/>
      <c r="P139" s="166"/>
      <c r="Q139" s="166"/>
      <c r="R139" s="166"/>
      <c r="S139" s="166"/>
      <c r="T139" s="166"/>
      <c r="U139" s="166"/>
      <c r="V139" s="166"/>
    </row>
    <row r="140" spans="1:22" x14ac:dyDescent="0.25">
      <c r="A140" s="166"/>
      <c r="B140" s="166"/>
      <c r="C140" s="166"/>
      <c r="D140" s="166"/>
      <c r="E140" s="166"/>
      <c r="F140" s="166"/>
      <c r="G140" s="166"/>
      <c r="H140" s="166"/>
      <c r="I140" s="166"/>
      <c r="J140" s="166"/>
      <c r="K140" s="166"/>
      <c r="L140" s="166"/>
      <c r="M140" s="166"/>
      <c r="N140" s="166"/>
      <c r="O140" s="166"/>
      <c r="P140" s="166"/>
      <c r="Q140" s="166"/>
      <c r="R140" s="166"/>
      <c r="S140" s="166"/>
      <c r="T140" s="166"/>
      <c r="U140" s="166"/>
      <c r="V140" s="166"/>
    </row>
    <row r="141" spans="1:22" x14ac:dyDescent="0.25">
      <c r="A141" s="166"/>
      <c r="B141" s="166"/>
      <c r="C141" s="166"/>
      <c r="D141" s="166"/>
      <c r="E141" s="166"/>
      <c r="F141" s="166"/>
      <c r="G141" s="166"/>
      <c r="H141" s="166"/>
      <c r="I141" s="166"/>
      <c r="J141" s="166"/>
      <c r="K141" s="166"/>
      <c r="L141" s="166"/>
      <c r="M141" s="166"/>
      <c r="N141" s="166"/>
      <c r="O141" s="166"/>
      <c r="P141" s="166"/>
      <c r="Q141" s="166"/>
      <c r="R141" s="166"/>
      <c r="S141" s="166"/>
      <c r="T141" s="166"/>
      <c r="U141" s="166"/>
      <c r="V141" s="166"/>
    </row>
    <row r="142" spans="1:22" x14ac:dyDescent="0.25">
      <c r="A142" s="166"/>
      <c r="B142" s="166"/>
      <c r="C142" s="166"/>
      <c r="D142" s="166"/>
      <c r="E142" s="166"/>
      <c r="F142" s="166"/>
      <c r="G142" s="166"/>
      <c r="H142" s="166"/>
      <c r="I142" s="166"/>
      <c r="J142" s="166"/>
      <c r="K142" s="166"/>
      <c r="L142" s="166"/>
      <c r="M142" s="166"/>
      <c r="N142" s="166"/>
      <c r="O142" s="166"/>
      <c r="P142" s="166"/>
      <c r="Q142" s="166"/>
      <c r="R142" s="166"/>
      <c r="S142" s="166"/>
      <c r="T142" s="166"/>
      <c r="U142" s="166"/>
      <c r="V142" s="166"/>
    </row>
    <row r="143" spans="1:22" x14ac:dyDescent="0.25">
      <c r="A143" s="166"/>
      <c r="B143" s="166"/>
      <c r="C143" s="166"/>
      <c r="D143" s="166"/>
      <c r="E143" s="166"/>
      <c r="F143" s="166"/>
      <c r="G143" s="166"/>
      <c r="H143" s="166"/>
      <c r="I143" s="166"/>
      <c r="J143" s="166"/>
      <c r="K143" s="166"/>
      <c r="L143" s="166"/>
      <c r="M143" s="166"/>
      <c r="N143" s="166"/>
      <c r="O143" s="166"/>
      <c r="P143" s="166"/>
      <c r="Q143" s="166"/>
      <c r="R143" s="166"/>
      <c r="S143" s="166"/>
      <c r="T143" s="166"/>
      <c r="U143" s="166"/>
      <c r="V143" s="166"/>
    </row>
    <row r="144" spans="1:22" x14ac:dyDescent="0.25">
      <c r="A144" s="166"/>
      <c r="B144" s="166"/>
      <c r="C144" s="166"/>
      <c r="D144" s="166"/>
      <c r="E144" s="166"/>
      <c r="F144" s="166"/>
      <c r="G144" s="166"/>
      <c r="H144" s="166"/>
      <c r="I144" s="166"/>
      <c r="J144" s="166"/>
      <c r="K144" s="166"/>
      <c r="L144" s="166"/>
      <c r="M144" s="166"/>
      <c r="N144" s="166"/>
      <c r="O144" s="166"/>
      <c r="P144" s="166"/>
      <c r="Q144" s="166"/>
      <c r="R144" s="166"/>
      <c r="S144" s="166"/>
      <c r="T144" s="166"/>
      <c r="U144" s="166"/>
      <c r="V144" s="166"/>
    </row>
    <row r="145" spans="1:22" x14ac:dyDescent="0.25">
      <c r="A145" s="166"/>
      <c r="B145" s="166"/>
      <c r="C145" s="166"/>
      <c r="D145" s="166"/>
      <c r="E145" s="166"/>
      <c r="F145" s="166"/>
      <c r="G145" s="166"/>
      <c r="H145" s="166"/>
      <c r="I145" s="166"/>
      <c r="J145" s="166"/>
      <c r="K145" s="166"/>
      <c r="L145" s="166"/>
      <c r="M145" s="166"/>
      <c r="N145" s="166"/>
      <c r="O145" s="166"/>
      <c r="P145" s="166"/>
      <c r="Q145" s="166"/>
      <c r="R145" s="166"/>
      <c r="S145" s="166"/>
      <c r="T145" s="166"/>
      <c r="U145" s="166"/>
      <c r="V145" s="166"/>
    </row>
    <row r="146" spans="1:22" x14ac:dyDescent="0.25">
      <c r="A146" s="166"/>
      <c r="B146" s="166"/>
      <c r="C146" s="166"/>
      <c r="D146" s="166"/>
      <c r="E146" s="166"/>
      <c r="F146" s="166"/>
      <c r="G146" s="166"/>
      <c r="H146" s="166"/>
      <c r="I146" s="166"/>
      <c r="J146" s="166"/>
      <c r="K146" s="166"/>
      <c r="L146" s="166"/>
      <c r="M146" s="166"/>
      <c r="N146" s="166"/>
      <c r="O146" s="166"/>
      <c r="P146" s="166"/>
      <c r="Q146" s="166"/>
      <c r="R146" s="166"/>
      <c r="S146" s="166"/>
      <c r="T146" s="166"/>
      <c r="U146" s="166"/>
      <c r="V146" s="166"/>
    </row>
    <row r="147" spans="1:22" x14ac:dyDescent="0.25">
      <c r="A147" s="166"/>
      <c r="B147" s="166"/>
      <c r="C147" s="166"/>
      <c r="D147" s="166"/>
      <c r="E147" s="166"/>
      <c r="F147" s="166"/>
      <c r="G147" s="166"/>
      <c r="H147" s="166"/>
      <c r="I147" s="166"/>
      <c r="J147" s="166"/>
      <c r="K147" s="166"/>
      <c r="L147" s="166"/>
      <c r="M147" s="166"/>
      <c r="N147" s="166"/>
      <c r="O147" s="166"/>
      <c r="P147" s="166"/>
      <c r="Q147" s="166"/>
      <c r="R147" s="166"/>
      <c r="S147" s="166"/>
      <c r="T147" s="166"/>
      <c r="U147" s="166"/>
      <c r="V147" s="166"/>
    </row>
    <row r="148" spans="1:22" x14ac:dyDescent="0.25">
      <c r="A148" s="166"/>
      <c r="B148" s="166"/>
      <c r="C148" s="166"/>
      <c r="D148" s="166"/>
      <c r="E148" s="166"/>
      <c r="F148" s="166"/>
      <c r="G148" s="166"/>
      <c r="H148" s="166"/>
      <c r="I148" s="166"/>
      <c r="J148" s="166"/>
      <c r="K148" s="166"/>
      <c r="L148" s="166"/>
      <c r="M148" s="166"/>
      <c r="N148" s="166"/>
      <c r="O148" s="166"/>
      <c r="P148" s="166"/>
      <c r="Q148" s="166"/>
      <c r="R148" s="166"/>
      <c r="S148" s="166"/>
      <c r="T148" s="166"/>
      <c r="U148" s="166"/>
      <c r="V148" s="166"/>
    </row>
    <row r="149" spans="1:22" x14ac:dyDescent="0.25">
      <c r="A149" s="166"/>
      <c r="B149" s="166"/>
      <c r="C149" s="166"/>
      <c r="D149" s="166"/>
      <c r="E149" s="166"/>
      <c r="F149" s="166"/>
      <c r="G149" s="166"/>
      <c r="H149" s="166"/>
      <c r="I149" s="166"/>
      <c r="J149" s="166"/>
      <c r="K149" s="166"/>
      <c r="L149" s="166"/>
      <c r="M149" s="166"/>
      <c r="N149" s="166"/>
      <c r="O149" s="166"/>
      <c r="P149" s="166"/>
      <c r="Q149" s="166"/>
      <c r="R149" s="166"/>
      <c r="S149" s="166"/>
      <c r="T149" s="166"/>
      <c r="U149" s="166"/>
      <c r="V149" s="166"/>
    </row>
    <row r="150" spans="1:22" x14ac:dyDescent="0.25">
      <c r="A150" s="166"/>
      <c r="B150" s="166"/>
      <c r="C150" s="166"/>
      <c r="D150" s="166"/>
      <c r="E150" s="166"/>
      <c r="F150" s="166"/>
      <c r="G150" s="166"/>
      <c r="H150" s="166"/>
      <c r="I150" s="166"/>
      <c r="J150" s="166"/>
      <c r="K150" s="166"/>
      <c r="L150" s="166"/>
      <c r="M150" s="166"/>
      <c r="N150" s="166"/>
      <c r="O150" s="166"/>
      <c r="P150" s="166"/>
      <c r="Q150" s="166"/>
      <c r="R150" s="166"/>
      <c r="S150" s="166"/>
      <c r="T150" s="166"/>
      <c r="U150" s="166"/>
      <c r="V150" s="166"/>
    </row>
    <row r="151" spans="1:22" x14ac:dyDescent="0.25">
      <c r="A151" s="166"/>
      <c r="B151" s="166"/>
      <c r="C151" s="166"/>
      <c r="D151" s="166"/>
      <c r="E151" s="166"/>
      <c r="F151" s="166"/>
      <c r="G151" s="166"/>
      <c r="H151" s="166"/>
      <c r="I151" s="166"/>
      <c r="J151" s="166"/>
      <c r="K151" s="166"/>
      <c r="L151" s="166"/>
      <c r="M151" s="166"/>
      <c r="N151" s="166"/>
      <c r="O151" s="166"/>
      <c r="P151" s="166"/>
      <c r="Q151" s="166"/>
      <c r="R151" s="166"/>
      <c r="S151" s="166"/>
      <c r="T151" s="166"/>
      <c r="U151" s="166"/>
      <c r="V151" s="166"/>
    </row>
    <row r="152" spans="1:22" x14ac:dyDescent="0.25">
      <c r="A152" s="166"/>
      <c r="B152" s="166"/>
      <c r="C152" s="166"/>
      <c r="D152" s="166"/>
      <c r="E152" s="166"/>
      <c r="F152" s="166"/>
      <c r="G152" s="166"/>
      <c r="H152" s="166"/>
      <c r="I152" s="166"/>
      <c r="J152" s="166"/>
      <c r="K152" s="166"/>
      <c r="L152" s="166"/>
      <c r="M152" s="166"/>
      <c r="N152" s="166"/>
      <c r="O152" s="166"/>
      <c r="P152" s="166"/>
      <c r="Q152" s="166"/>
      <c r="R152" s="166"/>
      <c r="S152" s="166"/>
      <c r="T152" s="166"/>
      <c r="U152" s="166"/>
      <c r="V152" s="166"/>
    </row>
    <row r="153" spans="1:22" x14ac:dyDescent="0.25">
      <c r="A153" s="166"/>
      <c r="B153" s="166"/>
      <c r="C153" s="166"/>
      <c r="D153" s="166"/>
      <c r="E153" s="166"/>
      <c r="F153" s="166"/>
      <c r="G153" s="166"/>
      <c r="H153" s="166"/>
      <c r="I153" s="166"/>
      <c r="J153" s="166"/>
      <c r="K153" s="166"/>
      <c r="L153" s="166"/>
      <c r="M153" s="166"/>
      <c r="N153" s="166"/>
      <c r="O153" s="166"/>
      <c r="P153" s="166"/>
      <c r="Q153" s="166"/>
      <c r="R153" s="166"/>
      <c r="S153" s="166"/>
      <c r="T153" s="166"/>
      <c r="U153" s="166"/>
      <c r="V153" s="166"/>
    </row>
    <row r="154" spans="1:22" x14ac:dyDescent="0.25">
      <c r="A154" s="166"/>
      <c r="B154" s="166"/>
      <c r="C154" s="166"/>
      <c r="D154" s="166"/>
      <c r="E154" s="166"/>
      <c r="F154" s="166"/>
      <c r="G154" s="166"/>
      <c r="H154" s="166"/>
      <c r="I154" s="166"/>
      <c r="J154" s="166"/>
      <c r="K154" s="166"/>
      <c r="L154" s="166"/>
      <c r="M154" s="166"/>
      <c r="N154" s="166"/>
      <c r="O154" s="166"/>
      <c r="P154" s="166"/>
      <c r="Q154" s="166"/>
      <c r="R154" s="166"/>
      <c r="S154" s="166"/>
      <c r="T154" s="166"/>
      <c r="U154" s="166"/>
      <c r="V154" s="166"/>
    </row>
    <row r="155" spans="1:22" x14ac:dyDescent="0.25">
      <c r="A155" s="166"/>
      <c r="B155" s="166"/>
      <c r="C155" s="166"/>
      <c r="D155" s="166"/>
      <c r="E155" s="166"/>
      <c r="F155" s="166"/>
      <c r="G155" s="166"/>
      <c r="H155" s="166"/>
      <c r="I155" s="166"/>
      <c r="J155" s="166"/>
      <c r="K155" s="166"/>
      <c r="L155" s="166"/>
      <c r="M155" s="166"/>
      <c r="N155" s="166"/>
      <c r="O155" s="166"/>
      <c r="P155" s="166"/>
      <c r="Q155" s="166"/>
      <c r="R155" s="166"/>
      <c r="S155" s="166"/>
      <c r="T155" s="166"/>
      <c r="U155" s="166"/>
      <c r="V155" s="166"/>
    </row>
    <row r="156" spans="1:22" x14ac:dyDescent="0.25">
      <c r="A156" s="166"/>
      <c r="B156" s="166"/>
      <c r="C156" s="166"/>
      <c r="D156" s="166"/>
      <c r="E156" s="166"/>
      <c r="F156" s="166"/>
      <c r="G156" s="166"/>
      <c r="H156" s="166"/>
      <c r="I156" s="166"/>
      <c r="J156" s="166"/>
      <c r="K156" s="166"/>
      <c r="L156" s="166"/>
      <c r="M156" s="166"/>
      <c r="N156" s="166"/>
      <c r="O156" s="166"/>
      <c r="P156" s="166"/>
      <c r="Q156" s="166"/>
      <c r="R156" s="166"/>
      <c r="S156" s="166"/>
      <c r="T156" s="166"/>
      <c r="U156" s="166"/>
      <c r="V156" s="166"/>
    </row>
    <row r="157" spans="1:22" x14ac:dyDescent="0.25">
      <c r="A157" s="166"/>
      <c r="B157" s="166"/>
      <c r="C157" s="166"/>
      <c r="D157" s="166"/>
      <c r="E157" s="166"/>
      <c r="F157" s="166"/>
      <c r="G157" s="166"/>
      <c r="H157" s="166"/>
      <c r="I157" s="166"/>
      <c r="J157" s="166"/>
      <c r="K157" s="166"/>
      <c r="L157" s="166"/>
      <c r="M157" s="166"/>
      <c r="N157" s="166"/>
      <c r="O157" s="166"/>
      <c r="P157" s="166"/>
      <c r="Q157" s="166"/>
      <c r="R157" s="166"/>
      <c r="S157" s="166"/>
      <c r="T157" s="166"/>
      <c r="U157" s="166"/>
      <c r="V157" s="166"/>
    </row>
    <row r="158" spans="1:22" x14ac:dyDescent="0.25">
      <c r="A158" s="166"/>
      <c r="B158" s="166"/>
      <c r="C158" s="166"/>
      <c r="D158" s="166"/>
      <c r="E158" s="166"/>
      <c r="F158" s="166"/>
      <c r="G158" s="166"/>
      <c r="H158" s="166"/>
      <c r="I158" s="166"/>
      <c r="J158" s="166"/>
      <c r="K158" s="166"/>
      <c r="L158" s="166"/>
      <c r="M158" s="166"/>
      <c r="N158" s="166"/>
      <c r="O158" s="166"/>
      <c r="P158" s="166"/>
      <c r="Q158" s="166"/>
      <c r="R158" s="166"/>
      <c r="S158" s="166"/>
      <c r="T158" s="166"/>
      <c r="U158" s="166"/>
      <c r="V158" s="166"/>
    </row>
    <row r="159" spans="1:22" x14ac:dyDescent="0.25">
      <c r="A159" s="166"/>
      <c r="B159" s="166"/>
      <c r="C159" s="166"/>
      <c r="D159" s="166"/>
      <c r="E159" s="166"/>
      <c r="F159" s="166"/>
      <c r="G159" s="166"/>
      <c r="H159" s="166"/>
      <c r="I159" s="166"/>
      <c r="J159" s="166"/>
      <c r="K159" s="166"/>
      <c r="L159" s="166"/>
      <c r="M159" s="166"/>
      <c r="N159" s="166"/>
      <c r="O159" s="166"/>
      <c r="P159" s="166"/>
      <c r="Q159" s="166"/>
      <c r="R159" s="166"/>
      <c r="S159" s="166"/>
      <c r="T159" s="166"/>
      <c r="U159" s="166"/>
      <c r="V159" s="166"/>
    </row>
    <row r="160" spans="1:22" x14ac:dyDescent="0.25">
      <c r="A160" s="166"/>
      <c r="B160" s="166"/>
      <c r="C160" s="166"/>
      <c r="D160" s="166"/>
      <c r="E160" s="166"/>
      <c r="F160" s="166"/>
      <c r="G160" s="166"/>
      <c r="H160" s="166"/>
      <c r="I160" s="166"/>
      <c r="J160" s="166"/>
      <c r="K160" s="166"/>
      <c r="L160" s="166"/>
      <c r="M160" s="166"/>
      <c r="N160" s="166"/>
      <c r="O160" s="166"/>
      <c r="P160" s="166"/>
      <c r="Q160" s="166"/>
      <c r="R160" s="166"/>
      <c r="S160" s="166"/>
      <c r="T160" s="166"/>
      <c r="U160" s="166"/>
      <c r="V160" s="166"/>
    </row>
    <row r="161" spans="1:22" x14ac:dyDescent="0.25">
      <c r="A161" s="166"/>
      <c r="B161" s="166"/>
      <c r="C161" s="166"/>
      <c r="D161" s="166"/>
      <c r="E161" s="166"/>
      <c r="F161" s="166"/>
      <c r="G161" s="166"/>
      <c r="H161" s="166"/>
      <c r="I161" s="166"/>
      <c r="J161" s="166"/>
      <c r="K161" s="166"/>
      <c r="L161" s="166"/>
      <c r="M161" s="166"/>
      <c r="N161" s="166"/>
      <c r="O161" s="166"/>
      <c r="P161" s="166"/>
      <c r="Q161" s="166"/>
      <c r="R161" s="166"/>
      <c r="S161" s="166"/>
      <c r="T161" s="166"/>
      <c r="U161" s="166"/>
      <c r="V161" s="166"/>
    </row>
    <row r="162" spans="1:22" x14ac:dyDescent="0.25">
      <c r="A162" s="166"/>
      <c r="B162" s="166"/>
      <c r="C162" s="166"/>
      <c r="D162" s="166"/>
      <c r="E162" s="166"/>
      <c r="F162" s="166"/>
      <c r="G162" s="166"/>
      <c r="H162" s="166"/>
      <c r="I162" s="166"/>
      <c r="J162" s="166"/>
      <c r="K162" s="166"/>
      <c r="L162" s="166"/>
      <c r="M162" s="166"/>
      <c r="N162" s="166"/>
      <c r="O162" s="166"/>
      <c r="P162" s="166"/>
      <c r="Q162" s="166"/>
      <c r="R162" s="166"/>
      <c r="S162" s="166"/>
      <c r="T162" s="166"/>
      <c r="U162" s="166"/>
      <c r="V162" s="166"/>
    </row>
    <row r="163" spans="1:22" x14ac:dyDescent="0.25">
      <c r="A163" s="166"/>
      <c r="B163" s="166"/>
      <c r="C163" s="166"/>
      <c r="D163" s="166"/>
      <c r="E163" s="166"/>
      <c r="F163" s="166"/>
      <c r="G163" s="166"/>
      <c r="H163" s="166"/>
      <c r="I163" s="166"/>
      <c r="J163" s="166"/>
      <c r="K163" s="166"/>
      <c r="L163" s="166"/>
      <c r="M163" s="166"/>
      <c r="N163" s="166"/>
      <c r="O163" s="166"/>
      <c r="P163" s="166"/>
      <c r="Q163" s="166"/>
      <c r="R163" s="166"/>
      <c r="S163" s="166"/>
      <c r="T163" s="166"/>
      <c r="U163" s="166"/>
      <c r="V163" s="166"/>
    </row>
    <row r="164" spans="1:22" x14ac:dyDescent="0.25">
      <c r="A164" s="166"/>
      <c r="B164" s="166"/>
      <c r="C164" s="166"/>
      <c r="D164" s="166"/>
      <c r="E164" s="166"/>
      <c r="F164" s="166"/>
      <c r="G164" s="166"/>
      <c r="H164" s="166"/>
      <c r="I164" s="166"/>
      <c r="J164" s="166"/>
      <c r="K164" s="166"/>
      <c r="L164" s="166"/>
      <c r="M164" s="166"/>
      <c r="N164" s="166"/>
      <c r="O164" s="166"/>
      <c r="P164" s="166"/>
      <c r="Q164" s="166"/>
      <c r="R164" s="166"/>
      <c r="S164" s="166"/>
      <c r="T164" s="166"/>
      <c r="U164" s="166"/>
      <c r="V164" s="166"/>
    </row>
    <row r="165" spans="1:22" x14ac:dyDescent="0.25">
      <c r="A165" s="166"/>
      <c r="B165" s="166"/>
      <c r="C165" s="166"/>
      <c r="D165" s="166"/>
      <c r="E165" s="166"/>
      <c r="F165" s="166"/>
      <c r="G165" s="166"/>
      <c r="H165" s="166"/>
      <c r="I165" s="166"/>
      <c r="J165" s="166"/>
      <c r="K165" s="166"/>
      <c r="L165" s="166"/>
      <c r="M165" s="166"/>
      <c r="N165" s="166"/>
      <c r="O165" s="166"/>
      <c r="P165" s="166"/>
      <c r="Q165" s="166"/>
      <c r="R165" s="166"/>
      <c r="S165" s="166"/>
      <c r="T165" s="166"/>
      <c r="U165" s="166"/>
      <c r="V165" s="166"/>
    </row>
    <row r="166" spans="1:22" x14ac:dyDescent="0.25">
      <c r="A166" s="166"/>
      <c r="B166" s="166"/>
      <c r="C166" s="166"/>
      <c r="D166" s="166"/>
      <c r="E166" s="166"/>
      <c r="F166" s="166"/>
      <c r="G166" s="166"/>
      <c r="H166" s="166"/>
      <c r="I166" s="166"/>
      <c r="J166" s="166"/>
      <c r="K166" s="166"/>
      <c r="L166" s="166"/>
      <c r="M166" s="166"/>
      <c r="N166" s="166"/>
      <c r="O166" s="166"/>
      <c r="P166" s="166"/>
      <c r="Q166" s="166"/>
      <c r="R166" s="166"/>
      <c r="S166" s="166"/>
      <c r="T166" s="166"/>
      <c r="U166" s="166"/>
      <c r="V166" s="166"/>
    </row>
    <row r="167" spans="1:22" x14ac:dyDescent="0.25">
      <c r="A167" s="166"/>
      <c r="B167" s="166"/>
      <c r="C167" s="166"/>
      <c r="D167" s="166"/>
      <c r="E167" s="166"/>
      <c r="F167" s="166"/>
      <c r="G167" s="166"/>
      <c r="H167" s="166"/>
      <c r="I167" s="166"/>
      <c r="J167" s="166"/>
      <c r="K167" s="166"/>
      <c r="L167" s="166"/>
      <c r="M167" s="166"/>
      <c r="N167" s="166"/>
      <c r="O167" s="166"/>
      <c r="P167" s="166"/>
      <c r="Q167" s="166"/>
      <c r="R167" s="166"/>
      <c r="S167" s="166"/>
      <c r="T167" s="166"/>
      <c r="U167" s="166"/>
      <c r="V167" s="166"/>
    </row>
    <row r="168" spans="1:22" x14ac:dyDescent="0.25">
      <c r="A168" s="166"/>
      <c r="B168" s="166"/>
      <c r="C168" s="166"/>
      <c r="D168" s="166"/>
      <c r="E168" s="166"/>
      <c r="F168" s="166"/>
      <c r="G168" s="166"/>
      <c r="H168" s="166"/>
      <c r="I168" s="166"/>
      <c r="J168" s="166"/>
      <c r="K168" s="166"/>
      <c r="L168" s="166"/>
      <c r="M168" s="166"/>
      <c r="N168" s="166"/>
      <c r="O168" s="166"/>
      <c r="P168" s="166"/>
      <c r="Q168" s="166"/>
      <c r="R168" s="166"/>
      <c r="S168" s="166"/>
      <c r="T168" s="166"/>
      <c r="U168" s="166"/>
      <c r="V168" s="166"/>
    </row>
    <row r="169" spans="1:22" x14ac:dyDescent="0.25">
      <c r="A169" s="166"/>
      <c r="B169" s="166"/>
      <c r="C169" s="166"/>
      <c r="D169" s="166"/>
      <c r="E169" s="166"/>
      <c r="F169" s="166"/>
      <c r="G169" s="166"/>
      <c r="H169" s="166"/>
      <c r="I169" s="166"/>
      <c r="J169" s="166"/>
      <c r="K169" s="166"/>
      <c r="L169" s="166"/>
      <c r="M169" s="166"/>
      <c r="N169" s="166"/>
      <c r="O169" s="166"/>
      <c r="P169" s="166"/>
      <c r="Q169" s="166"/>
      <c r="R169" s="166"/>
      <c r="S169" s="166"/>
      <c r="T169" s="166"/>
      <c r="U169" s="166"/>
      <c r="V169" s="166"/>
    </row>
    <row r="170" spans="1:22" x14ac:dyDescent="0.25">
      <c r="A170" s="166"/>
      <c r="B170" s="166"/>
      <c r="C170" s="166"/>
      <c r="D170" s="166"/>
      <c r="E170" s="166"/>
      <c r="F170" s="166"/>
      <c r="G170" s="166"/>
      <c r="H170" s="166"/>
      <c r="I170" s="166"/>
      <c r="J170" s="166"/>
      <c r="K170" s="166"/>
      <c r="L170" s="166"/>
      <c r="M170" s="166"/>
      <c r="N170" s="166"/>
      <c r="O170" s="166"/>
      <c r="P170" s="166"/>
      <c r="Q170" s="166"/>
      <c r="R170" s="166"/>
      <c r="S170" s="166"/>
      <c r="T170" s="166"/>
      <c r="U170" s="166"/>
      <c r="V170" s="166"/>
    </row>
    <row r="171" spans="1:22" x14ac:dyDescent="0.25">
      <c r="A171" s="166"/>
      <c r="B171" s="166"/>
      <c r="C171" s="166"/>
      <c r="D171" s="166"/>
      <c r="E171" s="166"/>
      <c r="F171" s="166"/>
      <c r="G171" s="166"/>
      <c r="H171" s="166"/>
      <c r="I171" s="166"/>
      <c r="J171" s="166"/>
      <c r="K171" s="166"/>
      <c r="L171" s="166"/>
      <c r="M171" s="166"/>
      <c r="N171" s="166"/>
      <c r="O171" s="166"/>
      <c r="P171" s="166"/>
      <c r="Q171" s="166"/>
      <c r="R171" s="166"/>
      <c r="S171" s="166"/>
      <c r="T171" s="166"/>
      <c r="U171" s="166"/>
      <c r="V171" s="166"/>
    </row>
    <row r="172" spans="1:22" x14ac:dyDescent="0.25">
      <c r="A172" s="166"/>
      <c r="B172" s="166"/>
      <c r="C172" s="166"/>
      <c r="D172" s="166"/>
      <c r="E172" s="166"/>
      <c r="F172" s="166"/>
      <c r="G172" s="166"/>
      <c r="H172" s="166"/>
      <c r="I172" s="166"/>
      <c r="J172" s="166"/>
      <c r="K172" s="166"/>
      <c r="L172" s="166"/>
      <c r="M172" s="166"/>
      <c r="N172" s="166"/>
      <c r="O172" s="166"/>
      <c r="P172" s="166"/>
      <c r="Q172" s="166"/>
      <c r="R172" s="166"/>
      <c r="S172" s="166"/>
      <c r="T172" s="166"/>
      <c r="U172" s="166"/>
      <c r="V172" s="166"/>
    </row>
    <row r="173" spans="1:22" x14ac:dyDescent="0.25">
      <c r="A173" s="166"/>
      <c r="B173" s="166"/>
      <c r="C173" s="166"/>
      <c r="D173" s="166"/>
      <c r="E173" s="166"/>
      <c r="F173" s="166"/>
      <c r="G173" s="166"/>
      <c r="H173" s="166"/>
      <c r="I173" s="166"/>
      <c r="J173" s="166"/>
      <c r="K173" s="166"/>
      <c r="L173" s="166"/>
      <c r="M173" s="166"/>
      <c r="N173" s="166"/>
      <c r="O173" s="166"/>
      <c r="P173" s="166"/>
      <c r="Q173" s="166"/>
      <c r="R173" s="166"/>
      <c r="S173" s="166"/>
      <c r="T173" s="166"/>
      <c r="U173" s="166"/>
      <c r="V173" s="166"/>
    </row>
    <row r="174" spans="1:22" x14ac:dyDescent="0.25">
      <c r="A174" s="166"/>
      <c r="B174" s="166"/>
      <c r="C174" s="166"/>
      <c r="D174" s="166"/>
      <c r="E174" s="166"/>
      <c r="F174" s="166"/>
      <c r="G174" s="166"/>
      <c r="H174" s="166"/>
      <c r="I174" s="166"/>
      <c r="J174" s="166"/>
      <c r="K174" s="166"/>
      <c r="L174" s="166"/>
      <c r="M174" s="166"/>
      <c r="N174" s="166"/>
      <c r="O174" s="166"/>
      <c r="P174" s="166"/>
      <c r="Q174" s="166"/>
      <c r="R174" s="166"/>
      <c r="S174" s="166"/>
      <c r="T174" s="166"/>
      <c r="U174" s="166"/>
      <c r="V174" s="166"/>
    </row>
    <row r="175" spans="1:22" x14ac:dyDescent="0.25">
      <c r="A175" s="166"/>
      <c r="B175" s="166"/>
      <c r="C175" s="166"/>
      <c r="D175" s="166"/>
      <c r="E175" s="166"/>
      <c r="F175" s="166"/>
      <c r="G175" s="166"/>
      <c r="H175" s="166"/>
      <c r="I175" s="166"/>
      <c r="J175" s="166"/>
      <c r="K175" s="166"/>
      <c r="L175" s="166"/>
      <c r="M175" s="166"/>
      <c r="N175" s="166"/>
      <c r="O175" s="166"/>
      <c r="P175" s="166"/>
      <c r="Q175" s="166"/>
      <c r="R175" s="166"/>
      <c r="S175" s="166"/>
      <c r="T175" s="166"/>
      <c r="U175" s="166"/>
      <c r="V175" s="166"/>
    </row>
    <row r="176" spans="1:22" x14ac:dyDescent="0.25">
      <c r="A176" s="166"/>
      <c r="B176" s="166"/>
      <c r="C176" s="166"/>
      <c r="D176" s="166"/>
      <c r="E176" s="166"/>
      <c r="F176" s="166"/>
      <c r="G176" s="166"/>
      <c r="H176" s="166"/>
      <c r="I176" s="166"/>
      <c r="J176" s="166"/>
      <c r="K176" s="166"/>
      <c r="L176" s="166"/>
      <c r="M176" s="166"/>
      <c r="N176" s="166"/>
      <c r="O176" s="166"/>
      <c r="P176" s="166"/>
      <c r="Q176" s="166"/>
      <c r="R176" s="166"/>
      <c r="S176" s="166"/>
      <c r="T176" s="166"/>
      <c r="U176" s="166"/>
      <c r="V176" s="166"/>
    </row>
    <row r="177" spans="1:22" x14ac:dyDescent="0.25">
      <c r="A177" s="166"/>
      <c r="B177" s="166"/>
      <c r="C177" s="166"/>
      <c r="D177" s="166"/>
      <c r="E177" s="166"/>
      <c r="F177" s="166"/>
      <c r="G177" s="166"/>
      <c r="H177" s="166"/>
      <c r="I177" s="166"/>
      <c r="J177" s="166"/>
      <c r="K177" s="166"/>
      <c r="L177" s="166"/>
      <c r="M177" s="166"/>
      <c r="N177" s="166"/>
      <c r="O177" s="166"/>
      <c r="P177" s="166"/>
      <c r="Q177" s="166"/>
      <c r="R177" s="166"/>
      <c r="S177" s="166"/>
      <c r="T177" s="166"/>
      <c r="U177" s="166"/>
      <c r="V177" s="166"/>
    </row>
    <row r="178" spans="1:22" x14ac:dyDescent="0.25">
      <c r="A178" s="166"/>
      <c r="B178" s="166"/>
      <c r="C178" s="166"/>
      <c r="D178" s="166"/>
      <c r="E178" s="166"/>
      <c r="F178" s="166"/>
      <c r="G178" s="166"/>
      <c r="H178" s="166"/>
      <c r="I178" s="166"/>
      <c r="J178" s="166"/>
      <c r="K178" s="166"/>
      <c r="L178" s="166"/>
      <c r="M178" s="166"/>
      <c r="N178" s="166"/>
      <c r="O178" s="166"/>
      <c r="P178" s="166"/>
      <c r="Q178" s="166"/>
      <c r="R178" s="166"/>
      <c r="S178" s="166"/>
      <c r="T178" s="166"/>
      <c r="U178" s="166"/>
      <c r="V178" s="166"/>
    </row>
    <row r="179" spans="1:22" x14ac:dyDescent="0.25">
      <c r="A179" s="166"/>
      <c r="B179" s="166"/>
      <c r="C179" s="166"/>
      <c r="D179" s="166"/>
      <c r="E179" s="166"/>
      <c r="F179" s="166"/>
      <c r="G179" s="166"/>
      <c r="H179" s="166"/>
      <c r="I179" s="166"/>
      <c r="J179" s="166"/>
      <c r="K179" s="166"/>
      <c r="L179" s="166"/>
      <c r="M179" s="166"/>
      <c r="N179" s="166"/>
      <c r="O179" s="166"/>
      <c r="P179" s="166"/>
      <c r="Q179" s="166"/>
      <c r="R179" s="166"/>
      <c r="S179" s="166"/>
      <c r="T179" s="166"/>
      <c r="U179" s="166"/>
      <c r="V179" s="166"/>
    </row>
    <row r="180" spans="1:22" x14ac:dyDescent="0.25">
      <c r="A180" s="166"/>
      <c r="B180" s="166"/>
      <c r="C180" s="166"/>
      <c r="D180" s="166"/>
      <c r="E180" s="166"/>
      <c r="F180" s="166"/>
      <c r="G180" s="166"/>
      <c r="H180" s="166"/>
      <c r="I180" s="166"/>
      <c r="J180" s="166"/>
      <c r="K180" s="166"/>
      <c r="L180" s="166"/>
      <c r="M180" s="166"/>
      <c r="N180" s="166"/>
      <c r="O180" s="166"/>
      <c r="P180" s="166"/>
      <c r="Q180" s="166"/>
      <c r="R180" s="166"/>
      <c r="S180" s="166"/>
      <c r="T180" s="166"/>
      <c r="U180" s="166"/>
      <c r="V180" s="166"/>
    </row>
    <row r="181" spans="1:22" x14ac:dyDescent="0.25">
      <c r="A181" s="166"/>
      <c r="B181" s="166"/>
      <c r="C181" s="166"/>
      <c r="D181" s="166"/>
      <c r="E181" s="166"/>
      <c r="F181" s="166"/>
      <c r="G181" s="166"/>
      <c r="H181" s="166"/>
      <c r="I181" s="166"/>
      <c r="J181" s="166"/>
      <c r="K181" s="166"/>
      <c r="L181" s="166"/>
      <c r="M181" s="166"/>
      <c r="N181" s="166"/>
      <c r="O181" s="166"/>
      <c r="P181" s="166"/>
      <c r="Q181" s="166"/>
      <c r="R181" s="166"/>
      <c r="S181" s="166"/>
      <c r="T181" s="166"/>
      <c r="U181" s="166"/>
      <c r="V181" s="166"/>
    </row>
    <row r="182" spans="1:22" x14ac:dyDescent="0.25">
      <c r="A182" s="166"/>
      <c r="B182" s="166"/>
      <c r="C182" s="166"/>
      <c r="D182" s="166"/>
      <c r="E182" s="166"/>
      <c r="F182" s="166"/>
      <c r="G182" s="166"/>
      <c r="H182" s="166"/>
      <c r="I182" s="166"/>
      <c r="J182" s="166"/>
      <c r="K182" s="166"/>
      <c r="L182" s="166"/>
      <c r="M182" s="166"/>
      <c r="N182" s="166"/>
      <c r="O182" s="166"/>
      <c r="P182" s="166"/>
      <c r="Q182" s="166"/>
      <c r="R182" s="166"/>
      <c r="S182" s="166"/>
      <c r="T182" s="166"/>
      <c r="U182" s="166"/>
      <c r="V182" s="166"/>
    </row>
    <row r="183" spans="1:22" x14ac:dyDescent="0.25">
      <c r="A183" s="166"/>
      <c r="B183" s="166"/>
      <c r="C183" s="166"/>
      <c r="D183" s="166"/>
      <c r="E183" s="166"/>
      <c r="F183" s="166"/>
      <c r="G183" s="166"/>
      <c r="H183" s="166"/>
      <c r="I183" s="166"/>
      <c r="J183" s="166"/>
      <c r="K183" s="166"/>
      <c r="L183" s="166"/>
      <c r="M183" s="166"/>
      <c r="N183" s="166"/>
      <c r="O183" s="166"/>
      <c r="P183" s="166"/>
      <c r="Q183" s="166"/>
      <c r="R183" s="166"/>
      <c r="S183" s="166"/>
      <c r="T183" s="166"/>
      <c r="U183" s="166"/>
      <c r="V183" s="166"/>
    </row>
    <row r="184" spans="1:22" x14ac:dyDescent="0.25">
      <c r="A184" s="166"/>
      <c r="B184" s="166"/>
      <c r="C184" s="166"/>
      <c r="D184" s="166"/>
      <c r="E184" s="166"/>
      <c r="F184" s="166"/>
      <c r="G184" s="166"/>
      <c r="H184" s="166"/>
      <c r="I184" s="166"/>
      <c r="J184" s="166"/>
      <c r="K184" s="166"/>
      <c r="L184" s="166"/>
      <c r="M184" s="166"/>
      <c r="N184" s="166"/>
      <c r="O184" s="166"/>
      <c r="P184" s="166"/>
      <c r="Q184" s="166"/>
      <c r="R184" s="166"/>
      <c r="S184" s="166"/>
      <c r="T184" s="166"/>
      <c r="U184" s="166"/>
      <c r="V184" s="166"/>
    </row>
    <row r="185" spans="1:22" x14ac:dyDescent="0.25">
      <c r="A185" s="166"/>
      <c r="B185" s="166"/>
      <c r="C185" s="166"/>
      <c r="D185" s="166"/>
      <c r="E185" s="166"/>
      <c r="F185" s="166"/>
      <c r="G185" s="166"/>
      <c r="H185" s="166"/>
      <c r="I185" s="166"/>
      <c r="J185" s="166"/>
      <c r="K185" s="166"/>
      <c r="L185" s="166"/>
      <c r="M185" s="166"/>
      <c r="N185" s="166"/>
      <c r="O185" s="166"/>
      <c r="P185" s="166"/>
      <c r="Q185" s="166"/>
      <c r="R185" s="166"/>
      <c r="S185" s="166"/>
      <c r="T185" s="166"/>
      <c r="U185" s="166"/>
      <c r="V185" s="166"/>
    </row>
    <row r="186" spans="1:22" x14ac:dyDescent="0.25">
      <c r="A186" s="166"/>
      <c r="B186" s="166"/>
      <c r="C186" s="166"/>
      <c r="D186" s="166"/>
      <c r="E186" s="166"/>
      <c r="F186" s="166"/>
      <c r="G186" s="166"/>
      <c r="H186" s="166"/>
      <c r="I186" s="166"/>
      <c r="J186" s="166"/>
      <c r="K186" s="166"/>
      <c r="L186" s="166"/>
      <c r="M186" s="166"/>
      <c r="N186" s="166"/>
      <c r="O186" s="166"/>
      <c r="P186" s="166"/>
      <c r="Q186" s="166"/>
      <c r="R186" s="166"/>
      <c r="S186" s="166"/>
      <c r="T186" s="166"/>
      <c r="U186" s="166"/>
      <c r="V186" s="166"/>
    </row>
    <row r="187" spans="1:22" x14ac:dyDescent="0.25">
      <c r="A187" s="166"/>
      <c r="B187" s="166"/>
      <c r="C187" s="166"/>
      <c r="D187" s="166"/>
      <c r="E187" s="166"/>
      <c r="F187" s="166"/>
      <c r="G187" s="166"/>
      <c r="H187" s="166"/>
      <c r="I187" s="166"/>
      <c r="J187" s="166"/>
      <c r="K187" s="166"/>
      <c r="L187" s="166"/>
      <c r="M187" s="166"/>
      <c r="N187" s="166"/>
      <c r="O187" s="166"/>
      <c r="P187" s="166"/>
      <c r="Q187" s="166"/>
      <c r="R187" s="166"/>
      <c r="S187" s="166"/>
      <c r="T187" s="166"/>
      <c r="U187" s="166"/>
      <c r="V187" s="166"/>
    </row>
    <row r="188" spans="1:22" x14ac:dyDescent="0.25">
      <c r="A188" s="166"/>
      <c r="B188" s="166"/>
      <c r="C188" s="166"/>
      <c r="D188" s="166"/>
      <c r="E188" s="166"/>
      <c r="F188" s="166"/>
      <c r="G188" s="166"/>
      <c r="H188" s="166"/>
      <c r="I188" s="166"/>
      <c r="J188" s="166"/>
      <c r="K188" s="166"/>
      <c r="L188" s="166"/>
      <c r="M188" s="166"/>
      <c r="N188" s="166"/>
      <c r="O188" s="166"/>
      <c r="P188" s="166"/>
      <c r="Q188" s="166"/>
      <c r="R188" s="166"/>
      <c r="S188" s="166"/>
      <c r="T188" s="166"/>
      <c r="U188" s="166"/>
      <c r="V188" s="166"/>
    </row>
    <row r="189" spans="1:22" x14ac:dyDescent="0.25">
      <c r="A189" s="166"/>
      <c r="B189" s="166"/>
      <c r="C189" s="166"/>
      <c r="D189" s="166"/>
      <c r="E189" s="166"/>
      <c r="F189" s="166"/>
      <c r="G189" s="166"/>
      <c r="H189" s="166"/>
      <c r="I189" s="166"/>
      <c r="J189" s="166"/>
      <c r="K189" s="166"/>
      <c r="L189" s="166"/>
      <c r="M189" s="166"/>
      <c r="N189" s="166"/>
      <c r="O189" s="166"/>
      <c r="P189" s="166"/>
      <c r="Q189" s="166"/>
      <c r="R189" s="166"/>
      <c r="S189" s="166"/>
      <c r="T189" s="166"/>
      <c r="U189" s="166"/>
      <c r="V189" s="166"/>
    </row>
    <row r="190" spans="1:22" x14ac:dyDescent="0.25">
      <c r="A190" s="166"/>
      <c r="B190" s="166"/>
      <c r="C190" s="166"/>
      <c r="D190" s="166"/>
      <c r="E190" s="166"/>
      <c r="F190" s="166"/>
      <c r="G190" s="166"/>
      <c r="H190" s="166"/>
      <c r="I190" s="166"/>
      <c r="J190" s="166"/>
      <c r="K190" s="166"/>
      <c r="L190" s="166"/>
      <c r="M190" s="166"/>
      <c r="N190" s="166"/>
      <c r="O190" s="166"/>
      <c r="P190" s="166"/>
      <c r="Q190" s="166"/>
      <c r="R190" s="166"/>
      <c r="S190" s="166"/>
      <c r="T190" s="166"/>
      <c r="U190" s="166"/>
      <c r="V190" s="166"/>
    </row>
    <row r="191" spans="1:22" x14ac:dyDescent="0.25">
      <c r="A191" s="166"/>
      <c r="B191" s="166"/>
      <c r="C191" s="166"/>
      <c r="D191" s="166"/>
      <c r="E191" s="166"/>
      <c r="F191" s="166"/>
      <c r="G191" s="166"/>
      <c r="H191" s="166"/>
      <c r="I191" s="166"/>
      <c r="J191" s="166"/>
      <c r="K191" s="166"/>
      <c r="L191" s="166"/>
      <c r="M191" s="166"/>
      <c r="N191" s="166"/>
      <c r="O191" s="166"/>
      <c r="P191" s="166"/>
      <c r="Q191" s="166"/>
      <c r="R191" s="166"/>
      <c r="S191" s="166"/>
      <c r="T191" s="166"/>
      <c r="U191" s="166"/>
      <c r="V191" s="166"/>
    </row>
    <row r="192" spans="1:22" x14ac:dyDescent="0.25">
      <c r="A192" s="166"/>
      <c r="B192" s="166"/>
      <c r="C192" s="166"/>
      <c r="D192" s="166"/>
      <c r="E192" s="166"/>
      <c r="F192" s="166"/>
      <c r="G192" s="166"/>
      <c r="H192" s="166"/>
      <c r="I192" s="166"/>
      <c r="J192" s="166"/>
      <c r="K192" s="166"/>
      <c r="L192" s="166"/>
      <c r="M192" s="166"/>
      <c r="N192" s="166"/>
      <c r="O192" s="166"/>
      <c r="P192" s="166"/>
      <c r="Q192" s="166"/>
      <c r="R192" s="166"/>
      <c r="S192" s="166"/>
      <c r="T192" s="166"/>
      <c r="U192" s="166"/>
      <c r="V192" s="166"/>
    </row>
    <row r="193" spans="1:22" x14ac:dyDescent="0.25">
      <c r="A193" s="166"/>
      <c r="B193" s="166"/>
      <c r="C193" s="166"/>
      <c r="D193" s="166"/>
      <c r="E193" s="166"/>
      <c r="F193" s="166"/>
      <c r="G193" s="166"/>
      <c r="H193" s="166"/>
      <c r="I193" s="166"/>
      <c r="J193" s="166"/>
      <c r="K193" s="166"/>
      <c r="L193" s="166"/>
      <c r="M193" s="166"/>
      <c r="N193" s="166"/>
      <c r="O193" s="166"/>
      <c r="P193" s="166"/>
      <c r="Q193" s="166"/>
      <c r="R193" s="166"/>
      <c r="S193" s="166"/>
      <c r="T193" s="166"/>
      <c r="U193" s="166"/>
      <c r="V193" s="166"/>
    </row>
    <row r="194" spans="1:22" x14ac:dyDescent="0.25">
      <c r="A194" s="166"/>
      <c r="B194" s="166"/>
      <c r="C194" s="166"/>
      <c r="D194" s="166"/>
      <c r="E194" s="166"/>
      <c r="F194" s="166"/>
      <c r="G194" s="166"/>
      <c r="H194" s="166"/>
      <c r="I194" s="166"/>
      <c r="J194" s="166"/>
      <c r="K194" s="166"/>
      <c r="L194" s="166"/>
      <c r="M194" s="166"/>
      <c r="N194" s="166"/>
      <c r="O194" s="166"/>
      <c r="P194" s="166"/>
      <c r="Q194" s="166"/>
      <c r="R194" s="166"/>
      <c r="S194" s="166"/>
      <c r="T194" s="166"/>
      <c r="U194" s="166"/>
      <c r="V194" s="166"/>
    </row>
    <row r="195" spans="1:22" x14ac:dyDescent="0.25">
      <c r="A195" s="166"/>
      <c r="B195" s="166"/>
      <c r="C195" s="166"/>
      <c r="D195" s="166"/>
      <c r="E195" s="166"/>
      <c r="F195" s="166"/>
      <c r="G195" s="166"/>
      <c r="H195" s="166"/>
      <c r="I195" s="166"/>
      <c r="J195" s="166"/>
      <c r="K195" s="166"/>
      <c r="L195" s="166"/>
      <c r="M195" s="166"/>
      <c r="N195" s="166"/>
      <c r="O195" s="166"/>
      <c r="P195" s="166"/>
      <c r="Q195" s="166"/>
      <c r="R195" s="166"/>
      <c r="S195" s="166"/>
      <c r="T195" s="166"/>
      <c r="U195" s="166"/>
      <c r="V195" s="166"/>
    </row>
    <row r="196" spans="1:22" x14ac:dyDescent="0.25">
      <c r="A196" s="166"/>
      <c r="B196" s="166"/>
      <c r="C196" s="166"/>
      <c r="D196" s="166"/>
      <c r="E196" s="166"/>
      <c r="F196" s="166"/>
      <c r="G196" s="166"/>
      <c r="H196" s="166"/>
      <c r="I196" s="166"/>
      <c r="J196" s="166"/>
      <c r="K196" s="166"/>
      <c r="L196" s="166"/>
      <c r="M196" s="166"/>
      <c r="N196" s="166"/>
      <c r="O196" s="166"/>
      <c r="P196" s="166"/>
      <c r="Q196" s="166"/>
      <c r="R196" s="166"/>
      <c r="S196" s="166"/>
      <c r="T196" s="166"/>
      <c r="U196" s="166"/>
      <c r="V196" s="166"/>
    </row>
    <row r="197" spans="1:22" x14ac:dyDescent="0.25">
      <c r="A197" s="166"/>
      <c r="B197" s="166"/>
      <c r="C197" s="166"/>
      <c r="D197" s="166"/>
      <c r="E197" s="166"/>
      <c r="F197" s="166"/>
      <c r="G197" s="166"/>
      <c r="H197" s="166"/>
      <c r="I197" s="166"/>
      <c r="J197" s="166"/>
      <c r="K197" s="166"/>
      <c r="L197" s="166"/>
      <c r="M197" s="166"/>
      <c r="N197" s="166"/>
      <c r="O197" s="166"/>
      <c r="P197" s="166"/>
      <c r="Q197" s="166"/>
      <c r="R197" s="166"/>
      <c r="S197" s="166"/>
      <c r="T197" s="166"/>
      <c r="U197" s="166"/>
      <c r="V197" s="166"/>
    </row>
    <row r="198" spans="1:22" x14ac:dyDescent="0.25">
      <c r="A198" s="166"/>
      <c r="B198" s="166"/>
      <c r="C198" s="166"/>
      <c r="D198" s="166"/>
      <c r="E198" s="166"/>
      <c r="F198" s="166"/>
      <c r="G198" s="166"/>
      <c r="H198" s="166"/>
      <c r="I198" s="166"/>
      <c r="J198" s="166"/>
      <c r="K198" s="166"/>
      <c r="L198" s="166"/>
      <c r="M198" s="166"/>
      <c r="N198" s="166"/>
      <c r="O198" s="166"/>
      <c r="P198" s="166"/>
      <c r="Q198" s="166"/>
      <c r="R198" s="166"/>
      <c r="S198" s="166"/>
      <c r="T198" s="166"/>
      <c r="U198" s="166"/>
      <c r="V198" s="166"/>
    </row>
    <row r="199" spans="1:22" x14ac:dyDescent="0.25">
      <c r="A199" s="166"/>
      <c r="B199" s="166"/>
      <c r="C199" s="166"/>
      <c r="D199" s="166"/>
      <c r="E199" s="166"/>
      <c r="F199" s="166"/>
      <c r="G199" s="166"/>
      <c r="H199" s="166"/>
      <c r="I199" s="166"/>
      <c r="J199" s="166"/>
      <c r="K199" s="166"/>
      <c r="L199" s="166"/>
      <c r="M199" s="166"/>
      <c r="N199" s="166"/>
      <c r="O199" s="166"/>
      <c r="P199" s="166"/>
      <c r="Q199" s="166"/>
      <c r="R199" s="166"/>
      <c r="S199" s="166"/>
      <c r="T199" s="166"/>
      <c r="U199" s="166"/>
      <c r="V199" s="166"/>
    </row>
    <row r="200" spans="1:22" x14ac:dyDescent="0.25">
      <c r="A200" s="166"/>
      <c r="B200" s="166"/>
      <c r="C200" s="166"/>
      <c r="D200" s="166"/>
      <c r="E200" s="166"/>
      <c r="F200" s="166"/>
      <c r="G200" s="166"/>
      <c r="H200" s="166"/>
      <c r="I200" s="166"/>
      <c r="J200" s="166"/>
      <c r="K200" s="166"/>
      <c r="L200" s="166"/>
      <c r="M200" s="166"/>
      <c r="N200" s="166"/>
      <c r="O200" s="166"/>
      <c r="P200" s="166"/>
      <c r="Q200" s="166"/>
      <c r="R200" s="166"/>
      <c r="S200" s="166"/>
      <c r="T200" s="166"/>
      <c r="U200" s="166"/>
      <c r="V200" s="166"/>
    </row>
    <row r="201" spans="1:22" x14ac:dyDescent="0.25">
      <c r="A201" s="166"/>
      <c r="B201" s="166"/>
      <c r="C201" s="166"/>
      <c r="D201" s="166"/>
      <c r="E201" s="166"/>
      <c r="F201" s="166"/>
      <c r="G201" s="166"/>
      <c r="H201" s="166"/>
      <c r="I201" s="166"/>
      <c r="J201" s="166"/>
      <c r="K201" s="166"/>
      <c r="L201" s="166"/>
      <c r="M201" s="166"/>
      <c r="N201" s="166"/>
      <c r="O201" s="166"/>
      <c r="P201" s="166"/>
      <c r="Q201" s="166"/>
      <c r="R201" s="166"/>
      <c r="S201" s="166"/>
      <c r="T201" s="166"/>
      <c r="U201" s="166"/>
      <c r="V201" s="166"/>
    </row>
    <row r="202" spans="1:22" x14ac:dyDescent="0.25">
      <c r="A202" s="166"/>
      <c r="B202" s="166"/>
      <c r="C202" s="166"/>
      <c r="D202" s="166"/>
      <c r="E202" s="166"/>
      <c r="F202" s="166"/>
      <c r="G202" s="166"/>
      <c r="H202" s="166"/>
      <c r="I202" s="166"/>
      <c r="J202" s="166"/>
      <c r="K202" s="166"/>
      <c r="L202" s="166"/>
      <c r="M202" s="166"/>
      <c r="N202" s="166"/>
      <c r="O202" s="166"/>
      <c r="P202" s="166"/>
      <c r="Q202" s="166"/>
      <c r="R202" s="166"/>
      <c r="S202" s="166"/>
      <c r="T202" s="166"/>
      <c r="U202" s="166"/>
      <c r="V202" s="166"/>
    </row>
    <row r="203" spans="1:22" x14ac:dyDescent="0.25">
      <c r="A203" s="166"/>
      <c r="B203" s="166"/>
      <c r="C203" s="166"/>
      <c r="D203" s="166"/>
      <c r="E203" s="166"/>
      <c r="F203" s="166"/>
      <c r="G203" s="166"/>
      <c r="H203" s="166"/>
      <c r="I203" s="166"/>
      <c r="J203" s="166"/>
      <c r="K203" s="166"/>
      <c r="L203" s="166"/>
      <c r="M203" s="166"/>
      <c r="N203" s="166"/>
      <c r="O203" s="166"/>
      <c r="P203" s="166"/>
      <c r="Q203" s="166"/>
      <c r="R203" s="166"/>
      <c r="S203" s="166"/>
      <c r="T203" s="166"/>
      <c r="U203" s="166"/>
      <c r="V203" s="166"/>
    </row>
    <row r="204" spans="1:22" x14ac:dyDescent="0.25">
      <c r="A204" s="166"/>
      <c r="B204" s="166"/>
      <c r="C204" s="166"/>
      <c r="D204" s="166"/>
      <c r="E204" s="166"/>
      <c r="F204" s="166"/>
      <c r="G204" s="166"/>
      <c r="H204" s="166"/>
      <c r="I204" s="166"/>
      <c r="J204" s="166"/>
      <c r="K204" s="166"/>
      <c r="L204" s="166"/>
      <c r="M204" s="166"/>
      <c r="N204" s="166"/>
      <c r="O204" s="166"/>
      <c r="P204" s="166"/>
      <c r="Q204" s="166"/>
      <c r="R204" s="166"/>
      <c r="S204" s="166"/>
      <c r="T204" s="166"/>
      <c r="U204" s="166"/>
      <c r="V204" s="166"/>
    </row>
    <row r="205" spans="1:22" x14ac:dyDescent="0.25">
      <c r="A205" s="166"/>
      <c r="B205" s="166"/>
      <c r="C205" s="166"/>
      <c r="D205" s="166"/>
      <c r="E205" s="166"/>
      <c r="F205" s="166"/>
      <c r="G205" s="166"/>
      <c r="H205" s="166"/>
      <c r="I205" s="166"/>
      <c r="J205" s="166"/>
      <c r="K205" s="166"/>
      <c r="L205" s="166"/>
      <c r="M205" s="166"/>
      <c r="N205" s="166"/>
      <c r="O205" s="166"/>
      <c r="P205" s="166"/>
      <c r="Q205" s="166"/>
      <c r="R205" s="166"/>
      <c r="S205" s="166"/>
      <c r="T205" s="166"/>
      <c r="U205" s="166"/>
      <c r="V205" s="166"/>
    </row>
    <row r="206" spans="1:22" x14ac:dyDescent="0.25">
      <c r="A206" s="166"/>
      <c r="B206" s="166"/>
      <c r="C206" s="166"/>
      <c r="D206" s="166"/>
      <c r="E206" s="166"/>
      <c r="F206" s="166"/>
      <c r="G206" s="166"/>
      <c r="H206" s="166"/>
      <c r="I206" s="166"/>
      <c r="J206" s="166"/>
      <c r="K206" s="166"/>
      <c r="L206" s="166"/>
      <c r="M206" s="166"/>
      <c r="N206" s="166"/>
      <c r="O206" s="166"/>
      <c r="P206" s="166"/>
      <c r="Q206" s="166"/>
      <c r="R206" s="166"/>
      <c r="S206" s="166"/>
      <c r="T206" s="166"/>
      <c r="U206" s="166"/>
      <c r="V206" s="166"/>
    </row>
    <row r="207" spans="1:22" x14ac:dyDescent="0.25">
      <c r="A207" s="166"/>
      <c r="B207" s="166"/>
      <c r="C207" s="166"/>
      <c r="D207" s="166"/>
      <c r="E207" s="166"/>
      <c r="F207" s="166"/>
      <c r="G207" s="166"/>
      <c r="H207" s="166"/>
      <c r="I207" s="166"/>
      <c r="J207" s="166"/>
      <c r="K207" s="166"/>
      <c r="L207" s="166"/>
      <c r="M207" s="166"/>
      <c r="N207" s="166"/>
      <c r="O207" s="166"/>
      <c r="P207" s="166"/>
      <c r="Q207" s="166"/>
      <c r="R207" s="166"/>
      <c r="S207" s="166"/>
      <c r="T207" s="166"/>
      <c r="U207" s="166"/>
      <c r="V207" s="166"/>
    </row>
    <row r="208" spans="1:22" x14ac:dyDescent="0.25">
      <c r="A208" s="166"/>
      <c r="B208" s="166"/>
      <c r="C208" s="166"/>
      <c r="D208" s="166"/>
      <c r="E208" s="166"/>
      <c r="F208" s="166"/>
      <c r="G208" s="166"/>
      <c r="H208" s="166"/>
      <c r="I208" s="166"/>
      <c r="J208" s="166"/>
      <c r="K208" s="166"/>
      <c r="L208" s="166"/>
      <c r="M208" s="166"/>
      <c r="N208" s="166"/>
      <c r="O208" s="166"/>
      <c r="P208" s="166"/>
      <c r="Q208" s="166"/>
      <c r="R208" s="166"/>
      <c r="S208" s="166"/>
      <c r="T208" s="166"/>
      <c r="U208" s="166"/>
      <c r="V208" s="166"/>
    </row>
    <row r="209" spans="1:22" x14ac:dyDescent="0.25">
      <c r="A209" s="166"/>
      <c r="B209" s="166"/>
      <c r="C209" s="166"/>
      <c r="D209" s="166"/>
      <c r="E209" s="166"/>
      <c r="F209" s="166"/>
      <c r="G209" s="166"/>
      <c r="H209" s="166"/>
      <c r="I209" s="166"/>
      <c r="J209" s="166"/>
      <c r="K209" s="166"/>
      <c r="L209" s="166"/>
      <c r="M209" s="166"/>
      <c r="N209" s="166"/>
      <c r="O209" s="166"/>
      <c r="P209" s="166"/>
      <c r="Q209" s="166"/>
      <c r="R209" s="166"/>
      <c r="S209" s="166"/>
      <c r="T209" s="166"/>
      <c r="U209" s="166"/>
      <c r="V209" s="166"/>
    </row>
    <row r="210" spans="1:22" x14ac:dyDescent="0.25">
      <c r="A210" s="166"/>
      <c r="B210" s="166"/>
      <c r="C210" s="166"/>
      <c r="D210" s="166"/>
      <c r="E210" s="166"/>
      <c r="F210" s="166"/>
      <c r="G210" s="166"/>
      <c r="H210" s="166"/>
      <c r="I210" s="166"/>
      <c r="J210" s="166"/>
      <c r="K210" s="166"/>
      <c r="L210" s="166"/>
      <c r="M210" s="166"/>
      <c r="N210" s="166"/>
      <c r="O210" s="166"/>
      <c r="P210" s="166"/>
      <c r="Q210" s="166"/>
      <c r="R210" s="166"/>
      <c r="S210" s="166"/>
      <c r="T210" s="166"/>
      <c r="U210" s="166"/>
      <c r="V210" s="166"/>
    </row>
    <row r="211" spans="1:22" x14ac:dyDescent="0.25">
      <c r="A211" s="166"/>
      <c r="B211" s="166"/>
      <c r="C211" s="166"/>
      <c r="D211" s="166"/>
      <c r="E211" s="166"/>
      <c r="F211" s="166"/>
      <c r="G211" s="166"/>
      <c r="H211" s="166"/>
      <c r="I211" s="166"/>
      <c r="J211" s="166"/>
      <c r="K211" s="166"/>
      <c r="L211" s="166"/>
      <c r="M211" s="166"/>
      <c r="N211" s="166"/>
      <c r="O211" s="166"/>
      <c r="P211" s="166"/>
      <c r="Q211" s="166"/>
      <c r="R211" s="166"/>
      <c r="S211" s="166"/>
      <c r="T211" s="166"/>
      <c r="U211" s="166"/>
      <c r="V211" s="166"/>
    </row>
    <row r="212" spans="1:22" x14ac:dyDescent="0.25">
      <c r="A212" s="166"/>
      <c r="B212" s="166"/>
      <c r="C212" s="166"/>
      <c r="D212" s="166"/>
      <c r="E212" s="166"/>
      <c r="F212" s="166"/>
      <c r="G212" s="166"/>
      <c r="H212" s="166"/>
      <c r="I212" s="166"/>
      <c r="J212" s="166"/>
      <c r="K212" s="166"/>
      <c r="L212" s="166"/>
      <c r="M212" s="166"/>
      <c r="N212" s="166"/>
      <c r="O212" s="166"/>
      <c r="P212" s="166"/>
      <c r="Q212" s="166"/>
      <c r="R212" s="166"/>
      <c r="S212" s="166"/>
      <c r="T212" s="166"/>
      <c r="U212" s="166"/>
      <c r="V212" s="166"/>
    </row>
    <row r="213" spans="1:22" x14ac:dyDescent="0.25">
      <c r="A213" s="166"/>
      <c r="B213" s="166"/>
      <c r="C213" s="166"/>
      <c r="D213" s="166"/>
      <c r="E213" s="166"/>
      <c r="F213" s="166"/>
      <c r="G213" s="166"/>
      <c r="H213" s="166"/>
      <c r="I213" s="166"/>
      <c r="J213" s="166"/>
      <c r="K213" s="166"/>
      <c r="L213" s="166"/>
      <c r="M213" s="166"/>
      <c r="N213" s="166"/>
      <c r="O213" s="166"/>
      <c r="P213" s="166"/>
      <c r="Q213" s="166"/>
      <c r="R213" s="166"/>
      <c r="S213" s="166"/>
      <c r="T213" s="166"/>
      <c r="U213" s="166"/>
      <c r="V213" s="166"/>
    </row>
    <row r="214" spans="1:22" x14ac:dyDescent="0.25">
      <c r="A214" s="166"/>
      <c r="B214" s="166"/>
      <c r="C214" s="166"/>
      <c r="D214" s="166"/>
      <c r="E214" s="166"/>
      <c r="F214" s="166"/>
      <c r="G214" s="166"/>
      <c r="H214" s="166"/>
      <c r="I214" s="166"/>
      <c r="J214" s="166"/>
      <c r="K214" s="166"/>
      <c r="L214" s="166"/>
      <c r="M214" s="166"/>
      <c r="N214" s="166"/>
      <c r="O214" s="166"/>
      <c r="P214" s="166"/>
      <c r="Q214" s="166"/>
      <c r="R214" s="166"/>
      <c r="S214" s="166"/>
      <c r="T214" s="166"/>
      <c r="U214" s="166"/>
      <c r="V214" s="166"/>
    </row>
    <row r="215" spans="1:22" x14ac:dyDescent="0.25">
      <c r="A215" s="166"/>
      <c r="B215" s="166"/>
      <c r="C215" s="166"/>
      <c r="D215" s="166"/>
      <c r="E215" s="166"/>
      <c r="F215" s="166"/>
      <c r="G215" s="166"/>
      <c r="H215" s="166"/>
      <c r="I215" s="166"/>
      <c r="J215" s="166"/>
      <c r="K215" s="166"/>
      <c r="L215" s="166"/>
      <c r="M215" s="166"/>
      <c r="N215" s="166"/>
      <c r="O215" s="166"/>
      <c r="P215" s="166"/>
      <c r="Q215" s="166"/>
      <c r="R215" s="166"/>
      <c r="S215" s="166"/>
      <c r="T215" s="166"/>
      <c r="U215" s="166"/>
      <c r="V215" s="166"/>
    </row>
    <row r="216" spans="1:22" x14ac:dyDescent="0.25">
      <c r="A216" s="166"/>
      <c r="B216" s="166"/>
      <c r="C216" s="166"/>
      <c r="D216" s="166"/>
      <c r="E216" s="166"/>
      <c r="F216" s="166"/>
      <c r="G216" s="166"/>
      <c r="H216" s="166"/>
      <c r="I216" s="166"/>
      <c r="J216" s="166"/>
      <c r="K216" s="166"/>
      <c r="L216" s="166"/>
      <c r="M216" s="166"/>
      <c r="N216" s="166"/>
      <c r="O216" s="166"/>
      <c r="P216" s="166"/>
      <c r="Q216" s="166"/>
      <c r="R216" s="166"/>
      <c r="S216" s="166"/>
      <c r="T216" s="166"/>
      <c r="U216" s="166"/>
      <c r="V216" s="166"/>
    </row>
    <row r="217" spans="1:22" x14ac:dyDescent="0.25">
      <c r="A217" s="166"/>
      <c r="B217" s="166"/>
      <c r="C217" s="166"/>
      <c r="D217" s="166"/>
      <c r="E217" s="166"/>
      <c r="F217" s="166"/>
      <c r="G217" s="166"/>
      <c r="H217" s="166"/>
      <c r="I217" s="166"/>
      <c r="J217" s="166"/>
      <c r="K217" s="166"/>
      <c r="L217" s="166"/>
      <c r="M217" s="166"/>
      <c r="N217" s="166"/>
      <c r="O217" s="166"/>
      <c r="P217" s="166"/>
      <c r="Q217" s="166"/>
      <c r="R217" s="166"/>
      <c r="S217" s="166"/>
      <c r="T217" s="166"/>
      <c r="U217" s="166"/>
      <c r="V217" s="166"/>
    </row>
    <row r="218" spans="1:22" x14ac:dyDescent="0.25">
      <c r="A218" s="166"/>
      <c r="B218" s="166"/>
      <c r="C218" s="166"/>
      <c r="D218" s="166"/>
      <c r="E218" s="166"/>
      <c r="F218" s="166"/>
      <c r="G218" s="166"/>
      <c r="H218" s="166"/>
      <c r="I218" s="166"/>
      <c r="J218" s="166"/>
      <c r="K218" s="166"/>
      <c r="L218" s="166"/>
      <c r="M218" s="166"/>
      <c r="N218" s="166"/>
      <c r="O218" s="166"/>
      <c r="P218" s="166"/>
      <c r="Q218" s="166"/>
      <c r="R218" s="166"/>
      <c r="S218" s="166"/>
      <c r="T218" s="166"/>
      <c r="U218" s="166"/>
      <c r="V218" s="166"/>
    </row>
    <row r="219" spans="1:22" x14ac:dyDescent="0.25">
      <c r="A219" s="166"/>
      <c r="B219" s="166"/>
      <c r="C219" s="166"/>
      <c r="D219" s="166"/>
      <c r="E219" s="166"/>
      <c r="F219" s="166"/>
      <c r="G219" s="166"/>
      <c r="H219" s="166"/>
      <c r="I219" s="166"/>
      <c r="J219" s="166"/>
      <c r="K219" s="166"/>
      <c r="L219" s="166"/>
      <c r="M219" s="166"/>
      <c r="N219" s="166"/>
      <c r="O219" s="166"/>
      <c r="P219" s="166"/>
      <c r="Q219" s="166"/>
      <c r="R219" s="166"/>
      <c r="S219" s="166"/>
      <c r="T219" s="166"/>
      <c r="U219" s="166"/>
      <c r="V219" s="166"/>
    </row>
    <row r="220" spans="1:22" x14ac:dyDescent="0.25">
      <c r="A220" s="166"/>
      <c r="B220" s="166"/>
      <c r="C220" s="166"/>
      <c r="D220" s="166"/>
      <c r="E220" s="166"/>
      <c r="F220" s="166"/>
      <c r="G220" s="166"/>
      <c r="H220" s="166"/>
      <c r="I220" s="166"/>
      <c r="J220" s="166"/>
      <c r="K220" s="166"/>
      <c r="L220" s="166"/>
      <c r="M220" s="166"/>
      <c r="N220" s="166"/>
      <c r="O220" s="166"/>
      <c r="P220" s="166"/>
      <c r="Q220" s="166"/>
      <c r="R220" s="166"/>
      <c r="S220" s="166"/>
      <c r="T220" s="166"/>
      <c r="U220" s="166"/>
      <c r="V220" s="166"/>
    </row>
    <row r="221" spans="1:22" x14ac:dyDescent="0.25">
      <c r="A221" s="166"/>
      <c r="B221" s="166"/>
      <c r="C221" s="166"/>
      <c r="D221" s="166"/>
      <c r="E221" s="166"/>
      <c r="F221" s="166"/>
      <c r="G221" s="166"/>
      <c r="H221" s="166"/>
      <c r="I221" s="166"/>
      <c r="J221" s="166"/>
      <c r="K221" s="166"/>
      <c r="L221" s="166"/>
      <c r="M221" s="166"/>
      <c r="N221" s="166"/>
      <c r="O221" s="166"/>
      <c r="P221" s="166"/>
      <c r="Q221" s="166"/>
      <c r="R221" s="166"/>
      <c r="S221" s="166"/>
      <c r="T221" s="166"/>
      <c r="U221" s="166"/>
      <c r="V221" s="166"/>
    </row>
    <row r="222" spans="1:22" x14ac:dyDescent="0.25">
      <c r="A222" s="166"/>
      <c r="B222" s="166"/>
      <c r="C222" s="166"/>
      <c r="D222" s="166"/>
      <c r="E222" s="166"/>
      <c r="F222" s="166"/>
      <c r="G222" s="166"/>
      <c r="H222" s="166"/>
      <c r="I222" s="166"/>
      <c r="J222" s="166"/>
      <c r="K222" s="166"/>
      <c r="L222" s="166"/>
      <c r="M222" s="166"/>
      <c r="N222" s="166"/>
      <c r="O222" s="166"/>
      <c r="P222" s="166"/>
      <c r="Q222" s="166"/>
      <c r="R222" s="166"/>
      <c r="S222" s="166"/>
      <c r="T222" s="166"/>
      <c r="U222" s="166"/>
      <c r="V222" s="166"/>
    </row>
    <row r="223" spans="1:22" x14ac:dyDescent="0.25">
      <c r="A223" s="166"/>
      <c r="B223" s="166"/>
      <c r="C223" s="166"/>
      <c r="D223" s="166"/>
      <c r="E223" s="166"/>
      <c r="F223" s="166"/>
      <c r="G223" s="166"/>
      <c r="H223" s="166"/>
      <c r="I223" s="166"/>
      <c r="J223" s="166"/>
      <c r="K223" s="166"/>
      <c r="L223" s="166"/>
      <c r="M223" s="166"/>
      <c r="N223" s="166"/>
      <c r="O223" s="166"/>
      <c r="P223" s="166"/>
      <c r="Q223" s="166"/>
      <c r="R223" s="166"/>
      <c r="S223" s="166"/>
      <c r="T223" s="166"/>
      <c r="U223" s="166"/>
      <c r="V223" s="166"/>
    </row>
    <row r="224" spans="1:22" x14ac:dyDescent="0.25">
      <c r="A224" s="166"/>
      <c r="B224" s="166"/>
      <c r="C224" s="166"/>
      <c r="D224" s="166"/>
      <c r="E224" s="166"/>
      <c r="F224" s="166"/>
      <c r="G224" s="166"/>
      <c r="H224" s="166"/>
      <c r="I224" s="166"/>
      <c r="J224" s="166"/>
      <c r="K224" s="166"/>
      <c r="L224" s="166"/>
      <c r="M224" s="166"/>
      <c r="N224" s="166"/>
      <c r="O224" s="166"/>
      <c r="P224" s="166"/>
      <c r="Q224" s="166"/>
      <c r="R224" s="166"/>
      <c r="S224" s="166"/>
      <c r="T224" s="166"/>
      <c r="U224" s="166"/>
      <c r="V224" s="166"/>
    </row>
    <row r="225" spans="1:22" x14ac:dyDescent="0.25">
      <c r="A225" s="166"/>
      <c r="B225" s="166"/>
      <c r="C225" s="166"/>
      <c r="D225" s="166"/>
      <c r="E225" s="166"/>
      <c r="F225" s="166"/>
      <c r="G225" s="166"/>
      <c r="H225" s="166"/>
      <c r="I225" s="166"/>
      <c r="J225" s="166"/>
      <c r="K225" s="166"/>
      <c r="L225" s="166"/>
      <c r="M225" s="166"/>
      <c r="N225" s="166"/>
      <c r="O225" s="166"/>
      <c r="P225" s="166"/>
      <c r="Q225" s="166"/>
      <c r="R225" s="166"/>
      <c r="S225" s="166"/>
      <c r="T225" s="166"/>
      <c r="U225" s="166"/>
      <c r="V225" s="166"/>
    </row>
    <row r="226" spans="1:22" x14ac:dyDescent="0.25">
      <c r="A226" s="166"/>
      <c r="B226" s="166"/>
      <c r="C226" s="166"/>
      <c r="D226" s="166"/>
      <c r="E226" s="166"/>
      <c r="F226" s="166"/>
      <c r="G226" s="166"/>
      <c r="H226" s="166"/>
      <c r="I226" s="166"/>
      <c r="J226" s="166"/>
      <c r="K226" s="166"/>
      <c r="L226" s="166"/>
      <c r="M226" s="166"/>
      <c r="N226" s="166"/>
      <c r="O226" s="166"/>
      <c r="P226" s="166"/>
      <c r="Q226" s="166"/>
      <c r="R226" s="166"/>
      <c r="S226" s="166"/>
      <c r="T226" s="166"/>
      <c r="U226" s="166"/>
      <c r="V226" s="166"/>
    </row>
    <row r="227" spans="1:22" x14ac:dyDescent="0.25">
      <c r="A227" s="166"/>
      <c r="B227" s="166"/>
      <c r="C227" s="166"/>
      <c r="D227" s="166"/>
      <c r="E227" s="166"/>
      <c r="F227" s="166"/>
      <c r="G227" s="166"/>
      <c r="H227" s="166"/>
      <c r="I227" s="166"/>
      <c r="J227" s="166"/>
      <c r="K227" s="166"/>
      <c r="L227" s="166"/>
      <c r="M227" s="166"/>
      <c r="N227" s="166"/>
      <c r="O227" s="166"/>
      <c r="P227" s="166"/>
      <c r="Q227" s="166"/>
      <c r="R227" s="166"/>
      <c r="S227" s="166"/>
      <c r="T227" s="166"/>
      <c r="U227" s="166"/>
      <c r="V227" s="166"/>
    </row>
    <row r="228" spans="1:22" x14ac:dyDescent="0.25">
      <c r="A228" s="166"/>
      <c r="B228" s="166"/>
      <c r="C228" s="166"/>
      <c r="D228" s="166"/>
      <c r="E228" s="166"/>
      <c r="F228" s="166"/>
      <c r="G228" s="166"/>
      <c r="H228" s="166"/>
      <c r="I228" s="166"/>
      <c r="J228" s="166"/>
      <c r="K228" s="166"/>
      <c r="L228" s="166"/>
      <c r="M228" s="166"/>
      <c r="N228" s="166"/>
      <c r="O228" s="166"/>
      <c r="P228" s="166"/>
      <c r="Q228" s="166"/>
      <c r="R228" s="166"/>
      <c r="S228" s="166"/>
      <c r="T228" s="166"/>
      <c r="U228" s="166"/>
      <c r="V228" s="166"/>
    </row>
    <row r="229" spans="1:22" x14ac:dyDescent="0.25">
      <c r="A229" s="166"/>
      <c r="B229" s="166"/>
      <c r="C229" s="166"/>
      <c r="D229" s="166"/>
      <c r="E229" s="166"/>
      <c r="F229" s="166"/>
      <c r="G229" s="166"/>
      <c r="H229" s="166"/>
      <c r="I229" s="166"/>
      <c r="J229" s="166"/>
      <c r="K229" s="166"/>
      <c r="L229" s="166"/>
      <c r="M229" s="166"/>
      <c r="N229" s="166"/>
      <c r="O229" s="166"/>
      <c r="P229" s="166"/>
      <c r="Q229" s="166"/>
      <c r="R229" s="166"/>
      <c r="S229" s="166"/>
      <c r="T229" s="166"/>
      <c r="U229" s="166"/>
      <c r="V229" s="166"/>
    </row>
    <row r="230" spans="1:22" x14ac:dyDescent="0.25">
      <c r="A230" s="166"/>
      <c r="B230" s="166"/>
      <c r="C230" s="166"/>
      <c r="D230" s="166"/>
      <c r="E230" s="166"/>
      <c r="F230" s="166"/>
      <c r="G230" s="166"/>
      <c r="H230" s="166"/>
      <c r="I230" s="166"/>
      <c r="J230" s="166"/>
      <c r="K230" s="166"/>
      <c r="L230" s="166"/>
      <c r="M230" s="166"/>
      <c r="N230" s="166"/>
      <c r="O230" s="166"/>
      <c r="P230" s="166"/>
      <c r="Q230" s="166"/>
      <c r="R230" s="166"/>
      <c r="S230" s="166"/>
      <c r="T230" s="166"/>
      <c r="U230" s="166"/>
      <c r="V230" s="166"/>
    </row>
    <row r="231" spans="1:22" x14ac:dyDescent="0.25">
      <c r="A231" s="166"/>
      <c r="B231" s="166"/>
      <c r="C231" s="166"/>
      <c r="D231" s="166"/>
      <c r="E231" s="166"/>
      <c r="F231" s="166"/>
      <c r="G231" s="166"/>
      <c r="H231" s="166"/>
      <c r="I231" s="166"/>
      <c r="J231" s="166"/>
      <c r="K231" s="166"/>
      <c r="L231" s="166"/>
      <c r="M231" s="166"/>
      <c r="N231" s="166"/>
      <c r="O231" s="166"/>
      <c r="P231" s="166"/>
      <c r="Q231" s="166"/>
      <c r="R231" s="166"/>
      <c r="S231" s="166"/>
      <c r="T231" s="166"/>
      <c r="U231" s="166"/>
      <c r="V231" s="166"/>
    </row>
    <row r="232" spans="1:22" x14ac:dyDescent="0.25">
      <c r="A232" s="166"/>
      <c r="B232" s="166"/>
      <c r="C232" s="166"/>
      <c r="D232" s="166"/>
      <c r="E232" s="166"/>
      <c r="F232" s="166"/>
      <c r="G232" s="166"/>
      <c r="H232" s="166"/>
      <c r="I232" s="166"/>
      <c r="J232" s="166"/>
      <c r="K232" s="166"/>
      <c r="L232" s="166"/>
      <c r="M232" s="166"/>
      <c r="N232" s="166"/>
      <c r="O232" s="166"/>
      <c r="P232" s="166"/>
      <c r="Q232" s="166"/>
      <c r="R232" s="166"/>
      <c r="S232" s="166"/>
      <c r="T232" s="166"/>
      <c r="U232" s="166"/>
      <c r="V232" s="166"/>
    </row>
    <row r="233" spans="1:22" x14ac:dyDescent="0.25">
      <c r="A233" s="166"/>
      <c r="B233" s="166"/>
      <c r="C233" s="166"/>
      <c r="D233" s="166"/>
      <c r="E233" s="166"/>
      <c r="F233" s="166"/>
      <c r="G233" s="166"/>
      <c r="H233" s="166"/>
      <c r="I233" s="166"/>
      <c r="J233" s="166"/>
      <c r="K233" s="166"/>
      <c r="L233" s="166"/>
      <c r="M233" s="166"/>
      <c r="N233" s="166"/>
      <c r="O233" s="166"/>
      <c r="P233" s="166"/>
      <c r="Q233" s="166"/>
      <c r="R233" s="166"/>
      <c r="S233" s="166"/>
      <c r="T233" s="166"/>
      <c r="U233" s="166"/>
      <c r="V233" s="166"/>
    </row>
    <row r="234" spans="1:22" x14ac:dyDescent="0.25">
      <c r="A234" s="166"/>
      <c r="B234" s="166"/>
      <c r="C234" s="166"/>
      <c r="D234" s="166"/>
      <c r="E234" s="166"/>
      <c r="F234" s="166"/>
      <c r="G234" s="166"/>
      <c r="H234" s="166"/>
      <c r="I234" s="166"/>
      <c r="J234" s="166"/>
      <c r="K234" s="166"/>
      <c r="L234" s="166"/>
      <c r="M234" s="166"/>
      <c r="N234" s="166"/>
      <c r="O234" s="166"/>
      <c r="P234" s="166"/>
      <c r="Q234" s="166"/>
      <c r="R234" s="166"/>
      <c r="S234" s="166"/>
      <c r="T234" s="166"/>
      <c r="U234" s="166"/>
      <c r="V234" s="166"/>
    </row>
    <row r="235" spans="1:22" x14ac:dyDescent="0.25">
      <c r="A235" s="166"/>
      <c r="B235" s="166"/>
      <c r="C235" s="166"/>
      <c r="D235" s="166"/>
      <c r="E235" s="166"/>
      <c r="F235" s="166"/>
      <c r="G235" s="166"/>
      <c r="H235" s="166"/>
      <c r="I235" s="166"/>
      <c r="J235" s="166"/>
      <c r="K235" s="166"/>
      <c r="L235" s="166"/>
      <c r="M235" s="166"/>
      <c r="N235" s="166"/>
      <c r="O235" s="166"/>
      <c r="P235" s="166"/>
      <c r="Q235" s="166"/>
      <c r="R235" s="166"/>
      <c r="S235" s="166"/>
      <c r="T235" s="166"/>
      <c r="U235" s="166"/>
      <c r="V235" s="166"/>
    </row>
    <row r="236" spans="1:22" x14ac:dyDescent="0.25">
      <c r="A236" s="166"/>
      <c r="B236" s="166"/>
      <c r="C236" s="166"/>
      <c r="D236" s="166"/>
      <c r="E236" s="166"/>
      <c r="F236" s="166"/>
      <c r="G236" s="166"/>
      <c r="H236" s="166"/>
      <c r="I236" s="166"/>
      <c r="J236" s="166"/>
      <c r="K236" s="166"/>
      <c r="L236" s="166"/>
      <c r="M236" s="166"/>
      <c r="N236" s="166"/>
      <c r="O236" s="166"/>
      <c r="P236" s="166"/>
      <c r="Q236" s="166"/>
      <c r="R236" s="166"/>
      <c r="S236" s="166"/>
      <c r="T236" s="166"/>
      <c r="U236" s="166"/>
      <c r="V236" s="166"/>
    </row>
    <row r="237" spans="1:22" x14ac:dyDescent="0.25">
      <c r="A237" s="166"/>
      <c r="B237" s="166"/>
      <c r="C237" s="166"/>
      <c r="D237" s="166"/>
      <c r="E237" s="166"/>
      <c r="F237" s="166"/>
      <c r="G237" s="166"/>
      <c r="H237" s="166"/>
      <c r="I237" s="166"/>
      <c r="J237" s="166"/>
      <c r="K237" s="166"/>
      <c r="L237" s="166"/>
      <c r="M237" s="166"/>
      <c r="N237" s="166"/>
      <c r="O237" s="166"/>
      <c r="P237" s="166"/>
      <c r="Q237" s="166"/>
      <c r="R237" s="166"/>
      <c r="S237" s="166"/>
      <c r="T237" s="166"/>
      <c r="U237" s="166"/>
      <c r="V237" s="166"/>
    </row>
    <row r="238" spans="1:22" x14ac:dyDescent="0.25">
      <c r="A238" s="166"/>
      <c r="B238" s="166"/>
      <c r="C238" s="166"/>
      <c r="D238" s="166"/>
      <c r="E238" s="166"/>
      <c r="F238" s="166"/>
      <c r="G238" s="166"/>
      <c r="H238" s="166"/>
      <c r="I238" s="166"/>
      <c r="J238" s="166"/>
      <c r="K238" s="166"/>
      <c r="L238" s="166"/>
      <c r="M238" s="166"/>
      <c r="N238" s="166"/>
      <c r="O238" s="166"/>
      <c r="P238" s="166"/>
      <c r="Q238" s="166"/>
      <c r="R238" s="166"/>
      <c r="S238" s="166"/>
      <c r="T238" s="166"/>
      <c r="U238" s="166"/>
      <c r="V238" s="166"/>
    </row>
    <row r="239" spans="1:22" x14ac:dyDescent="0.25">
      <c r="A239" s="166"/>
      <c r="B239" s="166"/>
      <c r="C239" s="166"/>
      <c r="D239" s="166"/>
      <c r="E239" s="166"/>
      <c r="F239" s="166"/>
      <c r="G239" s="166"/>
      <c r="H239" s="166"/>
      <c r="I239" s="166"/>
      <c r="J239" s="166"/>
      <c r="K239" s="166"/>
      <c r="L239" s="166"/>
      <c r="M239" s="166"/>
      <c r="N239" s="166"/>
      <c r="O239" s="166"/>
      <c r="P239" s="166"/>
      <c r="Q239" s="166"/>
      <c r="R239" s="166"/>
      <c r="S239" s="166"/>
      <c r="T239" s="166"/>
      <c r="U239" s="166"/>
      <c r="V239" s="166"/>
    </row>
    <row r="240" spans="1:22" x14ac:dyDescent="0.25">
      <c r="A240" s="166"/>
      <c r="B240" s="166"/>
      <c r="C240" s="166"/>
      <c r="D240" s="166"/>
      <c r="E240" s="166"/>
      <c r="F240" s="166"/>
      <c r="G240" s="166"/>
      <c r="H240" s="166"/>
      <c r="I240" s="166"/>
      <c r="J240" s="166"/>
      <c r="K240" s="166"/>
      <c r="L240" s="166"/>
      <c r="M240" s="166"/>
      <c r="N240" s="166"/>
      <c r="O240" s="166"/>
      <c r="P240" s="166"/>
      <c r="Q240" s="166"/>
      <c r="R240" s="166"/>
      <c r="S240" s="166"/>
      <c r="T240" s="166"/>
      <c r="U240" s="166"/>
      <c r="V240" s="166"/>
    </row>
    <row r="241" spans="1:22" x14ac:dyDescent="0.25">
      <c r="A241" s="166"/>
      <c r="B241" s="166"/>
      <c r="C241" s="166"/>
      <c r="D241" s="166"/>
      <c r="E241" s="166"/>
      <c r="F241" s="166"/>
      <c r="G241" s="166"/>
      <c r="H241" s="166"/>
      <c r="I241" s="166"/>
      <c r="J241" s="166"/>
      <c r="K241" s="166"/>
      <c r="L241" s="166"/>
      <c r="M241" s="166"/>
      <c r="N241" s="166"/>
      <c r="O241" s="166"/>
      <c r="P241" s="166"/>
      <c r="Q241" s="166"/>
      <c r="R241" s="166"/>
      <c r="S241" s="166"/>
      <c r="T241" s="166"/>
      <c r="U241" s="166"/>
      <c r="V241" s="166"/>
    </row>
    <row r="242" spans="1:22" x14ac:dyDescent="0.25">
      <c r="A242" s="166"/>
      <c r="B242" s="166"/>
      <c r="C242" s="166"/>
      <c r="D242" s="166"/>
      <c r="E242" s="166"/>
      <c r="F242" s="166"/>
      <c r="G242" s="166"/>
      <c r="H242" s="166"/>
      <c r="I242" s="166"/>
      <c r="J242" s="166"/>
      <c r="K242" s="166"/>
      <c r="L242" s="166"/>
      <c r="M242" s="166"/>
      <c r="N242" s="166"/>
      <c r="O242" s="166"/>
      <c r="P242" s="166"/>
      <c r="Q242" s="166"/>
      <c r="R242" s="166"/>
      <c r="S242" s="166"/>
      <c r="T242" s="166"/>
      <c r="U242" s="166"/>
      <c r="V242" s="166"/>
    </row>
    <row r="243" spans="1:22" x14ac:dyDescent="0.25">
      <c r="A243" s="166"/>
      <c r="B243" s="166"/>
      <c r="C243" s="166"/>
      <c r="D243" s="166"/>
      <c r="E243" s="166"/>
      <c r="F243" s="166"/>
      <c r="G243" s="166"/>
      <c r="H243" s="166"/>
      <c r="I243" s="166"/>
      <c r="J243" s="166"/>
      <c r="K243" s="166"/>
      <c r="L243" s="166"/>
      <c r="M243" s="166"/>
      <c r="N243" s="166"/>
      <c r="O243" s="166"/>
      <c r="P243" s="166"/>
      <c r="Q243" s="166"/>
      <c r="R243" s="166"/>
      <c r="S243" s="166"/>
      <c r="T243" s="166"/>
      <c r="U243" s="166"/>
      <c r="V243" s="166"/>
    </row>
    <row r="244" spans="1:22" x14ac:dyDescent="0.25">
      <c r="A244" s="166"/>
      <c r="B244" s="166"/>
      <c r="C244" s="166"/>
      <c r="D244" s="166"/>
      <c r="E244" s="166"/>
      <c r="F244" s="166"/>
      <c r="G244" s="166"/>
      <c r="H244" s="166"/>
      <c r="I244" s="166"/>
      <c r="J244" s="166"/>
      <c r="K244" s="166"/>
      <c r="L244" s="166"/>
      <c r="M244" s="166"/>
      <c r="N244" s="166"/>
      <c r="O244" s="166"/>
      <c r="P244" s="166"/>
      <c r="Q244" s="166"/>
      <c r="R244" s="166"/>
      <c r="S244" s="166"/>
      <c r="T244" s="166"/>
      <c r="U244" s="166"/>
      <c r="V244" s="166"/>
    </row>
    <row r="245" spans="1:22" x14ac:dyDescent="0.25">
      <c r="A245" s="166"/>
      <c r="B245" s="166"/>
      <c r="C245" s="166"/>
      <c r="D245" s="166"/>
      <c r="E245" s="166"/>
      <c r="F245" s="166"/>
      <c r="G245" s="166"/>
      <c r="H245" s="166"/>
      <c r="I245" s="166"/>
      <c r="J245" s="166"/>
      <c r="K245" s="166"/>
      <c r="L245" s="166"/>
      <c r="M245" s="166"/>
      <c r="N245" s="166"/>
      <c r="O245" s="166"/>
      <c r="P245" s="166"/>
      <c r="Q245" s="166"/>
      <c r="R245" s="166"/>
      <c r="S245" s="166"/>
      <c r="T245" s="166"/>
      <c r="U245" s="166"/>
      <c r="V245" s="166"/>
    </row>
    <row r="246" spans="1:22" x14ac:dyDescent="0.25">
      <c r="A246" s="166"/>
      <c r="B246" s="166"/>
      <c r="C246" s="166"/>
      <c r="D246" s="166"/>
      <c r="E246" s="166"/>
      <c r="F246" s="166"/>
      <c r="G246" s="166"/>
      <c r="H246" s="166"/>
      <c r="I246" s="166"/>
      <c r="J246" s="166"/>
      <c r="K246" s="166"/>
      <c r="L246" s="166"/>
      <c r="M246" s="166"/>
      <c r="N246" s="166"/>
      <c r="O246" s="166"/>
      <c r="P246" s="166"/>
      <c r="Q246" s="166"/>
      <c r="R246" s="166"/>
      <c r="S246" s="166"/>
      <c r="T246" s="166"/>
      <c r="U246" s="166"/>
      <c r="V246" s="166"/>
    </row>
    <row r="247" spans="1:22" x14ac:dyDescent="0.25">
      <c r="A247" s="166"/>
      <c r="B247" s="166"/>
      <c r="C247" s="166"/>
      <c r="D247" s="166"/>
      <c r="E247" s="166"/>
      <c r="F247" s="166"/>
      <c r="G247" s="166"/>
      <c r="H247" s="166"/>
      <c r="I247" s="166"/>
      <c r="J247" s="166"/>
      <c r="K247" s="166"/>
      <c r="L247" s="166"/>
      <c r="M247" s="166"/>
      <c r="N247" s="166"/>
      <c r="O247" s="166"/>
      <c r="P247" s="166"/>
      <c r="Q247" s="166"/>
      <c r="R247" s="166"/>
      <c r="S247" s="166"/>
      <c r="T247" s="166"/>
      <c r="U247" s="166"/>
      <c r="V247" s="166"/>
    </row>
    <row r="248" spans="1:22" x14ac:dyDescent="0.25">
      <c r="A248" s="166"/>
      <c r="B248" s="166"/>
      <c r="C248" s="166"/>
      <c r="D248" s="166"/>
      <c r="E248" s="166"/>
      <c r="F248" s="166"/>
      <c r="G248" s="166"/>
      <c r="H248" s="166"/>
      <c r="I248" s="166"/>
      <c r="J248" s="166"/>
      <c r="K248" s="166"/>
      <c r="L248" s="166"/>
      <c r="M248" s="166"/>
      <c r="N248" s="166"/>
      <c r="O248" s="166"/>
      <c r="P248" s="166"/>
      <c r="Q248" s="166"/>
      <c r="R248" s="166"/>
      <c r="S248" s="166"/>
      <c r="T248" s="166"/>
      <c r="U248" s="166"/>
      <c r="V248" s="166"/>
    </row>
    <row r="249" spans="1:22" x14ac:dyDescent="0.25">
      <c r="A249" s="166"/>
      <c r="B249" s="166"/>
      <c r="C249" s="166"/>
      <c r="D249" s="166"/>
      <c r="E249" s="166"/>
      <c r="F249" s="166"/>
      <c r="G249" s="166"/>
      <c r="H249" s="166"/>
      <c r="I249" s="166"/>
      <c r="J249" s="166"/>
      <c r="K249" s="166"/>
      <c r="L249" s="166"/>
      <c r="M249" s="166"/>
      <c r="N249" s="166"/>
      <c r="O249" s="166"/>
      <c r="P249" s="166"/>
      <c r="Q249" s="166"/>
      <c r="R249" s="166"/>
      <c r="S249" s="166"/>
      <c r="T249" s="166"/>
      <c r="U249" s="166"/>
      <c r="V249" s="166"/>
    </row>
    <row r="250" spans="1:22" x14ac:dyDescent="0.25">
      <c r="A250" s="166"/>
      <c r="B250" s="166"/>
      <c r="C250" s="166"/>
      <c r="D250" s="166"/>
      <c r="E250" s="166"/>
      <c r="F250" s="166"/>
      <c r="G250" s="166"/>
      <c r="H250" s="166"/>
      <c r="I250" s="166"/>
      <c r="J250" s="166"/>
      <c r="K250" s="166"/>
      <c r="L250" s="166"/>
      <c r="M250" s="166"/>
      <c r="N250" s="166"/>
      <c r="O250" s="166"/>
      <c r="P250" s="166"/>
      <c r="Q250" s="166"/>
      <c r="R250" s="166"/>
      <c r="S250" s="166"/>
      <c r="T250" s="166"/>
      <c r="U250" s="166"/>
      <c r="V250" s="166"/>
    </row>
    <row r="251" spans="1:22" x14ac:dyDescent="0.25">
      <c r="A251" s="166"/>
      <c r="B251" s="166"/>
      <c r="C251" s="166"/>
      <c r="D251" s="166"/>
      <c r="E251" s="166"/>
      <c r="F251" s="166"/>
      <c r="G251" s="166"/>
      <c r="H251" s="166"/>
      <c r="I251" s="166"/>
      <c r="J251" s="166"/>
      <c r="K251" s="166"/>
      <c r="L251" s="166"/>
      <c r="M251" s="166"/>
      <c r="N251" s="166"/>
      <c r="O251" s="166"/>
      <c r="P251" s="166"/>
      <c r="Q251" s="166"/>
      <c r="R251" s="166"/>
      <c r="S251" s="166"/>
      <c r="T251" s="166"/>
      <c r="U251" s="166"/>
      <c r="V251" s="166"/>
    </row>
    <row r="252" spans="1:22" x14ac:dyDescent="0.25">
      <c r="A252" s="166"/>
      <c r="B252" s="166"/>
      <c r="C252" s="166"/>
      <c r="D252" s="166"/>
      <c r="E252" s="166"/>
      <c r="F252" s="166"/>
      <c r="G252" s="166"/>
      <c r="H252" s="166"/>
      <c r="I252" s="166"/>
      <c r="J252" s="166"/>
      <c r="K252" s="166"/>
      <c r="L252" s="166"/>
      <c r="M252" s="166"/>
      <c r="N252" s="166"/>
      <c r="O252" s="166"/>
      <c r="P252" s="166"/>
      <c r="Q252" s="166"/>
      <c r="R252" s="166"/>
      <c r="S252" s="166"/>
      <c r="T252" s="166"/>
      <c r="U252" s="166"/>
      <c r="V252" s="166"/>
    </row>
    <row r="253" spans="1:22" x14ac:dyDescent="0.25">
      <c r="A253" s="166"/>
      <c r="B253" s="166"/>
      <c r="C253" s="166"/>
      <c r="D253" s="166"/>
      <c r="E253" s="166"/>
      <c r="F253" s="166"/>
      <c r="G253" s="166"/>
      <c r="H253" s="166"/>
      <c r="I253" s="166"/>
      <c r="J253" s="166"/>
      <c r="K253" s="166"/>
      <c r="L253" s="166"/>
      <c r="M253" s="166"/>
      <c r="N253" s="166"/>
      <c r="O253" s="166"/>
      <c r="P253" s="166"/>
      <c r="Q253" s="166"/>
      <c r="R253" s="166"/>
      <c r="S253" s="166"/>
      <c r="T253" s="166"/>
      <c r="U253" s="166"/>
      <c r="V253" s="166"/>
    </row>
    <row r="254" spans="1:22" x14ac:dyDescent="0.25">
      <c r="A254" s="166"/>
      <c r="B254" s="166"/>
      <c r="C254" s="166"/>
      <c r="D254" s="166"/>
      <c r="E254" s="166"/>
      <c r="F254" s="166"/>
      <c r="G254" s="166"/>
      <c r="H254" s="166"/>
      <c r="I254" s="166"/>
      <c r="J254" s="166"/>
      <c r="K254" s="166"/>
      <c r="L254" s="166"/>
      <c r="M254" s="166"/>
      <c r="N254" s="166"/>
      <c r="O254" s="166"/>
      <c r="P254" s="166"/>
      <c r="Q254" s="166"/>
      <c r="R254" s="166"/>
      <c r="S254" s="166"/>
      <c r="T254" s="166"/>
      <c r="U254" s="166"/>
      <c r="V254" s="166"/>
    </row>
    <row r="255" spans="1:22" x14ac:dyDescent="0.25">
      <c r="A255" s="166"/>
      <c r="B255" s="166"/>
      <c r="C255" s="166"/>
      <c r="D255" s="166"/>
      <c r="E255" s="166"/>
      <c r="F255" s="166"/>
      <c r="G255" s="166"/>
      <c r="H255" s="166"/>
      <c r="I255" s="166"/>
      <c r="J255" s="166"/>
      <c r="K255" s="166"/>
      <c r="L255" s="166"/>
      <c r="M255" s="166"/>
      <c r="N255" s="166"/>
      <c r="O255" s="166"/>
      <c r="P255" s="166"/>
      <c r="Q255" s="166"/>
      <c r="R255" s="166"/>
      <c r="S255" s="166"/>
      <c r="T255" s="166"/>
      <c r="U255" s="166"/>
      <c r="V255" s="166"/>
    </row>
    <row r="256" spans="1:22" x14ac:dyDescent="0.25">
      <c r="A256" s="166"/>
      <c r="B256" s="166"/>
      <c r="C256" s="166"/>
      <c r="D256" s="166"/>
      <c r="E256" s="166"/>
      <c r="F256" s="166"/>
      <c r="G256" s="166"/>
      <c r="H256" s="166"/>
      <c r="I256" s="166"/>
      <c r="J256" s="166"/>
      <c r="K256" s="166"/>
      <c r="L256" s="166"/>
      <c r="M256" s="166"/>
      <c r="N256" s="166"/>
      <c r="O256" s="166"/>
      <c r="P256" s="166"/>
      <c r="Q256" s="166"/>
      <c r="R256" s="166"/>
      <c r="S256" s="166"/>
      <c r="T256" s="166"/>
      <c r="U256" s="166"/>
      <c r="V256" s="166"/>
    </row>
    <row r="257" spans="1:22" x14ac:dyDescent="0.25">
      <c r="A257" s="166"/>
      <c r="B257" s="166"/>
      <c r="C257" s="166"/>
      <c r="D257" s="166"/>
      <c r="E257" s="166"/>
      <c r="F257" s="166"/>
      <c r="G257" s="166"/>
      <c r="H257" s="166"/>
      <c r="I257" s="166"/>
      <c r="J257" s="166"/>
      <c r="K257" s="166"/>
      <c r="L257" s="166"/>
      <c r="M257" s="166"/>
      <c r="N257" s="166"/>
      <c r="O257" s="166"/>
      <c r="P257" s="166"/>
      <c r="Q257" s="166"/>
      <c r="R257" s="166"/>
      <c r="S257" s="166"/>
      <c r="T257" s="166"/>
      <c r="U257" s="166"/>
      <c r="V257" s="166"/>
    </row>
    <row r="258" spans="1:22" x14ac:dyDescent="0.25">
      <c r="A258" s="166"/>
      <c r="B258" s="166"/>
      <c r="C258" s="166"/>
      <c r="D258" s="166"/>
      <c r="E258" s="166"/>
      <c r="F258" s="166"/>
      <c r="G258" s="166"/>
      <c r="H258" s="166"/>
      <c r="I258" s="166"/>
      <c r="J258" s="166"/>
      <c r="K258" s="166"/>
      <c r="L258" s="166"/>
      <c r="M258" s="166"/>
      <c r="N258" s="166"/>
      <c r="O258" s="166"/>
      <c r="P258" s="166"/>
      <c r="Q258" s="166"/>
      <c r="R258" s="166"/>
      <c r="S258" s="166"/>
      <c r="T258" s="166"/>
      <c r="U258" s="166"/>
      <c r="V258" s="166"/>
    </row>
    <row r="259" spans="1:22" x14ac:dyDescent="0.25">
      <c r="A259" s="166"/>
      <c r="B259" s="166"/>
      <c r="C259" s="166"/>
      <c r="D259" s="166"/>
      <c r="E259" s="166"/>
      <c r="F259" s="166"/>
      <c r="G259" s="166"/>
      <c r="H259" s="166"/>
      <c r="I259" s="166"/>
      <c r="J259" s="166"/>
      <c r="K259" s="166"/>
      <c r="L259" s="166"/>
      <c r="M259" s="166"/>
      <c r="N259" s="166"/>
      <c r="O259" s="166"/>
      <c r="P259" s="166"/>
      <c r="Q259" s="166"/>
      <c r="R259" s="166"/>
      <c r="S259" s="166"/>
      <c r="T259" s="166"/>
      <c r="U259" s="166"/>
      <c r="V259" s="166"/>
    </row>
    <row r="260" spans="1:22" x14ac:dyDescent="0.25">
      <c r="A260" s="166"/>
      <c r="B260" s="166"/>
      <c r="C260" s="166"/>
      <c r="D260" s="166"/>
      <c r="E260" s="166"/>
      <c r="F260" s="166"/>
      <c r="G260" s="166"/>
      <c r="H260" s="166"/>
      <c r="I260" s="166"/>
      <c r="J260" s="166"/>
      <c r="K260" s="166"/>
      <c r="L260" s="166"/>
      <c r="M260" s="166"/>
      <c r="N260" s="166"/>
      <c r="O260" s="166"/>
      <c r="P260" s="166"/>
      <c r="Q260" s="166"/>
      <c r="R260" s="166"/>
      <c r="S260" s="166"/>
      <c r="T260" s="166"/>
      <c r="U260" s="166"/>
      <c r="V260" s="166"/>
    </row>
    <row r="261" spans="1:22" x14ac:dyDescent="0.25">
      <c r="A261" s="166"/>
      <c r="B261" s="166"/>
      <c r="C261" s="166"/>
      <c r="D261" s="166"/>
      <c r="E261" s="166"/>
      <c r="F261" s="166"/>
      <c r="G261" s="166"/>
      <c r="H261" s="166"/>
      <c r="I261" s="166"/>
      <c r="J261" s="166"/>
      <c r="K261" s="166"/>
      <c r="L261" s="166"/>
      <c r="M261" s="166"/>
      <c r="N261" s="166"/>
      <c r="O261" s="166"/>
      <c r="P261" s="166"/>
      <c r="Q261" s="166"/>
      <c r="R261" s="166"/>
      <c r="S261" s="166"/>
      <c r="T261" s="166"/>
      <c r="U261" s="166"/>
      <c r="V261" s="166"/>
    </row>
    <row r="262" spans="1:22" x14ac:dyDescent="0.25">
      <c r="A262" s="166"/>
      <c r="B262" s="166"/>
      <c r="C262" s="166"/>
      <c r="D262" s="166"/>
      <c r="E262" s="166"/>
      <c r="F262" s="166"/>
      <c r="G262" s="166"/>
      <c r="H262" s="166"/>
      <c r="I262" s="166"/>
      <c r="J262" s="166"/>
      <c r="K262" s="166"/>
      <c r="L262" s="166"/>
      <c r="M262" s="166"/>
      <c r="N262" s="166"/>
      <c r="O262" s="166"/>
      <c r="P262" s="166"/>
      <c r="Q262" s="166"/>
      <c r="R262" s="166"/>
      <c r="S262" s="166"/>
      <c r="T262" s="166"/>
      <c r="U262" s="166"/>
      <c r="V262" s="166"/>
    </row>
    <row r="263" spans="1:22" x14ac:dyDescent="0.25">
      <c r="A263" s="166"/>
      <c r="B263" s="166"/>
      <c r="C263" s="166"/>
      <c r="D263" s="166"/>
      <c r="E263" s="166"/>
      <c r="F263" s="166"/>
      <c r="G263" s="166"/>
      <c r="H263" s="166"/>
      <c r="I263" s="166"/>
      <c r="J263" s="166"/>
      <c r="K263" s="166"/>
      <c r="L263" s="166"/>
      <c r="M263" s="166"/>
      <c r="N263" s="166"/>
      <c r="O263" s="166"/>
      <c r="P263" s="166"/>
      <c r="Q263" s="166"/>
      <c r="R263" s="166"/>
      <c r="S263" s="166"/>
      <c r="T263" s="166"/>
      <c r="U263" s="166"/>
      <c r="V263" s="166"/>
    </row>
    <row r="264" spans="1:22" x14ac:dyDescent="0.25">
      <c r="A264" s="166"/>
      <c r="B264" s="166"/>
      <c r="C264" s="166"/>
      <c r="D264" s="166"/>
      <c r="E264" s="166"/>
      <c r="F264" s="166"/>
      <c r="G264" s="166"/>
      <c r="H264" s="166"/>
      <c r="I264" s="166"/>
      <c r="J264" s="166"/>
      <c r="K264" s="166"/>
      <c r="L264" s="166"/>
      <c r="M264" s="166"/>
      <c r="N264" s="166"/>
      <c r="O264" s="166"/>
      <c r="P264" s="166"/>
      <c r="Q264" s="166"/>
      <c r="R264" s="166"/>
      <c r="S264" s="166"/>
      <c r="T264" s="166"/>
      <c r="U264" s="166"/>
      <c r="V264" s="166"/>
    </row>
    <row r="265" spans="1:22" x14ac:dyDescent="0.25">
      <c r="A265" s="166"/>
      <c r="B265" s="166"/>
      <c r="C265" s="166"/>
      <c r="D265" s="166"/>
      <c r="E265" s="166"/>
      <c r="F265" s="166"/>
      <c r="G265" s="166"/>
      <c r="H265" s="166"/>
      <c r="I265" s="166"/>
      <c r="J265" s="166"/>
      <c r="K265" s="166"/>
      <c r="L265" s="166"/>
      <c r="M265" s="166"/>
      <c r="N265" s="166"/>
      <c r="O265" s="166"/>
      <c r="P265" s="166"/>
      <c r="Q265" s="166"/>
      <c r="R265" s="166"/>
      <c r="S265" s="166"/>
      <c r="T265" s="166"/>
      <c r="U265" s="166"/>
      <c r="V265" s="166"/>
    </row>
    <row r="266" spans="1:22" x14ac:dyDescent="0.25">
      <c r="A266" s="166"/>
      <c r="B266" s="166"/>
      <c r="C266" s="166"/>
      <c r="D266" s="166"/>
      <c r="E266" s="166"/>
      <c r="F266" s="166"/>
      <c r="G266" s="166"/>
      <c r="H266" s="166"/>
      <c r="I266" s="166"/>
      <c r="J266" s="166"/>
      <c r="K266" s="166"/>
      <c r="L266" s="166"/>
      <c r="M266" s="166"/>
      <c r="N266" s="166"/>
      <c r="O266" s="166"/>
      <c r="P266" s="166"/>
      <c r="Q266" s="166"/>
      <c r="R266" s="166"/>
      <c r="S266" s="166"/>
      <c r="T266" s="166"/>
      <c r="U266" s="166"/>
      <c r="V266" s="166"/>
    </row>
    <row r="267" spans="1:22" x14ac:dyDescent="0.25">
      <c r="A267" s="166"/>
      <c r="B267" s="166"/>
      <c r="C267" s="166"/>
      <c r="D267" s="166"/>
      <c r="E267" s="166"/>
      <c r="F267" s="166"/>
      <c r="G267" s="166"/>
      <c r="H267" s="166"/>
      <c r="I267" s="166"/>
      <c r="J267" s="166"/>
      <c r="K267" s="166"/>
      <c r="L267" s="166"/>
      <c r="M267" s="166"/>
      <c r="N267" s="166"/>
      <c r="O267" s="166"/>
      <c r="P267" s="166"/>
      <c r="Q267" s="166"/>
      <c r="R267" s="166"/>
      <c r="S267" s="166"/>
      <c r="T267" s="166"/>
      <c r="U267" s="166"/>
      <c r="V267" s="166"/>
    </row>
    <row r="268" spans="1:22" x14ac:dyDescent="0.25">
      <c r="A268" s="166"/>
      <c r="B268" s="166"/>
      <c r="C268" s="166"/>
      <c r="D268" s="166"/>
      <c r="E268" s="166"/>
      <c r="F268" s="166"/>
      <c r="G268" s="166"/>
      <c r="H268" s="166"/>
      <c r="I268" s="166"/>
      <c r="J268" s="166"/>
      <c r="K268" s="166"/>
      <c r="L268" s="166"/>
      <c r="M268" s="166"/>
      <c r="N268" s="166"/>
      <c r="O268" s="166"/>
      <c r="P268" s="166"/>
      <c r="Q268" s="166"/>
      <c r="R268" s="166"/>
      <c r="S268" s="166"/>
      <c r="T268" s="166"/>
      <c r="U268" s="166"/>
      <c r="V268" s="166"/>
    </row>
    <row r="269" spans="1:22" x14ac:dyDescent="0.25">
      <c r="A269" s="166"/>
      <c r="B269" s="166"/>
      <c r="C269" s="166"/>
      <c r="D269" s="166"/>
      <c r="E269" s="166"/>
      <c r="F269" s="166"/>
      <c r="G269" s="166"/>
      <c r="H269" s="166"/>
      <c r="I269" s="166"/>
      <c r="J269" s="166"/>
      <c r="K269" s="166"/>
      <c r="L269" s="166"/>
      <c r="M269" s="166"/>
      <c r="N269" s="166"/>
      <c r="O269" s="166"/>
      <c r="P269" s="166"/>
      <c r="Q269" s="166"/>
      <c r="R269" s="166"/>
      <c r="S269" s="166"/>
      <c r="T269" s="166"/>
      <c r="U269" s="166"/>
      <c r="V269" s="166"/>
    </row>
    <row r="270" spans="1:22" x14ac:dyDescent="0.25">
      <c r="A270" s="166"/>
      <c r="B270" s="166"/>
      <c r="C270" s="166"/>
      <c r="D270" s="166"/>
      <c r="E270" s="166"/>
      <c r="F270" s="166"/>
      <c r="G270" s="166"/>
      <c r="H270" s="166"/>
      <c r="I270" s="166"/>
      <c r="J270" s="166"/>
      <c r="K270" s="166"/>
      <c r="L270" s="166"/>
      <c r="M270" s="166"/>
      <c r="N270" s="166"/>
      <c r="O270" s="166"/>
      <c r="P270" s="166"/>
      <c r="Q270" s="166"/>
      <c r="R270" s="166"/>
      <c r="S270" s="166"/>
      <c r="T270" s="166"/>
      <c r="U270" s="166"/>
      <c r="V270" s="166"/>
    </row>
    <row r="271" spans="1:22" x14ac:dyDescent="0.25">
      <c r="A271" s="166"/>
      <c r="B271" s="166"/>
      <c r="C271" s="166"/>
      <c r="D271" s="166"/>
      <c r="E271" s="166"/>
      <c r="F271" s="166"/>
      <c r="G271" s="166"/>
      <c r="H271" s="166"/>
      <c r="I271" s="166"/>
      <c r="J271" s="166"/>
      <c r="K271" s="166"/>
      <c r="L271" s="166"/>
      <c r="M271" s="166"/>
      <c r="N271" s="166"/>
      <c r="O271" s="166"/>
      <c r="P271" s="166"/>
      <c r="Q271" s="166"/>
      <c r="R271" s="166"/>
      <c r="S271" s="166"/>
      <c r="T271" s="166"/>
      <c r="U271" s="166"/>
      <c r="V271" s="166"/>
    </row>
    <row r="272" spans="1:22" x14ac:dyDescent="0.25">
      <c r="A272" s="166"/>
      <c r="B272" s="166"/>
      <c r="C272" s="166"/>
      <c r="D272" s="166"/>
      <c r="E272" s="166"/>
      <c r="F272" s="166"/>
      <c r="G272" s="166"/>
      <c r="H272" s="166"/>
      <c r="I272" s="166"/>
      <c r="J272" s="166"/>
      <c r="K272" s="166"/>
      <c r="L272" s="166"/>
      <c r="M272" s="166"/>
      <c r="N272" s="166"/>
      <c r="O272" s="166"/>
      <c r="P272" s="166"/>
      <c r="Q272" s="166"/>
      <c r="R272" s="166"/>
      <c r="S272" s="166"/>
      <c r="T272" s="166"/>
      <c r="U272" s="166"/>
      <c r="V272" s="166"/>
    </row>
    <row r="273" spans="1:22" x14ac:dyDescent="0.25">
      <c r="A273" s="166"/>
      <c r="B273" s="166"/>
      <c r="C273" s="166"/>
      <c r="D273" s="166"/>
      <c r="E273" s="166"/>
      <c r="F273" s="166"/>
      <c r="G273" s="166"/>
      <c r="H273" s="166"/>
      <c r="I273" s="166"/>
      <c r="J273" s="166"/>
      <c r="K273" s="166"/>
      <c r="L273" s="166"/>
      <c r="M273" s="166"/>
      <c r="N273" s="166"/>
      <c r="O273" s="166"/>
      <c r="P273" s="166"/>
      <c r="Q273" s="166"/>
      <c r="R273" s="166"/>
      <c r="S273" s="166"/>
      <c r="T273" s="166"/>
      <c r="U273" s="166"/>
      <c r="V273" s="166"/>
    </row>
    <row r="274" spans="1:22" x14ac:dyDescent="0.25">
      <c r="A274" s="166"/>
      <c r="B274" s="166"/>
      <c r="C274" s="166"/>
      <c r="D274" s="166"/>
      <c r="E274" s="166"/>
      <c r="F274" s="166"/>
      <c r="G274" s="166"/>
      <c r="H274" s="166"/>
      <c r="I274" s="166"/>
      <c r="J274" s="166"/>
      <c r="K274" s="166"/>
      <c r="L274" s="166"/>
      <c r="M274" s="166"/>
      <c r="N274" s="166"/>
      <c r="O274" s="166"/>
      <c r="P274" s="166"/>
      <c r="Q274" s="166"/>
      <c r="R274" s="166"/>
      <c r="S274" s="166"/>
      <c r="T274" s="166"/>
      <c r="U274" s="166"/>
      <c r="V274" s="166"/>
    </row>
    <row r="275" spans="1:22" x14ac:dyDescent="0.25">
      <c r="A275" s="166"/>
      <c r="B275" s="166"/>
      <c r="C275" s="166"/>
      <c r="D275" s="166"/>
      <c r="E275" s="166"/>
      <c r="F275" s="166"/>
      <c r="G275" s="166"/>
      <c r="H275" s="166"/>
      <c r="I275" s="166"/>
      <c r="J275" s="166"/>
      <c r="K275" s="166"/>
      <c r="L275" s="166"/>
      <c r="M275" s="166"/>
      <c r="N275" s="166"/>
      <c r="O275" s="166"/>
      <c r="P275" s="166"/>
      <c r="Q275" s="166"/>
      <c r="R275" s="166"/>
      <c r="S275" s="166"/>
      <c r="T275" s="166"/>
      <c r="U275" s="166"/>
      <c r="V275" s="166"/>
    </row>
    <row r="276" spans="1:22" x14ac:dyDescent="0.25">
      <c r="A276" s="166"/>
      <c r="B276" s="166"/>
      <c r="C276" s="166"/>
      <c r="D276" s="166"/>
      <c r="E276" s="166"/>
      <c r="F276" s="166"/>
      <c r="G276" s="166"/>
      <c r="H276" s="166"/>
      <c r="I276" s="166"/>
      <c r="J276" s="166"/>
      <c r="K276" s="166"/>
      <c r="L276" s="166"/>
      <c r="M276" s="166"/>
      <c r="N276" s="166"/>
      <c r="O276" s="166"/>
      <c r="P276" s="166"/>
      <c r="Q276" s="166"/>
      <c r="R276" s="166"/>
      <c r="S276" s="166"/>
      <c r="T276" s="166"/>
      <c r="U276" s="166"/>
      <c r="V276" s="166"/>
    </row>
    <row r="277" spans="1:22" x14ac:dyDescent="0.25">
      <c r="A277" s="166"/>
      <c r="B277" s="166"/>
      <c r="C277" s="166"/>
      <c r="D277" s="166"/>
      <c r="E277" s="166"/>
      <c r="F277" s="166"/>
      <c r="G277" s="166"/>
      <c r="H277" s="166"/>
      <c r="I277" s="166"/>
      <c r="J277" s="166"/>
      <c r="K277" s="166"/>
      <c r="L277" s="166"/>
      <c r="M277" s="166"/>
      <c r="N277" s="166"/>
      <c r="O277" s="166"/>
      <c r="P277" s="166"/>
      <c r="Q277" s="166"/>
      <c r="R277" s="166"/>
      <c r="S277" s="166"/>
      <c r="T277" s="166"/>
      <c r="U277" s="166"/>
      <c r="V277" s="166"/>
    </row>
    <row r="278" spans="1:22" x14ac:dyDescent="0.25">
      <c r="A278" s="166"/>
      <c r="B278" s="166"/>
      <c r="C278" s="166"/>
      <c r="D278" s="166"/>
      <c r="E278" s="166"/>
      <c r="F278" s="166"/>
      <c r="G278" s="166"/>
      <c r="H278" s="166"/>
      <c r="I278" s="166"/>
      <c r="J278" s="166"/>
      <c r="K278" s="166"/>
      <c r="L278" s="166"/>
      <c r="M278" s="166"/>
      <c r="N278" s="166"/>
      <c r="O278" s="166"/>
      <c r="P278" s="166"/>
      <c r="Q278" s="166"/>
      <c r="R278" s="166"/>
      <c r="S278" s="166"/>
      <c r="T278" s="166"/>
      <c r="U278" s="166"/>
      <c r="V278" s="166"/>
    </row>
    <row r="279" spans="1:22" x14ac:dyDescent="0.25">
      <c r="A279" s="166"/>
      <c r="B279" s="166"/>
      <c r="C279" s="166"/>
      <c r="D279" s="166"/>
      <c r="E279" s="166"/>
      <c r="F279" s="166"/>
      <c r="G279" s="166"/>
      <c r="H279" s="166"/>
      <c r="I279" s="166"/>
      <c r="J279" s="166"/>
      <c r="K279" s="166"/>
      <c r="L279" s="166"/>
      <c r="M279" s="166"/>
      <c r="N279" s="166"/>
      <c r="O279" s="166"/>
      <c r="P279" s="166"/>
      <c r="Q279" s="166"/>
      <c r="R279" s="166"/>
      <c r="S279" s="166"/>
      <c r="T279" s="166"/>
      <c r="U279" s="166"/>
      <c r="V279" s="166"/>
    </row>
    <row r="280" spans="1:22" x14ac:dyDescent="0.25">
      <c r="A280" s="166"/>
      <c r="B280" s="166"/>
      <c r="C280" s="166"/>
      <c r="D280" s="166"/>
      <c r="E280" s="166"/>
      <c r="F280" s="166"/>
      <c r="G280" s="166"/>
      <c r="H280" s="166"/>
      <c r="I280" s="166"/>
      <c r="J280" s="166"/>
      <c r="K280" s="166"/>
      <c r="L280" s="166"/>
      <c r="M280" s="166"/>
      <c r="N280" s="166"/>
      <c r="O280" s="166"/>
      <c r="P280" s="166"/>
      <c r="Q280" s="166"/>
      <c r="R280" s="166"/>
      <c r="S280" s="166"/>
      <c r="T280" s="166"/>
      <c r="U280" s="166"/>
      <c r="V280" s="166"/>
    </row>
    <row r="281" spans="1:22" x14ac:dyDescent="0.25">
      <c r="A281" s="166"/>
      <c r="B281" s="166"/>
      <c r="C281" s="166"/>
      <c r="D281" s="166"/>
      <c r="E281" s="166"/>
      <c r="F281" s="166"/>
      <c r="G281" s="166"/>
      <c r="H281" s="166"/>
      <c r="I281" s="166"/>
      <c r="J281" s="166"/>
      <c r="K281" s="166"/>
      <c r="L281" s="166"/>
      <c r="M281" s="166"/>
      <c r="N281" s="166"/>
      <c r="O281" s="166"/>
      <c r="P281" s="166"/>
      <c r="Q281" s="166"/>
      <c r="R281" s="166"/>
      <c r="S281" s="166"/>
      <c r="T281" s="166"/>
      <c r="U281" s="166"/>
      <c r="V281" s="166"/>
    </row>
    <row r="282" spans="1:22" x14ac:dyDescent="0.25">
      <c r="A282" s="166"/>
      <c r="B282" s="166"/>
      <c r="C282" s="166"/>
      <c r="D282" s="166"/>
      <c r="E282" s="166"/>
      <c r="F282" s="166"/>
      <c r="G282" s="166"/>
      <c r="H282" s="166"/>
      <c r="I282" s="166"/>
      <c r="J282" s="166"/>
      <c r="K282" s="166"/>
      <c r="L282" s="166"/>
      <c r="M282" s="166"/>
      <c r="N282" s="166"/>
      <c r="O282" s="166"/>
      <c r="P282" s="166"/>
      <c r="Q282" s="166"/>
      <c r="R282" s="166"/>
      <c r="S282" s="166"/>
      <c r="T282" s="166"/>
      <c r="U282" s="166"/>
      <c r="V282" s="166"/>
    </row>
    <row r="283" spans="1:22" x14ac:dyDescent="0.25">
      <c r="A283" s="166"/>
      <c r="B283" s="166"/>
      <c r="C283" s="166"/>
      <c r="D283" s="166"/>
      <c r="E283" s="166"/>
      <c r="F283" s="166"/>
      <c r="G283" s="166"/>
      <c r="H283" s="166"/>
      <c r="I283" s="166"/>
      <c r="J283" s="166"/>
      <c r="K283" s="166"/>
      <c r="L283" s="166"/>
      <c r="M283" s="166"/>
      <c r="N283" s="166"/>
      <c r="O283" s="166"/>
      <c r="P283" s="166"/>
      <c r="Q283" s="166"/>
      <c r="R283" s="166"/>
      <c r="S283" s="166"/>
      <c r="T283" s="166"/>
      <c r="U283" s="166"/>
      <c r="V283" s="166"/>
    </row>
    <row r="284" spans="1:22" x14ac:dyDescent="0.25">
      <c r="A284" s="166"/>
      <c r="B284" s="166"/>
      <c r="C284" s="166"/>
      <c r="D284" s="166"/>
      <c r="E284" s="166"/>
      <c r="F284" s="166"/>
      <c r="G284" s="166"/>
      <c r="H284" s="166"/>
      <c r="I284" s="166"/>
      <c r="J284" s="166"/>
      <c r="K284" s="166"/>
      <c r="L284" s="166"/>
      <c r="M284" s="166"/>
      <c r="N284" s="166"/>
      <c r="O284" s="166"/>
      <c r="P284" s="166"/>
      <c r="Q284" s="166"/>
      <c r="R284" s="166"/>
      <c r="S284" s="166"/>
      <c r="T284" s="166"/>
      <c r="U284" s="166"/>
      <c r="V284" s="166"/>
    </row>
    <row r="285" spans="1:22" x14ac:dyDescent="0.25">
      <c r="A285" s="166"/>
      <c r="B285" s="166"/>
      <c r="C285" s="166"/>
      <c r="D285" s="166"/>
      <c r="E285" s="166"/>
      <c r="F285" s="166"/>
      <c r="G285" s="166"/>
      <c r="H285" s="166"/>
      <c r="I285" s="166"/>
      <c r="J285" s="166"/>
      <c r="K285" s="166"/>
      <c r="L285" s="166"/>
      <c r="M285" s="166"/>
      <c r="N285" s="166"/>
      <c r="O285" s="166"/>
      <c r="P285" s="166"/>
      <c r="Q285" s="166"/>
      <c r="R285" s="166"/>
      <c r="S285" s="166"/>
      <c r="T285" s="166"/>
      <c r="U285" s="166"/>
      <c r="V285" s="166"/>
    </row>
    <row r="286" spans="1:22" x14ac:dyDescent="0.25">
      <c r="A286" s="166"/>
      <c r="B286" s="166"/>
      <c r="C286" s="166"/>
      <c r="D286" s="166"/>
      <c r="E286" s="166"/>
      <c r="F286" s="166"/>
      <c r="G286" s="166"/>
      <c r="H286" s="166"/>
      <c r="I286" s="166"/>
      <c r="J286" s="166"/>
      <c r="K286" s="166"/>
      <c r="L286" s="166"/>
      <c r="M286" s="166"/>
      <c r="N286" s="166"/>
      <c r="O286" s="166"/>
      <c r="P286" s="166"/>
      <c r="Q286" s="166"/>
      <c r="R286" s="166"/>
      <c r="S286" s="166"/>
      <c r="T286" s="166"/>
      <c r="U286" s="166"/>
      <c r="V286" s="166"/>
    </row>
    <row r="287" spans="1:22" x14ac:dyDescent="0.25">
      <c r="A287" s="166"/>
      <c r="B287" s="166"/>
      <c r="C287" s="166"/>
      <c r="D287" s="166"/>
      <c r="E287" s="166"/>
      <c r="F287" s="166"/>
      <c r="G287" s="166"/>
      <c r="H287" s="166"/>
      <c r="I287" s="166"/>
      <c r="J287" s="166"/>
      <c r="K287" s="166"/>
      <c r="L287" s="166"/>
      <c r="M287" s="166"/>
      <c r="N287" s="166"/>
      <c r="O287" s="166"/>
      <c r="P287" s="166"/>
      <c r="Q287" s="166"/>
      <c r="R287" s="166"/>
      <c r="S287" s="166"/>
      <c r="T287" s="166"/>
      <c r="U287" s="166"/>
      <c r="V287" s="166"/>
    </row>
    <row r="288" spans="1:22" x14ac:dyDescent="0.25">
      <c r="A288" s="166"/>
      <c r="B288" s="166"/>
      <c r="C288" s="166"/>
      <c r="D288" s="166"/>
      <c r="E288" s="166"/>
      <c r="F288" s="166"/>
      <c r="G288" s="166"/>
      <c r="H288" s="166"/>
      <c r="I288" s="166"/>
      <c r="J288" s="166"/>
      <c r="K288" s="166"/>
      <c r="L288" s="166"/>
      <c r="M288" s="166"/>
      <c r="N288" s="166"/>
      <c r="O288" s="166"/>
      <c r="P288" s="166"/>
      <c r="Q288" s="166"/>
      <c r="R288" s="166"/>
      <c r="S288" s="166"/>
      <c r="T288" s="166"/>
      <c r="U288" s="166"/>
      <c r="V288" s="166"/>
    </row>
    <row r="289" spans="1:22" x14ac:dyDescent="0.25">
      <c r="A289" s="166"/>
      <c r="B289" s="166"/>
      <c r="C289" s="166"/>
      <c r="D289" s="166"/>
      <c r="E289" s="166"/>
      <c r="F289" s="166"/>
      <c r="G289" s="166"/>
      <c r="H289" s="166"/>
      <c r="I289" s="166"/>
      <c r="J289" s="166"/>
      <c r="K289" s="166"/>
      <c r="L289" s="166"/>
      <c r="M289" s="166"/>
      <c r="N289" s="166"/>
      <c r="O289" s="166"/>
      <c r="P289" s="166"/>
      <c r="Q289" s="166"/>
      <c r="R289" s="166"/>
      <c r="S289" s="166"/>
      <c r="T289" s="166"/>
      <c r="U289" s="166"/>
      <c r="V289" s="166"/>
    </row>
    <row r="290" spans="1:22" x14ac:dyDescent="0.25">
      <c r="A290" s="166"/>
      <c r="B290" s="166"/>
      <c r="C290" s="166"/>
      <c r="D290" s="166"/>
      <c r="E290" s="166"/>
      <c r="F290" s="166"/>
      <c r="G290" s="166"/>
      <c r="H290" s="166"/>
      <c r="I290" s="166"/>
      <c r="J290" s="166"/>
      <c r="K290" s="166"/>
      <c r="L290" s="166"/>
      <c r="M290" s="166"/>
      <c r="N290" s="166"/>
      <c r="O290" s="166"/>
      <c r="P290" s="166"/>
      <c r="Q290" s="166"/>
      <c r="R290" s="166"/>
      <c r="S290" s="166"/>
      <c r="T290" s="166"/>
      <c r="U290" s="166"/>
      <c r="V290" s="166"/>
    </row>
    <row r="291" spans="1:22" x14ac:dyDescent="0.25">
      <c r="A291" s="166"/>
      <c r="B291" s="166"/>
      <c r="C291" s="166"/>
      <c r="D291" s="166"/>
      <c r="E291" s="166"/>
      <c r="F291" s="166"/>
      <c r="G291" s="166"/>
      <c r="H291" s="166"/>
      <c r="I291" s="166"/>
      <c r="J291" s="166"/>
      <c r="K291" s="166"/>
      <c r="L291" s="166"/>
      <c r="M291" s="166"/>
      <c r="N291" s="166"/>
      <c r="O291" s="166"/>
      <c r="P291" s="166"/>
      <c r="Q291" s="166"/>
      <c r="R291" s="166"/>
      <c r="S291" s="166"/>
      <c r="T291" s="166"/>
      <c r="U291" s="166"/>
      <c r="V291" s="166"/>
    </row>
    <row r="292" spans="1:22" x14ac:dyDescent="0.25">
      <c r="A292" s="166"/>
      <c r="B292" s="166"/>
      <c r="C292" s="166"/>
      <c r="D292" s="166"/>
      <c r="E292" s="166"/>
      <c r="F292" s="166"/>
      <c r="G292" s="166"/>
      <c r="H292" s="166"/>
      <c r="I292" s="166"/>
      <c r="J292" s="166"/>
      <c r="K292" s="166"/>
      <c r="L292" s="166"/>
      <c r="M292" s="166"/>
      <c r="N292" s="166"/>
      <c r="O292" s="166"/>
      <c r="P292" s="166"/>
      <c r="Q292" s="166"/>
      <c r="R292" s="166"/>
      <c r="S292" s="166"/>
      <c r="T292" s="166"/>
      <c r="U292" s="166"/>
      <c r="V292" s="166"/>
    </row>
    <row r="293" spans="1:22" x14ac:dyDescent="0.25">
      <c r="A293" s="166"/>
      <c r="B293" s="166"/>
      <c r="C293" s="166"/>
      <c r="D293" s="166"/>
      <c r="E293" s="166"/>
      <c r="F293" s="166"/>
      <c r="G293" s="166"/>
      <c r="H293" s="166"/>
      <c r="I293" s="166"/>
      <c r="J293" s="166"/>
      <c r="K293" s="166"/>
      <c r="L293" s="166"/>
      <c r="M293" s="166"/>
      <c r="N293" s="166"/>
      <c r="O293" s="166"/>
      <c r="P293" s="166"/>
      <c r="Q293" s="166"/>
      <c r="R293" s="166"/>
      <c r="S293" s="166"/>
      <c r="T293" s="166"/>
      <c r="U293" s="166"/>
      <c r="V293" s="166"/>
    </row>
    <row r="294" spans="1:22" x14ac:dyDescent="0.25">
      <c r="A294" s="166"/>
      <c r="B294" s="166"/>
      <c r="C294" s="166"/>
      <c r="D294" s="166"/>
      <c r="E294" s="166"/>
      <c r="F294" s="166"/>
      <c r="G294" s="166"/>
      <c r="H294" s="166"/>
      <c r="I294" s="166"/>
      <c r="J294" s="166"/>
      <c r="K294" s="166"/>
      <c r="L294" s="166"/>
      <c r="M294" s="166"/>
      <c r="N294" s="166"/>
      <c r="O294" s="166"/>
      <c r="P294" s="166"/>
      <c r="Q294" s="166"/>
      <c r="R294" s="166"/>
      <c r="S294" s="166"/>
      <c r="T294" s="166"/>
      <c r="U294" s="166"/>
      <c r="V294" s="166"/>
    </row>
    <row r="295" spans="1:22" x14ac:dyDescent="0.25">
      <c r="A295" s="166"/>
      <c r="B295" s="166"/>
      <c r="C295" s="166"/>
      <c r="D295" s="166"/>
      <c r="E295" s="166"/>
      <c r="F295" s="166"/>
      <c r="G295" s="166"/>
      <c r="H295" s="166"/>
      <c r="I295" s="166"/>
      <c r="J295" s="166"/>
      <c r="K295" s="166"/>
      <c r="L295" s="166"/>
      <c r="M295" s="166"/>
      <c r="N295" s="166"/>
      <c r="O295" s="166"/>
      <c r="P295" s="166"/>
      <c r="Q295" s="166"/>
      <c r="R295" s="166"/>
      <c r="S295" s="166"/>
      <c r="T295" s="166"/>
      <c r="U295" s="166"/>
      <c r="V295" s="166"/>
    </row>
    <row r="296" spans="1:22" x14ac:dyDescent="0.25">
      <c r="A296" s="166"/>
      <c r="B296" s="166"/>
      <c r="C296" s="166"/>
      <c r="D296" s="166"/>
      <c r="E296" s="166"/>
      <c r="F296" s="166"/>
      <c r="G296" s="166"/>
      <c r="H296" s="166"/>
      <c r="I296" s="166"/>
      <c r="J296" s="166"/>
      <c r="K296" s="166"/>
      <c r="L296" s="166"/>
      <c r="M296" s="166"/>
      <c r="N296" s="166"/>
      <c r="O296" s="166"/>
      <c r="P296" s="166"/>
      <c r="Q296" s="166"/>
      <c r="R296" s="166"/>
      <c r="S296" s="166"/>
      <c r="T296" s="166"/>
      <c r="U296" s="166"/>
      <c r="V296" s="166"/>
    </row>
    <row r="297" spans="1:22" x14ac:dyDescent="0.25">
      <c r="A297" s="166"/>
      <c r="B297" s="166"/>
      <c r="C297" s="166"/>
      <c r="D297" s="166"/>
      <c r="E297" s="166"/>
      <c r="F297" s="166"/>
      <c r="G297" s="166"/>
      <c r="H297" s="166"/>
      <c r="I297" s="166"/>
      <c r="J297" s="166"/>
      <c r="K297" s="166"/>
      <c r="L297" s="166"/>
      <c r="M297" s="166"/>
      <c r="N297" s="166"/>
      <c r="O297" s="166"/>
      <c r="P297" s="166"/>
      <c r="Q297" s="166"/>
      <c r="R297" s="166"/>
      <c r="S297" s="166"/>
      <c r="T297" s="166"/>
      <c r="U297" s="166"/>
      <c r="V297" s="166"/>
    </row>
    <row r="298" spans="1:22" x14ac:dyDescent="0.25">
      <c r="A298" s="166"/>
      <c r="B298" s="166"/>
      <c r="C298" s="166"/>
      <c r="D298" s="166"/>
      <c r="E298" s="166"/>
      <c r="F298" s="166"/>
      <c r="G298" s="166"/>
      <c r="H298" s="166"/>
      <c r="I298" s="166"/>
      <c r="J298" s="166"/>
      <c r="K298" s="166"/>
      <c r="L298" s="166"/>
      <c r="M298" s="166"/>
      <c r="N298" s="166"/>
      <c r="O298" s="166"/>
      <c r="P298" s="166"/>
      <c r="Q298" s="166"/>
      <c r="R298" s="166"/>
      <c r="S298" s="166"/>
      <c r="T298" s="166"/>
      <c r="U298" s="166"/>
      <c r="V298" s="166"/>
    </row>
    <row r="299" spans="1:22" x14ac:dyDescent="0.25">
      <c r="A299" s="166"/>
      <c r="B299" s="166"/>
      <c r="C299" s="166"/>
      <c r="D299" s="166"/>
      <c r="E299" s="166"/>
      <c r="F299" s="166"/>
      <c r="G299" s="166"/>
      <c r="H299" s="166"/>
      <c r="I299" s="166"/>
      <c r="J299" s="166"/>
      <c r="K299" s="166"/>
      <c r="L299" s="166"/>
      <c r="M299" s="166"/>
      <c r="N299" s="166"/>
      <c r="O299" s="166"/>
      <c r="P299" s="166"/>
      <c r="Q299" s="166"/>
      <c r="R299" s="166"/>
      <c r="S299" s="166"/>
      <c r="T299" s="166"/>
      <c r="U299" s="166"/>
      <c r="V299" s="166"/>
    </row>
    <row r="300" spans="1:22" x14ac:dyDescent="0.25">
      <c r="A300" s="166"/>
      <c r="B300" s="166"/>
      <c r="C300" s="166"/>
      <c r="D300" s="166"/>
      <c r="E300" s="166"/>
      <c r="F300" s="166"/>
      <c r="G300" s="166"/>
      <c r="H300" s="166"/>
      <c r="I300" s="166"/>
      <c r="J300" s="166"/>
      <c r="K300" s="166"/>
      <c r="L300" s="166"/>
      <c r="M300" s="166"/>
      <c r="N300" s="166"/>
      <c r="O300" s="166"/>
      <c r="P300" s="166"/>
      <c r="Q300" s="166"/>
      <c r="R300" s="166"/>
      <c r="S300" s="166"/>
      <c r="T300" s="166"/>
      <c r="U300" s="166"/>
      <c r="V300" s="166"/>
    </row>
    <row r="301" spans="1:22" x14ac:dyDescent="0.25">
      <c r="A301" s="166"/>
      <c r="B301" s="166"/>
      <c r="C301" s="166"/>
      <c r="D301" s="166"/>
      <c r="E301" s="166"/>
      <c r="F301" s="166"/>
      <c r="G301" s="166"/>
      <c r="H301" s="166"/>
      <c r="I301" s="166"/>
      <c r="J301" s="166"/>
      <c r="K301" s="166"/>
      <c r="L301" s="166"/>
      <c r="M301" s="166"/>
      <c r="N301" s="166"/>
      <c r="O301" s="166"/>
      <c r="P301" s="166"/>
      <c r="Q301" s="166"/>
      <c r="R301" s="166"/>
      <c r="S301" s="166"/>
      <c r="T301" s="166"/>
      <c r="U301" s="166"/>
      <c r="V301" s="166"/>
    </row>
    <row r="302" spans="1:22" x14ac:dyDescent="0.25">
      <c r="A302" s="166"/>
      <c r="B302" s="166"/>
      <c r="C302" s="166"/>
      <c r="D302" s="166"/>
      <c r="E302" s="166"/>
      <c r="F302" s="166"/>
      <c r="G302" s="166"/>
      <c r="H302" s="166"/>
      <c r="I302" s="166"/>
      <c r="J302" s="166"/>
      <c r="K302" s="166"/>
      <c r="L302" s="166"/>
      <c r="M302" s="166"/>
      <c r="N302" s="166"/>
      <c r="O302" s="166"/>
      <c r="P302" s="166"/>
      <c r="Q302" s="166"/>
      <c r="R302" s="166"/>
      <c r="S302" s="166"/>
      <c r="T302" s="166"/>
      <c r="U302" s="166"/>
      <c r="V302" s="166"/>
    </row>
    <row r="303" spans="1:22" x14ac:dyDescent="0.25">
      <c r="A303" s="166"/>
      <c r="B303" s="166"/>
      <c r="C303" s="166"/>
      <c r="D303" s="166"/>
      <c r="E303" s="166"/>
      <c r="F303" s="166"/>
      <c r="G303" s="166"/>
      <c r="H303" s="166"/>
      <c r="I303" s="166"/>
      <c r="J303" s="166"/>
      <c r="K303" s="166"/>
      <c r="L303" s="166"/>
      <c r="M303" s="166"/>
      <c r="N303" s="166"/>
      <c r="O303" s="166"/>
      <c r="P303" s="166"/>
      <c r="Q303" s="166"/>
      <c r="R303" s="166"/>
      <c r="S303" s="166"/>
      <c r="T303" s="166"/>
      <c r="U303" s="166"/>
      <c r="V303" s="166"/>
    </row>
    <row r="304" spans="1:22" x14ac:dyDescent="0.25">
      <c r="A304" s="166"/>
      <c r="B304" s="166"/>
      <c r="C304" s="166"/>
      <c r="D304" s="166"/>
      <c r="E304" s="166"/>
      <c r="F304" s="166"/>
      <c r="G304" s="166"/>
      <c r="H304" s="166"/>
      <c r="I304" s="166"/>
      <c r="J304" s="166"/>
      <c r="K304" s="166"/>
      <c r="L304" s="166"/>
      <c r="M304" s="166"/>
      <c r="N304" s="166"/>
      <c r="O304" s="166"/>
      <c r="P304" s="166"/>
      <c r="Q304" s="166"/>
      <c r="R304" s="166"/>
      <c r="S304" s="166"/>
      <c r="T304" s="166"/>
      <c r="U304" s="166"/>
      <c r="V304" s="166"/>
    </row>
    <row r="305" spans="1:22" x14ac:dyDescent="0.25">
      <c r="A305" s="166"/>
      <c r="B305" s="166"/>
      <c r="C305" s="166"/>
      <c r="D305" s="166"/>
      <c r="E305" s="166"/>
      <c r="F305" s="166"/>
      <c r="G305" s="166"/>
      <c r="H305" s="166"/>
      <c r="I305" s="166"/>
      <c r="J305" s="166"/>
      <c r="K305" s="166"/>
      <c r="L305" s="166"/>
      <c r="M305" s="166"/>
      <c r="N305" s="166"/>
      <c r="O305" s="166"/>
      <c r="P305" s="166"/>
      <c r="Q305" s="166"/>
      <c r="R305" s="166"/>
      <c r="S305" s="166"/>
      <c r="T305" s="166"/>
      <c r="U305" s="166"/>
      <c r="V305" s="166"/>
    </row>
    <row r="306" spans="1:22" x14ac:dyDescent="0.25">
      <c r="A306" s="166"/>
      <c r="B306" s="166"/>
      <c r="C306" s="166"/>
      <c r="D306" s="166"/>
      <c r="E306" s="166"/>
      <c r="F306" s="166"/>
      <c r="G306" s="166"/>
      <c r="H306" s="166"/>
      <c r="I306" s="166"/>
      <c r="J306" s="166"/>
      <c r="K306" s="166"/>
      <c r="L306" s="166"/>
      <c r="M306" s="166"/>
      <c r="N306" s="166"/>
      <c r="O306" s="166"/>
      <c r="P306" s="166"/>
      <c r="Q306" s="166"/>
      <c r="R306" s="166"/>
      <c r="S306" s="166"/>
      <c r="T306" s="166"/>
      <c r="U306" s="166"/>
      <c r="V306" s="166"/>
    </row>
    <row r="307" spans="1:22" x14ac:dyDescent="0.25">
      <c r="A307" s="166"/>
      <c r="B307" s="166"/>
      <c r="C307" s="166"/>
      <c r="D307" s="166"/>
      <c r="E307" s="166"/>
      <c r="F307" s="166"/>
      <c r="G307" s="166"/>
      <c r="H307" s="166"/>
      <c r="I307" s="166"/>
      <c r="J307" s="166"/>
      <c r="K307" s="166"/>
      <c r="L307" s="166"/>
      <c r="M307" s="166"/>
      <c r="N307" s="166"/>
      <c r="O307" s="166"/>
      <c r="P307" s="166"/>
      <c r="Q307" s="166"/>
      <c r="R307" s="166"/>
      <c r="S307" s="166"/>
      <c r="T307" s="166"/>
      <c r="U307" s="166"/>
      <c r="V307" s="166"/>
    </row>
    <row r="308" spans="1:22" x14ac:dyDescent="0.25">
      <c r="A308" s="166"/>
      <c r="B308" s="166"/>
      <c r="C308" s="166"/>
      <c r="D308" s="166"/>
      <c r="E308" s="166"/>
      <c r="F308" s="166"/>
      <c r="G308" s="166"/>
      <c r="H308" s="166"/>
      <c r="I308" s="166"/>
      <c r="J308" s="166"/>
      <c r="K308" s="166"/>
      <c r="L308" s="166"/>
      <c r="M308" s="166"/>
      <c r="N308" s="166"/>
      <c r="O308" s="166"/>
      <c r="P308" s="166"/>
      <c r="Q308" s="166"/>
      <c r="R308" s="166"/>
      <c r="S308" s="166"/>
      <c r="T308" s="166"/>
      <c r="U308" s="166"/>
      <c r="V308" s="166"/>
    </row>
    <row r="309" spans="1:22" x14ac:dyDescent="0.25">
      <c r="A309" s="166"/>
      <c r="B309" s="166"/>
      <c r="C309" s="166"/>
      <c r="D309" s="166"/>
      <c r="E309" s="166"/>
      <c r="F309" s="166"/>
      <c r="G309" s="166"/>
      <c r="H309" s="166"/>
      <c r="I309" s="166"/>
      <c r="J309" s="166"/>
      <c r="K309" s="166"/>
      <c r="L309" s="166"/>
      <c r="M309" s="166"/>
      <c r="N309" s="166"/>
      <c r="O309" s="166"/>
      <c r="P309" s="166"/>
      <c r="Q309" s="166"/>
      <c r="R309" s="166"/>
      <c r="S309" s="166"/>
      <c r="T309" s="166"/>
      <c r="U309" s="166"/>
      <c r="V309" s="166"/>
    </row>
    <row r="310" spans="1:22" x14ac:dyDescent="0.25">
      <c r="A310" s="166"/>
      <c r="B310" s="166"/>
      <c r="C310" s="166"/>
      <c r="D310" s="166"/>
      <c r="E310" s="166"/>
      <c r="F310" s="166"/>
      <c r="G310" s="166"/>
      <c r="H310" s="166"/>
      <c r="I310" s="166"/>
      <c r="J310" s="166"/>
      <c r="K310" s="166"/>
      <c r="L310" s="166"/>
      <c r="M310" s="166"/>
      <c r="N310" s="166"/>
      <c r="O310" s="166"/>
      <c r="P310" s="166"/>
      <c r="Q310" s="166"/>
      <c r="R310" s="166"/>
      <c r="S310" s="166"/>
      <c r="T310" s="166"/>
      <c r="U310" s="166"/>
      <c r="V310" s="166"/>
    </row>
    <row r="311" spans="1:22" x14ac:dyDescent="0.25">
      <c r="A311" s="166"/>
      <c r="B311" s="166"/>
      <c r="C311" s="166"/>
      <c r="D311" s="166"/>
      <c r="E311" s="166"/>
      <c r="F311" s="166"/>
      <c r="G311" s="166"/>
      <c r="H311" s="166"/>
      <c r="I311" s="166"/>
      <c r="J311" s="166"/>
      <c r="K311" s="166"/>
      <c r="L311" s="166"/>
      <c r="M311" s="166"/>
      <c r="N311" s="166"/>
      <c r="O311" s="166"/>
      <c r="P311" s="166"/>
      <c r="Q311" s="166"/>
      <c r="R311" s="166"/>
      <c r="S311" s="166"/>
      <c r="T311" s="166"/>
      <c r="U311" s="166"/>
      <c r="V311" s="166"/>
    </row>
    <row r="312" spans="1:22" x14ac:dyDescent="0.25">
      <c r="A312" s="166"/>
      <c r="B312" s="166"/>
      <c r="C312" s="166"/>
      <c r="D312" s="166"/>
      <c r="E312" s="166"/>
      <c r="F312" s="166"/>
      <c r="G312" s="166"/>
      <c r="H312" s="166"/>
      <c r="I312" s="166"/>
      <c r="J312" s="166"/>
      <c r="K312" s="166"/>
      <c r="L312" s="166"/>
      <c r="M312" s="166"/>
      <c r="N312" s="166"/>
      <c r="O312" s="166"/>
      <c r="P312" s="166"/>
      <c r="Q312" s="166"/>
      <c r="R312" s="166"/>
      <c r="S312" s="166"/>
      <c r="T312" s="166"/>
      <c r="U312" s="166"/>
      <c r="V312" s="166"/>
    </row>
    <row r="313" spans="1:22" x14ac:dyDescent="0.25">
      <c r="A313" s="166"/>
      <c r="B313" s="166"/>
      <c r="C313" s="166"/>
      <c r="D313" s="166"/>
      <c r="E313" s="166"/>
      <c r="F313" s="166"/>
      <c r="G313" s="166"/>
      <c r="H313" s="166"/>
      <c r="I313" s="166"/>
      <c r="J313" s="166"/>
      <c r="K313" s="166"/>
      <c r="L313" s="166"/>
      <c r="M313" s="166"/>
      <c r="N313" s="166"/>
      <c r="O313" s="166"/>
      <c r="P313" s="166"/>
      <c r="Q313" s="166"/>
      <c r="R313" s="166"/>
      <c r="S313" s="166"/>
      <c r="T313" s="166"/>
      <c r="U313" s="166"/>
      <c r="V313" s="166"/>
    </row>
    <row r="314" spans="1:22" x14ac:dyDescent="0.25">
      <c r="A314" s="166"/>
      <c r="B314" s="166"/>
      <c r="C314" s="166"/>
      <c r="D314" s="166"/>
      <c r="E314" s="166"/>
      <c r="F314" s="166"/>
      <c r="G314" s="166"/>
      <c r="H314" s="166"/>
      <c r="I314" s="166"/>
      <c r="J314" s="166"/>
      <c r="K314" s="166"/>
      <c r="L314" s="166"/>
      <c r="M314" s="166"/>
      <c r="N314" s="166"/>
      <c r="O314" s="166"/>
      <c r="P314" s="166"/>
      <c r="Q314" s="166"/>
      <c r="R314" s="166"/>
      <c r="S314" s="166"/>
      <c r="T314" s="166"/>
      <c r="U314" s="166"/>
      <c r="V314" s="166"/>
    </row>
    <row r="315" spans="1:22" x14ac:dyDescent="0.25">
      <c r="A315" s="166"/>
      <c r="B315" s="166"/>
      <c r="C315" s="166"/>
      <c r="D315" s="166"/>
      <c r="E315" s="166"/>
      <c r="F315" s="166"/>
      <c r="G315" s="166"/>
      <c r="H315" s="166"/>
      <c r="I315" s="166"/>
      <c r="J315" s="166"/>
      <c r="K315" s="166"/>
      <c r="L315" s="166"/>
      <c r="M315" s="166"/>
      <c r="N315" s="166"/>
      <c r="O315" s="166"/>
      <c r="P315" s="166"/>
      <c r="Q315" s="166"/>
      <c r="R315" s="166"/>
      <c r="S315" s="166"/>
      <c r="T315" s="166"/>
      <c r="U315" s="166"/>
      <c r="V315" s="166"/>
    </row>
    <row r="316" spans="1:22" x14ac:dyDescent="0.25">
      <c r="A316" s="166"/>
      <c r="B316" s="166"/>
      <c r="C316" s="166"/>
      <c r="D316" s="166"/>
      <c r="E316" s="166"/>
      <c r="F316" s="166"/>
      <c r="G316" s="166"/>
      <c r="H316" s="166"/>
      <c r="I316" s="166"/>
      <c r="J316" s="166"/>
      <c r="K316" s="166"/>
      <c r="L316" s="166"/>
      <c r="M316" s="166"/>
      <c r="N316" s="166"/>
      <c r="O316" s="166"/>
      <c r="P316" s="166"/>
      <c r="Q316" s="166"/>
      <c r="R316" s="166"/>
      <c r="S316" s="166"/>
      <c r="T316" s="166"/>
      <c r="U316" s="166"/>
      <c r="V316" s="166"/>
    </row>
    <row r="317" spans="1:22" x14ac:dyDescent="0.25">
      <c r="A317" s="166"/>
      <c r="B317" s="166"/>
      <c r="C317" s="166"/>
      <c r="D317" s="166"/>
      <c r="E317" s="166"/>
      <c r="F317" s="166"/>
      <c r="G317" s="166"/>
      <c r="H317" s="166"/>
      <c r="I317" s="166"/>
      <c r="J317" s="166"/>
      <c r="K317" s="166"/>
      <c r="L317" s="166"/>
      <c r="M317" s="166"/>
      <c r="N317" s="166"/>
      <c r="O317" s="166"/>
      <c r="P317" s="166"/>
      <c r="Q317" s="166"/>
      <c r="R317" s="166"/>
      <c r="S317" s="166"/>
      <c r="T317" s="166"/>
      <c r="U317" s="166"/>
      <c r="V317" s="166"/>
    </row>
    <row r="318" spans="1:22" x14ac:dyDescent="0.25">
      <c r="A318" s="166"/>
      <c r="B318" s="166"/>
      <c r="C318" s="166"/>
      <c r="D318" s="166"/>
      <c r="E318" s="166"/>
      <c r="F318" s="166"/>
      <c r="G318" s="166"/>
      <c r="H318" s="166"/>
      <c r="I318" s="166"/>
      <c r="J318" s="166"/>
      <c r="K318" s="166"/>
      <c r="L318" s="166"/>
      <c r="M318" s="166"/>
      <c r="N318" s="166"/>
      <c r="O318" s="166"/>
      <c r="P318" s="166"/>
      <c r="Q318" s="166"/>
      <c r="R318" s="166"/>
      <c r="S318" s="166"/>
      <c r="T318" s="166"/>
      <c r="U318" s="166"/>
      <c r="V318" s="166"/>
    </row>
    <row r="319" spans="1:22" x14ac:dyDescent="0.25">
      <c r="A319" s="166"/>
      <c r="B319" s="166"/>
      <c r="C319" s="166"/>
      <c r="D319" s="166"/>
      <c r="E319" s="166"/>
      <c r="F319" s="166"/>
      <c r="G319" s="166"/>
      <c r="H319" s="166"/>
      <c r="I319" s="166"/>
      <c r="J319" s="166"/>
      <c r="K319" s="166"/>
      <c r="L319" s="166"/>
      <c r="M319" s="166"/>
      <c r="N319" s="166"/>
      <c r="O319" s="166"/>
      <c r="P319" s="166"/>
      <c r="Q319" s="166"/>
      <c r="R319" s="166"/>
      <c r="S319" s="166"/>
      <c r="T319" s="166"/>
      <c r="U319" s="166"/>
      <c r="V319" s="166"/>
    </row>
    <row r="320" spans="1:22" x14ac:dyDescent="0.25">
      <c r="A320" s="166"/>
      <c r="B320" s="166"/>
      <c r="C320" s="166"/>
      <c r="D320" s="166"/>
      <c r="E320" s="166"/>
      <c r="F320" s="166"/>
      <c r="G320" s="166"/>
      <c r="H320" s="166"/>
      <c r="I320" s="166"/>
      <c r="J320" s="166"/>
      <c r="K320" s="166"/>
      <c r="L320" s="166"/>
      <c r="M320" s="166"/>
      <c r="N320" s="166"/>
      <c r="O320" s="166"/>
      <c r="P320" s="166"/>
      <c r="Q320" s="166"/>
      <c r="R320" s="166"/>
      <c r="S320" s="166"/>
      <c r="T320" s="166"/>
      <c r="U320" s="166"/>
      <c r="V320" s="166"/>
    </row>
    <row r="321" spans="1:22" x14ac:dyDescent="0.25">
      <c r="A321" s="166"/>
      <c r="B321" s="166"/>
      <c r="C321" s="166"/>
      <c r="D321" s="166"/>
      <c r="E321" s="166"/>
      <c r="F321" s="166"/>
      <c r="G321" s="166"/>
      <c r="H321" s="166"/>
      <c r="I321" s="166"/>
      <c r="J321" s="166"/>
      <c r="K321" s="166"/>
      <c r="L321" s="166"/>
      <c r="M321" s="166"/>
      <c r="N321" s="166"/>
      <c r="O321" s="166"/>
      <c r="P321" s="166"/>
      <c r="Q321" s="166"/>
      <c r="R321" s="166"/>
      <c r="S321" s="166"/>
      <c r="T321" s="166"/>
      <c r="U321" s="166"/>
      <c r="V321" s="166"/>
    </row>
    <row r="322" spans="1:22" x14ac:dyDescent="0.25">
      <c r="A322" s="166"/>
      <c r="B322" s="166"/>
      <c r="C322" s="166"/>
      <c r="D322" s="166"/>
      <c r="E322" s="166"/>
      <c r="F322" s="166"/>
      <c r="G322" s="166"/>
      <c r="H322" s="166"/>
      <c r="I322" s="166"/>
      <c r="J322" s="166"/>
      <c r="K322" s="166"/>
      <c r="L322" s="166"/>
      <c r="M322" s="166"/>
      <c r="N322" s="166"/>
      <c r="O322" s="166"/>
      <c r="P322" s="166"/>
      <c r="Q322" s="166"/>
      <c r="R322" s="166"/>
      <c r="S322" s="166"/>
      <c r="T322" s="166"/>
      <c r="U322" s="166"/>
      <c r="V322" s="166"/>
    </row>
    <row r="323" spans="1:22" x14ac:dyDescent="0.25">
      <c r="A323" s="166"/>
      <c r="B323" s="166"/>
      <c r="C323" s="166"/>
      <c r="D323" s="166"/>
      <c r="E323" s="166"/>
      <c r="F323" s="166"/>
      <c r="G323" s="166"/>
      <c r="H323" s="166"/>
      <c r="I323" s="166"/>
      <c r="J323" s="166"/>
      <c r="K323" s="166"/>
      <c r="L323" s="166"/>
      <c r="M323" s="166"/>
      <c r="N323" s="166"/>
      <c r="O323" s="166"/>
      <c r="P323" s="166"/>
      <c r="Q323" s="166"/>
      <c r="R323" s="166"/>
      <c r="S323" s="166"/>
      <c r="T323" s="166"/>
      <c r="U323" s="166"/>
      <c r="V323" s="166"/>
    </row>
    <row r="324" spans="1:22" x14ac:dyDescent="0.25">
      <c r="A324" s="166"/>
      <c r="B324" s="166"/>
      <c r="C324" s="166"/>
      <c r="D324" s="166"/>
      <c r="E324" s="166"/>
      <c r="F324" s="166"/>
      <c r="G324" s="166"/>
      <c r="H324" s="166"/>
      <c r="I324" s="166"/>
      <c r="J324" s="166"/>
      <c r="K324" s="166"/>
      <c r="L324" s="166"/>
      <c r="M324" s="166"/>
      <c r="N324" s="166"/>
      <c r="O324" s="166"/>
      <c r="P324" s="166"/>
      <c r="Q324" s="166"/>
      <c r="R324" s="166"/>
      <c r="S324" s="166"/>
      <c r="T324" s="166"/>
      <c r="U324" s="166"/>
      <c r="V324" s="166"/>
    </row>
    <row r="325" spans="1:22" x14ac:dyDescent="0.25">
      <c r="A325" s="166"/>
      <c r="B325" s="166"/>
      <c r="C325" s="166"/>
      <c r="D325" s="166"/>
      <c r="E325" s="166"/>
      <c r="F325" s="166"/>
      <c r="G325" s="166"/>
      <c r="H325" s="166"/>
      <c r="I325" s="166"/>
      <c r="J325" s="166"/>
      <c r="K325" s="166"/>
      <c r="L325" s="166"/>
      <c r="M325" s="166"/>
      <c r="N325" s="166"/>
      <c r="O325" s="166"/>
      <c r="P325" s="166"/>
      <c r="Q325" s="166"/>
      <c r="R325" s="166"/>
      <c r="S325" s="166"/>
      <c r="T325" s="166"/>
      <c r="U325" s="166"/>
      <c r="V325" s="166"/>
    </row>
    <row r="326" spans="1:22" x14ac:dyDescent="0.25">
      <c r="A326" s="166"/>
      <c r="B326" s="166"/>
      <c r="C326" s="166"/>
      <c r="D326" s="166"/>
      <c r="E326" s="166"/>
      <c r="F326" s="166"/>
      <c r="G326" s="166"/>
      <c r="H326" s="166"/>
      <c r="I326" s="166"/>
      <c r="J326" s="166"/>
      <c r="K326" s="166"/>
      <c r="L326" s="166"/>
      <c r="M326" s="166"/>
      <c r="N326" s="166"/>
      <c r="O326" s="166"/>
      <c r="P326" s="166"/>
      <c r="Q326" s="166"/>
      <c r="R326" s="166"/>
      <c r="S326" s="166"/>
      <c r="T326" s="166"/>
      <c r="U326" s="166"/>
      <c r="V326" s="166"/>
    </row>
    <row r="327" spans="1:22" x14ac:dyDescent="0.25">
      <c r="A327" s="166"/>
      <c r="B327" s="166"/>
      <c r="C327" s="166"/>
      <c r="D327" s="166"/>
      <c r="E327" s="166"/>
      <c r="F327" s="166"/>
      <c r="G327" s="166"/>
      <c r="H327" s="166"/>
      <c r="I327" s="166"/>
      <c r="J327" s="166"/>
      <c r="K327" s="166"/>
      <c r="L327" s="166"/>
      <c r="M327" s="166"/>
      <c r="N327" s="166"/>
      <c r="O327" s="166"/>
      <c r="P327" s="166"/>
      <c r="Q327" s="166"/>
      <c r="R327" s="166"/>
      <c r="S327" s="166"/>
      <c r="T327" s="166"/>
      <c r="U327" s="166"/>
      <c r="V327" s="166"/>
    </row>
    <row r="328" spans="1:22" x14ac:dyDescent="0.25">
      <c r="A328" s="166"/>
      <c r="B328" s="166"/>
      <c r="C328" s="166"/>
      <c r="D328" s="166"/>
      <c r="E328" s="166"/>
      <c r="F328" s="166"/>
      <c r="G328" s="166"/>
      <c r="H328" s="166"/>
      <c r="I328" s="166"/>
      <c r="J328" s="166"/>
      <c r="K328" s="166"/>
      <c r="L328" s="166"/>
      <c r="M328" s="166"/>
      <c r="N328" s="166"/>
      <c r="O328" s="166"/>
      <c r="P328" s="166"/>
      <c r="Q328" s="166"/>
      <c r="R328" s="166"/>
      <c r="S328" s="166"/>
      <c r="T328" s="166"/>
      <c r="U328" s="166"/>
      <c r="V328" s="166"/>
    </row>
    <row r="329" spans="1:22" x14ac:dyDescent="0.25">
      <c r="A329" s="166"/>
      <c r="B329" s="166"/>
      <c r="C329" s="166"/>
      <c r="D329" s="166"/>
      <c r="E329" s="166"/>
      <c r="F329" s="166"/>
      <c r="G329" s="166"/>
      <c r="H329" s="166"/>
      <c r="I329" s="166"/>
      <c r="J329" s="166"/>
      <c r="K329" s="166"/>
      <c r="L329" s="166"/>
      <c r="M329" s="166"/>
      <c r="N329" s="166"/>
      <c r="O329" s="166"/>
      <c r="P329" s="166"/>
      <c r="Q329" s="166"/>
      <c r="R329" s="166"/>
      <c r="S329" s="166"/>
      <c r="T329" s="166"/>
      <c r="U329" s="166"/>
      <c r="V329" s="166"/>
    </row>
    <row r="330" spans="1:22" x14ac:dyDescent="0.25">
      <c r="A330" s="166"/>
      <c r="B330" s="166"/>
      <c r="C330" s="166"/>
      <c r="D330" s="166"/>
      <c r="E330" s="166"/>
      <c r="F330" s="166"/>
      <c r="G330" s="166"/>
      <c r="H330" s="166"/>
      <c r="I330" s="166"/>
      <c r="J330" s="166"/>
      <c r="K330" s="166"/>
      <c r="L330" s="166"/>
      <c r="M330" s="166"/>
      <c r="N330" s="166"/>
      <c r="O330" s="166"/>
      <c r="P330" s="166"/>
      <c r="Q330" s="166"/>
      <c r="R330" s="166"/>
      <c r="S330" s="166"/>
      <c r="T330" s="166"/>
      <c r="U330" s="166"/>
      <c r="V330" s="166"/>
    </row>
    <row r="331" spans="1:22" x14ac:dyDescent="0.25">
      <c r="A331" s="166"/>
      <c r="B331" s="166"/>
      <c r="C331" s="166"/>
      <c r="D331" s="166"/>
      <c r="E331" s="166"/>
      <c r="F331" s="166"/>
      <c r="G331" s="166"/>
      <c r="H331" s="166"/>
      <c r="I331" s="166"/>
      <c r="J331" s="166"/>
      <c r="K331" s="166"/>
      <c r="L331" s="166"/>
      <c r="M331" s="166"/>
      <c r="N331" s="166"/>
      <c r="O331" s="166"/>
      <c r="P331" s="166"/>
      <c r="Q331" s="166"/>
      <c r="R331" s="166"/>
      <c r="S331" s="166"/>
      <c r="T331" s="166"/>
      <c r="U331" s="166"/>
      <c r="V331" s="166"/>
    </row>
    <row r="332" spans="1:22" x14ac:dyDescent="0.25">
      <c r="A332" s="166"/>
      <c r="B332" s="166"/>
      <c r="C332" s="166"/>
      <c r="D332" s="166"/>
      <c r="E332" s="166"/>
      <c r="F332" s="166"/>
      <c r="G332" s="166"/>
      <c r="H332" s="166"/>
      <c r="I332" s="166"/>
      <c r="J332" s="166"/>
      <c r="K332" s="166"/>
      <c r="L332" s="166"/>
      <c r="M332" s="166"/>
      <c r="N332" s="166"/>
      <c r="O332" s="166"/>
      <c r="P332" s="166"/>
      <c r="Q332" s="166"/>
      <c r="R332" s="166"/>
      <c r="S332" s="166"/>
      <c r="T332" s="166"/>
      <c r="U332" s="166"/>
      <c r="V332" s="166"/>
    </row>
    <row r="333" spans="1:22" x14ac:dyDescent="0.25">
      <c r="A333" s="166"/>
      <c r="B333" s="166"/>
      <c r="C333" s="166"/>
      <c r="D333" s="166"/>
      <c r="E333" s="166"/>
      <c r="F333" s="166"/>
      <c r="G333" s="166"/>
      <c r="H333" s="166"/>
      <c r="I333" s="166"/>
      <c r="J333" s="166"/>
      <c r="K333" s="166"/>
      <c r="L333" s="166"/>
      <c r="M333" s="166"/>
      <c r="N333" s="166"/>
      <c r="O333" s="166"/>
      <c r="P333" s="166"/>
      <c r="Q333" s="166"/>
      <c r="R333" s="166"/>
      <c r="S333" s="166"/>
      <c r="T333" s="166"/>
      <c r="U333" s="166"/>
      <c r="V333" s="166"/>
    </row>
    <row r="334" spans="1:22" x14ac:dyDescent="0.25">
      <c r="A334" s="166"/>
      <c r="B334" s="166"/>
      <c r="C334" s="166"/>
      <c r="D334" s="166"/>
      <c r="E334" s="166"/>
      <c r="F334" s="166"/>
      <c r="G334" s="166"/>
      <c r="H334" s="166"/>
      <c r="I334" s="166"/>
      <c r="J334" s="166"/>
      <c r="K334" s="166"/>
      <c r="L334" s="166"/>
      <c r="M334" s="166"/>
      <c r="N334" s="166"/>
      <c r="O334" s="166"/>
      <c r="P334" s="166"/>
      <c r="Q334" s="166"/>
      <c r="R334" s="166"/>
      <c r="S334" s="166"/>
      <c r="T334" s="166"/>
      <c r="U334" s="166"/>
      <c r="V334" s="166"/>
    </row>
    <row r="335" spans="1:22" x14ac:dyDescent="0.25">
      <c r="A335" s="166"/>
      <c r="B335" s="166"/>
      <c r="C335" s="166"/>
      <c r="D335" s="166"/>
      <c r="E335" s="166"/>
      <c r="F335" s="166"/>
      <c r="G335" s="166"/>
      <c r="H335" s="166"/>
      <c r="I335" s="166"/>
      <c r="J335" s="166"/>
      <c r="K335" s="166"/>
      <c r="L335" s="166"/>
      <c r="M335" s="166"/>
      <c r="N335" s="166"/>
      <c r="O335" s="166"/>
      <c r="P335" s="166"/>
      <c r="Q335" s="166"/>
      <c r="R335" s="166"/>
      <c r="S335" s="166"/>
      <c r="T335" s="166"/>
      <c r="U335" s="166"/>
      <c r="V335" s="166"/>
    </row>
    <row r="336" spans="1:22" x14ac:dyDescent="0.25">
      <c r="A336" s="166"/>
      <c r="B336" s="166"/>
      <c r="C336" s="166"/>
      <c r="D336" s="166"/>
      <c r="E336" s="166"/>
      <c r="F336" s="166"/>
      <c r="G336" s="166"/>
      <c r="H336" s="166"/>
      <c r="I336" s="166"/>
      <c r="J336" s="166"/>
      <c r="K336" s="166"/>
      <c r="L336" s="166"/>
      <c r="M336" s="166"/>
      <c r="N336" s="166"/>
      <c r="O336" s="166"/>
      <c r="P336" s="166"/>
      <c r="Q336" s="166"/>
      <c r="R336" s="166"/>
      <c r="S336" s="166"/>
      <c r="T336" s="166"/>
      <c r="U336" s="166"/>
      <c r="V336" s="166"/>
    </row>
    <row r="337" spans="1:22" x14ac:dyDescent="0.25">
      <c r="A337" s="166"/>
      <c r="B337" s="166"/>
      <c r="C337" s="166"/>
      <c r="D337" s="166"/>
      <c r="E337" s="166"/>
      <c r="F337" s="166"/>
      <c r="G337" s="166"/>
      <c r="H337" s="166"/>
      <c r="I337" s="166"/>
      <c r="J337" s="166"/>
      <c r="K337" s="166"/>
      <c r="L337" s="166"/>
      <c r="M337" s="166"/>
      <c r="N337" s="166"/>
      <c r="O337" s="166"/>
      <c r="P337" s="166"/>
      <c r="Q337" s="166"/>
      <c r="R337" s="166"/>
      <c r="S337" s="166"/>
      <c r="T337" s="166"/>
      <c r="U337" s="166"/>
      <c r="V337" s="166"/>
    </row>
    <row r="338" spans="1:22" x14ac:dyDescent="0.25">
      <c r="A338" s="166"/>
      <c r="B338" s="166"/>
      <c r="C338" s="166"/>
      <c r="D338" s="166"/>
      <c r="E338" s="166"/>
      <c r="F338" s="166"/>
      <c r="G338" s="166"/>
      <c r="H338" s="166"/>
      <c r="I338" s="166"/>
      <c r="J338" s="166"/>
      <c r="K338" s="166"/>
      <c r="L338" s="166"/>
      <c r="M338" s="166"/>
      <c r="N338" s="166"/>
      <c r="O338" s="166"/>
      <c r="P338" s="166"/>
      <c r="Q338" s="166"/>
      <c r="R338" s="166"/>
      <c r="S338" s="166"/>
      <c r="T338" s="166"/>
      <c r="U338" s="166"/>
      <c r="V338" s="16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41" activePane="bottomRight" state="frozen"/>
      <selection activeCell="A20" sqref="A20"/>
      <selection pane="topRight" activeCell="D20" sqref="D20"/>
      <selection pane="bottomLeft" activeCell="A25" sqref="A25"/>
      <selection pane="bottomRight" activeCell="N52" sqref="N52"/>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27" width="9" style="56" customWidth="1"/>
    <col min="28" max="28" width="13.140625" style="55" customWidth="1"/>
    <col min="29" max="29" width="24.85546875" style="55" customWidth="1"/>
    <col min="30" max="16384" width="9.140625" style="55"/>
  </cols>
  <sheetData>
    <row r="1" spans="1:29" ht="18.75" x14ac:dyDescent="0.25">
      <c r="A1" s="56"/>
      <c r="B1" s="56"/>
      <c r="C1" s="56"/>
      <c r="D1" s="56"/>
      <c r="E1" s="56"/>
      <c r="F1" s="56"/>
      <c r="AC1" s="180" t="s">
        <v>66</v>
      </c>
    </row>
    <row r="2" spans="1:29" ht="18.75" x14ac:dyDescent="0.3">
      <c r="A2" s="56"/>
      <c r="B2" s="56"/>
      <c r="C2" s="56"/>
      <c r="D2" s="56"/>
      <c r="E2" s="56"/>
      <c r="F2" s="56"/>
      <c r="AC2" s="174" t="s">
        <v>8</v>
      </c>
    </row>
    <row r="3" spans="1:29" ht="18.75" x14ac:dyDescent="0.3">
      <c r="A3" s="56"/>
      <c r="B3" s="56"/>
      <c r="C3" s="56"/>
      <c r="D3" s="56"/>
      <c r="E3" s="56"/>
      <c r="F3" s="56"/>
      <c r="AC3" s="174" t="s">
        <v>65</v>
      </c>
    </row>
    <row r="4" spans="1:29" ht="18.75" customHeight="1" x14ac:dyDescent="0.25">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row>
    <row r="5" spans="1:29" ht="18.75" x14ac:dyDescent="0.3">
      <c r="A5" s="56"/>
      <c r="B5" s="56"/>
      <c r="C5" s="56"/>
      <c r="D5" s="56"/>
      <c r="E5" s="56"/>
      <c r="F5" s="56"/>
      <c r="AC5" s="174"/>
    </row>
    <row r="6" spans="1:29" ht="18.75" x14ac:dyDescent="0.25">
      <c r="A6" s="515" t="s">
        <v>7</v>
      </c>
      <c r="B6" s="515"/>
      <c r="C6" s="515"/>
      <c r="D6" s="515"/>
      <c r="E6" s="515"/>
      <c r="F6" s="515"/>
      <c r="G6" s="515"/>
      <c r="H6" s="515"/>
      <c r="I6" s="515"/>
      <c r="J6" s="515"/>
      <c r="K6" s="515"/>
      <c r="L6" s="515"/>
      <c r="M6" s="515"/>
      <c r="N6" s="515"/>
      <c r="O6" s="515"/>
      <c r="P6" s="515"/>
      <c r="Q6" s="515"/>
      <c r="R6" s="515"/>
      <c r="S6" s="515"/>
      <c r="T6" s="515"/>
      <c r="U6" s="515"/>
      <c r="V6" s="515"/>
      <c r="W6" s="515"/>
      <c r="X6" s="515"/>
      <c r="Y6" s="515"/>
      <c r="Z6" s="515"/>
      <c r="AA6" s="515"/>
      <c r="AB6" s="515"/>
      <c r="AC6" s="515"/>
    </row>
    <row r="7" spans="1:29" ht="18.75" x14ac:dyDescent="0.25">
      <c r="A7" s="336"/>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7"/>
      <c r="AC7" s="337"/>
    </row>
    <row r="8" spans="1:29" x14ac:dyDescent="0.25">
      <c r="A8" s="516" t="str">
        <f>'1. паспорт местоположение'!A9:C9</f>
        <v>Акционерное общество "Россети Янтарь" ДЗО  ПАО "Россети"</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516"/>
    </row>
    <row r="9" spans="1:29" ht="18.75" customHeight="1" x14ac:dyDescent="0.25">
      <c r="A9" s="509" t="s">
        <v>6</v>
      </c>
      <c r="B9" s="509"/>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row>
    <row r="10" spans="1:29" ht="18.75" x14ac:dyDescent="0.25">
      <c r="A10" s="336"/>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7"/>
      <c r="AC10" s="337"/>
    </row>
    <row r="11" spans="1:29" x14ac:dyDescent="0.25">
      <c r="A11" s="516" t="str">
        <f>'1. паспорт местоположение'!A12:C12</f>
        <v>P_140-286</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516"/>
    </row>
    <row r="12" spans="1:29" x14ac:dyDescent="0.25">
      <c r="A12" s="509" t="s">
        <v>5</v>
      </c>
      <c r="B12" s="509"/>
      <c r="C12" s="509"/>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row>
    <row r="13" spans="1:29" ht="16.5" customHeight="1" x14ac:dyDescent="0.3">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66"/>
      <c r="AC13" s="66"/>
    </row>
    <row r="14" spans="1:29" ht="36" customHeight="1" x14ac:dyDescent="0.25">
      <c r="A14" s="510" t="str">
        <f>'1. паспорт местоположение'!A15:C15</f>
        <v>Приобретение электросетевого комплекса в г. Калининграде, ул. Горького, территория СНТ «Победа» (Договор БП №101 от 25.01.2025 Шипилова Н.Б.)</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row>
    <row r="15" spans="1:29" ht="15.75" customHeight="1" x14ac:dyDescent="0.25">
      <c r="A15" s="509" t="s">
        <v>4</v>
      </c>
      <c r="B15" s="509"/>
      <c r="C15" s="509"/>
      <c r="D15" s="509"/>
      <c r="E15" s="509"/>
      <c r="F15" s="509"/>
      <c r="G15" s="509"/>
      <c r="H15" s="509"/>
      <c r="I15" s="509"/>
      <c r="J15" s="509"/>
      <c r="K15" s="509"/>
      <c r="L15" s="509"/>
      <c r="M15" s="509"/>
      <c r="N15" s="509"/>
      <c r="O15" s="509"/>
      <c r="P15" s="509"/>
      <c r="Q15" s="509"/>
      <c r="R15" s="509"/>
      <c r="S15" s="509"/>
      <c r="T15" s="509"/>
      <c r="U15" s="509"/>
      <c r="V15" s="509"/>
      <c r="W15" s="509"/>
      <c r="X15" s="509"/>
      <c r="Y15" s="509"/>
      <c r="Z15" s="509"/>
      <c r="AA15" s="509"/>
      <c r="AB15" s="509"/>
      <c r="AC15" s="509"/>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56"/>
      <c r="AB17" s="56"/>
    </row>
    <row r="18" spans="1:32" x14ac:dyDescent="0.25">
      <c r="A18" s="512" t="s">
        <v>472</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2" x14ac:dyDescent="0.25">
      <c r="A19" s="56"/>
      <c r="B19" s="56"/>
      <c r="C19" s="56"/>
      <c r="D19" s="56"/>
      <c r="E19" s="56"/>
      <c r="F19" s="56"/>
      <c r="AB19" s="56"/>
    </row>
    <row r="20" spans="1:32" ht="33" customHeight="1" x14ac:dyDescent="0.25">
      <c r="A20" s="513" t="s">
        <v>181</v>
      </c>
      <c r="B20" s="513" t="s">
        <v>180</v>
      </c>
      <c r="C20" s="508" t="s">
        <v>179</v>
      </c>
      <c r="D20" s="508"/>
      <c r="E20" s="523" t="s">
        <v>178</v>
      </c>
      <c r="F20" s="523"/>
      <c r="G20" s="524" t="s">
        <v>589</v>
      </c>
      <c r="H20" s="521" t="s">
        <v>590</v>
      </c>
      <c r="I20" s="522"/>
      <c r="J20" s="522"/>
      <c r="K20" s="522"/>
      <c r="L20" s="521" t="s">
        <v>591</v>
      </c>
      <c r="M20" s="522"/>
      <c r="N20" s="522"/>
      <c r="O20" s="522"/>
      <c r="P20" s="521" t="s">
        <v>592</v>
      </c>
      <c r="Q20" s="522"/>
      <c r="R20" s="522"/>
      <c r="S20" s="522"/>
      <c r="T20" s="521" t="s">
        <v>593</v>
      </c>
      <c r="U20" s="522"/>
      <c r="V20" s="522"/>
      <c r="W20" s="522"/>
      <c r="X20" s="521" t="s">
        <v>594</v>
      </c>
      <c r="Y20" s="522"/>
      <c r="Z20" s="522"/>
      <c r="AA20" s="522"/>
      <c r="AB20" s="507" t="s">
        <v>177</v>
      </c>
      <c r="AC20" s="507"/>
      <c r="AD20" s="65"/>
      <c r="AE20" s="65"/>
      <c r="AF20" s="65"/>
    </row>
    <row r="21" spans="1:32" ht="99.75" customHeight="1" x14ac:dyDescent="0.25">
      <c r="A21" s="514"/>
      <c r="B21" s="514"/>
      <c r="C21" s="508"/>
      <c r="D21" s="508"/>
      <c r="E21" s="523"/>
      <c r="F21" s="523"/>
      <c r="G21" s="525"/>
      <c r="H21" s="508" t="s">
        <v>2</v>
      </c>
      <c r="I21" s="508"/>
      <c r="J21" s="508" t="s">
        <v>9</v>
      </c>
      <c r="K21" s="508"/>
      <c r="L21" s="508" t="s">
        <v>2</v>
      </c>
      <c r="M21" s="508"/>
      <c r="N21" s="508" t="s">
        <v>9</v>
      </c>
      <c r="O21" s="508"/>
      <c r="P21" s="508" t="s">
        <v>2</v>
      </c>
      <c r="Q21" s="508"/>
      <c r="R21" s="508" t="s">
        <v>9</v>
      </c>
      <c r="S21" s="508"/>
      <c r="T21" s="508" t="s">
        <v>2</v>
      </c>
      <c r="U21" s="508"/>
      <c r="V21" s="508" t="s">
        <v>9</v>
      </c>
      <c r="W21" s="508"/>
      <c r="X21" s="508" t="s">
        <v>2</v>
      </c>
      <c r="Y21" s="508"/>
      <c r="Z21" s="508" t="s">
        <v>9</v>
      </c>
      <c r="AA21" s="508"/>
      <c r="AB21" s="507"/>
      <c r="AC21" s="507"/>
    </row>
    <row r="22" spans="1:32" ht="89.25" customHeight="1" x14ac:dyDescent="0.25">
      <c r="A22" s="503"/>
      <c r="B22" s="503"/>
      <c r="C22" s="339" t="s">
        <v>2</v>
      </c>
      <c r="D22" s="339" t="s">
        <v>176</v>
      </c>
      <c r="E22" s="340" t="s">
        <v>595</v>
      </c>
      <c r="F22" s="340" t="s">
        <v>605</v>
      </c>
      <c r="G22" s="526"/>
      <c r="H22" s="341" t="s">
        <v>453</v>
      </c>
      <c r="I22" s="341" t="s">
        <v>454</v>
      </c>
      <c r="J22" s="341" t="s">
        <v>453</v>
      </c>
      <c r="K22" s="341" t="s">
        <v>454</v>
      </c>
      <c r="L22" s="341" t="s">
        <v>453</v>
      </c>
      <c r="M22" s="341" t="s">
        <v>454</v>
      </c>
      <c r="N22" s="341" t="s">
        <v>453</v>
      </c>
      <c r="O22" s="341" t="s">
        <v>454</v>
      </c>
      <c r="P22" s="341" t="s">
        <v>453</v>
      </c>
      <c r="Q22" s="341" t="s">
        <v>454</v>
      </c>
      <c r="R22" s="341" t="s">
        <v>453</v>
      </c>
      <c r="S22" s="341" t="s">
        <v>454</v>
      </c>
      <c r="T22" s="341" t="s">
        <v>453</v>
      </c>
      <c r="U22" s="341" t="s">
        <v>454</v>
      </c>
      <c r="V22" s="341" t="s">
        <v>453</v>
      </c>
      <c r="W22" s="341" t="s">
        <v>454</v>
      </c>
      <c r="X22" s="341" t="s">
        <v>453</v>
      </c>
      <c r="Y22" s="341" t="s">
        <v>454</v>
      </c>
      <c r="Z22" s="341" t="s">
        <v>453</v>
      </c>
      <c r="AA22" s="341" t="s">
        <v>454</v>
      </c>
      <c r="AB22" s="339" t="s">
        <v>2</v>
      </c>
      <c r="AC22" s="339" t="s">
        <v>9</v>
      </c>
    </row>
    <row r="23" spans="1:32" ht="19.5" customHeight="1" x14ac:dyDescent="0.25">
      <c r="A23" s="342">
        <v>1</v>
      </c>
      <c r="B23" s="342">
        <v>2</v>
      </c>
      <c r="C23" s="342">
        <v>3</v>
      </c>
      <c r="D23" s="342">
        <v>4</v>
      </c>
      <c r="E23" s="342">
        <v>5</v>
      </c>
      <c r="F23" s="342">
        <v>6</v>
      </c>
      <c r="G23" s="342">
        <v>7</v>
      </c>
      <c r="H23" s="342">
        <v>8</v>
      </c>
      <c r="I23" s="342">
        <v>9</v>
      </c>
      <c r="J23" s="342">
        <v>10</v>
      </c>
      <c r="K23" s="342">
        <v>11</v>
      </c>
      <c r="L23" s="342">
        <v>12</v>
      </c>
      <c r="M23" s="342">
        <v>13</v>
      </c>
      <c r="N23" s="342">
        <v>14</v>
      </c>
      <c r="O23" s="342">
        <v>15</v>
      </c>
      <c r="P23" s="342">
        <v>16</v>
      </c>
      <c r="Q23" s="342">
        <v>17</v>
      </c>
      <c r="R23" s="342">
        <v>18</v>
      </c>
      <c r="S23" s="342">
        <v>19</v>
      </c>
      <c r="T23" s="342">
        <v>20</v>
      </c>
      <c r="U23" s="342">
        <v>21</v>
      </c>
      <c r="V23" s="342">
        <v>22</v>
      </c>
      <c r="W23" s="342">
        <v>23</v>
      </c>
      <c r="X23" s="342">
        <v>24</v>
      </c>
      <c r="Y23" s="342">
        <v>25</v>
      </c>
      <c r="Z23" s="342">
        <v>26</v>
      </c>
      <c r="AA23" s="342">
        <v>27</v>
      </c>
      <c r="AB23" s="342">
        <v>28</v>
      </c>
      <c r="AC23" s="342">
        <v>29</v>
      </c>
    </row>
    <row r="24" spans="1:32" ht="47.25" customHeight="1" x14ac:dyDescent="0.25">
      <c r="A24" s="343">
        <v>1</v>
      </c>
      <c r="B24" s="344" t="s">
        <v>175</v>
      </c>
      <c r="C24" s="345">
        <f t="shared" ref="C24" si="0">SUM(C25:C29)</f>
        <v>0</v>
      </c>
      <c r="D24" s="345">
        <f t="shared" ref="D24:AA24" si="1">SUM(D25:D29)</f>
        <v>0</v>
      </c>
      <c r="E24" s="346">
        <f t="shared" si="1"/>
        <v>0</v>
      </c>
      <c r="F24" s="346">
        <f t="shared" si="1"/>
        <v>0</v>
      </c>
      <c r="G24" s="345">
        <f t="shared" si="1"/>
        <v>0</v>
      </c>
      <c r="H24" s="345">
        <f t="shared" si="1"/>
        <v>0</v>
      </c>
      <c r="I24" s="345">
        <f t="shared" si="1"/>
        <v>0</v>
      </c>
      <c r="J24" s="345">
        <f t="shared" ref="J24:K24" si="2">SUM(J25:J29)</f>
        <v>0</v>
      </c>
      <c r="K24" s="345">
        <f t="shared" si="2"/>
        <v>0</v>
      </c>
      <c r="L24" s="345">
        <f t="shared" si="1"/>
        <v>0</v>
      </c>
      <c r="M24" s="345">
        <f t="shared" si="1"/>
        <v>0</v>
      </c>
      <c r="N24" s="345">
        <f t="shared" si="1"/>
        <v>0</v>
      </c>
      <c r="O24" s="345">
        <f t="shared" si="1"/>
        <v>0</v>
      </c>
      <c r="P24" s="345">
        <f t="shared" si="1"/>
        <v>0</v>
      </c>
      <c r="Q24" s="345">
        <f t="shared" si="1"/>
        <v>0</v>
      </c>
      <c r="R24" s="345">
        <f t="shared" si="1"/>
        <v>0</v>
      </c>
      <c r="S24" s="345">
        <f t="shared" si="1"/>
        <v>0</v>
      </c>
      <c r="T24" s="345">
        <f t="shared" si="1"/>
        <v>0</v>
      </c>
      <c r="U24" s="345">
        <f t="shared" si="1"/>
        <v>0</v>
      </c>
      <c r="V24" s="345">
        <f t="shared" si="1"/>
        <v>0</v>
      </c>
      <c r="W24" s="345">
        <f t="shared" si="1"/>
        <v>0</v>
      </c>
      <c r="X24" s="345">
        <f t="shared" si="1"/>
        <v>0</v>
      </c>
      <c r="Y24" s="345">
        <f t="shared" si="1"/>
        <v>0</v>
      </c>
      <c r="Z24" s="345">
        <f t="shared" si="1"/>
        <v>0</v>
      </c>
      <c r="AA24" s="345">
        <f t="shared" si="1"/>
        <v>0</v>
      </c>
      <c r="AB24" s="346">
        <f>H24+L24+P24+T24+X24</f>
        <v>0</v>
      </c>
      <c r="AC24" s="347">
        <f>J24+N24+R24+V24+Z24</f>
        <v>0</v>
      </c>
    </row>
    <row r="25" spans="1:32" ht="24" customHeight="1" x14ac:dyDescent="0.25">
      <c r="A25" s="348" t="s">
        <v>174</v>
      </c>
      <c r="B25" s="349" t="s">
        <v>173</v>
      </c>
      <c r="C25" s="347">
        <v>0</v>
      </c>
      <c r="D25" s="347">
        <v>0</v>
      </c>
      <c r="E25" s="350">
        <v>0</v>
      </c>
      <c r="F25" s="350">
        <v>0</v>
      </c>
      <c r="G25" s="351">
        <v>0</v>
      </c>
      <c r="H25" s="351">
        <v>0</v>
      </c>
      <c r="I25" s="351">
        <v>0</v>
      </c>
      <c r="J25" s="351">
        <v>0</v>
      </c>
      <c r="K25" s="351">
        <v>0</v>
      </c>
      <c r="L25" s="351">
        <v>0</v>
      </c>
      <c r="M25" s="351">
        <v>0</v>
      </c>
      <c r="N25" s="351">
        <v>0</v>
      </c>
      <c r="O25" s="351">
        <v>0</v>
      </c>
      <c r="P25" s="351">
        <v>0</v>
      </c>
      <c r="Q25" s="351">
        <v>0</v>
      </c>
      <c r="R25" s="351">
        <v>0</v>
      </c>
      <c r="S25" s="351">
        <v>0</v>
      </c>
      <c r="T25" s="351">
        <v>0</v>
      </c>
      <c r="U25" s="351">
        <v>0</v>
      </c>
      <c r="V25" s="351">
        <v>0</v>
      </c>
      <c r="W25" s="351">
        <v>0</v>
      </c>
      <c r="X25" s="351">
        <v>0</v>
      </c>
      <c r="Y25" s="351">
        <v>0</v>
      </c>
      <c r="Z25" s="351">
        <v>0</v>
      </c>
      <c r="AA25" s="351">
        <v>0</v>
      </c>
      <c r="AB25" s="346">
        <f t="shared" ref="AB25:AB64" si="3">H25+L25+P25+T25+X25</f>
        <v>0</v>
      </c>
      <c r="AC25" s="347">
        <f t="shared" ref="AC25:AC64" si="4">J25+N25+R25+V25+Z25</f>
        <v>0</v>
      </c>
    </row>
    <row r="26" spans="1:32" x14ac:dyDescent="0.25">
      <c r="A26" s="348" t="s">
        <v>172</v>
      </c>
      <c r="B26" s="349" t="s">
        <v>171</v>
      </c>
      <c r="C26" s="347">
        <v>0</v>
      </c>
      <c r="D26" s="347">
        <v>0</v>
      </c>
      <c r="E26" s="350">
        <v>0</v>
      </c>
      <c r="F26" s="350">
        <v>0</v>
      </c>
      <c r="G26" s="351">
        <v>0</v>
      </c>
      <c r="H26" s="351">
        <v>0</v>
      </c>
      <c r="I26" s="351">
        <v>0</v>
      </c>
      <c r="J26" s="351">
        <v>0</v>
      </c>
      <c r="K26" s="351">
        <v>0</v>
      </c>
      <c r="L26" s="351">
        <v>0</v>
      </c>
      <c r="M26" s="351">
        <v>0</v>
      </c>
      <c r="N26" s="351">
        <v>0</v>
      </c>
      <c r="O26" s="351">
        <v>0</v>
      </c>
      <c r="P26" s="351">
        <v>0</v>
      </c>
      <c r="Q26" s="351">
        <v>0</v>
      </c>
      <c r="R26" s="351">
        <v>0</v>
      </c>
      <c r="S26" s="351">
        <v>0</v>
      </c>
      <c r="T26" s="351">
        <v>0</v>
      </c>
      <c r="U26" s="351">
        <v>0</v>
      </c>
      <c r="V26" s="351">
        <v>0</v>
      </c>
      <c r="W26" s="351">
        <v>0</v>
      </c>
      <c r="X26" s="351">
        <v>0</v>
      </c>
      <c r="Y26" s="351">
        <v>0</v>
      </c>
      <c r="Z26" s="351">
        <v>0</v>
      </c>
      <c r="AA26" s="351">
        <v>0</v>
      </c>
      <c r="AB26" s="346">
        <f t="shared" si="3"/>
        <v>0</v>
      </c>
      <c r="AC26" s="347">
        <f t="shared" si="4"/>
        <v>0</v>
      </c>
    </row>
    <row r="27" spans="1:32" ht="31.5" x14ac:dyDescent="0.25">
      <c r="A27" s="348" t="s">
        <v>170</v>
      </c>
      <c r="B27" s="349" t="s">
        <v>409</v>
      </c>
      <c r="C27" s="347">
        <v>0</v>
      </c>
      <c r="D27" s="347">
        <v>0</v>
      </c>
      <c r="E27" s="350">
        <v>0</v>
      </c>
      <c r="F27" s="350">
        <v>0</v>
      </c>
      <c r="G27" s="351">
        <v>0</v>
      </c>
      <c r="H27" s="351">
        <v>0</v>
      </c>
      <c r="I27" s="351">
        <v>0</v>
      </c>
      <c r="J27" s="351">
        <v>0</v>
      </c>
      <c r="K27" s="351">
        <v>0</v>
      </c>
      <c r="L27" s="351">
        <v>0</v>
      </c>
      <c r="M27" s="351">
        <v>0</v>
      </c>
      <c r="N27" s="351">
        <v>0</v>
      </c>
      <c r="O27" s="351">
        <v>0</v>
      </c>
      <c r="P27" s="351">
        <v>0</v>
      </c>
      <c r="Q27" s="351">
        <v>0</v>
      </c>
      <c r="R27" s="351">
        <v>0</v>
      </c>
      <c r="S27" s="351">
        <v>0</v>
      </c>
      <c r="T27" s="351">
        <v>0</v>
      </c>
      <c r="U27" s="351">
        <v>0</v>
      </c>
      <c r="V27" s="351">
        <v>0</v>
      </c>
      <c r="W27" s="351">
        <v>0</v>
      </c>
      <c r="X27" s="351">
        <v>0</v>
      </c>
      <c r="Y27" s="351">
        <v>0</v>
      </c>
      <c r="Z27" s="351">
        <v>0</v>
      </c>
      <c r="AA27" s="351">
        <v>0</v>
      </c>
      <c r="AB27" s="346">
        <f t="shared" si="3"/>
        <v>0</v>
      </c>
      <c r="AC27" s="347">
        <f t="shared" si="4"/>
        <v>0</v>
      </c>
    </row>
    <row r="28" spans="1:32" x14ac:dyDescent="0.25">
      <c r="A28" s="348" t="s">
        <v>169</v>
      </c>
      <c r="B28" s="349" t="s">
        <v>596</v>
      </c>
      <c r="C28" s="347">
        <v>0</v>
      </c>
      <c r="D28" s="347">
        <v>0</v>
      </c>
      <c r="E28" s="350">
        <v>0</v>
      </c>
      <c r="F28" s="350">
        <v>0</v>
      </c>
      <c r="G28" s="351">
        <v>0</v>
      </c>
      <c r="H28" s="351">
        <v>0</v>
      </c>
      <c r="I28" s="351">
        <v>0</v>
      </c>
      <c r="J28" s="351">
        <v>0</v>
      </c>
      <c r="K28" s="351">
        <v>0</v>
      </c>
      <c r="L28" s="351">
        <v>0</v>
      </c>
      <c r="M28" s="351">
        <v>0</v>
      </c>
      <c r="N28" s="351">
        <v>0</v>
      </c>
      <c r="O28" s="351">
        <v>0</v>
      </c>
      <c r="P28" s="351">
        <v>0</v>
      </c>
      <c r="Q28" s="351">
        <v>0</v>
      </c>
      <c r="R28" s="351">
        <v>0</v>
      </c>
      <c r="S28" s="351">
        <v>0</v>
      </c>
      <c r="T28" s="351">
        <v>0</v>
      </c>
      <c r="U28" s="351">
        <v>0</v>
      </c>
      <c r="V28" s="351">
        <v>0</v>
      </c>
      <c r="W28" s="351">
        <v>0</v>
      </c>
      <c r="X28" s="351">
        <v>0</v>
      </c>
      <c r="Y28" s="351">
        <v>0</v>
      </c>
      <c r="Z28" s="351">
        <v>0</v>
      </c>
      <c r="AA28" s="351">
        <v>0</v>
      </c>
      <c r="AB28" s="346">
        <f t="shared" si="3"/>
        <v>0</v>
      </c>
      <c r="AC28" s="347">
        <f t="shared" si="4"/>
        <v>0</v>
      </c>
    </row>
    <row r="29" spans="1:32" x14ac:dyDescent="0.25">
      <c r="A29" s="348" t="s">
        <v>168</v>
      </c>
      <c r="B29" s="64" t="s">
        <v>167</v>
      </c>
      <c r="C29" s="347">
        <v>0</v>
      </c>
      <c r="D29" s="347">
        <v>0</v>
      </c>
      <c r="E29" s="350">
        <v>0</v>
      </c>
      <c r="F29" s="350">
        <v>0</v>
      </c>
      <c r="G29" s="351">
        <v>0</v>
      </c>
      <c r="H29" s="351">
        <v>0</v>
      </c>
      <c r="I29" s="351">
        <v>0</v>
      </c>
      <c r="J29" s="351">
        <v>0</v>
      </c>
      <c r="K29" s="351">
        <v>0</v>
      </c>
      <c r="L29" s="351">
        <v>0</v>
      </c>
      <c r="M29" s="351">
        <v>0</v>
      </c>
      <c r="N29" s="351">
        <v>0</v>
      </c>
      <c r="O29" s="351">
        <v>0</v>
      </c>
      <c r="P29" s="351">
        <v>0</v>
      </c>
      <c r="Q29" s="351">
        <v>0</v>
      </c>
      <c r="R29" s="351">
        <v>0</v>
      </c>
      <c r="S29" s="351">
        <v>0</v>
      </c>
      <c r="T29" s="351">
        <v>0</v>
      </c>
      <c r="U29" s="351">
        <v>0</v>
      </c>
      <c r="V29" s="351">
        <v>0</v>
      </c>
      <c r="W29" s="351">
        <v>0</v>
      </c>
      <c r="X29" s="351">
        <v>0</v>
      </c>
      <c r="Y29" s="351">
        <v>0</v>
      </c>
      <c r="Z29" s="351">
        <v>0</v>
      </c>
      <c r="AA29" s="351">
        <v>0</v>
      </c>
      <c r="AB29" s="346">
        <f t="shared" si="3"/>
        <v>0</v>
      </c>
      <c r="AC29" s="347">
        <f t="shared" si="4"/>
        <v>0</v>
      </c>
    </row>
    <row r="30" spans="1:32" s="352" customFormat="1" ht="47.25" x14ac:dyDescent="0.25">
      <c r="A30" s="343" t="s">
        <v>61</v>
      </c>
      <c r="B30" s="344" t="s">
        <v>166</v>
      </c>
      <c r="C30" s="347">
        <f t="shared" ref="C30:AA30" si="5">SUM(C31:C34)</f>
        <v>0</v>
      </c>
      <c r="D30" s="347">
        <f t="shared" si="5"/>
        <v>0</v>
      </c>
      <c r="E30" s="346">
        <f t="shared" si="5"/>
        <v>0</v>
      </c>
      <c r="F30" s="346">
        <f t="shared" si="5"/>
        <v>0</v>
      </c>
      <c r="G30" s="347">
        <f t="shared" si="5"/>
        <v>0</v>
      </c>
      <c r="H30" s="347">
        <f t="shared" si="5"/>
        <v>0</v>
      </c>
      <c r="I30" s="347">
        <f t="shared" si="5"/>
        <v>0</v>
      </c>
      <c r="J30" s="347">
        <f t="shared" ref="J30:K30" si="6">SUM(J31:J34)</f>
        <v>0</v>
      </c>
      <c r="K30" s="347">
        <f t="shared" si="6"/>
        <v>0</v>
      </c>
      <c r="L30" s="347">
        <f t="shared" si="5"/>
        <v>0</v>
      </c>
      <c r="M30" s="347">
        <f t="shared" si="5"/>
        <v>0</v>
      </c>
      <c r="N30" s="347">
        <f t="shared" si="5"/>
        <v>0</v>
      </c>
      <c r="O30" s="347">
        <f t="shared" si="5"/>
        <v>0</v>
      </c>
      <c r="P30" s="347">
        <f t="shared" si="5"/>
        <v>0</v>
      </c>
      <c r="Q30" s="347">
        <f t="shared" si="5"/>
        <v>0</v>
      </c>
      <c r="R30" s="347">
        <f t="shared" si="5"/>
        <v>0</v>
      </c>
      <c r="S30" s="347">
        <f t="shared" si="5"/>
        <v>0</v>
      </c>
      <c r="T30" s="347">
        <f t="shared" si="5"/>
        <v>0</v>
      </c>
      <c r="U30" s="347">
        <f t="shared" si="5"/>
        <v>0</v>
      </c>
      <c r="V30" s="347">
        <f t="shared" si="5"/>
        <v>0</v>
      </c>
      <c r="W30" s="347">
        <f t="shared" si="5"/>
        <v>0</v>
      </c>
      <c r="X30" s="347">
        <f t="shared" si="5"/>
        <v>0</v>
      </c>
      <c r="Y30" s="347">
        <f t="shared" si="5"/>
        <v>0</v>
      </c>
      <c r="Z30" s="347">
        <f t="shared" si="5"/>
        <v>0</v>
      </c>
      <c r="AA30" s="347">
        <f t="shared" si="5"/>
        <v>0</v>
      </c>
      <c r="AB30" s="346">
        <f t="shared" si="3"/>
        <v>0</v>
      </c>
      <c r="AC30" s="347">
        <f t="shared" si="4"/>
        <v>0</v>
      </c>
    </row>
    <row r="31" spans="1:32" x14ac:dyDescent="0.25">
      <c r="A31" s="343" t="s">
        <v>165</v>
      </c>
      <c r="B31" s="349" t="s">
        <v>164</v>
      </c>
      <c r="C31" s="347">
        <v>0</v>
      </c>
      <c r="D31" s="347">
        <v>0</v>
      </c>
      <c r="E31" s="350">
        <v>0</v>
      </c>
      <c r="F31" s="350">
        <v>0</v>
      </c>
      <c r="G31" s="351">
        <v>0</v>
      </c>
      <c r="H31" s="351">
        <v>0</v>
      </c>
      <c r="I31" s="351">
        <v>0</v>
      </c>
      <c r="J31" s="351">
        <v>0</v>
      </c>
      <c r="K31" s="351">
        <v>0</v>
      </c>
      <c r="L31" s="351">
        <v>0</v>
      </c>
      <c r="M31" s="351">
        <v>0</v>
      </c>
      <c r="N31" s="351">
        <v>0</v>
      </c>
      <c r="O31" s="351">
        <v>0</v>
      </c>
      <c r="P31" s="351">
        <v>0</v>
      </c>
      <c r="Q31" s="351">
        <v>0</v>
      </c>
      <c r="R31" s="351">
        <v>0</v>
      </c>
      <c r="S31" s="351">
        <v>0</v>
      </c>
      <c r="T31" s="351">
        <v>0</v>
      </c>
      <c r="U31" s="351">
        <v>0</v>
      </c>
      <c r="V31" s="351">
        <v>0</v>
      </c>
      <c r="W31" s="351">
        <v>0</v>
      </c>
      <c r="X31" s="351">
        <v>0</v>
      </c>
      <c r="Y31" s="351">
        <v>0</v>
      </c>
      <c r="Z31" s="351">
        <v>0</v>
      </c>
      <c r="AA31" s="351">
        <v>0</v>
      </c>
      <c r="AB31" s="346">
        <f t="shared" si="3"/>
        <v>0</v>
      </c>
      <c r="AC31" s="347">
        <f t="shared" si="4"/>
        <v>0</v>
      </c>
    </row>
    <row r="32" spans="1:32" ht="31.5" x14ac:dyDescent="0.25">
      <c r="A32" s="343" t="s">
        <v>163</v>
      </c>
      <c r="B32" s="349" t="s">
        <v>162</v>
      </c>
      <c r="C32" s="347">
        <v>0</v>
      </c>
      <c r="D32" s="347">
        <v>0</v>
      </c>
      <c r="E32" s="350">
        <v>0</v>
      </c>
      <c r="F32" s="350">
        <v>0</v>
      </c>
      <c r="G32" s="351">
        <v>0</v>
      </c>
      <c r="H32" s="351">
        <v>0</v>
      </c>
      <c r="I32" s="351">
        <v>0</v>
      </c>
      <c r="J32" s="351">
        <v>0</v>
      </c>
      <c r="K32" s="351">
        <v>0</v>
      </c>
      <c r="L32" s="351">
        <v>0</v>
      </c>
      <c r="M32" s="351">
        <v>0</v>
      </c>
      <c r="N32" s="351">
        <v>0</v>
      </c>
      <c r="O32" s="351">
        <v>0</v>
      </c>
      <c r="P32" s="351">
        <v>0</v>
      </c>
      <c r="Q32" s="351">
        <v>0</v>
      </c>
      <c r="R32" s="351">
        <v>0</v>
      </c>
      <c r="S32" s="351">
        <v>0</v>
      </c>
      <c r="T32" s="351">
        <v>0</v>
      </c>
      <c r="U32" s="351">
        <v>0</v>
      </c>
      <c r="V32" s="351">
        <v>0</v>
      </c>
      <c r="W32" s="351">
        <v>0</v>
      </c>
      <c r="X32" s="351">
        <v>0</v>
      </c>
      <c r="Y32" s="351">
        <v>0</v>
      </c>
      <c r="Z32" s="351">
        <v>0</v>
      </c>
      <c r="AA32" s="351">
        <v>0</v>
      </c>
      <c r="AB32" s="346">
        <f t="shared" si="3"/>
        <v>0</v>
      </c>
      <c r="AC32" s="347">
        <f t="shared" si="4"/>
        <v>0</v>
      </c>
    </row>
    <row r="33" spans="1:29" x14ac:dyDescent="0.25">
      <c r="A33" s="343" t="s">
        <v>161</v>
      </c>
      <c r="B33" s="349" t="s">
        <v>160</v>
      </c>
      <c r="C33" s="347">
        <v>0</v>
      </c>
      <c r="D33" s="347">
        <v>0</v>
      </c>
      <c r="E33" s="350">
        <v>0</v>
      </c>
      <c r="F33" s="350">
        <v>0</v>
      </c>
      <c r="G33" s="351">
        <v>0</v>
      </c>
      <c r="H33" s="351">
        <v>0</v>
      </c>
      <c r="I33" s="351">
        <v>0</v>
      </c>
      <c r="J33" s="351">
        <v>0</v>
      </c>
      <c r="K33" s="351">
        <v>0</v>
      </c>
      <c r="L33" s="351">
        <v>0</v>
      </c>
      <c r="M33" s="351">
        <v>0</v>
      </c>
      <c r="N33" s="351">
        <v>0</v>
      </c>
      <c r="O33" s="351">
        <v>0</v>
      </c>
      <c r="P33" s="351">
        <v>0</v>
      </c>
      <c r="Q33" s="351">
        <v>0</v>
      </c>
      <c r="R33" s="351">
        <v>0</v>
      </c>
      <c r="S33" s="351">
        <v>0</v>
      </c>
      <c r="T33" s="351">
        <v>0</v>
      </c>
      <c r="U33" s="351">
        <v>0</v>
      </c>
      <c r="V33" s="351">
        <v>0</v>
      </c>
      <c r="W33" s="351">
        <v>0</v>
      </c>
      <c r="X33" s="351">
        <v>0</v>
      </c>
      <c r="Y33" s="351">
        <v>0</v>
      </c>
      <c r="Z33" s="351">
        <v>0</v>
      </c>
      <c r="AA33" s="351">
        <v>0</v>
      </c>
      <c r="AB33" s="346">
        <f t="shared" si="3"/>
        <v>0</v>
      </c>
      <c r="AC33" s="347">
        <f t="shared" si="4"/>
        <v>0</v>
      </c>
    </row>
    <row r="34" spans="1:29" x14ac:dyDescent="0.25">
      <c r="A34" s="343" t="s">
        <v>159</v>
      </c>
      <c r="B34" s="349" t="s">
        <v>158</v>
      </c>
      <c r="C34" s="347">
        <v>0</v>
      </c>
      <c r="D34" s="347">
        <v>0</v>
      </c>
      <c r="E34" s="350">
        <v>0</v>
      </c>
      <c r="F34" s="350">
        <v>0</v>
      </c>
      <c r="G34" s="351">
        <v>0</v>
      </c>
      <c r="H34" s="351">
        <v>0</v>
      </c>
      <c r="I34" s="351">
        <v>0</v>
      </c>
      <c r="J34" s="351">
        <v>0</v>
      </c>
      <c r="K34" s="351">
        <v>0</v>
      </c>
      <c r="L34" s="351">
        <v>0</v>
      </c>
      <c r="M34" s="351">
        <v>0</v>
      </c>
      <c r="N34" s="351">
        <v>0</v>
      </c>
      <c r="O34" s="351">
        <v>0</v>
      </c>
      <c r="P34" s="351">
        <v>0</v>
      </c>
      <c r="Q34" s="351">
        <v>0</v>
      </c>
      <c r="R34" s="351">
        <v>0</v>
      </c>
      <c r="S34" s="351">
        <v>0</v>
      </c>
      <c r="T34" s="351">
        <v>0</v>
      </c>
      <c r="U34" s="351">
        <v>0</v>
      </c>
      <c r="V34" s="351">
        <v>0</v>
      </c>
      <c r="W34" s="351">
        <v>0</v>
      </c>
      <c r="X34" s="351">
        <v>0</v>
      </c>
      <c r="Y34" s="351">
        <v>0</v>
      </c>
      <c r="Z34" s="351">
        <v>0</v>
      </c>
      <c r="AA34" s="351">
        <v>0</v>
      </c>
      <c r="AB34" s="346">
        <f t="shared" si="3"/>
        <v>0</v>
      </c>
      <c r="AC34" s="347">
        <f t="shared" si="4"/>
        <v>0</v>
      </c>
    </row>
    <row r="35" spans="1:29" s="352" customFormat="1" ht="31.5" x14ac:dyDescent="0.25">
      <c r="A35" s="343" t="s">
        <v>60</v>
      </c>
      <c r="B35" s="344" t="s">
        <v>157</v>
      </c>
      <c r="C35" s="347">
        <v>0</v>
      </c>
      <c r="D35" s="347">
        <v>0</v>
      </c>
      <c r="E35" s="350">
        <v>0</v>
      </c>
      <c r="F35" s="350">
        <v>0</v>
      </c>
      <c r="G35" s="347">
        <v>0</v>
      </c>
      <c r="H35" s="347">
        <v>0</v>
      </c>
      <c r="I35" s="347">
        <v>0</v>
      </c>
      <c r="J35" s="347">
        <v>0</v>
      </c>
      <c r="K35" s="347">
        <v>0</v>
      </c>
      <c r="L35" s="347">
        <v>0</v>
      </c>
      <c r="M35" s="347">
        <v>0</v>
      </c>
      <c r="N35" s="347">
        <v>0</v>
      </c>
      <c r="O35" s="347">
        <v>0</v>
      </c>
      <c r="P35" s="347">
        <v>0</v>
      </c>
      <c r="Q35" s="347">
        <v>0</v>
      </c>
      <c r="R35" s="347">
        <v>0</v>
      </c>
      <c r="S35" s="347">
        <v>0</v>
      </c>
      <c r="T35" s="347">
        <v>0</v>
      </c>
      <c r="U35" s="347">
        <v>0</v>
      </c>
      <c r="V35" s="347">
        <v>0</v>
      </c>
      <c r="W35" s="347">
        <v>0</v>
      </c>
      <c r="X35" s="347">
        <v>0</v>
      </c>
      <c r="Y35" s="347">
        <v>0</v>
      </c>
      <c r="Z35" s="347">
        <v>0</v>
      </c>
      <c r="AA35" s="347">
        <v>0</v>
      </c>
      <c r="AB35" s="346">
        <f t="shared" si="3"/>
        <v>0</v>
      </c>
      <c r="AC35" s="347">
        <f t="shared" si="4"/>
        <v>0</v>
      </c>
    </row>
    <row r="36" spans="1:29" ht="31.5" x14ac:dyDescent="0.25">
      <c r="A36" s="348" t="s">
        <v>156</v>
      </c>
      <c r="B36" s="353" t="s">
        <v>155</v>
      </c>
      <c r="C36" s="347">
        <v>0</v>
      </c>
      <c r="D36" s="347">
        <v>0</v>
      </c>
      <c r="E36" s="350">
        <v>0</v>
      </c>
      <c r="F36" s="350">
        <v>0</v>
      </c>
      <c r="G36" s="351">
        <v>0</v>
      </c>
      <c r="H36" s="351">
        <v>0</v>
      </c>
      <c r="I36" s="351">
        <v>0</v>
      </c>
      <c r="J36" s="351">
        <v>0</v>
      </c>
      <c r="K36" s="351">
        <v>0</v>
      </c>
      <c r="L36" s="351">
        <v>0</v>
      </c>
      <c r="M36" s="351">
        <v>0</v>
      </c>
      <c r="N36" s="351">
        <v>0</v>
      </c>
      <c r="O36" s="351">
        <v>0</v>
      </c>
      <c r="P36" s="351">
        <v>0</v>
      </c>
      <c r="Q36" s="351">
        <v>0</v>
      </c>
      <c r="R36" s="351">
        <v>0</v>
      </c>
      <c r="S36" s="351">
        <v>0</v>
      </c>
      <c r="T36" s="351">
        <v>0</v>
      </c>
      <c r="U36" s="351">
        <v>0</v>
      </c>
      <c r="V36" s="351">
        <v>0</v>
      </c>
      <c r="W36" s="351">
        <v>0</v>
      </c>
      <c r="X36" s="351">
        <v>0</v>
      </c>
      <c r="Y36" s="351">
        <v>0</v>
      </c>
      <c r="Z36" s="351">
        <v>0</v>
      </c>
      <c r="AA36" s="351">
        <v>0</v>
      </c>
      <c r="AB36" s="346">
        <f t="shared" si="3"/>
        <v>0</v>
      </c>
      <c r="AC36" s="347">
        <f t="shared" si="4"/>
        <v>0</v>
      </c>
    </row>
    <row r="37" spans="1:29" x14ac:dyDescent="0.25">
      <c r="A37" s="348" t="s">
        <v>154</v>
      </c>
      <c r="B37" s="353" t="s">
        <v>144</v>
      </c>
      <c r="C37" s="347">
        <v>0</v>
      </c>
      <c r="D37" s="347">
        <v>0</v>
      </c>
      <c r="E37" s="350">
        <v>0</v>
      </c>
      <c r="F37" s="350">
        <v>0</v>
      </c>
      <c r="G37" s="351">
        <v>0</v>
      </c>
      <c r="H37" s="351">
        <v>0</v>
      </c>
      <c r="I37" s="351">
        <v>0</v>
      </c>
      <c r="J37" s="351">
        <v>0</v>
      </c>
      <c r="K37" s="351">
        <v>0</v>
      </c>
      <c r="L37" s="351">
        <v>0</v>
      </c>
      <c r="M37" s="351">
        <v>0</v>
      </c>
      <c r="N37" s="351">
        <v>0</v>
      </c>
      <c r="O37" s="351">
        <v>0</v>
      </c>
      <c r="P37" s="351">
        <v>0</v>
      </c>
      <c r="Q37" s="351">
        <v>0</v>
      </c>
      <c r="R37" s="351">
        <v>0</v>
      </c>
      <c r="S37" s="351">
        <v>0</v>
      </c>
      <c r="T37" s="351">
        <v>0</v>
      </c>
      <c r="U37" s="351">
        <v>0</v>
      </c>
      <c r="V37" s="351">
        <v>0</v>
      </c>
      <c r="W37" s="351">
        <v>0</v>
      </c>
      <c r="X37" s="351">
        <v>0</v>
      </c>
      <c r="Y37" s="351">
        <v>0</v>
      </c>
      <c r="Z37" s="351">
        <v>0</v>
      </c>
      <c r="AA37" s="351">
        <v>0</v>
      </c>
      <c r="AB37" s="346">
        <f t="shared" si="3"/>
        <v>0</v>
      </c>
      <c r="AC37" s="347">
        <f t="shared" si="4"/>
        <v>0</v>
      </c>
    </row>
    <row r="38" spans="1:29" x14ac:dyDescent="0.25">
      <c r="A38" s="348" t="s">
        <v>153</v>
      </c>
      <c r="B38" s="353" t="s">
        <v>142</v>
      </c>
      <c r="C38" s="347">
        <v>0</v>
      </c>
      <c r="D38" s="347">
        <v>0</v>
      </c>
      <c r="E38" s="350">
        <v>0</v>
      </c>
      <c r="F38" s="350">
        <v>0</v>
      </c>
      <c r="G38" s="351">
        <v>0</v>
      </c>
      <c r="H38" s="351">
        <v>0</v>
      </c>
      <c r="I38" s="351">
        <v>0</v>
      </c>
      <c r="J38" s="351">
        <v>0</v>
      </c>
      <c r="K38" s="351">
        <v>0</v>
      </c>
      <c r="L38" s="351">
        <v>0</v>
      </c>
      <c r="M38" s="351">
        <v>0</v>
      </c>
      <c r="N38" s="351">
        <v>0</v>
      </c>
      <c r="O38" s="351">
        <v>0</v>
      </c>
      <c r="P38" s="351">
        <v>0</v>
      </c>
      <c r="Q38" s="351">
        <v>0</v>
      </c>
      <c r="R38" s="351">
        <v>0</v>
      </c>
      <c r="S38" s="351">
        <v>0</v>
      </c>
      <c r="T38" s="351">
        <v>0</v>
      </c>
      <c r="U38" s="351">
        <v>0</v>
      </c>
      <c r="V38" s="351">
        <v>0</v>
      </c>
      <c r="W38" s="351">
        <v>0</v>
      </c>
      <c r="X38" s="351">
        <v>0</v>
      </c>
      <c r="Y38" s="351">
        <v>0</v>
      </c>
      <c r="Z38" s="351">
        <v>0</v>
      </c>
      <c r="AA38" s="351">
        <v>0</v>
      </c>
      <c r="AB38" s="346">
        <f t="shared" si="3"/>
        <v>0</v>
      </c>
      <c r="AC38" s="347">
        <f t="shared" si="4"/>
        <v>0</v>
      </c>
    </row>
    <row r="39" spans="1:29" ht="31.5" x14ac:dyDescent="0.25">
      <c r="A39" s="348" t="s">
        <v>152</v>
      </c>
      <c r="B39" s="349" t="s">
        <v>140</v>
      </c>
      <c r="C39" s="347">
        <v>0</v>
      </c>
      <c r="D39" s="347">
        <v>0</v>
      </c>
      <c r="E39" s="350">
        <v>0</v>
      </c>
      <c r="F39" s="350">
        <v>0</v>
      </c>
      <c r="G39" s="351">
        <v>0</v>
      </c>
      <c r="H39" s="351">
        <v>0</v>
      </c>
      <c r="I39" s="351">
        <v>0</v>
      </c>
      <c r="J39" s="351">
        <v>0</v>
      </c>
      <c r="K39" s="351">
        <v>0</v>
      </c>
      <c r="L39" s="351">
        <v>0</v>
      </c>
      <c r="M39" s="351">
        <v>0</v>
      </c>
      <c r="N39" s="351">
        <v>0</v>
      </c>
      <c r="O39" s="351">
        <v>0</v>
      </c>
      <c r="P39" s="351">
        <v>0</v>
      </c>
      <c r="Q39" s="351">
        <v>0</v>
      </c>
      <c r="R39" s="351">
        <v>0</v>
      </c>
      <c r="S39" s="351">
        <v>0</v>
      </c>
      <c r="T39" s="351">
        <v>0</v>
      </c>
      <c r="U39" s="351">
        <v>0</v>
      </c>
      <c r="V39" s="351">
        <v>0</v>
      </c>
      <c r="W39" s="351">
        <v>0</v>
      </c>
      <c r="X39" s="351">
        <v>0</v>
      </c>
      <c r="Y39" s="351">
        <v>0</v>
      </c>
      <c r="Z39" s="351">
        <v>0</v>
      </c>
      <c r="AA39" s="351">
        <v>0</v>
      </c>
      <c r="AB39" s="346">
        <f t="shared" si="3"/>
        <v>0</v>
      </c>
      <c r="AC39" s="347">
        <f t="shared" si="4"/>
        <v>0</v>
      </c>
    </row>
    <row r="40" spans="1:29" ht="31.5" x14ac:dyDescent="0.25">
      <c r="A40" s="348" t="s">
        <v>151</v>
      </c>
      <c r="B40" s="349" t="s">
        <v>138</v>
      </c>
      <c r="C40" s="347">
        <v>0</v>
      </c>
      <c r="D40" s="347">
        <v>0</v>
      </c>
      <c r="E40" s="350">
        <v>0</v>
      </c>
      <c r="F40" s="350">
        <v>0</v>
      </c>
      <c r="G40" s="351">
        <v>0</v>
      </c>
      <c r="H40" s="351">
        <v>0</v>
      </c>
      <c r="I40" s="351">
        <v>0</v>
      </c>
      <c r="J40" s="351">
        <v>0</v>
      </c>
      <c r="K40" s="351">
        <v>0</v>
      </c>
      <c r="L40" s="351">
        <v>0</v>
      </c>
      <c r="M40" s="351">
        <v>0</v>
      </c>
      <c r="N40" s="351">
        <v>0</v>
      </c>
      <c r="O40" s="351">
        <v>0</v>
      </c>
      <c r="P40" s="351">
        <v>0</v>
      </c>
      <c r="Q40" s="351">
        <v>0</v>
      </c>
      <c r="R40" s="351">
        <v>0</v>
      </c>
      <c r="S40" s="351">
        <v>0</v>
      </c>
      <c r="T40" s="351">
        <v>0</v>
      </c>
      <c r="U40" s="351">
        <v>0</v>
      </c>
      <c r="V40" s="351">
        <v>0</v>
      </c>
      <c r="W40" s="351">
        <v>0</v>
      </c>
      <c r="X40" s="351">
        <v>0</v>
      </c>
      <c r="Y40" s="351">
        <v>0</v>
      </c>
      <c r="Z40" s="351">
        <v>0</v>
      </c>
      <c r="AA40" s="351">
        <v>0</v>
      </c>
      <c r="AB40" s="346">
        <f t="shared" si="3"/>
        <v>0</v>
      </c>
      <c r="AC40" s="347">
        <f t="shared" si="4"/>
        <v>0</v>
      </c>
    </row>
    <row r="41" spans="1:29" x14ac:dyDescent="0.25">
      <c r="A41" s="348" t="s">
        <v>150</v>
      </c>
      <c r="B41" s="349" t="s">
        <v>136</v>
      </c>
      <c r="C41" s="347">
        <v>0</v>
      </c>
      <c r="D41" s="347">
        <v>0</v>
      </c>
      <c r="E41" s="350">
        <v>0</v>
      </c>
      <c r="F41" s="350">
        <v>0</v>
      </c>
      <c r="G41" s="351">
        <v>0</v>
      </c>
      <c r="H41" s="351">
        <v>0</v>
      </c>
      <c r="I41" s="351">
        <v>0</v>
      </c>
      <c r="J41" s="351">
        <v>0</v>
      </c>
      <c r="K41" s="351">
        <v>0</v>
      </c>
      <c r="L41" s="351">
        <v>0</v>
      </c>
      <c r="M41" s="351">
        <v>0</v>
      </c>
      <c r="N41" s="351">
        <v>0</v>
      </c>
      <c r="O41" s="351">
        <v>0</v>
      </c>
      <c r="P41" s="351">
        <v>0</v>
      </c>
      <c r="Q41" s="351">
        <v>0</v>
      </c>
      <c r="R41" s="351">
        <v>0</v>
      </c>
      <c r="S41" s="351">
        <v>0</v>
      </c>
      <c r="T41" s="351">
        <v>0</v>
      </c>
      <c r="U41" s="351">
        <v>0</v>
      </c>
      <c r="V41" s="351">
        <v>0</v>
      </c>
      <c r="W41" s="351">
        <v>0</v>
      </c>
      <c r="X41" s="351">
        <v>0</v>
      </c>
      <c r="Y41" s="351">
        <v>0</v>
      </c>
      <c r="Z41" s="351">
        <v>0</v>
      </c>
      <c r="AA41" s="351">
        <v>0</v>
      </c>
      <c r="AB41" s="346">
        <f t="shared" si="3"/>
        <v>0</v>
      </c>
      <c r="AC41" s="347">
        <f t="shared" si="4"/>
        <v>0</v>
      </c>
    </row>
    <row r="42" spans="1:29" ht="18.75" x14ac:dyDescent="0.25">
      <c r="A42" s="348" t="s">
        <v>149</v>
      </c>
      <c r="B42" s="353" t="s">
        <v>597</v>
      </c>
      <c r="C42" s="347">
        <v>0</v>
      </c>
      <c r="D42" s="347">
        <v>0</v>
      </c>
      <c r="E42" s="350">
        <v>0</v>
      </c>
      <c r="F42" s="350">
        <v>0</v>
      </c>
      <c r="G42" s="351">
        <v>0</v>
      </c>
      <c r="H42" s="351">
        <v>0</v>
      </c>
      <c r="I42" s="351">
        <v>0</v>
      </c>
      <c r="J42" s="351">
        <v>0</v>
      </c>
      <c r="K42" s="351">
        <v>0</v>
      </c>
      <c r="L42" s="351">
        <v>0</v>
      </c>
      <c r="M42" s="351">
        <v>0</v>
      </c>
      <c r="N42" s="351">
        <v>0</v>
      </c>
      <c r="O42" s="351">
        <v>0</v>
      </c>
      <c r="P42" s="351">
        <v>0</v>
      </c>
      <c r="Q42" s="351">
        <v>0</v>
      </c>
      <c r="R42" s="351">
        <v>0</v>
      </c>
      <c r="S42" s="351">
        <v>0</v>
      </c>
      <c r="T42" s="351">
        <v>0</v>
      </c>
      <c r="U42" s="351">
        <v>0</v>
      </c>
      <c r="V42" s="351">
        <v>0</v>
      </c>
      <c r="W42" s="351">
        <v>0</v>
      </c>
      <c r="X42" s="351">
        <v>0</v>
      </c>
      <c r="Y42" s="351">
        <v>0</v>
      </c>
      <c r="Z42" s="351">
        <v>0</v>
      </c>
      <c r="AA42" s="351">
        <v>0</v>
      </c>
      <c r="AB42" s="346">
        <f t="shared" si="3"/>
        <v>0</v>
      </c>
      <c r="AC42" s="347">
        <f t="shared" si="4"/>
        <v>0</v>
      </c>
    </row>
    <row r="43" spans="1:29" s="352" customFormat="1" x14ac:dyDescent="0.25">
      <c r="A43" s="343" t="s">
        <v>59</v>
      </c>
      <c r="B43" s="344" t="s">
        <v>148</v>
      </c>
      <c r="C43" s="347">
        <v>0</v>
      </c>
      <c r="D43" s="347">
        <v>0</v>
      </c>
      <c r="E43" s="350">
        <v>0</v>
      </c>
      <c r="F43" s="350">
        <v>0</v>
      </c>
      <c r="G43" s="347">
        <v>0</v>
      </c>
      <c r="H43" s="347">
        <v>0</v>
      </c>
      <c r="I43" s="347">
        <v>0</v>
      </c>
      <c r="J43" s="347">
        <v>0</v>
      </c>
      <c r="K43" s="347">
        <v>0</v>
      </c>
      <c r="L43" s="347">
        <v>0</v>
      </c>
      <c r="M43" s="347">
        <v>0</v>
      </c>
      <c r="N43" s="347">
        <v>0</v>
      </c>
      <c r="O43" s="347">
        <v>0</v>
      </c>
      <c r="P43" s="347">
        <v>0</v>
      </c>
      <c r="Q43" s="347">
        <v>0</v>
      </c>
      <c r="R43" s="347">
        <v>0</v>
      </c>
      <c r="S43" s="347">
        <v>0</v>
      </c>
      <c r="T43" s="347">
        <v>0</v>
      </c>
      <c r="U43" s="347">
        <v>0</v>
      </c>
      <c r="V43" s="347">
        <v>0</v>
      </c>
      <c r="W43" s="347">
        <v>0</v>
      </c>
      <c r="X43" s="347">
        <v>0</v>
      </c>
      <c r="Y43" s="347">
        <v>0</v>
      </c>
      <c r="Z43" s="347">
        <v>0</v>
      </c>
      <c r="AA43" s="347">
        <v>0</v>
      </c>
      <c r="AB43" s="346">
        <f t="shared" si="3"/>
        <v>0</v>
      </c>
      <c r="AC43" s="347">
        <f t="shared" si="4"/>
        <v>0</v>
      </c>
    </row>
    <row r="44" spans="1:29" x14ac:dyDescent="0.25">
      <c r="A44" s="348" t="s">
        <v>147</v>
      </c>
      <c r="B44" s="349" t="s">
        <v>146</v>
      </c>
      <c r="C44" s="347">
        <v>0</v>
      </c>
      <c r="D44" s="347">
        <v>0</v>
      </c>
      <c r="E44" s="350">
        <v>0</v>
      </c>
      <c r="F44" s="350">
        <v>0</v>
      </c>
      <c r="G44" s="351">
        <v>0</v>
      </c>
      <c r="H44" s="351">
        <v>0</v>
      </c>
      <c r="I44" s="351">
        <v>0</v>
      </c>
      <c r="J44" s="351">
        <v>0</v>
      </c>
      <c r="K44" s="351">
        <v>0</v>
      </c>
      <c r="L44" s="351">
        <v>0</v>
      </c>
      <c r="M44" s="351">
        <v>0</v>
      </c>
      <c r="N44" s="351">
        <v>0</v>
      </c>
      <c r="O44" s="351">
        <v>0</v>
      </c>
      <c r="P44" s="351">
        <v>0</v>
      </c>
      <c r="Q44" s="351">
        <v>0</v>
      </c>
      <c r="R44" s="351">
        <v>0</v>
      </c>
      <c r="S44" s="351">
        <v>0</v>
      </c>
      <c r="T44" s="351">
        <v>0</v>
      </c>
      <c r="U44" s="351">
        <v>0</v>
      </c>
      <c r="V44" s="351">
        <v>0</v>
      </c>
      <c r="W44" s="351">
        <v>0</v>
      </c>
      <c r="X44" s="351">
        <v>0</v>
      </c>
      <c r="Y44" s="351">
        <v>0</v>
      </c>
      <c r="Z44" s="351">
        <v>0</v>
      </c>
      <c r="AA44" s="351">
        <v>0</v>
      </c>
      <c r="AB44" s="346">
        <f t="shared" si="3"/>
        <v>0</v>
      </c>
      <c r="AC44" s="347">
        <f t="shared" si="4"/>
        <v>0</v>
      </c>
    </row>
    <row r="45" spans="1:29" x14ac:dyDescent="0.25">
      <c r="A45" s="348" t="s">
        <v>145</v>
      </c>
      <c r="B45" s="349" t="s">
        <v>144</v>
      </c>
      <c r="C45" s="347">
        <v>0</v>
      </c>
      <c r="D45" s="347">
        <v>0</v>
      </c>
      <c r="E45" s="350">
        <v>0</v>
      </c>
      <c r="F45" s="350">
        <v>0</v>
      </c>
      <c r="G45" s="351">
        <v>0</v>
      </c>
      <c r="H45" s="351">
        <v>0</v>
      </c>
      <c r="I45" s="351">
        <v>0</v>
      </c>
      <c r="J45" s="351">
        <v>0</v>
      </c>
      <c r="K45" s="351">
        <v>0</v>
      </c>
      <c r="L45" s="351">
        <v>0</v>
      </c>
      <c r="M45" s="351">
        <v>0</v>
      </c>
      <c r="N45" s="351">
        <v>0.4</v>
      </c>
      <c r="O45" s="351">
        <v>0</v>
      </c>
      <c r="P45" s="351">
        <v>0</v>
      </c>
      <c r="Q45" s="351">
        <v>0</v>
      </c>
      <c r="R45" s="351">
        <v>0</v>
      </c>
      <c r="S45" s="351">
        <v>0</v>
      </c>
      <c r="T45" s="351">
        <v>0</v>
      </c>
      <c r="U45" s="351">
        <v>0</v>
      </c>
      <c r="V45" s="351">
        <v>0</v>
      </c>
      <c r="W45" s="351">
        <v>0</v>
      </c>
      <c r="X45" s="351">
        <v>0</v>
      </c>
      <c r="Y45" s="351">
        <v>0</v>
      </c>
      <c r="Z45" s="351">
        <v>0</v>
      </c>
      <c r="AA45" s="351">
        <v>0</v>
      </c>
      <c r="AB45" s="346">
        <f t="shared" si="3"/>
        <v>0</v>
      </c>
      <c r="AC45" s="347">
        <f t="shared" si="4"/>
        <v>0.4</v>
      </c>
    </row>
    <row r="46" spans="1:29" x14ac:dyDescent="0.25">
      <c r="A46" s="348" t="s">
        <v>143</v>
      </c>
      <c r="B46" s="349" t="s">
        <v>142</v>
      </c>
      <c r="C46" s="347">
        <v>0</v>
      </c>
      <c r="D46" s="347">
        <v>0</v>
      </c>
      <c r="E46" s="350">
        <v>0</v>
      </c>
      <c r="F46" s="350">
        <v>0</v>
      </c>
      <c r="G46" s="351">
        <v>0</v>
      </c>
      <c r="H46" s="351">
        <v>0</v>
      </c>
      <c r="I46" s="351">
        <v>0</v>
      </c>
      <c r="J46" s="351">
        <v>0</v>
      </c>
      <c r="K46" s="351">
        <v>0</v>
      </c>
      <c r="L46" s="351">
        <v>0</v>
      </c>
      <c r="M46" s="351">
        <v>0</v>
      </c>
      <c r="N46" s="351">
        <v>0</v>
      </c>
      <c r="O46" s="351">
        <v>0</v>
      </c>
      <c r="P46" s="351">
        <v>0</v>
      </c>
      <c r="Q46" s="351">
        <v>0</v>
      </c>
      <c r="R46" s="351">
        <v>0</v>
      </c>
      <c r="S46" s="351">
        <v>0</v>
      </c>
      <c r="T46" s="351">
        <v>0</v>
      </c>
      <c r="U46" s="351">
        <v>0</v>
      </c>
      <c r="V46" s="351">
        <v>0</v>
      </c>
      <c r="W46" s="351">
        <v>0</v>
      </c>
      <c r="X46" s="351">
        <v>0</v>
      </c>
      <c r="Y46" s="351">
        <v>0</v>
      </c>
      <c r="Z46" s="351">
        <v>0</v>
      </c>
      <c r="AA46" s="351">
        <v>0</v>
      </c>
      <c r="AB46" s="346">
        <f t="shared" si="3"/>
        <v>0</v>
      </c>
      <c r="AC46" s="347">
        <f t="shared" si="4"/>
        <v>0</v>
      </c>
    </row>
    <row r="47" spans="1:29" ht="31.5" x14ac:dyDescent="0.25">
      <c r="A47" s="348" t="s">
        <v>141</v>
      </c>
      <c r="B47" s="349" t="s">
        <v>140</v>
      </c>
      <c r="C47" s="347">
        <v>0</v>
      </c>
      <c r="D47" s="347">
        <v>0</v>
      </c>
      <c r="E47" s="350">
        <v>0</v>
      </c>
      <c r="F47" s="350">
        <v>0</v>
      </c>
      <c r="G47" s="351">
        <v>0</v>
      </c>
      <c r="H47" s="351">
        <v>0</v>
      </c>
      <c r="I47" s="351">
        <v>0</v>
      </c>
      <c r="J47" s="351">
        <v>0</v>
      </c>
      <c r="K47" s="351">
        <v>0</v>
      </c>
      <c r="L47" s="351">
        <v>0</v>
      </c>
      <c r="M47" s="351">
        <v>0</v>
      </c>
      <c r="N47" s="351">
        <v>1.6</v>
      </c>
      <c r="O47" s="351">
        <v>0</v>
      </c>
      <c r="P47" s="351">
        <v>0</v>
      </c>
      <c r="Q47" s="351">
        <v>0</v>
      </c>
      <c r="R47" s="351">
        <v>0</v>
      </c>
      <c r="S47" s="351">
        <v>0</v>
      </c>
      <c r="T47" s="351">
        <v>0</v>
      </c>
      <c r="U47" s="351">
        <v>0</v>
      </c>
      <c r="V47" s="351">
        <v>0</v>
      </c>
      <c r="W47" s="351">
        <v>0</v>
      </c>
      <c r="X47" s="351">
        <v>0</v>
      </c>
      <c r="Y47" s="351">
        <v>0</v>
      </c>
      <c r="Z47" s="351">
        <v>0</v>
      </c>
      <c r="AA47" s="351">
        <v>0</v>
      </c>
      <c r="AB47" s="346">
        <f t="shared" si="3"/>
        <v>0</v>
      </c>
      <c r="AC47" s="347">
        <f t="shared" si="4"/>
        <v>1.6</v>
      </c>
    </row>
    <row r="48" spans="1:29" ht="31.5" x14ac:dyDescent="0.25">
      <c r="A48" s="348" t="s">
        <v>139</v>
      </c>
      <c r="B48" s="349" t="s">
        <v>138</v>
      </c>
      <c r="C48" s="347">
        <v>0</v>
      </c>
      <c r="D48" s="347">
        <v>0</v>
      </c>
      <c r="E48" s="350">
        <v>0</v>
      </c>
      <c r="F48" s="350">
        <v>0</v>
      </c>
      <c r="G48" s="351">
        <v>0</v>
      </c>
      <c r="H48" s="351">
        <v>0</v>
      </c>
      <c r="I48" s="351">
        <v>0</v>
      </c>
      <c r="J48" s="351">
        <v>0</v>
      </c>
      <c r="K48" s="351">
        <v>0</v>
      </c>
      <c r="L48" s="351">
        <v>0</v>
      </c>
      <c r="M48" s="351">
        <v>0</v>
      </c>
      <c r="N48" s="351">
        <v>0</v>
      </c>
      <c r="O48" s="351">
        <v>0</v>
      </c>
      <c r="P48" s="351">
        <v>0</v>
      </c>
      <c r="Q48" s="351">
        <v>0</v>
      </c>
      <c r="R48" s="351">
        <v>0</v>
      </c>
      <c r="S48" s="351">
        <v>0</v>
      </c>
      <c r="T48" s="351">
        <v>0</v>
      </c>
      <c r="U48" s="351">
        <v>0</v>
      </c>
      <c r="V48" s="351">
        <v>0</v>
      </c>
      <c r="W48" s="351">
        <v>0</v>
      </c>
      <c r="X48" s="351">
        <v>0</v>
      </c>
      <c r="Y48" s="351">
        <v>0</v>
      </c>
      <c r="Z48" s="351">
        <v>0</v>
      </c>
      <c r="AA48" s="351">
        <v>0</v>
      </c>
      <c r="AB48" s="346">
        <f t="shared" si="3"/>
        <v>0</v>
      </c>
      <c r="AC48" s="347">
        <f t="shared" si="4"/>
        <v>0</v>
      </c>
    </row>
    <row r="49" spans="1:31" x14ac:dyDescent="0.25">
      <c r="A49" s="348" t="s">
        <v>137</v>
      </c>
      <c r="B49" s="349" t="s">
        <v>136</v>
      </c>
      <c r="C49" s="347">
        <v>0</v>
      </c>
      <c r="D49" s="347">
        <v>0</v>
      </c>
      <c r="E49" s="350">
        <v>0</v>
      </c>
      <c r="F49" s="350">
        <v>0</v>
      </c>
      <c r="G49" s="351">
        <v>0</v>
      </c>
      <c r="H49" s="351">
        <v>0</v>
      </c>
      <c r="I49" s="351">
        <v>0</v>
      </c>
      <c r="J49" s="351">
        <v>0</v>
      </c>
      <c r="K49" s="351">
        <v>0</v>
      </c>
      <c r="L49" s="351">
        <v>0</v>
      </c>
      <c r="M49" s="351">
        <v>0</v>
      </c>
      <c r="N49" s="351">
        <v>1.3979999999999999</v>
      </c>
      <c r="O49" s="351">
        <v>0</v>
      </c>
      <c r="P49" s="351">
        <v>0</v>
      </c>
      <c r="Q49" s="351">
        <v>0</v>
      </c>
      <c r="R49" s="351">
        <v>0</v>
      </c>
      <c r="S49" s="351">
        <v>0</v>
      </c>
      <c r="T49" s="351">
        <v>0</v>
      </c>
      <c r="U49" s="351">
        <v>0</v>
      </c>
      <c r="V49" s="351">
        <v>0</v>
      </c>
      <c r="W49" s="351">
        <v>0</v>
      </c>
      <c r="X49" s="351">
        <v>0</v>
      </c>
      <c r="Y49" s="351">
        <v>0</v>
      </c>
      <c r="Z49" s="351">
        <v>0</v>
      </c>
      <c r="AA49" s="351">
        <v>0</v>
      </c>
      <c r="AB49" s="346">
        <f t="shared" si="3"/>
        <v>0</v>
      </c>
      <c r="AC49" s="347">
        <f t="shared" si="4"/>
        <v>1.3979999999999999</v>
      </c>
    </row>
    <row r="50" spans="1:31" ht="18.75" x14ac:dyDescent="0.25">
      <c r="A50" s="348" t="s">
        <v>135</v>
      </c>
      <c r="B50" s="353" t="s">
        <v>597</v>
      </c>
      <c r="C50" s="347">
        <v>0</v>
      </c>
      <c r="D50" s="347">
        <v>0</v>
      </c>
      <c r="E50" s="350">
        <v>0</v>
      </c>
      <c r="F50" s="350">
        <v>0</v>
      </c>
      <c r="G50" s="351">
        <v>0</v>
      </c>
      <c r="H50" s="351">
        <v>0</v>
      </c>
      <c r="I50" s="351">
        <v>0</v>
      </c>
      <c r="J50" s="351">
        <v>0</v>
      </c>
      <c r="K50" s="351">
        <v>0</v>
      </c>
      <c r="L50" s="351">
        <v>0</v>
      </c>
      <c r="M50" s="351">
        <v>0</v>
      </c>
      <c r="N50" s="351">
        <v>0</v>
      </c>
      <c r="O50" s="351">
        <v>0</v>
      </c>
      <c r="P50" s="351">
        <v>0</v>
      </c>
      <c r="Q50" s="351">
        <v>0</v>
      </c>
      <c r="R50" s="351">
        <v>0</v>
      </c>
      <c r="S50" s="351">
        <v>0</v>
      </c>
      <c r="T50" s="351">
        <v>0</v>
      </c>
      <c r="U50" s="351">
        <v>0</v>
      </c>
      <c r="V50" s="351">
        <v>0</v>
      </c>
      <c r="W50" s="351">
        <v>0</v>
      </c>
      <c r="X50" s="351">
        <v>0</v>
      </c>
      <c r="Y50" s="351">
        <v>0</v>
      </c>
      <c r="Z50" s="351">
        <v>0</v>
      </c>
      <c r="AA50" s="351">
        <v>0</v>
      </c>
      <c r="AB50" s="346">
        <f t="shared" si="3"/>
        <v>0</v>
      </c>
      <c r="AC50" s="347">
        <f t="shared" si="4"/>
        <v>0</v>
      </c>
    </row>
    <row r="51" spans="1:31" s="352" customFormat="1" ht="35.25" customHeight="1" x14ac:dyDescent="0.25">
      <c r="A51" s="343" t="s">
        <v>57</v>
      </c>
      <c r="B51" s="344" t="s">
        <v>134</v>
      </c>
      <c r="C51" s="347">
        <v>0</v>
      </c>
      <c r="D51" s="347">
        <v>0</v>
      </c>
      <c r="E51" s="350">
        <v>0</v>
      </c>
      <c r="F51" s="350">
        <v>0</v>
      </c>
      <c r="G51" s="347">
        <v>0</v>
      </c>
      <c r="H51" s="347">
        <v>0</v>
      </c>
      <c r="I51" s="347">
        <v>0</v>
      </c>
      <c r="J51" s="347">
        <v>0</v>
      </c>
      <c r="K51" s="347">
        <v>0</v>
      </c>
      <c r="L51" s="347">
        <v>0</v>
      </c>
      <c r="M51" s="347">
        <v>0</v>
      </c>
      <c r="N51" s="347">
        <v>0</v>
      </c>
      <c r="O51" s="347">
        <v>0</v>
      </c>
      <c r="P51" s="347">
        <v>0</v>
      </c>
      <c r="Q51" s="347">
        <v>0</v>
      </c>
      <c r="R51" s="347">
        <v>0</v>
      </c>
      <c r="S51" s="347">
        <v>0</v>
      </c>
      <c r="T51" s="347">
        <v>0</v>
      </c>
      <c r="U51" s="347">
        <v>0</v>
      </c>
      <c r="V51" s="347">
        <v>0</v>
      </c>
      <c r="W51" s="347">
        <v>0</v>
      </c>
      <c r="X51" s="347">
        <v>0</v>
      </c>
      <c r="Y51" s="347">
        <v>0</v>
      </c>
      <c r="Z51" s="347">
        <v>0</v>
      </c>
      <c r="AA51" s="347">
        <v>0</v>
      </c>
      <c r="AB51" s="346">
        <f t="shared" si="3"/>
        <v>0</v>
      </c>
      <c r="AC51" s="347">
        <f t="shared" si="4"/>
        <v>0</v>
      </c>
    </row>
    <row r="52" spans="1:31" x14ac:dyDescent="0.25">
      <c r="A52" s="348" t="s">
        <v>133</v>
      </c>
      <c r="B52" s="349" t="s">
        <v>132</v>
      </c>
      <c r="C52" s="347">
        <v>0</v>
      </c>
      <c r="D52" s="347">
        <v>0</v>
      </c>
      <c r="E52" s="350">
        <v>0</v>
      </c>
      <c r="F52" s="350">
        <v>0</v>
      </c>
      <c r="G52" s="351">
        <v>0</v>
      </c>
      <c r="H52" s="351">
        <v>0</v>
      </c>
      <c r="I52" s="351">
        <v>0</v>
      </c>
      <c r="J52" s="351">
        <v>0</v>
      </c>
      <c r="K52" s="351">
        <v>0</v>
      </c>
      <c r="L52" s="351">
        <v>0</v>
      </c>
      <c r="M52" s="351">
        <v>0</v>
      </c>
      <c r="N52" s="351">
        <v>3.9403969999999999</v>
      </c>
      <c r="O52" s="351">
        <v>0</v>
      </c>
      <c r="P52" s="351">
        <v>0</v>
      </c>
      <c r="Q52" s="351">
        <v>0</v>
      </c>
      <c r="R52" s="351">
        <v>0</v>
      </c>
      <c r="S52" s="351">
        <v>0</v>
      </c>
      <c r="T52" s="351">
        <v>0</v>
      </c>
      <c r="U52" s="351">
        <v>0</v>
      </c>
      <c r="V52" s="351">
        <v>0</v>
      </c>
      <c r="W52" s="351">
        <v>0</v>
      </c>
      <c r="X52" s="351">
        <v>0</v>
      </c>
      <c r="Y52" s="351">
        <v>0</v>
      </c>
      <c r="Z52" s="351">
        <v>0</v>
      </c>
      <c r="AA52" s="351">
        <v>0</v>
      </c>
      <c r="AB52" s="346">
        <f t="shared" si="3"/>
        <v>0</v>
      </c>
      <c r="AC52" s="347">
        <f t="shared" si="4"/>
        <v>3.9403969999999999</v>
      </c>
      <c r="AE52" s="354"/>
    </row>
    <row r="53" spans="1:31" x14ac:dyDescent="0.25">
      <c r="A53" s="348" t="s">
        <v>131</v>
      </c>
      <c r="B53" s="349" t="s">
        <v>125</v>
      </c>
      <c r="C53" s="347">
        <v>0</v>
      </c>
      <c r="D53" s="347">
        <v>0</v>
      </c>
      <c r="E53" s="350">
        <v>0</v>
      </c>
      <c r="F53" s="350">
        <v>0</v>
      </c>
      <c r="G53" s="351">
        <v>0</v>
      </c>
      <c r="H53" s="351">
        <v>0</v>
      </c>
      <c r="I53" s="351">
        <v>0</v>
      </c>
      <c r="J53" s="351">
        <v>0</v>
      </c>
      <c r="K53" s="351">
        <v>0</v>
      </c>
      <c r="L53" s="351">
        <v>0</v>
      </c>
      <c r="M53" s="351">
        <v>0</v>
      </c>
      <c r="N53" s="351">
        <v>0</v>
      </c>
      <c r="O53" s="351">
        <v>0</v>
      </c>
      <c r="P53" s="351">
        <v>0</v>
      </c>
      <c r="Q53" s="351">
        <v>0</v>
      </c>
      <c r="R53" s="351">
        <v>0</v>
      </c>
      <c r="S53" s="351">
        <v>0</v>
      </c>
      <c r="T53" s="351">
        <v>0</v>
      </c>
      <c r="U53" s="351">
        <v>0</v>
      </c>
      <c r="V53" s="351">
        <v>0</v>
      </c>
      <c r="W53" s="351">
        <v>0</v>
      </c>
      <c r="X53" s="351">
        <v>0</v>
      </c>
      <c r="Y53" s="351">
        <v>0</v>
      </c>
      <c r="Z53" s="351">
        <v>0</v>
      </c>
      <c r="AA53" s="351">
        <v>0</v>
      </c>
      <c r="AB53" s="346">
        <f t="shared" si="3"/>
        <v>0</v>
      </c>
      <c r="AC53" s="347">
        <f t="shared" si="4"/>
        <v>0</v>
      </c>
    </row>
    <row r="54" spans="1:31" x14ac:dyDescent="0.25">
      <c r="A54" s="348" t="s">
        <v>130</v>
      </c>
      <c r="B54" s="353" t="s">
        <v>124</v>
      </c>
      <c r="C54" s="347">
        <v>0</v>
      </c>
      <c r="D54" s="347">
        <v>0</v>
      </c>
      <c r="E54" s="350">
        <v>0</v>
      </c>
      <c r="F54" s="350">
        <v>0</v>
      </c>
      <c r="G54" s="351">
        <v>0</v>
      </c>
      <c r="H54" s="351">
        <v>0</v>
      </c>
      <c r="I54" s="351">
        <v>0</v>
      </c>
      <c r="J54" s="351">
        <v>0</v>
      </c>
      <c r="K54" s="351">
        <v>0</v>
      </c>
      <c r="L54" s="351">
        <v>0</v>
      </c>
      <c r="M54" s="351">
        <v>0</v>
      </c>
      <c r="N54" s="351">
        <f>N45</f>
        <v>0.4</v>
      </c>
      <c r="O54" s="351">
        <v>0</v>
      </c>
      <c r="P54" s="351">
        <v>0</v>
      </c>
      <c r="Q54" s="351">
        <v>0</v>
      </c>
      <c r="R54" s="351">
        <v>0</v>
      </c>
      <c r="S54" s="351">
        <v>0</v>
      </c>
      <c r="T54" s="351">
        <v>0</v>
      </c>
      <c r="U54" s="351">
        <v>0</v>
      </c>
      <c r="V54" s="351">
        <v>0</v>
      </c>
      <c r="W54" s="351">
        <v>0</v>
      </c>
      <c r="X54" s="351">
        <v>0</v>
      </c>
      <c r="Y54" s="351">
        <v>0</v>
      </c>
      <c r="Z54" s="351">
        <v>0</v>
      </c>
      <c r="AA54" s="351">
        <v>0</v>
      </c>
      <c r="AB54" s="346">
        <f t="shared" si="3"/>
        <v>0</v>
      </c>
      <c r="AC54" s="347">
        <f t="shared" si="4"/>
        <v>0.4</v>
      </c>
    </row>
    <row r="55" spans="1:31" x14ac:dyDescent="0.25">
      <c r="A55" s="348" t="s">
        <v>129</v>
      </c>
      <c r="B55" s="353" t="s">
        <v>123</v>
      </c>
      <c r="C55" s="347">
        <v>0</v>
      </c>
      <c r="D55" s="347">
        <v>0</v>
      </c>
      <c r="E55" s="350">
        <v>0</v>
      </c>
      <c r="F55" s="350">
        <v>0</v>
      </c>
      <c r="G55" s="351">
        <v>0</v>
      </c>
      <c r="H55" s="351">
        <v>0</v>
      </c>
      <c r="I55" s="351">
        <v>0</v>
      </c>
      <c r="J55" s="351">
        <v>0</v>
      </c>
      <c r="K55" s="351">
        <v>0</v>
      </c>
      <c r="L55" s="351">
        <v>0</v>
      </c>
      <c r="M55" s="351">
        <v>0</v>
      </c>
      <c r="N55" s="351">
        <v>0</v>
      </c>
      <c r="O55" s="351">
        <v>0</v>
      </c>
      <c r="P55" s="351">
        <v>0</v>
      </c>
      <c r="Q55" s="351">
        <v>0</v>
      </c>
      <c r="R55" s="351">
        <v>0</v>
      </c>
      <c r="S55" s="351">
        <v>0</v>
      </c>
      <c r="T55" s="351">
        <v>0</v>
      </c>
      <c r="U55" s="351">
        <v>0</v>
      </c>
      <c r="V55" s="351">
        <v>0</v>
      </c>
      <c r="W55" s="351">
        <v>0</v>
      </c>
      <c r="X55" s="351">
        <v>0</v>
      </c>
      <c r="Y55" s="351">
        <v>0</v>
      </c>
      <c r="Z55" s="351">
        <v>0</v>
      </c>
      <c r="AA55" s="351">
        <v>0</v>
      </c>
      <c r="AB55" s="346">
        <f t="shared" si="3"/>
        <v>0</v>
      </c>
      <c r="AC55" s="347">
        <f t="shared" si="4"/>
        <v>0</v>
      </c>
    </row>
    <row r="56" spans="1:31" x14ac:dyDescent="0.25">
      <c r="A56" s="348" t="s">
        <v>128</v>
      </c>
      <c r="B56" s="353" t="s">
        <v>122</v>
      </c>
      <c r="C56" s="347">
        <v>0</v>
      </c>
      <c r="D56" s="347">
        <v>0</v>
      </c>
      <c r="E56" s="350">
        <v>0</v>
      </c>
      <c r="F56" s="350">
        <v>0</v>
      </c>
      <c r="G56" s="351">
        <v>0</v>
      </c>
      <c r="H56" s="351">
        <v>0</v>
      </c>
      <c r="I56" s="351">
        <v>0</v>
      </c>
      <c r="J56" s="351">
        <v>0</v>
      </c>
      <c r="K56" s="351">
        <v>0</v>
      </c>
      <c r="L56" s="351">
        <v>0</v>
      </c>
      <c r="M56" s="351">
        <v>0</v>
      </c>
      <c r="N56" s="351">
        <f>N47+N48+N49</f>
        <v>2.9980000000000002</v>
      </c>
      <c r="O56" s="351">
        <v>0</v>
      </c>
      <c r="P56" s="351">
        <v>0</v>
      </c>
      <c r="Q56" s="351">
        <v>0</v>
      </c>
      <c r="R56" s="351">
        <v>0</v>
      </c>
      <c r="S56" s="351">
        <v>0</v>
      </c>
      <c r="T56" s="351">
        <v>0</v>
      </c>
      <c r="U56" s="351">
        <v>0</v>
      </c>
      <c r="V56" s="351">
        <v>0</v>
      </c>
      <c r="W56" s="351">
        <v>0</v>
      </c>
      <c r="X56" s="351">
        <v>0</v>
      </c>
      <c r="Y56" s="351">
        <v>0</v>
      </c>
      <c r="Z56" s="351">
        <v>0</v>
      </c>
      <c r="AA56" s="351">
        <v>0</v>
      </c>
      <c r="AB56" s="346">
        <f t="shared" si="3"/>
        <v>0</v>
      </c>
      <c r="AC56" s="347">
        <f t="shared" si="4"/>
        <v>2.9980000000000002</v>
      </c>
    </row>
    <row r="57" spans="1:31" ht="18.75" x14ac:dyDescent="0.25">
      <c r="A57" s="348" t="s">
        <v>127</v>
      </c>
      <c r="B57" s="353" t="s">
        <v>597</v>
      </c>
      <c r="C57" s="347">
        <v>0</v>
      </c>
      <c r="D57" s="347">
        <v>0</v>
      </c>
      <c r="E57" s="350">
        <v>0</v>
      </c>
      <c r="F57" s="350">
        <v>0</v>
      </c>
      <c r="G57" s="351">
        <v>0</v>
      </c>
      <c r="H57" s="351">
        <v>0</v>
      </c>
      <c r="I57" s="351">
        <v>0</v>
      </c>
      <c r="J57" s="351">
        <v>0</v>
      </c>
      <c r="K57" s="351">
        <v>0</v>
      </c>
      <c r="L57" s="351">
        <v>0</v>
      </c>
      <c r="M57" s="351">
        <v>0</v>
      </c>
      <c r="N57" s="351">
        <v>0</v>
      </c>
      <c r="O57" s="351">
        <v>0</v>
      </c>
      <c r="P57" s="351">
        <v>0</v>
      </c>
      <c r="Q57" s="351">
        <v>0</v>
      </c>
      <c r="R57" s="351">
        <v>0</v>
      </c>
      <c r="S57" s="351">
        <v>0</v>
      </c>
      <c r="T57" s="351">
        <v>0</v>
      </c>
      <c r="U57" s="351">
        <v>0</v>
      </c>
      <c r="V57" s="351">
        <v>0</v>
      </c>
      <c r="W57" s="351">
        <v>0</v>
      </c>
      <c r="X57" s="351">
        <v>0</v>
      </c>
      <c r="Y57" s="351">
        <v>0</v>
      </c>
      <c r="Z57" s="351">
        <v>0</v>
      </c>
      <c r="AA57" s="351">
        <v>0</v>
      </c>
      <c r="AB57" s="346">
        <f t="shared" si="3"/>
        <v>0</v>
      </c>
      <c r="AC57" s="347">
        <f t="shared" si="4"/>
        <v>0</v>
      </c>
    </row>
    <row r="58" spans="1:31" s="352" customFormat="1" ht="36.75" customHeight="1" x14ac:dyDescent="0.25">
      <c r="A58" s="343" t="s">
        <v>56</v>
      </c>
      <c r="B58" s="355" t="s">
        <v>223</v>
      </c>
      <c r="C58" s="347">
        <v>0</v>
      </c>
      <c r="D58" s="347">
        <v>0</v>
      </c>
      <c r="E58" s="350">
        <v>0</v>
      </c>
      <c r="F58" s="350">
        <v>0</v>
      </c>
      <c r="G58" s="347">
        <v>0</v>
      </c>
      <c r="H58" s="347">
        <v>0</v>
      </c>
      <c r="I58" s="347">
        <v>0</v>
      </c>
      <c r="J58" s="347">
        <v>0</v>
      </c>
      <c r="K58" s="347">
        <v>0</v>
      </c>
      <c r="L58" s="347">
        <v>0</v>
      </c>
      <c r="M58" s="347">
        <v>0</v>
      </c>
      <c r="N58" s="347">
        <v>0</v>
      </c>
      <c r="O58" s="347">
        <v>0</v>
      </c>
      <c r="P58" s="347">
        <v>0</v>
      </c>
      <c r="Q58" s="347">
        <v>0</v>
      </c>
      <c r="R58" s="347">
        <v>0</v>
      </c>
      <c r="S58" s="347">
        <v>0</v>
      </c>
      <c r="T58" s="347">
        <v>0</v>
      </c>
      <c r="U58" s="347">
        <v>0</v>
      </c>
      <c r="V58" s="347">
        <v>0</v>
      </c>
      <c r="W58" s="347">
        <v>0</v>
      </c>
      <c r="X58" s="347">
        <v>0</v>
      </c>
      <c r="Y58" s="347">
        <v>0</v>
      </c>
      <c r="Z58" s="347">
        <v>0</v>
      </c>
      <c r="AA58" s="347">
        <v>0</v>
      </c>
      <c r="AB58" s="346">
        <f t="shared" si="3"/>
        <v>0</v>
      </c>
      <c r="AC58" s="347">
        <f t="shared" si="4"/>
        <v>0</v>
      </c>
    </row>
    <row r="59" spans="1:31" s="352" customFormat="1" x14ac:dyDescent="0.25">
      <c r="A59" s="343" t="s">
        <v>54</v>
      </c>
      <c r="B59" s="344" t="s">
        <v>126</v>
      </c>
      <c r="C59" s="347">
        <v>0</v>
      </c>
      <c r="D59" s="347">
        <v>0</v>
      </c>
      <c r="E59" s="350">
        <v>0</v>
      </c>
      <c r="F59" s="350">
        <v>0</v>
      </c>
      <c r="G59" s="347">
        <v>0</v>
      </c>
      <c r="H59" s="347">
        <v>0</v>
      </c>
      <c r="I59" s="347">
        <v>0</v>
      </c>
      <c r="J59" s="347">
        <v>0</v>
      </c>
      <c r="K59" s="347">
        <v>0</v>
      </c>
      <c r="L59" s="347">
        <v>0</v>
      </c>
      <c r="M59" s="347">
        <v>0</v>
      </c>
      <c r="N59" s="347">
        <v>0</v>
      </c>
      <c r="O59" s="347">
        <v>0</v>
      </c>
      <c r="P59" s="347">
        <v>0</v>
      </c>
      <c r="Q59" s="347">
        <v>0</v>
      </c>
      <c r="R59" s="347">
        <v>0</v>
      </c>
      <c r="S59" s="347">
        <v>0</v>
      </c>
      <c r="T59" s="347">
        <v>0</v>
      </c>
      <c r="U59" s="347">
        <v>0</v>
      </c>
      <c r="V59" s="347">
        <v>0</v>
      </c>
      <c r="W59" s="347">
        <v>0</v>
      </c>
      <c r="X59" s="347">
        <v>0</v>
      </c>
      <c r="Y59" s="347">
        <v>0</v>
      </c>
      <c r="Z59" s="347">
        <v>0</v>
      </c>
      <c r="AA59" s="347">
        <v>0</v>
      </c>
      <c r="AB59" s="346">
        <f t="shared" si="3"/>
        <v>0</v>
      </c>
      <c r="AC59" s="347">
        <f t="shared" si="4"/>
        <v>0</v>
      </c>
    </row>
    <row r="60" spans="1:31" x14ac:dyDescent="0.25">
      <c r="A60" s="348" t="s">
        <v>217</v>
      </c>
      <c r="B60" s="356" t="s">
        <v>146</v>
      </c>
      <c r="C60" s="347">
        <v>0</v>
      </c>
      <c r="D60" s="347">
        <v>0</v>
      </c>
      <c r="E60" s="350">
        <v>0</v>
      </c>
      <c r="F60" s="350">
        <v>0</v>
      </c>
      <c r="G60" s="351">
        <v>0</v>
      </c>
      <c r="H60" s="351">
        <v>0</v>
      </c>
      <c r="I60" s="351">
        <v>0</v>
      </c>
      <c r="J60" s="351">
        <v>0</v>
      </c>
      <c r="K60" s="351">
        <v>0</v>
      </c>
      <c r="L60" s="351">
        <v>0</v>
      </c>
      <c r="M60" s="351">
        <v>0</v>
      </c>
      <c r="N60" s="351">
        <v>0</v>
      </c>
      <c r="O60" s="351">
        <v>0</v>
      </c>
      <c r="P60" s="351">
        <v>0</v>
      </c>
      <c r="Q60" s="351">
        <v>0</v>
      </c>
      <c r="R60" s="351">
        <v>0</v>
      </c>
      <c r="S60" s="351">
        <v>0</v>
      </c>
      <c r="T60" s="351">
        <v>0</v>
      </c>
      <c r="U60" s="351">
        <v>0</v>
      </c>
      <c r="V60" s="351">
        <v>0</v>
      </c>
      <c r="W60" s="351">
        <v>0</v>
      </c>
      <c r="X60" s="351">
        <v>0</v>
      </c>
      <c r="Y60" s="351">
        <v>0</v>
      </c>
      <c r="Z60" s="351">
        <v>0</v>
      </c>
      <c r="AA60" s="351">
        <v>0</v>
      </c>
      <c r="AB60" s="346">
        <f t="shared" si="3"/>
        <v>0</v>
      </c>
      <c r="AC60" s="347">
        <f t="shared" si="4"/>
        <v>0</v>
      </c>
    </row>
    <row r="61" spans="1:31" x14ac:dyDescent="0.25">
      <c r="A61" s="348" t="s">
        <v>218</v>
      </c>
      <c r="B61" s="356" t="s">
        <v>144</v>
      </c>
      <c r="C61" s="347">
        <v>0</v>
      </c>
      <c r="D61" s="347">
        <v>0</v>
      </c>
      <c r="E61" s="350">
        <v>0</v>
      </c>
      <c r="F61" s="350">
        <v>0</v>
      </c>
      <c r="G61" s="351">
        <v>0</v>
      </c>
      <c r="H61" s="351">
        <v>0</v>
      </c>
      <c r="I61" s="351">
        <v>0</v>
      </c>
      <c r="J61" s="351">
        <v>0</v>
      </c>
      <c r="K61" s="351">
        <v>0</v>
      </c>
      <c r="L61" s="351">
        <v>0</v>
      </c>
      <c r="M61" s="351">
        <v>0</v>
      </c>
      <c r="N61" s="351">
        <v>0</v>
      </c>
      <c r="O61" s="351">
        <v>0</v>
      </c>
      <c r="P61" s="351">
        <v>0</v>
      </c>
      <c r="Q61" s="351">
        <v>0</v>
      </c>
      <c r="R61" s="351">
        <v>0</v>
      </c>
      <c r="S61" s="351">
        <v>0</v>
      </c>
      <c r="T61" s="351">
        <v>0</v>
      </c>
      <c r="U61" s="351">
        <v>0</v>
      </c>
      <c r="V61" s="351">
        <v>0</v>
      </c>
      <c r="W61" s="351">
        <v>0</v>
      </c>
      <c r="X61" s="351">
        <v>0</v>
      </c>
      <c r="Y61" s="351">
        <v>0</v>
      </c>
      <c r="Z61" s="351">
        <v>0</v>
      </c>
      <c r="AA61" s="351">
        <v>0</v>
      </c>
      <c r="AB61" s="346">
        <f t="shared" si="3"/>
        <v>0</v>
      </c>
      <c r="AC61" s="347">
        <f t="shared" si="4"/>
        <v>0</v>
      </c>
    </row>
    <row r="62" spans="1:31" x14ac:dyDescent="0.25">
      <c r="A62" s="348" t="s">
        <v>219</v>
      </c>
      <c r="B62" s="356" t="s">
        <v>142</v>
      </c>
      <c r="C62" s="347">
        <v>0</v>
      </c>
      <c r="D62" s="347">
        <v>0</v>
      </c>
      <c r="E62" s="350">
        <v>0</v>
      </c>
      <c r="F62" s="350">
        <v>0</v>
      </c>
      <c r="G62" s="351">
        <v>0</v>
      </c>
      <c r="H62" s="351">
        <v>0</v>
      </c>
      <c r="I62" s="351">
        <v>0</v>
      </c>
      <c r="J62" s="351">
        <v>0</v>
      </c>
      <c r="K62" s="351">
        <v>0</v>
      </c>
      <c r="L62" s="351">
        <v>0</v>
      </c>
      <c r="M62" s="351">
        <v>0</v>
      </c>
      <c r="N62" s="351">
        <v>0</v>
      </c>
      <c r="O62" s="351">
        <v>0</v>
      </c>
      <c r="P62" s="351">
        <v>0</v>
      </c>
      <c r="Q62" s="351">
        <v>0</v>
      </c>
      <c r="R62" s="351">
        <v>0</v>
      </c>
      <c r="S62" s="351">
        <v>0</v>
      </c>
      <c r="T62" s="351">
        <v>0</v>
      </c>
      <c r="U62" s="351">
        <v>0</v>
      </c>
      <c r="V62" s="351">
        <v>0</v>
      </c>
      <c r="W62" s="351">
        <v>0</v>
      </c>
      <c r="X62" s="351">
        <v>0</v>
      </c>
      <c r="Y62" s="351">
        <v>0</v>
      </c>
      <c r="Z62" s="351">
        <v>0</v>
      </c>
      <c r="AA62" s="351">
        <v>0</v>
      </c>
      <c r="AB62" s="346">
        <f t="shared" si="3"/>
        <v>0</v>
      </c>
      <c r="AC62" s="347">
        <f t="shared" si="4"/>
        <v>0</v>
      </c>
    </row>
    <row r="63" spans="1:31" x14ac:dyDescent="0.25">
      <c r="A63" s="348" t="s">
        <v>220</v>
      </c>
      <c r="B63" s="356" t="s">
        <v>222</v>
      </c>
      <c r="C63" s="347">
        <v>0</v>
      </c>
      <c r="D63" s="347">
        <v>0</v>
      </c>
      <c r="E63" s="350">
        <v>0</v>
      </c>
      <c r="F63" s="350">
        <v>0</v>
      </c>
      <c r="G63" s="351">
        <v>0</v>
      </c>
      <c r="H63" s="351">
        <v>0</v>
      </c>
      <c r="I63" s="351">
        <v>0</v>
      </c>
      <c r="J63" s="351">
        <v>0</v>
      </c>
      <c r="K63" s="351">
        <v>0</v>
      </c>
      <c r="L63" s="351">
        <v>0</v>
      </c>
      <c r="M63" s="351">
        <v>0</v>
      </c>
      <c r="N63" s="351">
        <v>0</v>
      </c>
      <c r="O63" s="351">
        <v>0</v>
      </c>
      <c r="P63" s="351">
        <v>0</v>
      </c>
      <c r="Q63" s="351">
        <v>0</v>
      </c>
      <c r="R63" s="351">
        <v>0</v>
      </c>
      <c r="S63" s="351">
        <v>0</v>
      </c>
      <c r="T63" s="351">
        <v>0</v>
      </c>
      <c r="U63" s="351">
        <v>0</v>
      </c>
      <c r="V63" s="351">
        <v>0</v>
      </c>
      <c r="W63" s="351">
        <v>0</v>
      </c>
      <c r="X63" s="351">
        <v>0</v>
      </c>
      <c r="Y63" s="351">
        <v>0</v>
      </c>
      <c r="Z63" s="351">
        <v>0</v>
      </c>
      <c r="AA63" s="351">
        <v>0</v>
      </c>
      <c r="AB63" s="346">
        <f t="shared" si="3"/>
        <v>0</v>
      </c>
      <c r="AC63" s="347">
        <f t="shared" si="4"/>
        <v>0</v>
      </c>
    </row>
    <row r="64" spans="1:31" ht="18.75" x14ac:dyDescent="0.25">
      <c r="A64" s="348" t="s">
        <v>221</v>
      </c>
      <c r="B64" s="353" t="s">
        <v>598</v>
      </c>
      <c r="C64" s="347">
        <v>0</v>
      </c>
      <c r="D64" s="347">
        <v>0</v>
      </c>
      <c r="E64" s="350">
        <v>0</v>
      </c>
      <c r="F64" s="350">
        <v>0</v>
      </c>
      <c r="G64" s="351">
        <v>0</v>
      </c>
      <c r="H64" s="351">
        <v>0</v>
      </c>
      <c r="I64" s="351">
        <v>0</v>
      </c>
      <c r="J64" s="351">
        <v>0</v>
      </c>
      <c r="K64" s="351">
        <v>0</v>
      </c>
      <c r="L64" s="351">
        <v>0</v>
      </c>
      <c r="M64" s="351">
        <v>0</v>
      </c>
      <c r="N64" s="351">
        <v>0</v>
      </c>
      <c r="O64" s="351">
        <v>0</v>
      </c>
      <c r="P64" s="351">
        <v>0</v>
      </c>
      <c r="Q64" s="351">
        <v>0</v>
      </c>
      <c r="R64" s="351">
        <v>0</v>
      </c>
      <c r="S64" s="351">
        <v>0</v>
      </c>
      <c r="T64" s="351">
        <v>0</v>
      </c>
      <c r="U64" s="351">
        <v>0</v>
      </c>
      <c r="V64" s="351">
        <v>0</v>
      </c>
      <c r="W64" s="351">
        <v>0</v>
      </c>
      <c r="X64" s="351">
        <v>0</v>
      </c>
      <c r="Y64" s="351">
        <v>0</v>
      </c>
      <c r="Z64" s="351">
        <v>0</v>
      </c>
      <c r="AA64" s="351">
        <v>0</v>
      </c>
      <c r="AB64" s="346">
        <f t="shared" si="3"/>
        <v>0</v>
      </c>
      <c r="AC64" s="347">
        <f t="shared" si="4"/>
        <v>0</v>
      </c>
    </row>
    <row r="65" spans="1:28" x14ac:dyDescent="0.25">
      <c r="A65" s="61"/>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56"/>
    </row>
    <row r="66" spans="1:28" ht="54" customHeight="1" x14ac:dyDescent="0.25">
      <c r="A66" s="56"/>
      <c r="B66" s="519"/>
      <c r="C66" s="519"/>
      <c r="D66" s="519"/>
      <c r="E66" s="519"/>
      <c r="F66" s="519"/>
      <c r="G66" s="519"/>
      <c r="H66" s="519"/>
      <c r="I66" s="519"/>
      <c r="J66" s="329"/>
      <c r="K66" s="329"/>
      <c r="L66" s="329"/>
      <c r="M66" s="329"/>
      <c r="N66" s="329"/>
      <c r="O66" s="329"/>
      <c r="P66" s="329"/>
      <c r="Q66" s="329"/>
      <c r="R66" s="329"/>
      <c r="S66" s="329"/>
      <c r="T66" s="329"/>
      <c r="U66" s="329"/>
      <c r="V66" s="329"/>
      <c r="W66" s="329"/>
      <c r="X66" s="329"/>
      <c r="Y66" s="329"/>
      <c r="Z66" s="329"/>
      <c r="AA66" s="329"/>
      <c r="AB66" s="60"/>
    </row>
    <row r="67" spans="1:28" x14ac:dyDescent="0.25">
      <c r="A67" s="56"/>
      <c r="B67" s="56"/>
      <c r="C67" s="56"/>
      <c r="D67" s="56"/>
      <c r="E67" s="56"/>
      <c r="F67" s="56"/>
      <c r="AB67" s="56"/>
    </row>
    <row r="68" spans="1:28" ht="50.25" customHeight="1" x14ac:dyDescent="0.25">
      <c r="A68" s="56"/>
      <c r="B68" s="518"/>
      <c r="C68" s="518"/>
      <c r="D68" s="518"/>
      <c r="E68" s="518"/>
      <c r="F68" s="518"/>
      <c r="G68" s="518"/>
      <c r="H68" s="518"/>
      <c r="I68" s="518"/>
      <c r="J68" s="331"/>
      <c r="K68" s="331"/>
      <c r="L68" s="331"/>
      <c r="M68" s="331"/>
      <c r="N68" s="331"/>
      <c r="O68" s="331"/>
      <c r="P68" s="331"/>
      <c r="Q68" s="331"/>
      <c r="R68" s="331"/>
      <c r="S68" s="331"/>
      <c r="T68" s="331"/>
      <c r="U68" s="331"/>
      <c r="V68" s="331"/>
      <c r="W68" s="331"/>
      <c r="X68" s="331"/>
      <c r="Y68" s="331"/>
      <c r="Z68" s="331"/>
      <c r="AA68" s="331"/>
      <c r="AB68" s="56"/>
    </row>
    <row r="69" spans="1:28" x14ac:dyDescent="0.25">
      <c r="A69" s="56"/>
      <c r="B69" s="56"/>
      <c r="C69" s="56"/>
      <c r="D69" s="56"/>
      <c r="E69" s="56"/>
      <c r="F69" s="56"/>
      <c r="AB69" s="56"/>
    </row>
    <row r="70" spans="1:28" ht="36.75" customHeight="1" x14ac:dyDescent="0.25">
      <c r="A70" s="56"/>
      <c r="B70" s="519"/>
      <c r="C70" s="519"/>
      <c r="D70" s="519"/>
      <c r="E70" s="519"/>
      <c r="F70" s="519"/>
      <c r="G70" s="519"/>
      <c r="H70" s="519"/>
      <c r="I70" s="519"/>
      <c r="J70" s="329"/>
      <c r="K70" s="329"/>
      <c r="L70" s="329"/>
      <c r="M70" s="329"/>
      <c r="N70" s="329"/>
      <c r="O70" s="329"/>
      <c r="P70" s="329"/>
      <c r="Q70" s="329"/>
      <c r="R70" s="329"/>
      <c r="S70" s="329"/>
      <c r="T70" s="329"/>
      <c r="U70" s="329"/>
      <c r="V70" s="329"/>
      <c r="W70" s="329"/>
      <c r="X70" s="329"/>
      <c r="Y70" s="329"/>
      <c r="Z70" s="329"/>
      <c r="AA70" s="329"/>
      <c r="AB70" s="56"/>
    </row>
    <row r="71" spans="1:28" x14ac:dyDescent="0.25">
      <c r="A71" s="56"/>
      <c r="B71" s="59"/>
      <c r="C71" s="59"/>
      <c r="D71" s="59"/>
      <c r="E71" s="59"/>
      <c r="F71" s="59"/>
      <c r="AB71" s="56"/>
    </row>
    <row r="72" spans="1:28" ht="51" customHeight="1" x14ac:dyDescent="0.25">
      <c r="A72" s="56"/>
      <c r="B72" s="519"/>
      <c r="C72" s="519"/>
      <c r="D72" s="519"/>
      <c r="E72" s="519"/>
      <c r="F72" s="519"/>
      <c r="G72" s="519"/>
      <c r="H72" s="519"/>
      <c r="I72" s="519"/>
      <c r="J72" s="329"/>
      <c r="K72" s="329"/>
      <c r="L72" s="329"/>
      <c r="M72" s="329"/>
      <c r="N72" s="329"/>
      <c r="O72" s="329"/>
      <c r="P72" s="329"/>
      <c r="Q72" s="329"/>
      <c r="R72" s="329"/>
      <c r="S72" s="329"/>
      <c r="T72" s="329"/>
      <c r="U72" s="329"/>
      <c r="V72" s="329"/>
      <c r="W72" s="329"/>
      <c r="X72" s="329"/>
      <c r="Y72" s="329"/>
      <c r="Z72" s="329"/>
      <c r="AA72" s="329"/>
      <c r="AB72" s="56"/>
    </row>
    <row r="73" spans="1:28" ht="32.25" customHeight="1" x14ac:dyDescent="0.25">
      <c r="A73" s="56"/>
      <c r="B73" s="518"/>
      <c r="C73" s="518"/>
      <c r="D73" s="518"/>
      <c r="E73" s="518"/>
      <c r="F73" s="518"/>
      <c r="G73" s="518"/>
      <c r="H73" s="518"/>
      <c r="I73" s="518"/>
      <c r="J73" s="331"/>
      <c r="K73" s="331"/>
      <c r="L73" s="331"/>
      <c r="M73" s="331"/>
      <c r="N73" s="331"/>
      <c r="O73" s="331"/>
      <c r="P73" s="331"/>
      <c r="Q73" s="331"/>
      <c r="R73" s="331"/>
      <c r="S73" s="331"/>
      <c r="T73" s="331"/>
      <c r="U73" s="331"/>
      <c r="V73" s="331"/>
      <c r="W73" s="331"/>
      <c r="X73" s="331"/>
      <c r="Y73" s="331"/>
      <c r="Z73" s="331"/>
      <c r="AA73" s="331"/>
      <c r="AB73" s="56"/>
    </row>
    <row r="74" spans="1:28" ht="51.75" customHeight="1" x14ac:dyDescent="0.25">
      <c r="A74" s="56"/>
      <c r="B74" s="519"/>
      <c r="C74" s="519"/>
      <c r="D74" s="519"/>
      <c r="E74" s="519"/>
      <c r="F74" s="519"/>
      <c r="G74" s="519"/>
      <c r="H74" s="519"/>
      <c r="I74" s="519"/>
      <c r="J74" s="329"/>
      <c r="K74" s="329"/>
      <c r="L74" s="329"/>
      <c r="M74" s="329"/>
      <c r="N74" s="329"/>
      <c r="O74" s="329"/>
      <c r="P74" s="329"/>
      <c r="Q74" s="329"/>
      <c r="R74" s="329"/>
      <c r="S74" s="329"/>
      <c r="T74" s="329"/>
      <c r="U74" s="329"/>
      <c r="V74" s="329"/>
      <c r="W74" s="329"/>
      <c r="X74" s="329"/>
      <c r="Y74" s="329"/>
      <c r="Z74" s="329"/>
      <c r="AA74" s="329"/>
      <c r="AB74" s="56"/>
    </row>
    <row r="75" spans="1:28" ht="21.75" customHeight="1" x14ac:dyDescent="0.25">
      <c r="A75" s="56"/>
      <c r="B75" s="520"/>
      <c r="C75" s="520"/>
      <c r="D75" s="520"/>
      <c r="E75" s="520"/>
      <c r="F75" s="520"/>
      <c r="G75" s="520"/>
      <c r="H75" s="520"/>
      <c r="I75" s="520"/>
      <c r="J75" s="332"/>
      <c r="K75" s="332"/>
      <c r="L75" s="332"/>
      <c r="M75" s="332"/>
      <c r="N75" s="332"/>
      <c r="O75" s="332"/>
      <c r="P75" s="332"/>
      <c r="Q75" s="332"/>
      <c r="R75" s="332"/>
      <c r="S75" s="332"/>
      <c r="T75" s="332"/>
      <c r="U75" s="332"/>
      <c r="V75" s="332"/>
      <c r="W75" s="332"/>
      <c r="X75" s="332"/>
      <c r="Y75" s="332"/>
      <c r="Z75" s="332"/>
      <c r="AA75" s="332"/>
      <c r="AB75" s="56"/>
    </row>
    <row r="76" spans="1:28" ht="23.25" customHeight="1" x14ac:dyDescent="0.25">
      <c r="A76" s="56"/>
      <c r="B76" s="57"/>
      <c r="C76" s="57"/>
      <c r="D76" s="57"/>
      <c r="E76" s="57"/>
      <c r="F76" s="57"/>
      <c r="AB76" s="56"/>
    </row>
    <row r="77" spans="1:28" ht="18.75" customHeight="1" x14ac:dyDescent="0.25">
      <c r="A77" s="56"/>
      <c r="B77" s="517"/>
      <c r="C77" s="517"/>
      <c r="D77" s="517"/>
      <c r="E77" s="517"/>
      <c r="F77" s="517"/>
      <c r="G77" s="517"/>
      <c r="H77" s="517"/>
      <c r="I77" s="517"/>
      <c r="J77" s="330"/>
      <c r="K77" s="330"/>
      <c r="L77" s="330"/>
      <c r="M77" s="330"/>
      <c r="N77" s="330"/>
      <c r="O77" s="330"/>
      <c r="P77" s="330"/>
      <c r="Q77" s="330"/>
      <c r="R77" s="330"/>
      <c r="S77" s="330"/>
      <c r="T77" s="330"/>
      <c r="U77" s="330"/>
      <c r="V77" s="330"/>
      <c r="W77" s="330"/>
      <c r="X77" s="330"/>
      <c r="Y77" s="330"/>
      <c r="Z77" s="330"/>
      <c r="AA77" s="330"/>
      <c r="AB77" s="56"/>
    </row>
    <row r="78" spans="1:28" x14ac:dyDescent="0.25">
      <c r="A78" s="56"/>
      <c r="B78" s="56"/>
      <c r="C78" s="56"/>
      <c r="D78" s="56"/>
      <c r="E78" s="56"/>
      <c r="F78" s="56"/>
      <c r="AB78" s="56"/>
    </row>
    <row r="79" spans="1:28" x14ac:dyDescent="0.25">
      <c r="A79" s="56"/>
      <c r="B79" s="56"/>
      <c r="C79" s="56"/>
      <c r="D79" s="56"/>
      <c r="E79" s="56"/>
      <c r="F79" s="56"/>
      <c r="AB79" s="56"/>
    </row>
    <row r="80" spans="1:28" x14ac:dyDescent="0.25">
      <c r="G80" s="55"/>
      <c r="H80" s="55"/>
      <c r="I80" s="55"/>
      <c r="J80" s="55"/>
      <c r="K80" s="55"/>
      <c r="L80" s="55"/>
      <c r="M80" s="55"/>
      <c r="N80" s="55"/>
      <c r="O80" s="55"/>
      <c r="P80" s="55"/>
      <c r="Q80" s="55"/>
      <c r="R80" s="55"/>
      <c r="S80" s="55"/>
      <c r="T80" s="55"/>
      <c r="U80" s="55"/>
      <c r="V80" s="55"/>
      <c r="W80" s="55"/>
      <c r="X80" s="55"/>
      <c r="Y80" s="55"/>
      <c r="Z80" s="55"/>
      <c r="AA80" s="55"/>
    </row>
    <row r="81" spans="7:27" x14ac:dyDescent="0.25">
      <c r="G81" s="55"/>
      <c r="H81" s="55"/>
      <c r="I81" s="55"/>
      <c r="J81" s="55"/>
      <c r="K81" s="55"/>
      <c r="L81" s="55"/>
      <c r="M81" s="55"/>
      <c r="N81" s="55"/>
      <c r="O81" s="55"/>
      <c r="P81" s="55"/>
      <c r="Q81" s="55"/>
      <c r="R81" s="55"/>
      <c r="S81" s="55"/>
      <c r="T81" s="55"/>
      <c r="U81" s="55"/>
      <c r="V81" s="55"/>
      <c r="W81" s="55"/>
      <c r="X81" s="55"/>
      <c r="Y81" s="55"/>
      <c r="Z81" s="55"/>
      <c r="AA81" s="55"/>
    </row>
    <row r="82" spans="7:27" x14ac:dyDescent="0.25">
      <c r="G82" s="55"/>
      <c r="H82" s="55"/>
      <c r="I82" s="55"/>
      <c r="J82" s="55"/>
      <c r="K82" s="55"/>
      <c r="L82" s="55"/>
      <c r="M82" s="55"/>
      <c r="N82" s="55"/>
      <c r="O82" s="55"/>
      <c r="P82" s="55"/>
      <c r="Q82" s="55"/>
      <c r="R82" s="55"/>
      <c r="S82" s="55"/>
      <c r="T82" s="55"/>
      <c r="U82" s="55"/>
      <c r="V82" s="55"/>
      <c r="W82" s="55"/>
      <c r="X82" s="55"/>
      <c r="Y82" s="55"/>
      <c r="Z82" s="55"/>
      <c r="AA82" s="55"/>
    </row>
    <row r="83" spans="7:27" x14ac:dyDescent="0.25">
      <c r="G83" s="55"/>
      <c r="H83" s="55"/>
      <c r="I83" s="55"/>
      <c r="J83" s="55"/>
      <c r="K83" s="55"/>
      <c r="L83" s="55"/>
      <c r="M83" s="55"/>
      <c r="N83" s="55"/>
      <c r="O83" s="55"/>
      <c r="P83" s="55"/>
      <c r="Q83" s="55"/>
      <c r="R83" s="55"/>
      <c r="S83" s="55"/>
      <c r="T83" s="55"/>
      <c r="U83" s="55"/>
      <c r="V83" s="55"/>
      <c r="W83" s="55"/>
      <c r="X83" s="55"/>
      <c r="Y83" s="55"/>
      <c r="Z83" s="55"/>
      <c r="AA83" s="55"/>
    </row>
    <row r="84" spans="7:27" x14ac:dyDescent="0.25">
      <c r="G84" s="55"/>
      <c r="H84" s="55"/>
      <c r="I84" s="55"/>
      <c r="J84" s="55"/>
      <c r="K84" s="55"/>
      <c r="L84" s="55"/>
      <c r="M84" s="55"/>
      <c r="N84" s="55"/>
      <c r="O84" s="55"/>
      <c r="P84" s="55"/>
      <c r="Q84" s="55"/>
      <c r="R84" s="55"/>
      <c r="S84" s="55"/>
      <c r="T84" s="55"/>
      <c r="U84" s="55"/>
      <c r="V84" s="55"/>
      <c r="W84" s="55"/>
      <c r="X84" s="55"/>
      <c r="Y84" s="55"/>
      <c r="Z84" s="55"/>
      <c r="AA84" s="55"/>
    </row>
    <row r="85" spans="7:27" x14ac:dyDescent="0.25">
      <c r="G85" s="55"/>
      <c r="H85" s="55"/>
      <c r="I85" s="55"/>
      <c r="J85" s="55"/>
      <c r="K85" s="55"/>
      <c r="L85" s="55"/>
      <c r="M85" s="55"/>
      <c r="N85" s="55"/>
      <c r="O85" s="55"/>
      <c r="P85" s="55"/>
      <c r="Q85" s="55"/>
      <c r="R85" s="55"/>
      <c r="S85" s="55"/>
      <c r="T85" s="55"/>
      <c r="U85" s="55"/>
      <c r="V85" s="55"/>
      <c r="W85" s="55"/>
      <c r="X85" s="55"/>
      <c r="Y85" s="55"/>
      <c r="Z85" s="55"/>
      <c r="AA85" s="55"/>
    </row>
    <row r="86" spans="7:27" x14ac:dyDescent="0.25">
      <c r="G86" s="55"/>
      <c r="H86" s="55"/>
      <c r="I86" s="55"/>
      <c r="J86" s="55"/>
      <c r="K86" s="55"/>
      <c r="L86" s="55"/>
      <c r="M86" s="55"/>
      <c r="N86" s="55"/>
      <c r="O86" s="55"/>
      <c r="P86" s="55"/>
      <c r="Q86" s="55"/>
      <c r="R86" s="55"/>
      <c r="S86" s="55"/>
      <c r="T86" s="55"/>
      <c r="U86" s="55"/>
      <c r="V86" s="55"/>
      <c r="W86" s="55"/>
      <c r="X86" s="55"/>
      <c r="Y86" s="55"/>
      <c r="Z86" s="55"/>
      <c r="AA86" s="55"/>
    </row>
    <row r="87" spans="7:27" x14ac:dyDescent="0.25">
      <c r="G87" s="55"/>
      <c r="H87" s="55"/>
      <c r="I87" s="55"/>
      <c r="J87" s="55"/>
      <c r="K87" s="55"/>
      <c r="L87" s="55"/>
      <c r="M87" s="55"/>
      <c r="N87" s="55"/>
      <c r="O87" s="55"/>
      <c r="P87" s="55"/>
      <c r="Q87" s="55"/>
      <c r="R87" s="55"/>
      <c r="S87" s="55"/>
      <c r="T87" s="55"/>
      <c r="U87" s="55"/>
      <c r="V87" s="55"/>
      <c r="W87" s="55"/>
      <c r="X87" s="55"/>
      <c r="Y87" s="55"/>
      <c r="Z87" s="55"/>
      <c r="AA87" s="55"/>
    </row>
    <row r="88" spans="7:27" x14ac:dyDescent="0.25">
      <c r="G88" s="55"/>
      <c r="H88" s="55"/>
      <c r="I88" s="55"/>
      <c r="J88" s="55"/>
      <c r="K88" s="55"/>
      <c r="L88" s="55"/>
      <c r="M88" s="55"/>
      <c r="N88" s="55"/>
      <c r="O88" s="55"/>
      <c r="P88" s="55"/>
      <c r="Q88" s="55"/>
      <c r="R88" s="55"/>
      <c r="S88" s="55"/>
      <c r="T88" s="55"/>
      <c r="U88" s="55"/>
      <c r="V88" s="55"/>
      <c r="W88" s="55"/>
      <c r="X88" s="55"/>
      <c r="Y88" s="55"/>
      <c r="Z88" s="55"/>
      <c r="AA88" s="55"/>
    </row>
    <row r="89" spans="7:27" x14ac:dyDescent="0.25">
      <c r="G89" s="55"/>
      <c r="H89" s="55"/>
      <c r="I89" s="55"/>
      <c r="J89" s="55"/>
      <c r="K89" s="55"/>
      <c r="L89" s="55"/>
      <c r="M89" s="55"/>
      <c r="N89" s="55"/>
      <c r="O89" s="55"/>
      <c r="P89" s="55"/>
      <c r="Q89" s="55"/>
      <c r="R89" s="55"/>
      <c r="S89" s="55"/>
      <c r="T89" s="55"/>
      <c r="U89" s="55"/>
      <c r="V89" s="55"/>
      <c r="W89" s="55"/>
      <c r="X89" s="55"/>
      <c r="Y89" s="55"/>
      <c r="Z89" s="55"/>
      <c r="AA89" s="55"/>
    </row>
    <row r="90" spans="7:27" x14ac:dyDescent="0.25">
      <c r="G90" s="55"/>
      <c r="H90" s="55"/>
      <c r="I90" s="55"/>
      <c r="J90" s="55"/>
      <c r="K90" s="55"/>
      <c r="L90" s="55"/>
      <c r="M90" s="55"/>
      <c r="N90" s="55"/>
      <c r="O90" s="55"/>
      <c r="P90" s="55"/>
      <c r="Q90" s="55"/>
      <c r="R90" s="55"/>
      <c r="S90" s="55"/>
      <c r="T90" s="55"/>
      <c r="U90" s="55"/>
      <c r="V90" s="55"/>
      <c r="W90" s="55"/>
      <c r="X90" s="55"/>
      <c r="Y90" s="55"/>
      <c r="Z90" s="55"/>
      <c r="AA90" s="55"/>
    </row>
    <row r="91" spans="7:27" x14ac:dyDescent="0.25">
      <c r="G91" s="55"/>
      <c r="H91" s="55"/>
      <c r="I91" s="55"/>
      <c r="J91" s="55"/>
      <c r="K91" s="55"/>
      <c r="L91" s="55"/>
      <c r="M91" s="55"/>
      <c r="N91" s="55"/>
      <c r="O91" s="55"/>
      <c r="P91" s="55"/>
      <c r="Q91" s="55"/>
      <c r="R91" s="55"/>
      <c r="S91" s="55"/>
      <c r="T91" s="55"/>
      <c r="U91" s="55"/>
      <c r="V91" s="55"/>
      <c r="W91" s="55"/>
      <c r="X91" s="55"/>
      <c r="Y91" s="55"/>
      <c r="Z91" s="55"/>
      <c r="AA91" s="55"/>
    </row>
    <row r="92" spans="7:27" x14ac:dyDescent="0.25">
      <c r="G92" s="55"/>
      <c r="H92" s="55"/>
      <c r="I92" s="55"/>
      <c r="J92" s="55"/>
      <c r="K92" s="55"/>
      <c r="L92" s="55"/>
      <c r="M92" s="55"/>
      <c r="N92" s="55"/>
      <c r="O92" s="55"/>
      <c r="P92" s="55"/>
      <c r="Q92" s="55"/>
      <c r="R92" s="55"/>
      <c r="S92" s="55"/>
      <c r="T92" s="55"/>
      <c r="U92" s="55"/>
      <c r="V92" s="55"/>
      <c r="W92" s="55"/>
      <c r="X92" s="55"/>
      <c r="Y92" s="55"/>
      <c r="Z92" s="55"/>
      <c r="AA92" s="55"/>
    </row>
  </sheetData>
  <mergeCells count="39">
    <mergeCell ref="T20:W20"/>
    <mergeCell ref="X20:AA20"/>
    <mergeCell ref="B66:I66"/>
    <mergeCell ref="L20:O20"/>
    <mergeCell ref="P20:S20"/>
    <mergeCell ref="R21:S21"/>
    <mergeCell ref="B20:B22"/>
    <mergeCell ref="C20:D21"/>
    <mergeCell ref="E20:F21"/>
    <mergeCell ref="G20:G22"/>
    <mergeCell ref="H20:K20"/>
    <mergeCell ref="B77:I77"/>
    <mergeCell ref="B68:I68"/>
    <mergeCell ref="B70:I70"/>
    <mergeCell ref="B72:I72"/>
    <mergeCell ref="B73:I73"/>
    <mergeCell ref="B74:I74"/>
    <mergeCell ref="B75:I75"/>
    <mergeCell ref="A4:AC4"/>
    <mergeCell ref="A6:AC6"/>
    <mergeCell ref="A8:AC8"/>
    <mergeCell ref="A9:AC9"/>
    <mergeCell ref="A11:AC11"/>
    <mergeCell ref="AB20:AC21"/>
    <mergeCell ref="T21:U21"/>
    <mergeCell ref="V21:W21"/>
    <mergeCell ref="A12:AC12"/>
    <mergeCell ref="A14:AC14"/>
    <mergeCell ref="A15:AC15"/>
    <mergeCell ref="A16:AC16"/>
    <mergeCell ref="A18:AC18"/>
    <mergeCell ref="X21:Y21"/>
    <mergeCell ref="Z21:AA21"/>
    <mergeCell ref="A20:A22"/>
    <mergeCell ref="H21:I21"/>
    <mergeCell ref="J21:K21"/>
    <mergeCell ref="L21:M21"/>
    <mergeCell ref="N21:O21"/>
    <mergeCell ref="P21:Q21"/>
  </mergeCells>
  <conditionalFormatting sqref="X25:X30 X35 X51 X43 X58:X64">
    <cfRule type="cellIs" dxfId="80" priority="71" operator="notEqual">
      <formula>0</formula>
    </cfRule>
  </conditionalFormatting>
  <conditionalFormatting sqref="AA52">
    <cfRule type="cellIs" dxfId="79" priority="78" operator="notEqual">
      <formula>0</formula>
    </cfRule>
  </conditionalFormatting>
  <conditionalFormatting sqref="Y31:Y34">
    <cfRule type="cellIs" dxfId="78" priority="77" operator="notEqual">
      <formula>0</formula>
    </cfRule>
  </conditionalFormatting>
  <conditionalFormatting sqref="Y35 Y51 Y43 Y58:Y64 Y25:Y30 AA58:AA64 AA43 AA51 AA25:AA35">
    <cfRule type="cellIs" dxfId="77" priority="82" operator="notEqual">
      <formula>0</formula>
    </cfRule>
  </conditionalFormatting>
  <conditionalFormatting sqref="Y24 AA24">
    <cfRule type="cellIs" dxfId="76" priority="81" operator="notEqual">
      <formula>0</formula>
    </cfRule>
  </conditionalFormatting>
  <conditionalFormatting sqref="AA53:AA57">
    <cfRule type="cellIs" dxfId="75" priority="79" operator="notEqual">
      <formula>0</formula>
    </cfRule>
  </conditionalFormatting>
  <conditionalFormatting sqref="Y24 AA24">
    <cfRule type="cellIs" dxfId="74" priority="80" operator="notEqual">
      <formula>0</formula>
    </cfRule>
  </conditionalFormatting>
  <conditionalFormatting sqref="Y52:Y57">
    <cfRule type="cellIs" dxfId="73" priority="76" operator="notEqual">
      <formula>0</formula>
    </cfRule>
  </conditionalFormatting>
  <conditionalFormatting sqref="AA44:AA50">
    <cfRule type="cellIs" dxfId="72" priority="75" operator="notEqual">
      <formula>0</formula>
    </cfRule>
  </conditionalFormatting>
  <conditionalFormatting sqref="Y44:Y50">
    <cfRule type="cellIs" dxfId="71" priority="74" operator="notEqual">
      <formula>0</formula>
    </cfRule>
  </conditionalFormatting>
  <conditionalFormatting sqref="AA36:AA42">
    <cfRule type="cellIs" dxfId="70" priority="73" operator="notEqual">
      <formula>0</formula>
    </cfRule>
  </conditionalFormatting>
  <conditionalFormatting sqref="Y36:Y42">
    <cfRule type="cellIs" dxfId="69" priority="72" operator="notEqual">
      <formula>0</formula>
    </cfRule>
  </conditionalFormatting>
  <conditionalFormatting sqref="X31:X34">
    <cfRule type="cellIs" dxfId="68" priority="68" operator="notEqual">
      <formula>0</formula>
    </cfRule>
  </conditionalFormatting>
  <conditionalFormatting sqref="X24">
    <cfRule type="cellIs" dxfId="67" priority="70" operator="notEqual">
      <formula>0</formula>
    </cfRule>
  </conditionalFormatting>
  <conditionalFormatting sqref="X24">
    <cfRule type="cellIs" dxfId="66" priority="69" operator="notEqual">
      <formula>0</formula>
    </cfRule>
  </conditionalFormatting>
  <conditionalFormatting sqref="X52:X57">
    <cfRule type="cellIs" dxfId="65" priority="67" operator="notEqual">
      <formula>0</formula>
    </cfRule>
  </conditionalFormatting>
  <conditionalFormatting sqref="X44:X50">
    <cfRule type="cellIs" dxfId="64" priority="66" operator="notEqual">
      <formula>0</formula>
    </cfRule>
  </conditionalFormatting>
  <conditionalFormatting sqref="X36:X42">
    <cfRule type="cellIs" dxfId="63" priority="65" operator="notEqual">
      <formula>0</formula>
    </cfRule>
  </conditionalFormatting>
  <conditionalFormatting sqref="D52 G52:H52">
    <cfRule type="cellIs" dxfId="62" priority="60" operator="notEqual">
      <formula>0</formula>
    </cfRule>
  </conditionalFormatting>
  <conditionalFormatting sqref="D31:D34 G32:H34 H31">
    <cfRule type="cellIs" dxfId="61" priority="59" operator="notEqual">
      <formula>0</formula>
    </cfRule>
  </conditionalFormatting>
  <conditionalFormatting sqref="D58:D64 D51 D43 D35 D25:D30 H25:H30 G35:H35 G43:H43 G51:H51 G58:H64">
    <cfRule type="cellIs" dxfId="60" priority="64" operator="notEqual">
      <formula>0</formula>
    </cfRule>
  </conditionalFormatting>
  <conditionalFormatting sqref="D24 H24">
    <cfRule type="cellIs" dxfId="59" priority="63" operator="notEqual">
      <formula>0</formula>
    </cfRule>
  </conditionalFormatting>
  <conditionalFormatting sqref="D24 H24">
    <cfRule type="cellIs" dxfId="58" priority="62" operator="notEqual">
      <formula>0</formula>
    </cfRule>
  </conditionalFormatting>
  <conditionalFormatting sqref="D53:D57 G53:H57">
    <cfRule type="cellIs" dxfId="57" priority="61" operator="notEqual">
      <formula>0</formula>
    </cfRule>
  </conditionalFormatting>
  <conditionalFormatting sqref="G44:H50 D44:D50">
    <cfRule type="cellIs" dxfId="56" priority="58" operator="notEqual">
      <formula>0</formula>
    </cfRule>
  </conditionalFormatting>
  <conditionalFormatting sqref="G36:H42 D36:D42">
    <cfRule type="cellIs" dxfId="55" priority="57" operator="notEqual">
      <formula>0</formula>
    </cfRule>
  </conditionalFormatting>
  <conditionalFormatting sqref="I52">
    <cfRule type="cellIs" dxfId="54" priority="52" operator="notEqual">
      <formula>0</formula>
    </cfRule>
  </conditionalFormatting>
  <conditionalFormatting sqref="I31:I34">
    <cfRule type="cellIs" dxfId="53" priority="51" operator="notEqual">
      <formula>0</formula>
    </cfRule>
  </conditionalFormatting>
  <conditionalFormatting sqref="I58:I64 I51 I43 I35 I25:I30">
    <cfRule type="cellIs" dxfId="52" priority="56" operator="notEqual">
      <formula>0</formula>
    </cfRule>
  </conditionalFormatting>
  <conditionalFormatting sqref="I24">
    <cfRule type="cellIs" dxfId="51" priority="55" operator="notEqual">
      <formula>0</formula>
    </cfRule>
  </conditionalFormatting>
  <conditionalFormatting sqref="I24">
    <cfRule type="cellIs" dxfId="50" priority="54" operator="notEqual">
      <formula>0</formula>
    </cfRule>
  </conditionalFormatting>
  <conditionalFormatting sqref="I53:I57">
    <cfRule type="cellIs" dxfId="49" priority="53" operator="notEqual">
      <formula>0</formula>
    </cfRule>
  </conditionalFormatting>
  <conditionalFormatting sqref="I44:I50">
    <cfRule type="cellIs" dxfId="48" priority="50" operator="notEqual">
      <formula>0</formula>
    </cfRule>
  </conditionalFormatting>
  <conditionalFormatting sqref="I36:I42">
    <cfRule type="cellIs" dxfId="47" priority="49" operator="notEqual">
      <formula>0</formula>
    </cfRule>
  </conditionalFormatting>
  <conditionalFormatting sqref="C52">
    <cfRule type="cellIs" dxfId="46" priority="44" operator="notEqual">
      <formula>0</formula>
    </cfRule>
  </conditionalFormatting>
  <conditionalFormatting sqref="C31:C34">
    <cfRule type="cellIs" dxfId="45" priority="43" operator="notEqual">
      <formula>0</formula>
    </cfRule>
  </conditionalFormatting>
  <conditionalFormatting sqref="C58:C64 C51 C43 C35 C25:C30">
    <cfRule type="cellIs" dxfId="44" priority="48" operator="notEqual">
      <formula>0</formula>
    </cfRule>
  </conditionalFormatting>
  <conditionalFormatting sqref="C24">
    <cfRule type="cellIs" dxfId="43" priority="47" operator="notEqual">
      <formula>0</formula>
    </cfRule>
  </conditionalFormatting>
  <conditionalFormatting sqref="C24">
    <cfRule type="cellIs" dxfId="42" priority="46" operator="notEqual">
      <formula>0</formula>
    </cfRule>
  </conditionalFormatting>
  <conditionalFormatting sqref="C53:C57">
    <cfRule type="cellIs" dxfId="41" priority="45" operator="notEqual">
      <formula>0</formula>
    </cfRule>
  </conditionalFormatting>
  <conditionalFormatting sqref="C44:C50">
    <cfRule type="cellIs" dxfId="40" priority="42" operator="notEqual">
      <formula>0</formula>
    </cfRule>
  </conditionalFormatting>
  <conditionalFormatting sqref="C36:C42">
    <cfRule type="cellIs" dxfId="39" priority="41" operator="notEqual">
      <formula>0</formula>
    </cfRule>
  </conditionalFormatting>
  <conditionalFormatting sqref="L52:N52 P52:AA52">
    <cfRule type="cellIs" dxfId="38" priority="36" operator="notEqual">
      <formula>0</formula>
    </cfRule>
  </conditionalFormatting>
  <conditionalFormatting sqref="L31:AA34">
    <cfRule type="cellIs" dxfId="37" priority="35" operator="notEqual">
      <formula>0</formula>
    </cfRule>
  </conditionalFormatting>
  <conditionalFormatting sqref="L35:AA35 L43:AA43 L51:N51 L58:N64 L25:AA30 P51:AA51 P58:AA64">
    <cfRule type="cellIs" dxfId="36" priority="40" operator="notEqual">
      <formula>0</formula>
    </cfRule>
  </conditionalFormatting>
  <conditionalFormatting sqref="L24:AA24">
    <cfRule type="cellIs" dxfId="35" priority="39" operator="notEqual">
      <formula>0</formula>
    </cfRule>
  </conditionalFormatting>
  <conditionalFormatting sqref="L24:AA24">
    <cfRule type="cellIs" dxfId="34" priority="38" operator="notEqual">
      <formula>0</formula>
    </cfRule>
  </conditionalFormatting>
  <conditionalFormatting sqref="L53:N57 P53:AA57">
    <cfRule type="cellIs" dxfId="33" priority="37" operator="notEqual">
      <formula>0</formula>
    </cfRule>
  </conditionalFormatting>
  <conditionalFormatting sqref="L44:N50 P44:AA50">
    <cfRule type="cellIs" dxfId="32" priority="34" operator="notEqual">
      <formula>0</formula>
    </cfRule>
  </conditionalFormatting>
  <conditionalFormatting sqref="L36:AA42">
    <cfRule type="cellIs" dxfId="31" priority="33" operator="notEqual">
      <formula>0</formula>
    </cfRule>
  </conditionalFormatting>
  <conditionalFormatting sqref="Z52">
    <cfRule type="cellIs" dxfId="30" priority="28" operator="notEqual">
      <formula>0</formula>
    </cfRule>
  </conditionalFormatting>
  <conditionalFormatting sqref="Z31:Z34">
    <cfRule type="cellIs" dxfId="29" priority="27" operator="notEqual">
      <formula>0</formula>
    </cfRule>
  </conditionalFormatting>
  <conditionalFormatting sqref="Z25:Z30 Z35 Z43 Z51 Z58:Z64">
    <cfRule type="cellIs" dxfId="28" priority="32" operator="notEqual">
      <formula>0</formula>
    </cfRule>
  </conditionalFormatting>
  <conditionalFormatting sqref="Z24">
    <cfRule type="cellIs" dxfId="27" priority="31" operator="notEqual">
      <formula>0</formula>
    </cfRule>
  </conditionalFormatting>
  <conditionalFormatting sqref="Z24">
    <cfRule type="cellIs" dxfId="26" priority="30" operator="notEqual">
      <formula>0</formula>
    </cfRule>
  </conditionalFormatting>
  <conditionalFormatting sqref="Z53:Z57">
    <cfRule type="cellIs" dxfId="25" priority="29" operator="notEqual">
      <formula>0</formula>
    </cfRule>
  </conditionalFormatting>
  <conditionalFormatting sqref="Z44:Z50">
    <cfRule type="cellIs" dxfId="24" priority="26" operator="notEqual">
      <formula>0</formula>
    </cfRule>
  </conditionalFormatting>
  <conditionalFormatting sqref="Z36:Z42">
    <cfRule type="cellIs" dxfId="23" priority="25" operator="notEqual">
      <formula>0</formula>
    </cfRule>
  </conditionalFormatting>
  <conditionalFormatting sqref="E24:F64">
    <cfRule type="cellIs" dxfId="22" priority="24" operator="notEqual">
      <formula>0</formula>
    </cfRule>
  </conditionalFormatting>
  <conditionalFormatting sqref="AB24:AB64">
    <cfRule type="cellIs" dxfId="21" priority="23" operator="notEqual">
      <formula>0</formula>
    </cfRule>
  </conditionalFormatting>
  <conditionalFormatting sqref="AC24:AC64">
    <cfRule type="cellIs" dxfId="20" priority="22" operator="notEqual">
      <formula>0</formula>
    </cfRule>
  </conditionalFormatting>
  <conditionalFormatting sqref="G31">
    <cfRule type="cellIs" dxfId="19" priority="18" operator="notEqual">
      <formula>0</formula>
    </cfRule>
  </conditionalFormatting>
  <conditionalFormatting sqref="G25:G30">
    <cfRule type="cellIs" dxfId="18" priority="21" operator="notEqual">
      <formula>0</formula>
    </cfRule>
  </conditionalFormatting>
  <conditionalFormatting sqref="G24">
    <cfRule type="cellIs" dxfId="17" priority="20" operator="notEqual">
      <formula>0</formula>
    </cfRule>
  </conditionalFormatting>
  <conditionalFormatting sqref="G24">
    <cfRule type="cellIs" dxfId="16" priority="19" operator="notEqual">
      <formula>0</formula>
    </cfRule>
  </conditionalFormatting>
  <conditionalFormatting sqref="J52:K52">
    <cfRule type="cellIs" dxfId="15" priority="12" operator="notEqual">
      <formula>0</formula>
    </cfRule>
  </conditionalFormatting>
  <conditionalFormatting sqref="J31:K34">
    <cfRule type="cellIs" dxfId="14" priority="11" operator="notEqual">
      <formula>0</formula>
    </cfRule>
  </conditionalFormatting>
  <conditionalFormatting sqref="J35:K35 J43:K43 J51:K51 J58:K64 J25:K30">
    <cfRule type="cellIs" dxfId="13" priority="16" operator="notEqual">
      <formula>0</formula>
    </cfRule>
  </conditionalFormatting>
  <conditionalFormatting sqref="J24:K24">
    <cfRule type="cellIs" dxfId="12" priority="15" operator="notEqual">
      <formula>0</formula>
    </cfRule>
  </conditionalFormatting>
  <conditionalFormatting sqref="J24:K24">
    <cfRule type="cellIs" dxfId="11" priority="14" operator="notEqual">
      <formula>0</formula>
    </cfRule>
  </conditionalFormatting>
  <conditionalFormatting sqref="J53:K57">
    <cfRule type="cellIs" dxfId="10" priority="13" operator="notEqual">
      <formula>0</formula>
    </cfRule>
  </conditionalFormatting>
  <conditionalFormatting sqref="J44:K50">
    <cfRule type="cellIs" dxfId="9" priority="10" operator="notEqual">
      <formula>0</formula>
    </cfRule>
  </conditionalFormatting>
  <conditionalFormatting sqref="J36:K42">
    <cfRule type="cellIs" dxfId="8" priority="9" operator="notEqual">
      <formula>0</formula>
    </cfRule>
  </conditionalFormatting>
  <conditionalFormatting sqref="O52">
    <cfRule type="cellIs" dxfId="3" priority="2" operator="notEqual">
      <formula>0</formula>
    </cfRule>
  </conditionalFormatting>
  <conditionalFormatting sqref="O51 O58:O64">
    <cfRule type="cellIs" dxfId="2" priority="4" operator="notEqual">
      <formula>0</formula>
    </cfRule>
  </conditionalFormatting>
  <conditionalFormatting sqref="O53:O57">
    <cfRule type="cellIs" dxfId="1" priority="3" operator="notEqual">
      <formula>0</formula>
    </cfRule>
  </conditionalFormatting>
  <conditionalFormatting sqref="O44:O5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zoomScaleSheetLayoutView="85" workbookViewId="0">
      <selection activeCell="E26" sqref="E26: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66</v>
      </c>
    </row>
    <row r="2" spans="1:48" ht="18.75" x14ac:dyDescent="0.3">
      <c r="AV2" s="13" t="s">
        <v>8</v>
      </c>
    </row>
    <row r="3" spans="1:48" ht="18.75" x14ac:dyDescent="0.3">
      <c r="AV3" s="13" t="s">
        <v>65</v>
      </c>
    </row>
    <row r="4" spans="1:48" ht="18.75" x14ac:dyDescent="0.3">
      <c r="AV4" s="13"/>
    </row>
    <row r="5" spans="1:48" ht="18.75" customHeight="1" x14ac:dyDescent="0.25">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3"/>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P_140-286</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4"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4" customFormat="1" x14ac:dyDescent="0.25">
      <c r="A21" s="541" t="s">
        <v>485</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24" customFormat="1" ht="58.5" customHeight="1" x14ac:dyDescent="0.25">
      <c r="A22" s="532" t="s">
        <v>50</v>
      </c>
      <c r="B22" s="543" t="s">
        <v>22</v>
      </c>
      <c r="C22" s="532" t="s">
        <v>49</v>
      </c>
      <c r="D22" s="532" t="s">
        <v>48</v>
      </c>
      <c r="E22" s="546" t="s">
        <v>495</v>
      </c>
      <c r="F22" s="547"/>
      <c r="G22" s="547"/>
      <c r="H22" s="547"/>
      <c r="I22" s="547"/>
      <c r="J22" s="547"/>
      <c r="K22" s="547"/>
      <c r="L22" s="548"/>
      <c r="M22" s="532" t="s">
        <v>47</v>
      </c>
      <c r="N22" s="532" t="s">
        <v>46</v>
      </c>
      <c r="O22" s="532" t="s">
        <v>45</v>
      </c>
      <c r="P22" s="527" t="s">
        <v>252</v>
      </c>
      <c r="Q22" s="527" t="s">
        <v>44</v>
      </c>
      <c r="R22" s="527" t="s">
        <v>43</v>
      </c>
      <c r="S22" s="527" t="s">
        <v>42</v>
      </c>
      <c r="T22" s="527"/>
      <c r="U22" s="549" t="s">
        <v>41</v>
      </c>
      <c r="V22" s="549" t="s">
        <v>40</v>
      </c>
      <c r="W22" s="527" t="s">
        <v>39</v>
      </c>
      <c r="X22" s="527" t="s">
        <v>38</v>
      </c>
      <c r="Y22" s="527" t="s">
        <v>37</v>
      </c>
      <c r="Z22" s="534"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35" t="s">
        <v>23</v>
      </c>
    </row>
    <row r="23" spans="1:48" s="24" customFormat="1" ht="64.5" customHeight="1" x14ac:dyDescent="0.25">
      <c r="A23" s="542"/>
      <c r="B23" s="544"/>
      <c r="C23" s="542"/>
      <c r="D23" s="542"/>
      <c r="E23" s="537" t="s">
        <v>21</v>
      </c>
      <c r="F23" s="528" t="s">
        <v>125</v>
      </c>
      <c r="G23" s="528" t="s">
        <v>124</v>
      </c>
      <c r="H23" s="528" t="s">
        <v>123</v>
      </c>
      <c r="I23" s="530" t="s">
        <v>406</v>
      </c>
      <c r="J23" s="530" t="s">
        <v>407</v>
      </c>
      <c r="K23" s="530" t="s">
        <v>408</v>
      </c>
      <c r="L23" s="528" t="s">
        <v>587</v>
      </c>
      <c r="M23" s="542"/>
      <c r="N23" s="542"/>
      <c r="O23" s="542"/>
      <c r="P23" s="527"/>
      <c r="Q23" s="527"/>
      <c r="R23" s="527"/>
      <c r="S23" s="539" t="s">
        <v>2</v>
      </c>
      <c r="T23" s="539" t="s">
        <v>9</v>
      </c>
      <c r="U23" s="549"/>
      <c r="V23" s="549"/>
      <c r="W23" s="527"/>
      <c r="X23" s="527"/>
      <c r="Y23" s="527"/>
      <c r="Z23" s="527"/>
      <c r="AA23" s="527"/>
      <c r="AB23" s="527"/>
      <c r="AC23" s="527"/>
      <c r="AD23" s="527"/>
      <c r="AE23" s="527"/>
      <c r="AF23" s="527" t="s">
        <v>20</v>
      </c>
      <c r="AG23" s="527"/>
      <c r="AH23" s="527" t="s">
        <v>19</v>
      </c>
      <c r="AI23" s="527"/>
      <c r="AJ23" s="532" t="s">
        <v>18</v>
      </c>
      <c r="AK23" s="532" t="s">
        <v>17</v>
      </c>
      <c r="AL23" s="532" t="s">
        <v>16</v>
      </c>
      <c r="AM23" s="532" t="s">
        <v>15</v>
      </c>
      <c r="AN23" s="532" t="s">
        <v>14</v>
      </c>
      <c r="AO23" s="532" t="s">
        <v>13</v>
      </c>
      <c r="AP23" s="532" t="s">
        <v>12</v>
      </c>
      <c r="AQ23" s="550" t="s">
        <v>9</v>
      </c>
      <c r="AR23" s="527"/>
      <c r="AS23" s="527"/>
      <c r="AT23" s="527"/>
      <c r="AU23" s="527"/>
      <c r="AV23" s="536"/>
    </row>
    <row r="24" spans="1:48" s="24" customFormat="1" ht="96.75" customHeight="1" x14ac:dyDescent="0.25">
      <c r="A24" s="533"/>
      <c r="B24" s="545"/>
      <c r="C24" s="533"/>
      <c r="D24" s="533"/>
      <c r="E24" s="538"/>
      <c r="F24" s="529"/>
      <c r="G24" s="529"/>
      <c r="H24" s="529"/>
      <c r="I24" s="531"/>
      <c r="J24" s="531"/>
      <c r="K24" s="531"/>
      <c r="L24" s="529"/>
      <c r="M24" s="533"/>
      <c r="N24" s="533"/>
      <c r="O24" s="533"/>
      <c r="P24" s="527"/>
      <c r="Q24" s="527"/>
      <c r="R24" s="527"/>
      <c r="S24" s="540"/>
      <c r="T24" s="540"/>
      <c r="U24" s="549"/>
      <c r="V24" s="549"/>
      <c r="W24" s="527"/>
      <c r="X24" s="527"/>
      <c r="Y24" s="527"/>
      <c r="Z24" s="527"/>
      <c r="AA24" s="527"/>
      <c r="AB24" s="527"/>
      <c r="AC24" s="527"/>
      <c r="AD24" s="527"/>
      <c r="AE24" s="527"/>
      <c r="AF24" s="120" t="s">
        <v>11</v>
      </c>
      <c r="AG24" s="120" t="s">
        <v>10</v>
      </c>
      <c r="AH24" s="121" t="s">
        <v>2</v>
      </c>
      <c r="AI24" s="121" t="s">
        <v>9</v>
      </c>
      <c r="AJ24" s="533"/>
      <c r="AK24" s="533"/>
      <c r="AL24" s="533"/>
      <c r="AM24" s="533"/>
      <c r="AN24" s="533"/>
      <c r="AO24" s="533"/>
      <c r="AP24" s="533"/>
      <c r="AQ24" s="551"/>
      <c r="AR24" s="527"/>
      <c r="AS24" s="527"/>
      <c r="AT24" s="527"/>
      <c r="AU24" s="527"/>
      <c r="AV24" s="536"/>
    </row>
    <row r="25" spans="1:48" s="18"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8" customFormat="1" ht="19.149999999999999" customHeight="1" x14ac:dyDescent="0.2">
      <c r="A26" s="21">
        <v>1</v>
      </c>
      <c r="B26" s="169" t="s">
        <v>588</v>
      </c>
      <c r="C26" s="19"/>
      <c r="D26" s="232">
        <f>'6.1. Паспорт сетевой график'!F53</f>
        <v>45808</v>
      </c>
      <c r="E26" s="226"/>
      <c r="F26" s="226"/>
      <c r="G26" s="227">
        <f>'6.2. Паспорт фин осв ввод'!AC45</f>
        <v>0.4</v>
      </c>
      <c r="H26" s="227"/>
      <c r="I26" s="227">
        <f>'6.2. Паспорт фин осв ввод'!AC47</f>
        <v>1.6</v>
      </c>
      <c r="J26" s="227">
        <f>'6.2. Паспорт фин осв ввод'!AC48</f>
        <v>0</v>
      </c>
      <c r="K26" s="227">
        <f>'6.2. Паспорт фин осв ввод'!AC49</f>
        <v>1.3979999999999999</v>
      </c>
      <c r="L26" s="321">
        <f>'6.2. Паспорт фин осв ввод'!AC50</f>
        <v>0</v>
      </c>
      <c r="M26" s="19"/>
      <c r="N26" s="19"/>
      <c r="O26" s="19"/>
      <c r="P26" s="22"/>
      <c r="Q26" s="19"/>
      <c r="R26" s="22"/>
      <c r="S26" s="19"/>
      <c r="T26" s="19"/>
      <c r="U26" s="21"/>
      <c r="V26" s="21"/>
      <c r="W26" s="19"/>
      <c r="X26" s="22"/>
      <c r="Y26" s="19"/>
      <c r="Z26" s="20"/>
      <c r="AA26" s="22"/>
      <c r="AB26" s="22"/>
      <c r="AC26" s="22"/>
      <c r="AD26" s="22"/>
      <c r="AE26" s="22"/>
      <c r="AF26" s="21"/>
      <c r="AG26" s="19"/>
      <c r="AH26" s="20"/>
      <c r="AI26" s="20"/>
      <c r="AJ26" s="20"/>
      <c r="AK26" s="20"/>
      <c r="AL26" s="19"/>
      <c r="AM26" s="19"/>
      <c r="AN26" s="20"/>
      <c r="AO26" s="19"/>
      <c r="AP26" s="20"/>
      <c r="AQ26" s="20"/>
      <c r="AR26" s="20"/>
      <c r="AS26" s="20"/>
      <c r="AT26" s="20"/>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90" zoomScaleNormal="90" zoomScaleSheetLayoutView="90" workbookViewId="0">
      <selection activeCell="A27" sqref="A27"/>
    </sheetView>
  </sheetViews>
  <sheetFormatPr defaultRowHeight="15.75" x14ac:dyDescent="0.25"/>
  <cols>
    <col min="1" max="2" width="66.140625" style="96" customWidth="1"/>
    <col min="3" max="3" width="0" style="97" hidden="1" customWidth="1"/>
    <col min="4" max="256" width="9.140625" style="97"/>
    <col min="257" max="258" width="66.140625" style="97" customWidth="1"/>
    <col min="259" max="512" width="9.140625" style="97"/>
    <col min="513" max="514" width="66.140625" style="97" customWidth="1"/>
    <col min="515" max="768" width="9.140625" style="97"/>
    <col min="769" max="770" width="66.140625" style="97" customWidth="1"/>
    <col min="771" max="1024" width="9.140625" style="97"/>
    <col min="1025" max="1026" width="66.140625" style="97" customWidth="1"/>
    <col min="1027" max="1280" width="9.140625" style="97"/>
    <col min="1281" max="1282" width="66.140625" style="97" customWidth="1"/>
    <col min="1283" max="1536" width="9.140625" style="97"/>
    <col min="1537" max="1538" width="66.140625" style="97" customWidth="1"/>
    <col min="1539" max="1792" width="9.140625" style="97"/>
    <col min="1793" max="1794" width="66.140625" style="97" customWidth="1"/>
    <col min="1795" max="2048" width="9.140625" style="97"/>
    <col min="2049" max="2050" width="66.140625" style="97" customWidth="1"/>
    <col min="2051" max="2304" width="9.140625" style="97"/>
    <col min="2305" max="2306" width="66.140625" style="97" customWidth="1"/>
    <col min="2307" max="2560" width="9.140625" style="97"/>
    <col min="2561" max="2562" width="66.140625" style="97" customWidth="1"/>
    <col min="2563" max="2816" width="9.140625" style="97"/>
    <col min="2817" max="2818" width="66.140625" style="97" customWidth="1"/>
    <col min="2819" max="3072" width="9.140625" style="97"/>
    <col min="3073" max="3074" width="66.140625" style="97" customWidth="1"/>
    <col min="3075" max="3328" width="9.140625" style="97"/>
    <col min="3329" max="3330" width="66.140625" style="97" customWidth="1"/>
    <col min="3331" max="3584" width="9.140625" style="97"/>
    <col min="3585" max="3586" width="66.140625" style="97" customWidth="1"/>
    <col min="3587" max="3840" width="9.140625" style="97"/>
    <col min="3841" max="3842" width="66.140625" style="97" customWidth="1"/>
    <col min="3843" max="4096" width="9.140625" style="97"/>
    <col min="4097" max="4098" width="66.140625" style="97" customWidth="1"/>
    <col min="4099" max="4352" width="9.140625" style="97"/>
    <col min="4353" max="4354" width="66.140625" style="97" customWidth="1"/>
    <col min="4355" max="4608" width="9.140625" style="97"/>
    <col min="4609" max="4610" width="66.140625" style="97" customWidth="1"/>
    <col min="4611" max="4864" width="9.140625" style="97"/>
    <col min="4865" max="4866" width="66.140625" style="97" customWidth="1"/>
    <col min="4867" max="5120" width="9.140625" style="97"/>
    <col min="5121" max="5122" width="66.140625" style="97" customWidth="1"/>
    <col min="5123" max="5376" width="9.140625" style="97"/>
    <col min="5377" max="5378" width="66.140625" style="97" customWidth="1"/>
    <col min="5379" max="5632" width="9.140625" style="97"/>
    <col min="5633" max="5634" width="66.140625" style="97" customWidth="1"/>
    <col min="5635" max="5888" width="9.140625" style="97"/>
    <col min="5889" max="5890" width="66.140625" style="97" customWidth="1"/>
    <col min="5891" max="6144" width="9.140625" style="97"/>
    <col min="6145" max="6146" width="66.140625" style="97" customWidth="1"/>
    <col min="6147" max="6400" width="9.140625" style="97"/>
    <col min="6401" max="6402" width="66.140625" style="97" customWidth="1"/>
    <col min="6403" max="6656" width="9.140625" style="97"/>
    <col min="6657" max="6658" width="66.140625" style="97" customWidth="1"/>
    <col min="6659" max="6912" width="9.140625" style="97"/>
    <col min="6913" max="6914" width="66.140625" style="97" customWidth="1"/>
    <col min="6915" max="7168" width="9.140625" style="97"/>
    <col min="7169" max="7170" width="66.140625" style="97" customWidth="1"/>
    <col min="7171" max="7424" width="9.140625" style="97"/>
    <col min="7425" max="7426" width="66.140625" style="97" customWidth="1"/>
    <col min="7427" max="7680" width="9.140625" style="97"/>
    <col min="7681" max="7682" width="66.140625" style="97" customWidth="1"/>
    <col min="7683" max="7936" width="9.140625" style="97"/>
    <col min="7937" max="7938" width="66.140625" style="97" customWidth="1"/>
    <col min="7939" max="8192" width="9.140625" style="97"/>
    <col min="8193" max="8194" width="66.140625" style="97" customWidth="1"/>
    <col min="8195" max="8448" width="9.140625" style="97"/>
    <col min="8449" max="8450" width="66.140625" style="97" customWidth="1"/>
    <col min="8451" max="8704" width="9.140625" style="97"/>
    <col min="8705" max="8706" width="66.140625" style="97" customWidth="1"/>
    <col min="8707" max="8960" width="9.140625" style="97"/>
    <col min="8961" max="8962" width="66.140625" style="97" customWidth="1"/>
    <col min="8963" max="9216" width="9.140625" style="97"/>
    <col min="9217" max="9218" width="66.140625" style="97" customWidth="1"/>
    <col min="9219" max="9472" width="9.140625" style="97"/>
    <col min="9473" max="9474" width="66.140625" style="97" customWidth="1"/>
    <col min="9475" max="9728" width="9.140625" style="97"/>
    <col min="9729" max="9730" width="66.140625" style="97" customWidth="1"/>
    <col min="9731" max="9984" width="9.140625" style="97"/>
    <col min="9985" max="9986" width="66.140625" style="97" customWidth="1"/>
    <col min="9987" max="10240" width="9.140625" style="97"/>
    <col min="10241" max="10242" width="66.140625" style="97" customWidth="1"/>
    <col min="10243" max="10496" width="9.140625" style="97"/>
    <col min="10497" max="10498" width="66.140625" style="97" customWidth="1"/>
    <col min="10499" max="10752" width="9.140625" style="97"/>
    <col min="10753" max="10754" width="66.140625" style="97" customWidth="1"/>
    <col min="10755" max="11008" width="9.140625" style="97"/>
    <col min="11009" max="11010" width="66.140625" style="97" customWidth="1"/>
    <col min="11011" max="11264" width="9.140625" style="97"/>
    <col min="11265" max="11266" width="66.140625" style="97" customWidth="1"/>
    <col min="11267" max="11520" width="9.140625" style="97"/>
    <col min="11521" max="11522" width="66.140625" style="97" customWidth="1"/>
    <col min="11523" max="11776" width="9.140625" style="97"/>
    <col min="11777" max="11778" width="66.140625" style="97" customWidth="1"/>
    <col min="11779" max="12032" width="9.140625" style="97"/>
    <col min="12033" max="12034" width="66.140625" style="97" customWidth="1"/>
    <col min="12035" max="12288" width="9.140625" style="97"/>
    <col min="12289" max="12290" width="66.140625" style="97" customWidth="1"/>
    <col min="12291" max="12544" width="9.140625" style="97"/>
    <col min="12545" max="12546" width="66.140625" style="97" customWidth="1"/>
    <col min="12547" max="12800" width="9.140625" style="97"/>
    <col min="12801" max="12802" width="66.140625" style="97" customWidth="1"/>
    <col min="12803" max="13056" width="9.140625" style="97"/>
    <col min="13057" max="13058" width="66.140625" style="97" customWidth="1"/>
    <col min="13059" max="13312" width="9.140625" style="97"/>
    <col min="13313" max="13314" width="66.140625" style="97" customWidth="1"/>
    <col min="13315" max="13568" width="9.140625" style="97"/>
    <col min="13569" max="13570" width="66.140625" style="97" customWidth="1"/>
    <col min="13571" max="13824" width="9.140625" style="97"/>
    <col min="13825" max="13826" width="66.140625" style="97" customWidth="1"/>
    <col min="13827" max="14080" width="9.140625" style="97"/>
    <col min="14081" max="14082" width="66.140625" style="97" customWidth="1"/>
    <col min="14083" max="14336" width="9.140625" style="97"/>
    <col min="14337" max="14338" width="66.140625" style="97" customWidth="1"/>
    <col min="14339" max="14592" width="9.140625" style="97"/>
    <col min="14593" max="14594" width="66.140625" style="97" customWidth="1"/>
    <col min="14595" max="14848" width="9.140625" style="97"/>
    <col min="14849" max="14850" width="66.140625" style="97" customWidth="1"/>
    <col min="14851" max="15104" width="9.140625" style="97"/>
    <col min="15105" max="15106" width="66.140625" style="97" customWidth="1"/>
    <col min="15107" max="15360" width="9.140625" style="97"/>
    <col min="15361" max="15362" width="66.140625" style="97" customWidth="1"/>
    <col min="15363" max="15616" width="9.140625" style="97"/>
    <col min="15617" max="15618" width="66.140625" style="97" customWidth="1"/>
    <col min="15619" max="15872" width="9.140625" style="97"/>
    <col min="15873" max="15874" width="66.140625" style="97" customWidth="1"/>
    <col min="15875" max="16128" width="9.140625" style="97"/>
    <col min="16129" max="16130" width="66.140625" style="97" customWidth="1"/>
    <col min="16131" max="16384" width="9.140625" style="97"/>
  </cols>
  <sheetData>
    <row r="1" spans="1:8" ht="18.75" x14ac:dyDescent="0.25">
      <c r="B1" s="37" t="s">
        <v>66</v>
      </c>
    </row>
    <row r="2" spans="1:8" ht="18.75" x14ac:dyDescent="0.3">
      <c r="B2" s="13" t="s">
        <v>8</v>
      </c>
    </row>
    <row r="3" spans="1:8" ht="18.75" x14ac:dyDescent="0.3">
      <c r="B3" s="13" t="s">
        <v>503</v>
      </c>
    </row>
    <row r="4" spans="1:8" x14ac:dyDescent="0.25">
      <c r="B4" s="40"/>
    </row>
    <row r="5" spans="1:8" ht="18.75" x14ac:dyDescent="0.3">
      <c r="A5" s="558" t="str">
        <f>'1. паспорт местоположение'!A5:C5</f>
        <v>Год раскрытия информации: 2025 год</v>
      </c>
      <c r="B5" s="558"/>
      <c r="C5" s="67"/>
      <c r="D5" s="67"/>
      <c r="E5" s="67"/>
      <c r="F5" s="67"/>
      <c r="G5" s="67"/>
      <c r="H5" s="67"/>
    </row>
    <row r="6" spans="1:8" ht="18.75" x14ac:dyDescent="0.3">
      <c r="A6" s="125"/>
      <c r="B6" s="125"/>
      <c r="C6" s="125"/>
      <c r="D6" s="125"/>
      <c r="E6" s="125"/>
      <c r="F6" s="125"/>
      <c r="G6" s="125"/>
      <c r="H6" s="125"/>
    </row>
    <row r="7" spans="1:8" ht="18.75" x14ac:dyDescent="0.25">
      <c r="A7" s="431" t="s">
        <v>7</v>
      </c>
      <c r="B7" s="431"/>
      <c r="C7" s="124"/>
      <c r="D7" s="124"/>
      <c r="E7" s="124"/>
      <c r="F7" s="124"/>
      <c r="G7" s="124"/>
      <c r="H7" s="124"/>
    </row>
    <row r="8" spans="1:8" ht="18.75" x14ac:dyDescent="0.25">
      <c r="A8" s="124"/>
      <c r="B8" s="124"/>
      <c r="C8" s="124"/>
      <c r="D8" s="124"/>
      <c r="E8" s="124"/>
      <c r="F8" s="124"/>
      <c r="G8" s="124"/>
      <c r="H8" s="124"/>
    </row>
    <row r="9" spans="1:8" x14ac:dyDescent="0.25">
      <c r="A9" s="432" t="str">
        <f>'1. паспорт местоположение'!A9:C9</f>
        <v>Акционерное общество "Россети Янтарь" ДЗО  ПАО "Россети"</v>
      </c>
      <c r="B9" s="432"/>
      <c r="C9" s="122"/>
      <c r="D9" s="122"/>
      <c r="E9" s="122"/>
      <c r="F9" s="122"/>
      <c r="G9" s="122"/>
      <c r="H9" s="122"/>
    </row>
    <row r="10" spans="1:8" x14ac:dyDescent="0.25">
      <c r="A10" s="436" t="s">
        <v>6</v>
      </c>
      <c r="B10" s="436"/>
      <c r="C10" s="123"/>
      <c r="D10" s="123"/>
      <c r="E10" s="123"/>
      <c r="F10" s="123"/>
      <c r="G10" s="123"/>
      <c r="H10" s="123"/>
    </row>
    <row r="11" spans="1:8" ht="18.75" x14ac:dyDescent="0.25">
      <c r="A11" s="124"/>
      <c r="B11" s="124"/>
      <c r="C11" s="124"/>
      <c r="D11" s="124"/>
      <c r="E11" s="124"/>
      <c r="F11" s="124"/>
      <c r="G11" s="124"/>
      <c r="H11" s="124"/>
    </row>
    <row r="12" spans="1:8" x14ac:dyDescent="0.25">
      <c r="A12" s="559" t="str">
        <f>'1. паспорт местоположение'!A12:C12</f>
        <v>P_140-286</v>
      </c>
      <c r="B12" s="559"/>
      <c r="C12" s="122"/>
      <c r="D12" s="122"/>
      <c r="E12" s="122"/>
      <c r="F12" s="122"/>
      <c r="G12" s="122"/>
      <c r="H12" s="122"/>
    </row>
    <row r="13" spans="1:8" x14ac:dyDescent="0.25">
      <c r="A13" s="436" t="s">
        <v>5</v>
      </c>
      <c r="B13" s="436"/>
      <c r="C13" s="123"/>
      <c r="D13" s="123"/>
      <c r="E13" s="123"/>
      <c r="F13" s="123"/>
      <c r="G13" s="123"/>
      <c r="H13" s="123"/>
    </row>
    <row r="14" spans="1:8" ht="18.75" x14ac:dyDescent="0.25">
      <c r="A14" s="9"/>
      <c r="B14" s="9"/>
      <c r="C14" s="9"/>
      <c r="D14" s="9"/>
      <c r="E14" s="9"/>
      <c r="F14" s="9"/>
      <c r="G14" s="9"/>
      <c r="H14" s="9"/>
    </row>
    <row r="15" spans="1:8" ht="30" customHeight="1" x14ac:dyDescent="0.25">
      <c r="A15" s="555" t="str">
        <f>'1. паспорт местоположение'!A15:C15</f>
        <v>Приобретение электросетевого комплекса в г. Калининграде, ул. Горького, территория СНТ «Победа» (Договор БП №101 от 25.01.2025 Шипилова Н.Б.)</v>
      </c>
      <c r="B15" s="555"/>
      <c r="C15" s="122"/>
      <c r="D15" s="122"/>
      <c r="E15" s="122"/>
      <c r="F15" s="122"/>
      <c r="G15" s="122"/>
      <c r="H15" s="122"/>
    </row>
    <row r="16" spans="1:8" x14ac:dyDescent="0.25">
      <c r="A16" s="436" t="s">
        <v>4</v>
      </c>
      <c r="B16" s="436"/>
      <c r="C16" s="123"/>
      <c r="D16" s="123"/>
      <c r="E16" s="123"/>
      <c r="F16" s="123"/>
      <c r="G16" s="123"/>
      <c r="H16" s="123"/>
    </row>
    <row r="17" spans="1:3" x14ac:dyDescent="0.25">
      <c r="B17" s="98"/>
    </row>
    <row r="18" spans="1:3" x14ac:dyDescent="0.25">
      <c r="A18" s="556" t="s">
        <v>486</v>
      </c>
      <c r="B18" s="557"/>
    </row>
    <row r="19" spans="1:3" x14ac:dyDescent="0.25">
      <c r="B19" s="40"/>
    </row>
    <row r="20" spans="1:3" ht="16.5" thickBot="1" x14ac:dyDescent="0.3">
      <c r="B20" s="99"/>
    </row>
    <row r="21" spans="1:3" ht="45.75" thickBot="1" x14ac:dyDescent="0.3">
      <c r="A21" s="100" t="s">
        <v>358</v>
      </c>
      <c r="B21" s="101" t="str">
        <f>A15</f>
        <v>Приобретение электросетевого комплекса в г. Калининграде, ул. Горького, территория СНТ «Победа» (Договор БП №101 от 25.01.2025 Шипилова Н.Б.)</v>
      </c>
    </row>
    <row r="22" spans="1:3" ht="16.5" thickBot="1" x14ac:dyDescent="0.3">
      <c r="A22" s="100" t="s">
        <v>359</v>
      </c>
      <c r="B22" s="101" t="str">
        <f>'1. паспорт местоположение'!C26</f>
        <v>Калининградская область</v>
      </c>
    </row>
    <row r="23" spans="1:3" ht="16.5" thickBot="1" x14ac:dyDescent="0.3">
      <c r="A23" s="100" t="s">
        <v>324</v>
      </c>
      <c r="B23" s="102" t="s">
        <v>529</v>
      </c>
    </row>
    <row r="24" spans="1:3" ht="16.5" thickBot="1" x14ac:dyDescent="0.3">
      <c r="A24" s="100" t="s">
        <v>360</v>
      </c>
      <c r="B24" s="102" t="str">
        <f>CONCATENATE('6.2. Паспорт фин осв ввод'!AC54," (",'6.2. Паспорт фин осв ввод'!AC54,") МВА; ",'6.2. Паспорт фин осв ввод'!AC56," (",'6.2. Паспорт фин осв ввод'!AC56,") км")</f>
        <v>0,4 (0,4) МВА; 2,998 (2,998) км</v>
      </c>
      <c r="C24" s="97" t="s">
        <v>519</v>
      </c>
    </row>
    <row r="25" spans="1:3" ht="16.5" thickBot="1" x14ac:dyDescent="0.3">
      <c r="A25" s="103" t="s">
        <v>361</v>
      </c>
      <c r="B25" s="101">
        <v>2025</v>
      </c>
    </row>
    <row r="26" spans="1:3" ht="16.5" thickBot="1" x14ac:dyDescent="0.3">
      <c r="A26" s="187" t="s">
        <v>362</v>
      </c>
      <c r="B26" s="102" t="s">
        <v>528</v>
      </c>
    </row>
    <row r="27" spans="1:3" ht="29.25" thickBot="1" x14ac:dyDescent="0.3">
      <c r="A27" s="189" t="s">
        <v>626</v>
      </c>
      <c r="B27" s="208">
        <f>'6.2. Паспорт фин осв ввод'!AC52</f>
        <v>3.9403969999999999</v>
      </c>
    </row>
    <row r="28" spans="1:3" ht="30.75" thickBot="1" x14ac:dyDescent="0.3">
      <c r="A28" s="188" t="s">
        <v>363</v>
      </c>
      <c r="B28" s="417" t="s">
        <v>624</v>
      </c>
    </row>
    <row r="29" spans="1:3" ht="29.25" thickBot="1" x14ac:dyDescent="0.3">
      <c r="A29" s="110" t="s">
        <v>521</v>
      </c>
      <c r="B29" s="208">
        <f>B30</f>
        <v>0</v>
      </c>
    </row>
    <row r="30" spans="1:3" ht="29.25" thickBot="1" x14ac:dyDescent="0.3">
      <c r="A30" s="110" t="s">
        <v>522</v>
      </c>
      <c r="B30" s="208">
        <f>B32+B41+B50</f>
        <v>0</v>
      </c>
    </row>
    <row r="31" spans="1:3" ht="16.5" thickBot="1" x14ac:dyDescent="0.3">
      <c r="A31" s="106" t="s">
        <v>364</v>
      </c>
      <c r="B31" s="145"/>
    </row>
    <row r="32" spans="1:3" ht="29.25" thickBot="1" x14ac:dyDescent="0.3">
      <c r="A32" s="110" t="s">
        <v>365</v>
      </c>
      <c r="B32" s="208">
        <f>SUMIF(C33:C40,1,B33:B40)</f>
        <v>0</v>
      </c>
    </row>
    <row r="33" spans="1:3" ht="16.5" thickBot="1" x14ac:dyDescent="0.3">
      <c r="A33" s="188" t="s">
        <v>366</v>
      </c>
      <c r="B33" s="145"/>
      <c r="C33" s="97">
        <v>1</v>
      </c>
    </row>
    <row r="34" spans="1:3" ht="16.5" thickBot="1" x14ac:dyDescent="0.3">
      <c r="A34" s="188" t="s">
        <v>367</v>
      </c>
      <c r="B34" s="145"/>
    </row>
    <row r="35" spans="1:3" ht="16.5" thickBot="1" x14ac:dyDescent="0.3">
      <c r="A35" s="188" t="s">
        <v>368</v>
      </c>
      <c r="B35" s="145"/>
      <c r="C35" s="97">
        <v>10</v>
      </c>
    </row>
    <row r="36" spans="1:3" ht="16.5" thickBot="1" x14ac:dyDescent="0.3">
      <c r="A36" s="188" t="s">
        <v>369</v>
      </c>
      <c r="B36" s="145"/>
      <c r="C36" s="97">
        <v>20</v>
      </c>
    </row>
    <row r="37" spans="1:3" ht="16.5" thickBot="1" x14ac:dyDescent="0.3">
      <c r="A37" s="106" t="s">
        <v>366</v>
      </c>
      <c r="B37" s="145"/>
      <c r="C37" s="97">
        <v>1</v>
      </c>
    </row>
    <row r="38" spans="1:3" ht="16.5" thickBot="1" x14ac:dyDescent="0.3">
      <c r="A38" s="106" t="s">
        <v>367</v>
      </c>
      <c r="B38" s="145"/>
    </row>
    <row r="39" spans="1:3" ht="16.5" thickBot="1" x14ac:dyDescent="0.3">
      <c r="A39" s="106" t="s">
        <v>368</v>
      </c>
      <c r="B39" s="145"/>
      <c r="C39" s="97">
        <v>10</v>
      </c>
    </row>
    <row r="40" spans="1:3" ht="16.5" thickBot="1" x14ac:dyDescent="0.3">
      <c r="A40" s="106" t="s">
        <v>369</v>
      </c>
      <c r="B40" s="145"/>
      <c r="C40" s="97">
        <v>20</v>
      </c>
    </row>
    <row r="41" spans="1:3" ht="29.25" thickBot="1" x14ac:dyDescent="0.3">
      <c r="A41" s="110" t="s">
        <v>370</v>
      </c>
      <c r="B41" s="208">
        <f>SUMIF(C42:C49,2,B42:B49)</f>
        <v>0</v>
      </c>
    </row>
    <row r="42" spans="1:3" ht="16.5" thickBot="1" x14ac:dyDescent="0.3">
      <c r="A42" s="188" t="s">
        <v>366</v>
      </c>
      <c r="B42" s="145"/>
      <c r="C42" s="97">
        <v>2</v>
      </c>
    </row>
    <row r="43" spans="1:3" ht="16.5" thickBot="1" x14ac:dyDescent="0.3">
      <c r="A43" s="188" t="s">
        <v>367</v>
      </c>
      <c r="B43" s="145"/>
    </row>
    <row r="44" spans="1:3" ht="16.5" thickBot="1" x14ac:dyDescent="0.3">
      <c r="A44" s="188" t="s">
        <v>368</v>
      </c>
      <c r="B44" s="145"/>
      <c r="C44" s="97">
        <v>10</v>
      </c>
    </row>
    <row r="45" spans="1:3" ht="16.5" thickBot="1" x14ac:dyDescent="0.3">
      <c r="A45" s="188" t="s">
        <v>369</v>
      </c>
      <c r="B45" s="145"/>
      <c r="C45" s="97">
        <v>20</v>
      </c>
    </row>
    <row r="46" spans="1:3" ht="16.5" thickBot="1" x14ac:dyDescent="0.3">
      <c r="A46" s="106" t="s">
        <v>366</v>
      </c>
      <c r="B46" s="145"/>
      <c r="C46" s="97">
        <v>2</v>
      </c>
    </row>
    <row r="47" spans="1:3" ht="16.5" thickBot="1" x14ac:dyDescent="0.3">
      <c r="A47" s="106" t="s">
        <v>367</v>
      </c>
      <c r="B47" s="145"/>
    </row>
    <row r="48" spans="1:3" ht="16.5" thickBot="1" x14ac:dyDescent="0.3">
      <c r="A48" s="106" t="s">
        <v>368</v>
      </c>
      <c r="B48" s="145"/>
      <c r="C48" s="97">
        <v>10</v>
      </c>
    </row>
    <row r="49" spans="1:3" ht="16.5" thickBot="1" x14ac:dyDescent="0.3">
      <c r="A49" s="106" t="s">
        <v>369</v>
      </c>
      <c r="B49" s="145"/>
      <c r="C49" s="97">
        <v>20</v>
      </c>
    </row>
    <row r="50" spans="1:3" ht="29.25" thickBot="1" x14ac:dyDescent="0.3">
      <c r="A50" s="110" t="s">
        <v>371</v>
      </c>
      <c r="B50" s="208">
        <f>SUMIF(C51:C58,3,B51:B58)</f>
        <v>0</v>
      </c>
    </row>
    <row r="51" spans="1:3" ht="16.5" thickBot="1" x14ac:dyDescent="0.3">
      <c r="A51" s="188" t="s">
        <v>366</v>
      </c>
      <c r="B51" s="145"/>
      <c r="C51" s="97">
        <v>3</v>
      </c>
    </row>
    <row r="52" spans="1:3" ht="16.5" thickBot="1" x14ac:dyDescent="0.3">
      <c r="A52" s="188" t="s">
        <v>367</v>
      </c>
      <c r="B52" s="206">
        <f>B51/B27</f>
        <v>0</v>
      </c>
    </row>
    <row r="53" spans="1:3" ht="16.5" thickBot="1" x14ac:dyDescent="0.3">
      <c r="A53" s="188" t="s">
        <v>368</v>
      </c>
      <c r="B53" s="208"/>
      <c r="C53" s="97">
        <v>10</v>
      </c>
    </row>
    <row r="54" spans="1:3" ht="16.5" thickBot="1" x14ac:dyDescent="0.3">
      <c r="A54" s="188" t="s">
        <v>369</v>
      </c>
      <c r="B54" s="208"/>
      <c r="C54" s="97">
        <v>20</v>
      </c>
    </row>
    <row r="55" spans="1:3" ht="16.5" thickBot="1" x14ac:dyDescent="0.3">
      <c r="A55" s="188" t="s">
        <v>366</v>
      </c>
      <c r="B55" s="145"/>
      <c r="C55" s="97">
        <v>3</v>
      </c>
    </row>
    <row r="56" spans="1:3" ht="16.5" thickBot="1" x14ac:dyDescent="0.3">
      <c r="A56" s="106" t="s">
        <v>367</v>
      </c>
      <c r="B56" s="206">
        <f>B55/B27</f>
        <v>0</v>
      </c>
    </row>
    <row r="57" spans="1:3" ht="16.5" thickBot="1" x14ac:dyDescent="0.3">
      <c r="A57" s="106" t="s">
        <v>368</v>
      </c>
      <c r="B57" s="208"/>
      <c r="C57" s="97">
        <v>10</v>
      </c>
    </row>
    <row r="58" spans="1:3" ht="16.5" thickBot="1" x14ac:dyDescent="0.3">
      <c r="A58" s="106" t="s">
        <v>369</v>
      </c>
      <c r="B58" s="208"/>
      <c r="C58" s="97">
        <v>20</v>
      </c>
    </row>
    <row r="59" spans="1:3" ht="29.25" thickBot="1" x14ac:dyDescent="0.3">
      <c r="A59" s="105" t="s">
        <v>372</v>
      </c>
      <c r="B59" s="206">
        <f>B30/B27</f>
        <v>0</v>
      </c>
    </row>
    <row r="60" spans="1:3" ht="16.5" thickBot="1" x14ac:dyDescent="0.3">
      <c r="A60" s="107" t="s">
        <v>364</v>
      </c>
      <c r="B60" s="146"/>
    </row>
    <row r="61" spans="1:3" ht="16.5" thickBot="1" x14ac:dyDescent="0.3">
      <c r="A61" s="107" t="s">
        <v>373</v>
      </c>
      <c r="B61" s="146"/>
    </row>
    <row r="62" spans="1:3" ht="16.5" thickBot="1" x14ac:dyDescent="0.3">
      <c r="A62" s="107" t="s">
        <v>374</v>
      </c>
      <c r="B62" s="206">
        <f>B59</f>
        <v>0</v>
      </c>
    </row>
    <row r="63" spans="1:3" ht="16.5" thickBot="1" x14ac:dyDescent="0.3">
      <c r="A63" s="107" t="s">
        <v>375</v>
      </c>
      <c r="B63" s="146"/>
    </row>
    <row r="64" spans="1:3" ht="16.5" thickBot="1" x14ac:dyDescent="0.3">
      <c r="A64" s="103" t="s">
        <v>376</v>
      </c>
      <c r="B64" s="207">
        <f>B65/B27</f>
        <v>0</v>
      </c>
    </row>
    <row r="65" spans="1:2" ht="16.5" thickBot="1" x14ac:dyDescent="0.3">
      <c r="A65" s="103" t="s">
        <v>377</v>
      </c>
      <c r="B65" s="208">
        <f>SUMIF(C33:C58,10,B33:B58)</f>
        <v>0</v>
      </c>
    </row>
    <row r="66" spans="1:2" ht="16.5" thickBot="1" x14ac:dyDescent="0.3">
      <c r="A66" s="103" t="s">
        <v>378</v>
      </c>
      <c r="B66" s="207">
        <f>B67/B27</f>
        <v>0</v>
      </c>
    </row>
    <row r="67" spans="1:2" ht="16.5" thickBot="1" x14ac:dyDescent="0.3">
      <c r="A67" s="104" t="s">
        <v>379</v>
      </c>
      <c r="B67" s="209">
        <f>SUMIF(C33:C58,20,B33:B58)</f>
        <v>0</v>
      </c>
    </row>
    <row r="68" spans="1:2" ht="15.75" customHeight="1" x14ac:dyDescent="0.25">
      <c r="A68" s="105" t="s">
        <v>380</v>
      </c>
      <c r="B68" s="107" t="s">
        <v>381</v>
      </c>
    </row>
    <row r="69" spans="1:2" x14ac:dyDescent="0.25">
      <c r="A69" s="108" t="s">
        <v>382</v>
      </c>
      <c r="B69" s="108" t="s">
        <v>588</v>
      </c>
    </row>
    <row r="70" spans="1:2" x14ac:dyDescent="0.25">
      <c r="A70" s="108" t="s">
        <v>383</v>
      </c>
      <c r="B70" s="108"/>
    </row>
    <row r="71" spans="1:2" x14ac:dyDescent="0.25">
      <c r="A71" s="108" t="s">
        <v>384</v>
      </c>
      <c r="B71" s="108"/>
    </row>
    <row r="72" spans="1:2" x14ac:dyDescent="0.25">
      <c r="A72" s="108" t="s">
        <v>385</v>
      </c>
      <c r="B72" s="108"/>
    </row>
    <row r="73" spans="1:2" ht="33" customHeight="1" thickBot="1" x14ac:dyDescent="0.3">
      <c r="A73" s="109" t="s">
        <v>386</v>
      </c>
      <c r="B73" s="109"/>
    </row>
    <row r="74" spans="1:2" ht="30.75" thickBot="1" x14ac:dyDescent="0.3">
      <c r="A74" s="107" t="s">
        <v>387</v>
      </c>
      <c r="B74" s="210">
        <v>0</v>
      </c>
    </row>
    <row r="75" spans="1:2" ht="29.25" thickBot="1" x14ac:dyDescent="0.3">
      <c r="A75" s="103" t="s">
        <v>388</v>
      </c>
      <c r="B75" s="210">
        <v>0</v>
      </c>
    </row>
    <row r="76" spans="1:2" ht="16.5" thickBot="1" x14ac:dyDescent="0.3">
      <c r="A76" s="107" t="s">
        <v>364</v>
      </c>
      <c r="B76" s="112"/>
    </row>
    <row r="77" spans="1:2" ht="16.5" thickBot="1" x14ac:dyDescent="0.3">
      <c r="A77" s="107" t="s">
        <v>389</v>
      </c>
      <c r="B77" s="210">
        <v>0</v>
      </c>
    </row>
    <row r="78" spans="1:2" ht="16.5" thickBot="1" x14ac:dyDescent="0.3">
      <c r="A78" s="107" t="s">
        <v>390</v>
      </c>
      <c r="B78" s="211">
        <v>0</v>
      </c>
    </row>
    <row r="79" spans="1:2" ht="16.5" thickBot="1" x14ac:dyDescent="0.3">
      <c r="A79" s="113" t="s">
        <v>391</v>
      </c>
      <c r="B79" s="126" t="s">
        <v>517</v>
      </c>
    </row>
    <row r="80" spans="1:2" ht="16.5" thickBot="1" x14ac:dyDescent="0.3">
      <c r="A80" s="103" t="s">
        <v>392</v>
      </c>
      <c r="B80" s="111"/>
    </row>
    <row r="81" spans="1:2" ht="16.5" thickBot="1" x14ac:dyDescent="0.3">
      <c r="A81" s="108" t="s">
        <v>393</v>
      </c>
      <c r="B81" s="114" t="s">
        <v>517</v>
      </c>
    </row>
    <row r="82" spans="1:2" ht="16.5" thickBot="1" x14ac:dyDescent="0.3">
      <c r="A82" s="108" t="s">
        <v>394</v>
      </c>
      <c r="B82" s="114" t="s">
        <v>517</v>
      </c>
    </row>
    <row r="83" spans="1:2" ht="16.5" thickBot="1" x14ac:dyDescent="0.3">
      <c r="A83" s="108" t="s">
        <v>395</v>
      </c>
      <c r="B83" s="114" t="s">
        <v>517</v>
      </c>
    </row>
    <row r="84" spans="1:2" ht="29.25" thickBot="1" x14ac:dyDescent="0.3">
      <c r="A84" s="234" t="s">
        <v>396</v>
      </c>
      <c r="B84" s="233" t="s">
        <v>527</v>
      </c>
    </row>
    <row r="85" spans="1:2" ht="28.5" x14ac:dyDescent="0.25">
      <c r="A85" s="105" t="s">
        <v>397</v>
      </c>
      <c r="B85" s="552" t="s">
        <v>517</v>
      </c>
    </row>
    <row r="86" spans="1:2" x14ac:dyDescent="0.25">
      <c r="A86" s="108" t="s">
        <v>398</v>
      </c>
      <c r="B86" s="553"/>
    </row>
    <row r="87" spans="1:2" x14ac:dyDescent="0.25">
      <c r="A87" s="108" t="s">
        <v>399</v>
      </c>
      <c r="B87" s="553"/>
    </row>
    <row r="88" spans="1:2" x14ac:dyDescent="0.25">
      <c r="A88" s="108" t="s">
        <v>400</v>
      </c>
      <c r="B88" s="553"/>
    </row>
    <row r="89" spans="1:2" x14ac:dyDescent="0.25">
      <c r="A89" s="108" t="s">
        <v>401</v>
      </c>
      <c r="B89" s="553"/>
    </row>
    <row r="90" spans="1:2" ht="16.5" thickBot="1" x14ac:dyDescent="0.3">
      <c r="A90" s="115" t="s">
        <v>402</v>
      </c>
      <c r="B90" s="554"/>
    </row>
    <row r="93" spans="1:2" x14ac:dyDescent="0.25">
      <c r="A93" s="116"/>
      <c r="B93" s="117"/>
    </row>
    <row r="94" spans="1:2" x14ac:dyDescent="0.25">
      <c r="B94" s="118"/>
    </row>
    <row r="95" spans="1:2" x14ac:dyDescent="0.25">
      <c r="B95" s="11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66</v>
      </c>
    </row>
    <row r="2" spans="1:28" s="10" customFormat="1" ht="18.75" customHeight="1" x14ac:dyDescent="0.3">
      <c r="A2" s="16"/>
      <c r="S2" s="13" t="s">
        <v>8</v>
      </c>
    </row>
    <row r="3" spans="1:28" s="10" customFormat="1" ht="18.75" x14ac:dyDescent="0.3">
      <c r="S3" s="13" t="s">
        <v>65</v>
      </c>
    </row>
    <row r="4" spans="1:28" s="10" customFormat="1" ht="18.75" customHeight="1" x14ac:dyDescent="0.2">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row>
    <row r="5" spans="1:28" s="10" customFormat="1" ht="15.75" x14ac:dyDescent="0.2">
      <c r="A5" s="15"/>
    </row>
    <row r="6" spans="1:28" s="10" customFormat="1" ht="18.75" x14ac:dyDescent="0.2">
      <c r="A6" s="431" t="s">
        <v>7</v>
      </c>
      <c r="B6" s="431"/>
      <c r="C6" s="431"/>
      <c r="D6" s="431"/>
      <c r="E6" s="431"/>
      <c r="F6" s="431"/>
      <c r="G6" s="431"/>
      <c r="H6" s="431"/>
      <c r="I6" s="431"/>
      <c r="J6" s="431"/>
      <c r="K6" s="431"/>
      <c r="L6" s="431"/>
      <c r="M6" s="431"/>
      <c r="N6" s="431"/>
      <c r="O6" s="431"/>
      <c r="P6" s="431"/>
      <c r="Q6" s="431"/>
      <c r="R6" s="431"/>
      <c r="S6" s="431"/>
      <c r="T6" s="11"/>
      <c r="U6" s="11"/>
      <c r="V6" s="11"/>
      <c r="W6" s="11"/>
      <c r="X6" s="11"/>
      <c r="Y6" s="11"/>
      <c r="Z6" s="11"/>
      <c r="AA6" s="11"/>
      <c r="AB6" s="11"/>
    </row>
    <row r="7" spans="1:28" s="10" customFormat="1" ht="18.75" x14ac:dyDescent="0.2">
      <c r="A7" s="431"/>
      <c r="B7" s="431"/>
      <c r="C7" s="431"/>
      <c r="D7" s="431"/>
      <c r="E7" s="431"/>
      <c r="F7" s="431"/>
      <c r="G7" s="431"/>
      <c r="H7" s="431"/>
      <c r="I7" s="431"/>
      <c r="J7" s="431"/>
      <c r="K7" s="431"/>
      <c r="L7" s="431"/>
      <c r="M7" s="431"/>
      <c r="N7" s="431"/>
      <c r="O7" s="431"/>
      <c r="P7" s="431"/>
      <c r="Q7" s="431"/>
      <c r="R7" s="431"/>
      <c r="S7" s="431"/>
      <c r="T7" s="11"/>
      <c r="U7" s="11"/>
      <c r="V7" s="11"/>
      <c r="W7" s="11"/>
      <c r="X7" s="11"/>
      <c r="Y7" s="11"/>
      <c r="Z7" s="11"/>
      <c r="AA7" s="11"/>
      <c r="AB7" s="11"/>
    </row>
    <row r="8" spans="1:28" s="10" customFormat="1" ht="18.75" x14ac:dyDescent="0.2">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11"/>
      <c r="U8" s="11"/>
      <c r="V8" s="11"/>
      <c r="W8" s="11"/>
      <c r="X8" s="11"/>
      <c r="Y8" s="11"/>
      <c r="Z8" s="11"/>
      <c r="AA8" s="11"/>
      <c r="AB8" s="11"/>
    </row>
    <row r="9" spans="1:28" s="10" customFormat="1" ht="18.75" x14ac:dyDescent="0.2">
      <c r="A9" s="436" t="s">
        <v>6</v>
      </c>
      <c r="B9" s="436"/>
      <c r="C9" s="436"/>
      <c r="D9" s="436"/>
      <c r="E9" s="436"/>
      <c r="F9" s="436"/>
      <c r="G9" s="436"/>
      <c r="H9" s="436"/>
      <c r="I9" s="436"/>
      <c r="J9" s="436"/>
      <c r="K9" s="436"/>
      <c r="L9" s="436"/>
      <c r="M9" s="436"/>
      <c r="N9" s="436"/>
      <c r="O9" s="436"/>
      <c r="P9" s="436"/>
      <c r="Q9" s="436"/>
      <c r="R9" s="436"/>
      <c r="S9" s="436"/>
      <c r="T9" s="11"/>
      <c r="U9" s="11"/>
      <c r="V9" s="11"/>
      <c r="W9" s="11"/>
      <c r="X9" s="11"/>
      <c r="Y9" s="11"/>
      <c r="Z9" s="11"/>
      <c r="AA9" s="11"/>
      <c r="AB9" s="11"/>
    </row>
    <row r="10" spans="1:28" s="10" customFormat="1" ht="18.75" x14ac:dyDescent="0.2">
      <c r="A10" s="431"/>
      <c r="B10" s="431"/>
      <c r="C10" s="431"/>
      <c r="D10" s="431"/>
      <c r="E10" s="431"/>
      <c r="F10" s="431"/>
      <c r="G10" s="431"/>
      <c r="H10" s="431"/>
      <c r="I10" s="431"/>
      <c r="J10" s="431"/>
      <c r="K10" s="431"/>
      <c r="L10" s="431"/>
      <c r="M10" s="431"/>
      <c r="N10" s="431"/>
      <c r="O10" s="431"/>
      <c r="P10" s="431"/>
      <c r="Q10" s="431"/>
      <c r="R10" s="431"/>
      <c r="S10" s="431"/>
      <c r="T10" s="11"/>
      <c r="U10" s="11"/>
      <c r="V10" s="11"/>
      <c r="W10" s="11"/>
      <c r="X10" s="11"/>
      <c r="Y10" s="11"/>
      <c r="Z10" s="11"/>
      <c r="AA10" s="11"/>
      <c r="AB10" s="11"/>
    </row>
    <row r="11" spans="1:28" s="10" customFormat="1" ht="18.75" x14ac:dyDescent="0.2">
      <c r="A11" s="432" t="str">
        <f>'1. паспорт местоположение'!A12:C12</f>
        <v>P_140-286</v>
      </c>
      <c r="B11" s="432"/>
      <c r="C11" s="432"/>
      <c r="D11" s="432"/>
      <c r="E11" s="432"/>
      <c r="F11" s="432"/>
      <c r="G11" s="432"/>
      <c r="H11" s="432"/>
      <c r="I11" s="432"/>
      <c r="J11" s="432"/>
      <c r="K11" s="432"/>
      <c r="L11" s="432"/>
      <c r="M11" s="432"/>
      <c r="N11" s="432"/>
      <c r="O11" s="432"/>
      <c r="P11" s="432"/>
      <c r="Q11" s="432"/>
      <c r="R11" s="432"/>
      <c r="S11" s="432"/>
      <c r="T11" s="11"/>
      <c r="U11" s="11"/>
      <c r="V11" s="11"/>
      <c r="W11" s="11"/>
      <c r="X11" s="11"/>
      <c r="Y11" s="11"/>
      <c r="Z11" s="11"/>
      <c r="AA11" s="11"/>
      <c r="AB11" s="11"/>
    </row>
    <row r="12" spans="1:28" s="10"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1"/>
      <c r="U12" s="11"/>
      <c r="V12" s="11"/>
      <c r="W12" s="11"/>
      <c r="X12" s="11"/>
      <c r="Y12" s="11"/>
      <c r="Z12" s="11"/>
      <c r="AA12" s="11"/>
      <c r="AB12" s="11"/>
    </row>
    <row r="13" spans="1:28" s="7"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8"/>
      <c r="U13" s="8"/>
      <c r="V13" s="8"/>
      <c r="W13" s="8"/>
      <c r="X13" s="8"/>
      <c r="Y13" s="8"/>
      <c r="Z13" s="8"/>
      <c r="AA13" s="8"/>
      <c r="AB13" s="8"/>
    </row>
    <row r="14" spans="1:28" s="2" customFormat="1" ht="12" x14ac:dyDescent="0.2">
      <c r="A14" s="432" t="str">
        <f>'1. паспорт местоположение'!A15:C15</f>
        <v>Приобретение электросетевого комплекса в г. Калининграде, ул. Горького, территория СНТ «Победа» (Договор БП №101 от 25.01.2025 Шипилова Н.Б.)</v>
      </c>
      <c r="B14" s="432"/>
      <c r="C14" s="432"/>
      <c r="D14" s="432"/>
      <c r="E14" s="432"/>
      <c r="F14" s="432"/>
      <c r="G14" s="432"/>
      <c r="H14" s="432"/>
      <c r="I14" s="432"/>
      <c r="J14" s="432"/>
      <c r="K14" s="432"/>
      <c r="L14" s="432"/>
      <c r="M14" s="432"/>
      <c r="N14" s="432"/>
      <c r="O14" s="432"/>
      <c r="P14" s="432"/>
      <c r="Q14" s="432"/>
      <c r="R14" s="432"/>
      <c r="S14" s="432"/>
      <c r="T14" s="6"/>
      <c r="U14" s="6"/>
      <c r="V14" s="6"/>
      <c r="W14" s="6"/>
      <c r="X14" s="6"/>
      <c r="Y14" s="6"/>
      <c r="Z14" s="6"/>
      <c r="AA14" s="6"/>
      <c r="AB14" s="6"/>
    </row>
    <row r="15" spans="1:28" s="2" customFormat="1" ht="15" customHeight="1" x14ac:dyDescent="0.2">
      <c r="A15" s="436" t="s">
        <v>4</v>
      </c>
      <c r="B15" s="436"/>
      <c r="C15" s="436"/>
      <c r="D15" s="436"/>
      <c r="E15" s="436"/>
      <c r="F15" s="436"/>
      <c r="G15" s="436"/>
      <c r="H15" s="436"/>
      <c r="I15" s="436"/>
      <c r="J15" s="436"/>
      <c r="K15" s="436"/>
      <c r="L15" s="436"/>
      <c r="M15" s="436"/>
      <c r="N15" s="436"/>
      <c r="O15" s="436"/>
      <c r="P15" s="436"/>
      <c r="Q15" s="436"/>
      <c r="R15" s="436"/>
      <c r="S15" s="436"/>
      <c r="T15" s="4"/>
      <c r="U15" s="4"/>
      <c r="V15" s="4"/>
      <c r="W15" s="4"/>
      <c r="X15" s="4"/>
      <c r="Y15" s="4"/>
      <c r="Z15" s="4"/>
      <c r="AA15" s="4"/>
      <c r="AB15" s="4"/>
    </row>
    <row r="16" spans="1:28" s="2"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3"/>
      <c r="U16" s="3"/>
      <c r="V16" s="3"/>
      <c r="W16" s="3"/>
      <c r="X16" s="3"/>
      <c r="Y16" s="3"/>
    </row>
    <row r="17" spans="1:28" s="2" customFormat="1" ht="45.75" customHeight="1" x14ac:dyDescent="0.2">
      <c r="A17" s="439" t="s">
        <v>461</v>
      </c>
      <c r="B17" s="439"/>
      <c r="C17" s="439"/>
      <c r="D17" s="439"/>
      <c r="E17" s="439"/>
      <c r="F17" s="439"/>
      <c r="G17" s="439"/>
      <c r="H17" s="439"/>
      <c r="I17" s="439"/>
      <c r="J17" s="439"/>
      <c r="K17" s="439"/>
      <c r="L17" s="439"/>
      <c r="M17" s="439"/>
      <c r="N17" s="439"/>
      <c r="O17" s="439"/>
      <c r="P17" s="439"/>
      <c r="Q17" s="439"/>
      <c r="R17" s="439"/>
      <c r="S17" s="439"/>
      <c r="T17" s="5"/>
      <c r="U17" s="5"/>
      <c r="V17" s="5"/>
      <c r="W17" s="5"/>
      <c r="X17" s="5"/>
      <c r="Y17" s="5"/>
      <c r="Z17" s="5"/>
      <c r="AA17" s="5"/>
      <c r="AB17" s="5"/>
    </row>
    <row r="18" spans="1:28" s="2"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3"/>
      <c r="U18" s="3"/>
      <c r="V18" s="3"/>
      <c r="W18" s="3"/>
      <c r="X18" s="3"/>
      <c r="Y18" s="3"/>
    </row>
    <row r="19" spans="1:28" s="2" customFormat="1" ht="54" customHeight="1" x14ac:dyDescent="0.2">
      <c r="A19" s="430" t="s">
        <v>3</v>
      </c>
      <c r="B19" s="430" t="s">
        <v>94</v>
      </c>
      <c r="C19" s="433" t="s">
        <v>357</v>
      </c>
      <c r="D19" s="430" t="s">
        <v>356</v>
      </c>
      <c r="E19" s="430" t="s">
        <v>93</v>
      </c>
      <c r="F19" s="430" t="s">
        <v>92</v>
      </c>
      <c r="G19" s="430" t="s">
        <v>352</v>
      </c>
      <c r="H19" s="430" t="s">
        <v>91</v>
      </c>
      <c r="I19" s="430" t="s">
        <v>90</v>
      </c>
      <c r="J19" s="430" t="s">
        <v>89</v>
      </c>
      <c r="K19" s="430" t="s">
        <v>88</v>
      </c>
      <c r="L19" s="430" t="s">
        <v>87</v>
      </c>
      <c r="M19" s="430" t="s">
        <v>86</v>
      </c>
      <c r="N19" s="430" t="s">
        <v>85</v>
      </c>
      <c r="O19" s="430" t="s">
        <v>84</v>
      </c>
      <c r="P19" s="430" t="s">
        <v>83</v>
      </c>
      <c r="Q19" s="430" t="s">
        <v>355</v>
      </c>
      <c r="R19" s="430"/>
      <c r="S19" s="435" t="s">
        <v>455</v>
      </c>
      <c r="T19" s="3"/>
      <c r="U19" s="3"/>
      <c r="V19" s="3"/>
      <c r="W19" s="3"/>
      <c r="X19" s="3"/>
      <c r="Y19" s="3"/>
    </row>
    <row r="20" spans="1:28" s="2" customFormat="1" ht="180.75" customHeight="1" x14ac:dyDescent="0.2">
      <c r="A20" s="430"/>
      <c r="B20" s="430"/>
      <c r="C20" s="434"/>
      <c r="D20" s="430"/>
      <c r="E20" s="430"/>
      <c r="F20" s="430"/>
      <c r="G20" s="430"/>
      <c r="H20" s="430"/>
      <c r="I20" s="430"/>
      <c r="J20" s="430"/>
      <c r="K20" s="430"/>
      <c r="L20" s="430"/>
      <c r="M20" s="430"/>
      <c r="N20" s="430"/>
      <c r="O20" s="430"/>
      <c r="P20" s="430"/>
      <c r="Q20" s="38" t="s">
        <v>353</v>
      </c>
      <c r="R20" s="39" t="s">
        <v>354</v>
      </c>
      <c r="S20" s="435"/>
      <c r="T20" s="30"/>
      <c r="U20" s="30"/>
      <c r="V20" s="30"/>
      <c r="W20" s="30"/>
      <c r="X20" s="30"/>
      <c r="Y20" s="30"/>
      <c r="Z20" s="29"/>
      <c r="AA20" s="29"/>
      <c r="AB20" s="29"/>
    </row>
    <row r="21" spans="1:28" s="2" customFormat="1" ht="18.75" x14ac:dyDescent="0.2">
      <c r="A21" s="38">
        <v>1</v>
      </c>
      <c r="B21" s="43">
        <v>2</v>
      </c>
      <c r="C21" s="38">
        <v>3</v>
      </c>
      <c r="D21" s="43">
        <v>4</v>
      </c>
      <c r="E21" s="38">
        <v>5</v>
      </c>
      <c r="F21" s="43">
        <v>6</v>
      </c>
      <c r="G21" s="128">
        <v>7</v>
      </c>
      <c r="H21" s="129">
        <v>8</v>
      </c>
      <c r="I21" s="128">
        <v>9</v>
      </c>
      <c r="J21" s="129">
        <v>10</v>
      </c>
      <c r="K21" s="128">
        <v>11</v>
      </c>
      <c r="L21" s="129">
        <v>12</v>
      </c>
      <c r="M21" s="128">
        <v>13</v>
      </c>
      <c r="N21" s="129">
        <v>14</v>
      </c>
      <c r="O21" s="128">
        <v>15</v>
      </c>
      <c r="P21" s="129">
        <v>16</v>
      </c>
      <c r="Q21" s="128">
        <v>17</v>
      </c>
      <c r="R21" s="129">
        <v>18</v>
      </c>
      <c r="S21" s="128">
        <v>19</v>
      </c>
      <c r="T21" s="30"/>
      <c r="U21" s="30"/>
      <c r="V21" s="30"/>
      <c r="W21" s="30"/>
      <c r="X21" s="30"/>
      <c r="Y21" s="30"/>
      <c r="Z21" s="29"/>
      <c r="AA21" s="29"/>
      <c r="AB21" s="29"/>
    </row>
    <row r="22" spans="1:28" s="172" customFormat="1" ht="32.25" customHeight="1" x14ac:dyDescent="0.2">
      <c r="A22" s="181" t="s">
        <v>351</v>
      </c>
      <c r="B22" s="182" t="s">
        <v>351</v>
      </c>
      <c r="C22" s="182" t="s">
        <v>351</v>
      </c>
      <c r="D22" s="182" t="s">
        <v>351</v>
      </c>
      <c r="E22" s="182" t="s">
        <v>351</v>
      </c>
      <c r="F22" s="182" t="s">
        <v>351</v>
      </c>
      <c r="G22" s="182" t="s">
        <v>351</v>
      </c>
      <c r="H22" s="182" t="s">
        <v>351</v>
      </c>
      <c r="I22" s="182" t="s">
        <v>351</v>
      </c>
      <c r="J22" s="182" t="s">
        <v>351</v>
      </c>
      <c r="K22" s="182" t="s">
        <v>351</v>
      </c>
      <c r="L22" s="182" t="s">
        <v>351</v>
      </c>
      <c r="M22" s="182" t="s">
        <v>351</v>
      </c>
      <c r="N22" s="182" t="s">
        <v>351</v>
      </c>
      <c r="O22" s="182" t="s">
        <v>351</v>
      </c>
      <c r="P22" s="182" t="s">
        <v>351</v>
      </c>
      <c r="Q22" s="182" t="s">
        <v>351</v>
      </c>
      <c r="R22" s="183" t="s">
        <v>351</v>
      </c>
      <c r="S22" s="183" t="s">
        <v>351</v>
      </c>
      <c r="T22" s="178"/>
      <c r="U22" s="178"/>
      <c r="V22" s="178"/>
      <c r="W22" s="178"/>
      <c r="X22" s="178"/>
      <c r="Y22" s="178"/>
      <c r="Z22" s="177"/>
      <c r="AA22" s="177"/>
      <c r="AB22" s="177"/>
    </row>
    <row r="23" spans="1:28" s="170" customFormat="1" ht="20.25" customHeight="1" x14ac:dyDescent="0.25">
      <c r="A23" s="185"/>
      <c r="B23" s="182" t="s">
        <v>350</v>
      </c>
      <c r="C23" s="182"/>
      <c r="D23" s="182"/>
      <c r="E23" s="185" t="s">
        <v>351</v>
      </c>
      <c r="F23" s="185" t="s">
        <v>351</v>
      </c>
      <c r="G23" s="185" t="s">
        <v>351</v>
      </c>
      <c r="H23" s="185"/>
      <c r="I23" s="185"/>
      <c r="J23" s="185"/>
      <c r="K23" s="185"/>
      <c r="L23" s="185"/>
      <c r="M23" s="185"/>
      <c r="N23" s="185"/>
      <c r="O23" s="185"/>
      <c r="P23" s="185"/>
      <c r="Q23" s="186"/>
      <c r="R23" s="171"/>
      <c r="S23" s="171"/>
      <c r="T23" s="176"/>
      <c r="U23" s="176"/>
      <c r="V23" s="176"/>
      <c r="W23" s="176"/>
      <c r="X23" s="176"/>
      <c r="Y23" s="176"/>
      <c r="Z23" s="176"/>
      <c r="AA23" s="176"/>
      <c r="AB23" s="176"/>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zoomScaleNormal="60" zoomScaleSheetLayoutView="70" workbookViewId="0">
      <selection activeCell="F26" sqref="F26"/>
    </sheetView>
  </sheetViews>
  <sheetFormatPr defaultColWidth="10.7109375" defaultRowHeight="15.75" x14ac:dyDescent="0.25"/>
  <cols>
    <col min="1" max="1" width="9.5703125" style="45" customWidth="1"/>
    <col min="2" max="2" width="8.7109375" style="45" customWidth="1"/>
    <col min="3" max="3" width="22.140625" style="45" customWidth="1"/>
    <col min="4" max="4" width="21.85546875" style="45" customWidth="1"/>
    <col min="5" max="5" width="11.140625" style="45" customWidth="1"/>
    <col min="6" max="6" width="29.5703125" style="45" customWidth="1"/>
    <col min="7" max="7" width="8.7109375" style="45" customWidth="1"/>
    <col min="8" max="8" width="14"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0" customFormat="1" ht="18.75" customHeight="1" x14ac:dyDescent="0.3">
      <c r="A3" s="16"/>
      <c r="H3" s="14"/>
      <c r="T3" s="13" t="s">
        <v>8</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422" t="str">
        <f>'1. паспорт местоположение'!A5:C5</f>
        <v>Год раскрытия информации: 2025 год</v>
      </c>
      <c r="B6" s="422"/>
      <c r="C6" s="422"/>
      <c r="D6" s="422"/>
      <c r="E6" s="422"/>
      <c r="F6" s="422"/>
      <c r="G6" s="422"/>
      <c r="H6" s="422"/>
      <c r="I6" s="422"/>
      <c r="J6" s="422"/>
      <c r="K6" s="422"/>
      <c r="L6" s="422"/>
      <c r="M6" s="422"/>
      <c r="N6" s="422"/>
      <c r="O6" s="422"/>
      <c r="P6" s="422"/>
      <c r="Q6" s="422"/>
      <c r="R6" s="422"/>
      <c r="S6" s="422"/>
      <c r="T6" s="422"/>
    </row>
    <row r="7" spans="1:20" s="10" customFormat="1" x14ac:dyDescent="0.2">
      <c r="A7" s="15"/>
      <c r="H7" s="14"/>
    </row>
    <row r="8" spans="1:20" s="10"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0"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0" customFormat="1" ht="18.75" customHeight="1" x14ac:dyDescent="0.2">
      <c r="A10" s="432" t="str">
        <f>'1. паспорт местоположение'!A9:C9</f>
        <v>Акционерное общество "Россети Янтарь"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0"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0"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0" customFormat="1" ht="18.75" customHeight="1" x14ac:dyDescent="0.2">
      <c r="A13" s="432" t="str">
        <f>'1. паспорт местоположение'!A12:C12</f>
        <v>P_140-286</v>
      </c>
      <c r="B13" s="432"/>
      <c r="C13" s="432"/>
      <c r="D13" s="432"/>
      <c r="E13" s="432"/>
      <c r="F13" s="432"/>
      <c r="G13" s="432"/>
      <c r="H13" s="432"/>
      <c r="I13" s="432"/>
      <c r="J13" s="432"/>
      <c r="K13" s="432"/>
      <c r="L13" s="432"/>
      <c r="M13" s="432"/>
      <c r="N13" s="432"/>
      <c r="O13" s="432"/>
      <c r="P13" s="432"/>
      <c r="Q13" s="432"/>
      <c r="R13" s="432"/>
      <c r="S13" s="432"/>
      <c r="T13" s="432"/>
    </row>
    <row r="14" spans="1:20" s="10"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7"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2" customFormat="1" ht="12" x14ac:dyDescent="0.2">
      <c r="A16"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6" s="432"/>
      <c r="C16" s="432"/>
      <c r="D16" s="432"/>
      <c r="E16" s="432"/>
      <c r="F16" s="432"/>
      <c r="G16" s="432"/>
      <c r="H16" s="432"/>
      <c r="I16" s="432"/>
      <c r="J16" s="432"/>
      <c r="K16" s="432"/>
      <c r="L16" s="432"/>
      <c r="M16" s="432"/>
      <c r="N16" s="432"/>
      <c r="O16" s="432"/>
      <c r="P16" s="432"/>
      <c r="Q16" s="432"/>
      <c r="R16" s="432"/>
      <c r="S16" s="432"/>
      <c r="T16" s="432"/>
    </row>
    <row r="17" spans="1:113" s="2"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2"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2" customFormat="1" ht="15" customHeight="1" x14ac:dyDescent="0.2">
      <c r="A19" s="455" t="s">
        <v>466</v>
      </c>
      <c r="B19" s="455"/>
      <c r="C19" s="455"/>
      <c r="D19" s="455"/>
      <c r="E19" s="455"/>
      <c r="F19" s="455"/>
      <c r="G19" s="455"/>
      <c r="H19" s="455"/>
      <c r="I19" s="455"/>
      <c r="J19" s="455"/>
      <c r="K19" s="455"/>
      <c r="L19" s="455"/>
      <c r="M19" s="455"/>
      <c r="N19" s="455"/>
      <c r="O19" s="455"/>
      <c r="P19" s="455"/>
      <c r="Q19" s="455"/>
      <c r="R19" s="455"/>
      <c r="S19" s="455"/>
      <c r="T19" s="455"/>
    </row>
    <row r="20" spans="1:113" s="53"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113" ht="46.5" customHeight="1" x14ac:dyDescent="0.25">
      <c r="A21" s="449" t="s">
        <v>3</v>
      </c>
      <c r="B21" s="442" t="s">
        <v>216</v>
      </c>
      <c r="C21" s="443"/>
      <c r="D21" s="446" t="s">
        <v>116</v>
      </c>
      <c r="E21" s="442" t="s">
        <v>494</v>
      </c>
      <c r="F21" s="443"/>
      <c r="G21" s="442" t="s">
        <v>266</v>
      </c>
      <c r="H21" s="443"/>
      <c r="I21" s="442" t="s">
        <v>115</v>
      </c>
      <c r="J21" s="443"/>
      <c r="K21" s="446" t="s">
        <v>114</v>
      </c>
      <c r="L21" s="442" t="s">
        <v>113</v>
      </c>
      <c r="M21" s="443"/>
      <c r="N21" s="442" t="s">
        <v>491</v>
      </c>
      <c r="O21" s="443"/>
      <c r="P21" s="446" t="s">
        <v>112</v>
      </c>
      <c r="Q21" s="452" t="s">
        <v>111</v>
      </c>
      <c r="R21" s="453"/>
      <c r="S21" s="452" t="s">
        <v>110</v>
      </c>
      <c r="T21" s="454"/>
    </row>
    <row r="22" spans="1:113" ht="204.75" customHeight="1" x14ac:dyDescent="0.25">
      <c r="A22" s="450"/>
      <c r="B22" s="444"/>
      <c r="C22" s="445"/>
      <c r="D22" s="448"/>
      <c r="E22" s="444"/>
      <c r="F22" s="445"/>
      <c r="G22" s="444"/>
      <c r="H22" s="445"/>
      <c r="I22" s="444"/>
      <c r="J22" s="445"/>
      <c r="K22" s="447"/>
      <c r="L22" s="444"/>
      <c r="M22" s="445"/>
      <c r="N22" s="444"/>
      <c r="O22" s="445"/>
      <c r="P22" s="447"/>
      <c r="Q22" s="90" t="s">
        <v>109</v>
      </c>
      <c r="R22" s="90" t="s">
        <v>465</v>
      </c>
      <c r="S22" s="90" t="s">
        <v>108</v>
      </c>
      <c r="T22" s="90" t="s">
        <v>107</v>
      </c>
    </row>
    <row r="23" spans="1:113" ht="51.75" customHeight="1" x14ac:dyDescent="0.25">
      <c r="A23" s="451"/>
      <c r="B23" s="135" t="s">
        <v>105</v>
      </c>
      <c r="C23" s="135" t="s">
        <v>106</v>
      </c>
      <c r="D23" s="447"/>
      <c r="E23" s="135" t="s">
        <v>105</v>
      </c>
      <c r="F23" s="135" t="s">
        <v>106</v>
      </c>
      <c r="G23" s="135" t="s">
        <v>105</v>
      </c>
      <c r="H23" s="135" t="s">
        <v>106</v>
      </c>
      <c r="I23" s="135" t="s">
        <v>105</v>
      </c>
      <c r="J23" s="135" t="s">
        <v>106</v>
      </c>
      <c r="K23" s="135" t="s">
        <v>105</v>
      </c>
      <c r="L23" s="135" t="s">
        <v>105</v>
      </c>
      <c r="M23" s="135" t="s">
        <v>106</v>
      </c>
      <c r="N23" s="135" t="s">
        <v>105</v>
      </c>
      <c r="O23" s="135" t="s">
        <v>106</v>
      </c>
      <c r="P23" s="136" t="s">
        <v>105</v>
      </c>
      <c r="Q23" s="90" t="s">
        <v>105</v>
      </c>
      <c r="R23" s="90" t="s">
        <v>105</v>
      </c>
      <c r="S23" s="90" t="s">
        <v>105</v>
      </c>
      <c r="T23" s="90"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24" customFormat="1" ht="31.5" x14ac:dyDescent="0.25">
      <c r="A25" s="213">
        <v>1</v>
      </c>
      <c r="B25" s="213" t="s">
        <v>351</v>
      </c>
      <c r="C25" s="213" t="s">
        <v>609</v>
      </c>
      <c r="D25" s="213" t="s">
        <v>101</v>
      </c>
      <c r="E25" s="213" t="s">
        <v>351</v>
      </c>
      <c r="F25" s="213" t="s">
        <v>610</v>
      </c>
      <c r="G25" s="213" t="s">
        <v>351</v>
      </c>
      <c r="H25" s="213" t="s">
        <v>611</v>
      </c>
      <c r="I25" s="213" t="s">
        <v>351</v>
      </c>
      <c r="J25" s="213" t="s">
        <v>512</v>
      </c>
      <c r="K25" s="213" t="s">
        <v>351</v>
      </c>
      <c r="L25" s="213" t="s">
        <v>351</v>
      </c>
      <c r="M25" s="213">
        <v>10</v>
      </c>
      <c r="N25" s="213" t="s">
        <v>351</v>
      </c>
      <c r="O25" s="213">
        <v>0.4</v>
      </c>
      <c r="P25" s="213" t="s">
        <v>351</v>
      </c>
      <c r="Q25" s="213" t="s">
        <v>351</v>
      </c>
      <c r="R25" s="213" t="s">
        <v>351</v>
      </c>
      <c r="S25" s="213" t="s">
        <v>351</v>
      </c>
      <c r="T25" s="213" t="s">
        <v>351</v>
      </c>
    </row>
    <row r="26" spans="1:113" s="51" customFormat="1" ht="16.5" customHeight="1" x14ac:dyDescent="0.2">
      <c r="B26" s="52"/>
      <c r="C26" s="52"/>
      <c r="K26" s="52"/>
      <c r="O26" s="51">
        <f>SUM(O25)</f>
        <v>0.4</v>
      </c>
    </row>
    <row r="27" spans="1:113" s="51" customFormat="1" x14ac:dyDescent="0.25">
      <c r="B27" s="49" t="s">
        <v>104</v>
      </c>
      <c r="C27" s="49"/>
      <c r="D27" s="49"/>
      <c r="E27" s="49"/>
      <c r="F27" s="49"/>
      <c r="G27" s="49"/>
      <c r="H27" s="49"/>
      <c r="I27" s="49"/>
      <c r="J27" s="49"/>
      <c r="K27" s="49"/>
      <c r="L27" s="49"/>
      <c r="M27" s="49"/>
      <c r="N27" s="49"/>
      <c r="O27" s="49"/>
      <c r="P27" s="49"/>
      <c r="Q27" s="49"/>
      <c r="R27" s="49"/>
    </row>
    <row r="28" spans="1:113" x14ac:dyDescent="0.25">
      <c r="B28" s="441" t="s">
        <v>500</v>
      </c>
      <c r="C28" s="441"/>
      <c r="D28" s="441"/>
      <c r="E28" s="441"/>
      <c r="F28" s="441"/>
      <c r="G28" s="441"/>
      <c r="H28" s="441"/>
      <c r="I28" s="441"/>
      <c r="J28" s="441"/>
      <c r="K28" s="441"/>
      <c r="L28" s="441"/>
      <c r="M28" s="441"/>
      <c r="N28" s="441"/>
      <c r="O28" s="441"/>
      <c r="P28" s="441"/>
      <c r="Q28" s="441"/>
      <c r="R28" s="441"/>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464</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103</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102</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101</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5"/>
  <sheetViews>
    <sheetView view="pageBreakPreview" topLeftCell="A21" zoomScale="80" zoomScaleSheetLayoutView="80" workbookViewId="0">
      <pane xSplit="3" ySplit="4" topLeftCell="D25" activePane="bottomRight" state="frozen"/>
      <selection activeCell="A21" sqref="A21"/>
      <selection pane="topRight" activeCell="D21" sqref="D21"/>
      <selection pane="bottomLeft" activeCell="A25" sqref="A25"/>
      <selection pane="bottomRight" activeCell="R34" sqref="R34"/>
    </sheetView>
  </sheetViews>
  <sheetFormatPr defaultColWidth="10.7109375" defaultRowHeight="15.75" x14ac:dyDescent="0.25"/>
  <cols>
    <col min="1" max="1" width="10.7109375" style="220"/>
    <col min="2" max="2" width="13.140625" style="45" customWidth="1"/>
    <col min="3" max="3" width="49.85546875" style="45" customWidth="1"/>
    <col min="4" max="4" width="13.140625" style="45" customWidth="1"/>
    <col min="5" max="5" width="49.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20"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4" width="20" style="45" customWidth="1"/>
    <col min="25" max="25" width="15.28515625" style="45" customWidth="1"/>
    <col min="26" max="26" width="18.5703125" style="45" customWidth="1"/>
    <col min="27" max="27" width="19.140625" style="45" customWidth="1"/>
    <col min="28" max="16384" width="10.7109375" style="45"/>
  </cols>
  <sheetData>
    <row r="1" spans="1:27" ht="25.5" customHeight="1" x14ac:dyDescent="0.25">
      <c r="AA1" s="37" t="s">
        <v>66</v>
      </c>
    </row>
    <row r="2" spans="1:27" s="10" customFormat="1" ht="18.75" customHeight="1" x14ac:dyDescent="0.3">
      <c r="A2" s="221"/>
      <c r="E2" s="16"/>
      <c r="Q2" s="14"/>
      <c r="R2" s="14"/>
      <c r="AA2" s="13" t="s">
        <v>8</v>
      </c>
    </row>
    <row r="3" spans="1:27" s="10" customFormat="1" ht="18.75" customHeight="1" x14ac:dyDescent="0.3">
      <c r="A3" s="221"/>
      <c r="E3" s="16"/>
      <c r="Q3" s="14"/>
      <c r="R3" s="14"/>
      <c r="AA3" s="13" t="s">
        <v>65</v>
      </c>
    </row>
    <row r="4" spans="1:27" s="10" customFormat="1" x14ac:dyDescent="0.2">
      <c r="A4" s="221"/>
      <c r="E4" s="15"/>
      <c r="Q4" s="14"/>
      <c r="R4" s="14"/>
    </row>
    <row r="5" spans="1:27" s="10" customFormat="1"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0" customFormat="1" x14ac:dyDescent="0.2">
      <c r="A6" s="212"/>
      <c r="B6" s="138"/>
      <c r="C6" s="138"/>
      <c r="D6" s="138"/>
      <c r="E6" s="138"/>
      <c r="F6" s="138"/>
      <c r="G6" s="138"/>
      <c r="H6" s="138"/>
      <c r="I6" s="138"/>
      <c r="J6" s="138"/>
      <c r="K6" s="138"/>
      <c r="L6" s="138"/>
      <c r="M6" s="138"/>
      <c r="N6" s="138"/>
      <c r="O6" s="138"/>
      <c r="P6" s="138"/>
      <c r="Q6" s="138"/>
      <c r="R6" s="138"/>
      <c r="S6" s="138"/>
      <c r="T6" s="138"/>
    </row>
    <row r="7" spans="1:27" s="10" customFormat="1" ht="18.75" x14ac:dyDescent="0.2">
      <c r="A7" s="221"/>
      <c r="E7" s="431" t="s">
        <v>7</v>
      </c>
      <c r="F7" s="431"/>
      <c r="G7" s="431"/>
      <c r="H7" s="431"/>
      <c r="I7" s="431"/>
      <c r="J7" s="431"/>
      <c r="K7" s="431"/>
      <c r="L7" s="431"/>
      <c r="M7" s="431"/>
      <c r="N7" s="431"/>
      <c r="O7" s="431"/>
      <c r="P7" s="431"/>
      <c r="Q7" s="431"/>
      <c r="R7" s="431"/>
      <c r="S7" s="431"/>
      <c r="T7" s="431"/>
      <c r="U7" s="431"/>
      <c r="V7" s="431"/>
      <c r="W7" s="431"/>
      <c r="X7" s="431"/>
      <c r="Y7" s="431"/>
    </row>
    <row r="8" spans="1:27" s="10" customFormat="1" ht="18.75" x14ac:dyDescent="0.2">
      <c r="A8" s="221"/>
      <c r="E8" s="12"/>
      <c r="F8" s="12"/>
      <c r="G8" s="12"/>
      <c r="H8" s="12"/>
      <c r="I8" s="12"/>
      <c r="J8" s="12"/>
      <c r="K8" s="12"/>
      <c r="L8" s="12"/>
      <c r="M8" s="12"/>
      <c r="N8" s="12"/>
      <c r="O8" s="12"/>
      <c r="P8" s="12"/>
      <c r="Q8" s="12"/>
      <c r="R8" s="12"/>
      <c r="S8" s="11"/>
      <c r="T8" s="11"/>
      <c r="U8" s="11"/>
      <c r="V8" s="11"/>
      <c r="W8" s="11"/>
    </row>
    <row r="9" spans="1:27" s="10" customFormat="1" ht="18.75" customHeight="1" x14ac:dyDescent="0.2">
      <c r="A9" s="221"/>
      <c r="E9" s="432" t="str">
        <f>'1. паспорт местоположение'!A9</f>
        <v>Акционерное общество "Россети Янтарь" ДЗО  ПАО "Россети"</v>
      </c>
      <c r="F9" s="432"/>
      <c r="G9" s="432"/>
      <c r="H9" s="432"/>
      <c r="I9" s="432"/>
      <c r="J9" s="432"/>
      <c r="K9" s="432"/>
      <c r="L9" s="432"/>
      <c r="M9" s="432"/>
      <c r="N9" s="432"/>
      <c r="O9" s="432"/>
      <c r="P9" s="432"/>
      <c r="Q9" s="432"/>
      <c r="R9" s="432"/>
      <c r="S9" s="432"/>
      <c r="T9" s="432"/>
      <c r="U9" s="432"/>
      <c r="V9" s="432"/>
      <c r="W9" s="432"/>
      <c r="X9" s="432"/>
      <c r="Y9" s="432"/>
    </row>
    <row r="10" spans="1:27" s="10" customFormat="1" ht="18.75" customHeight="1" x14ac:dyDescent="0.2">
      <c r="A10" s="221"/>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0" customFormat="1" ht="18.75" x14ac:dyDescent="0.2">
      <c r="A11" s="221"/>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1"/>
      <c r="E12" s="432" t="str">
        <f>'1. паспорт местоположение'!A12</f>
        <v>P_140-286</v>
      </c>
      <c r="F12" s="432"/>
      <c r="G12" s="432"/>
      <c r="H12" s="432"/>
      <c r="I12" s="432"/>
      <c r="J12" s="432"/>
      <c r="K12" s="432"/>
      <c r="L12" s="432"/>
      <c r="M12" s="432"/>
      <c r="N12" s="432"/>
      <c r="O12" s="432"/>
      <c r="P12" s="432"/>
      <c r="Q12" s="432"/>
      <c r="R12" s="432"/>
      <c r="S12" s="432"/>
      <c r="T12" s="432"/>
      <c r="U12" s="432"/>
      <c r="V12" s="432"/>
      <c r="W12" s="432"/>
      <c r="X12" s="432"/>
      <c r="Y12" s="432"/>
    </row>
    <row r="13" spans="1:27" s="10" customFormat="1" ht="18.75" customHeight="1" x14ac:dyDescent="0.2">
      <c r="A13" s="221"/>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7" customFormat="1" ht="15.75" customHeight="1" x14ac:dyDescent="0.2">
      <c r="A14" s="222"/>
      <c r="E14" s="8"/>
      <c r="F14" s="8"/>
      <c r="G14" s="8"/>
      <c r="H14" s="8"/>
      <c r="I14" s="8"/>
      <c r="J14" s="8"/>
      <c r="K14" s="8"/>
      <c r="L14" s="8"/>
      <c r="M14" s="8"/>
      <c r="N14" s="8"/>
      <c r="O14" s="8"/>
      <c r="P14" s="8"/>
      <c r="Q14" s="8"/>
      <c r="R14" s="8"/>
      <c r="S14" s="8"/>
      <c r="T14" s="8"/>
      <c r="U14" s="8"/>
      <c r="V14" s="8"/>
      <c r="W14" s="8"/>
    </row>
    <row r="15" spans="1:27" s="2" customFormat="1" ht="12" x14ac:dyDescent="0.2">
      <c r="A15" s="223"/>
      <c r="E15"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F15" s="432"/>
      <c r="G15" s="432"/>
      <c r="H15" s="432"/>
      <c r="I15" s="432"/>
      <c r="J15" s="432"/>
      <c r="K15" s="432"/>
      <c r="L15" s="432"/>
      <c r="M15" s="432"/>
      <c r="N15" s="432"/>
      <c r="O15" s="432"/>
      <c r="P15" s="432"/>
      <c r="Q15" s="432"/>
      <c r="R15" s="432"/>
      <c r="S15" s="432"/>
      <c r="T15" s="432"/>
      <c r="U15" s="432"/>
      <c r="V15" s="432"/>
      <c r="W15" s="432"/>
      <c r="X15" s="432"/>
      <c r="Y15" s="432"/>
    </row>
    <row r="16" spans="1:27" s="2" customFormat="1" ht="15" customHeight="1" x14ac:dyDescent="0.2">
      <c r="A16" s="223"/>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2" customFormat="1" ht="15" customHeight="1" x14ac:dyDescent="0.2">
      <c r="A17" s="223"/>
      <c r="E17" s="3"/>
      <c r="F17" s="3"/>
      <c r="G17" s="3"/>
      <c r="H17" s="3"/>
      <c r="I17" s="3"/>
      <c r="J17" s="3"/>
      <c r="K17" s="3"/>
      <c r="L17" s="3"/>
      <c r="M17" s="3"/>
      <c r="N17" s="3"/>
      <c r="O17" s="3"/>
      <c r="P17" s="3"/>
      <c r="Q17" s="3"/>
      <c r="R17" s="3"/>
      <c r="S17" s="3"/>
      <c r="T17" s="3"/>
      <c r="U17" s="3"/>
      <c r="V17" s="3"/>
      <c r="W17" s="3"/>
    </row>
    <row r="18" spans="1:27" s="2" customFormat="1" ht="15" customHeight="1" x14ac:dyDescent="0.2">
      <c r="A18" s="223"/>
      <c r="E18" s="455"/>
      <c r="F18" s="455"/>
      <c r="G18" s="455"/>
      <c r="H18" s="455"/>
      <c r="I18" s="455"/>
      <c r="J18" s="455"/>
      <c r="K18" s="455"/>
      <c r="L18" s="455"/>
      <c r="M18" s="455"/>
      <c r="N18" s="455"/>
      <c r="O18" s="455"/>
      <c r="P18" s="455"/>
      <c r="Q18" s="455"/>
      <c r="R18" s="455"/>
      <c r="S18" s="455"/>
      <c r="T18" s="455"/>
      <c r="U18" s="455"/>
      <c r="V18" s="455"/>
      <c r="W18" s="455"/>
      <c r="X18" s="455"/>
      <c r="Y18" s="455"/>
    </row>
    <row r="19" spans="1:27" ht="25.5" customHeight="1" x14ac:dyDescent="0.25">
      <c r="A19" s="455" t="s">
        <v>468</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row>
    <row r="20" spans="1:27" s="53" customFormat="1" ht="21" customHeight="1" x14ac:dyDescent="0.25">
      <c r="A20" s="224"/>
    </row>
    <row r="21" spans="1:27" ht="15.75" customHeight="1" x14ac:dyDescent="0.25">
      <c r="A21" s="457" t="s">
        <v>3</v>
      </c>
      <c r="B21" s="460" t="s">
        <v>475</v>
      </c>
      <c r="C21" s="461"/>
      <c r="D21" s="460" t="s">
        <v>477</v>
      </c>
      <c r="E21" s="461"/>
      <c r="F21" s="452" t="s">
        <v>88</v>
      </c>
      <c r="G21" s="454"/>
      <c r="H21" s="454"/>
      <c r="I21" s="453"/>
      <c r="J21" s="457" t="s">
        <v>478</v>
      </c>
      <c r="K21" s="460" t="s">
        <v>479</v>
      </c>
      <c r="L21" s="461"/>
      <c r="M21" s="460" t="s">
        <v>480</v>
      </c>
      <c r="N21" s="461"/>
      <c r="O21" s="460" t="s">
        <v>467</v>
      </c>
      <c r="P21" s="461"/>
      <c r="Q21" s="460" t="s">
        <v>121</v>
      </c>
      <c r="R21" s="461"/>
      <c r="S21" s="457" t="s">
        <v>120</v>
      </c>
      <c r="T21" s="457" t="s">
        <v>481</v>
      </c>
      <c r="U21" s="457" t="s">
        <v>476</v>
      </c>
      <c r="V21" s="460" t="s">
        <v>119</v>
      </c>
      <c r="W21" s="461"/>
      <c r="X21" s="452" t="s">
        <v>111</v>
      </c>
      <c r="Y21" s="454"/>
      <c r="Z21" s="452" t="s">
        <v>110</v>
      </c>
      <c r="AA21" s="454"/>
    </row>
    <row r="22" spans="1:27" ht="216" customHeight="1" x14ac:dyDescent="0.25">
      <c r="A22" s="458"/>
      <c r="B22" s="462"/>
      <c r="C22" s="463"/>
      <c r="D22" s="462"/>
      <c r="E22" s="463"/>
      <c r="F22" s="452" t="s">
        <v>118</v>
      </c>
      <c r="G22" s="453"/>
      <c r="H22" s="452" t="s">
        <v>117</v>
      </c>
      <c r="I22" s="453"/>
      <c r="J22" s="459"/>
      <c r="K22" s="462"/>
      <c r="L22" s="463"/>
      <c r="M22" s="462"/>
      <c r="N22" s="463"/>
      <c r="O22" s="462"/>
      <c r="P22" s="463"/>
      <c r="Q22" s="462"/>
      <c r="R22" s="463"/>
      <c r="S22" s="459"/>
      <c r="T22" s="459"/>
      <c r="U22" s="459"/>
      <c r="V22" s="462"/>
      <c r="W22" s="463"/>
      <c r="X22" s="90" t="s">
        <v>109</v>
      </c>
      <c r="Y22" s="90" t="s">
        <v>465</v>
      </c>
      <c r="Z22" s="90" t="s">
        <v>108</v>
      </c>
      <c r="AA22" s="90" t="s">
        <v>107</v>
      </c>
    </row>
    <row r="23" spans="1:27" x14ac:dyDescent="0.25">
      <c r="A23" s="459"/>
      <c r="B23" s="133" t="s">
        <v>105</v>
      </c>
      <c r="C23" s="133" t="s">
        <v>106</v>
      </c>
      <c r="D23" s="322" t="s">
        <v>105</v>
      </c>
      <c r="E23" s="415" t="s">
        <v>106</v>
      </c>
      <c r="F23" s="91" t="s">
        <v>105</v>
      </c>
      <c r="G23" s="91" t="s">
        <v>106</v>
      </c>
      <c r="H23" s="91" t="s">
        <v>105</v>
      </c>
      <c r="I23" s="91" t="s">
        <v>106</v>
      </c>
      <c r="J23" s="91" t="s">
        <v>105</v>
      </c>
      <c r="K23" s="91" t="s">
        <v>105</v>
      </c>
      <c r="L23" s="91" t="s">
        <v>106</v>
      </c>
      <c r="M23" s="91" t="s">
        <v>105</v>
      </c>
      <c r="N23" s="91" t="s">
        <v>106</v>
      </c>
      <c r="O23" s="91" t="s">
        <v>105</v>
      </c>
      <c r="P23" s="91" t="s">
        <v>106</v>
      </c>
      <c r="Q23" s="91" t="s">
        <v>105</v>
      </c>
      <c r="R23" s="91" t="s">
        <v>106</v>
      </c>
      <c r="S23" s="91" t="s">
        <v>105</v>
      </c>
      <c r="T23" s="91" t="s">
        <v>105</v>
      </c>
      <c r="U23" s="91" t="s">
        <v>105</v>
      </c>
      <c r="V23" s="91" t="s">
        <v>105</v>
      </c>
      <c r="W23" s="91" t="s">
        <v>106</v>
      </c>
      <c r="X23" s="91" t="s">
        <v>105</v>
      </c>
      <c r="Y23" s="91" t="s">
        <v>105</v>
      </c>
      <c r="Z23" s="90" t="s">
        <v>105</v>
      </c>
      <c r="AA23" s="90" t="s">
        <v>105</v>
      </c>
    </row>
    <row r="24" spans="1:27" x14ac:dyDescent="0.25">
      <c r="A24" s="92">
        <v>1</v>
      </c>
      <c r="B24" s="92">
        <v>2</v>
      </c>
      <c r="C24" s="412">
        <v>3</v>
      </c>
      <c r="D24" s="92">
        <v>4</v>
      </c>
      <c r="E24" s="92">
        <v>5</v>
      </c>
      <c r="F24" s="92">
        <v>6</v>
      </c>
      <c r="G24" s="92">
        <v>7</v>
      </c>
      <c r="H24" s="92">
        <v>8</v>
      </c>
      <c r="I24" s="92">
        <v>9</v>
      </c>
      <c r="J24" s="92">
        <v>10</v>
      </c>
      <c r="K24" s="92">
        <v>11</v>
      </c>
      <c r="L24" s="92">
        <v>12</v>
      </c>
      <c r="M24" s="92">
        <v>13</v>
      </c>
      <c r="N24" s="409">
        <v>14</v>
      </c>
      <c r="O24" s="92">
        <v>15</v>
      </c>
      <c r="P24" s="92">
        <v>16</v>
      </c>
      <c r="Q24" s="92">
        <v>19</v>
      </c>
      <c r="R24" s="92">
        <v>20</v>
      </c>
      <c r="S24" s="92">
        <v>21</v>
      </c>
      <c r="T24" s="92">
        <v>22</v>
      </c>
      <c r="U24" s="92">
        <v>23</v>
      </c>
      <c r="V24" s="92">
        <v>24</v>
      </c>
      <c r="W24" s="92">
        <v>25</v>
      </c>
      <c r="X24" s="92">
        <v>26</v>
      </c>
      <c r="Y24" s="92">
        <v>27</v>
      </c>
      <c r="Z24" s="92">
        <v>28</v>
      </c>
      <c r="AA24" s="92">
        <v>29</v>
      </c>
    </row>
    <row r="25" spans="1:27" s="144" customFormat="1" ht="31.5" x14ac:dyDescent="0.25">
      <c r="A25" s="406">
        <v>1</v>
      </c>
      <c r="B25" s="406" t="s">
        <v>351</v>
      </c>
      <c r="C25" s="413" t="s">
        <v>613</v>
      </c>
      <c r="D25" s="406" t="s">
        <v>351</v>
      </c>
      <c r="E25" s="413" t="s">
        <v>618</v>
      </c>
      <c r="F25" s="406" t="s">
        <v>351</v>
      </c>
      <c r="G25" s="406">
        <v>0.4</v>
      </c>
      <c r="H25" s="406" t="s">
        <v>351</v>
      </c>
      <c r="I25" s="406">
        <f>G25</f>
        <v>0.4</v>
      </c>
      <c r="J25" s="406" t="s">
        <v>351</v>
      </c>
      <c r="K25" s="406" t="s">
        <v>351</v>
      </c>
      <c r="L25" s="399">
        <v>1</v>
      </c>
      <c r="M25" s="399" t="s">
        <v>351</v>
      </c>
      <c r="N25" s="410" t="s">
        <v>615</v>
      </c>
      <c r="O25" s="399" t="s">
        <v>351</v>
      </c>
      <c r="P25" s="399" t="s">
        <v>516</v>
      </c>
      <c r="Q25" s="399" t="s">
        <v>351</v>
      </c>
      <c r="R25" s="399">
        <v>7.4999999999999997E-2</v>
      </c>
      <c r="S25" s="399" t="s">
        <v>351</v>
      </c>
      <c r="T25" s="399" t="s">
        <v>351</v>
      </c>
      <c r="U25" s="399" t="s">
        <v>351</v>
      </c>
      <c r="V25" s="399" t="s">
        <v>351</v>
      </c>
      <c r="W25" s="399" t="s">
        <v>602</v>
      </c>
      <c r="X25" s="399" t="s">
        <v>351</v>
      </c>
      <c r="Y25" s="399" t="s">
        <v>351</v>
      </c>
      <c r="Z25" s="399" t="s">
        <v>351</v>
      </c>
      <c r="AA25" s="399" t="s">
        <v>351</v>
      </c>
    </row>
    <row r="26" spans="1:27" s="144" customFormat="1" ht="31.5" x14ac:dyDescent="0.25">
      <c r="A26" s="411">
        <v>2</v>
      </c>
      <c r="B26" s="411" t="s">
        <v>351</v>
      </c>
      <c r="C26" s="413" t="s">
        <v>619</v>
      </c>
      <c r="D26" s="406" t="s">
        <v>351</v>
      </c>
      <c r="E26" s="413" t="s">
        <v>618</v>
      </c>
      <c r="F26" s="410" t="s">
        <v>351</v>
      </c>
      <c r="G26" s="410">
        <v>0.4</v>
      </c>
      <c r="H26" s="410" t="s">
        <v>351</v>
      </c>
      <c r="I26" s="406">
        <f t="shared" ref="I26" si="0">G26</f>
        <v>0.4</v>
      </c>
      <c r="J26" s="411" t="s">
        <v>351</v>
      </c>
      <c r="K26" s="411" t="s">
        <v>351</v>
      </c>
      <c r="L26" s="411">
        <v>1</v>
      </c>
      <c r="M26" s="411" t="s">
        <v>351</v>
      </c>
      <c r="N26" s="410" t="s">
        <v>615</v>
      </c>
      <c r="O26" s="399" t="s">
        <v>351</v>
      </c>
      <c r="P26" s="399" t="s">
        <v>516</v>
      </c>
      <c r="Q26" s="399" t="s">
        <v>351</v>
      </c>
      <c r="R26" s="399">
        <v>0.35799999999999998</v>
      </c>
      <c r="S26" s="411" t="s">
        <v>351</v>
      </c>
      <c r="T26" s="411" t="s">
        <v>351</v>
      </c>
      <c r="U26" s="411" t="s">
        <v>351</v>
      </c>
      <c r="V26" s="411" t="s">
        <v>351</v>
      </c>
      <c r="W26" s="411" t="s">
        <v>602</v>
      </c>
      <c r="X26" s="411" t="s">
        <v>351</v>
      </c>
      <c r="Y26" s="411" t="s">
        <v>351</v>
      </c>
      <c r="Z26" s="411" t="s">
        <v>351</v>
      </c>
      <c r="AA26" s="411" t="s">
        <v>351</v>
      </c>
    </row>
    <row r="27" spans="1:27" s="144" customFormat="1" ht="31.5" x14ac:dyDescent="0.25">
      <c r="A27" s="406">
        <v>3</v>
      </c>
      <c r="B27" s="406" t="s">
        <v>351</v>
      </c>
      <c r="C27" s="413" t="s">
        <v>620</v>
      </c>
      <c r="D27" s="406" t="s">
        <v>351</v>
      </c>
      <c r="E27" s="413" t="s">
        <v>618</v>
      </c>
      <c r="F27" s="406" t="s">
        <v>351</v>
      </c>
      <c r="G27" s="406">
        <v>0.4</v>
      </c>
      <c r="H27" s="406" t="s">
        <v>351</v>
      </c>
      <c r="I27" s="406">
        <f>G27</f>
        <v>0.4</v>
      </c>
      <c r="J27" s="406" t="s">
        <v>351</v>
      </c>
      <c r="K27" s="406" t="s">
        <v>351</v>
      </c>
      <c r="L27" s="399">
        <v>1</v>
      </c>
      <c r="M27" s="399" t="s">
        <v>351</v>
      </c>
      <c r="N27" s="410" t="s">
        <v>615</v>
      </c>
      <c r="O27" s="399" t="s">
        <v>351</v>
      </c>
      <c r="P27" s="399" t="s">
        <v>516</v>
      </c>
      <c r="Q27" s="399" t="s">
        <v>351</v>
      </c>
      <c r="R27" s="399">
        <v>0.36799999999999999</v>
      </c>
      <c r="S27" s="399" t="s">
        <v>351</v>
      </c>
      <c r="T27" s="399" t="s">
        <v>351</v>
      </c>
      <c r="U27" s="399" t="s">
        <v>351</v>
      </c>
      <c r="V27" s="399" t="s">
        <v>351</v>
      </c>
      <c r="W27" s="411" t="s">
        <v>602</v>
      </c>
      <c r="X27" s="399" t="s">
        <v>351</v>
      </c>
      <c r="Y27" s="399" t="s">
        <v>351</v>
      </c>
      <c r="Z27" s="399" t="s">
        <v>351</v>
      </c>
      <c r="AA27" s="399" t="s">
        <v>351</v>
      </c>
    </row>
    <row r="28" spans="1:27" s="144" customFormat="1" ht="31.5" x14ac:dyDescent="0.25">
      <c r="A28" s="406">
        <v>4</v>
      </c>
      <c r="B28" s="406" t="s">
        <v>351</v>
      </c>
      <c r="C28" s="413" t="s">
        <v>621</v>
      </c>
      <c r="D28" s="406" t="s">
        <v>351</v>
      </c>
      <c r="E28" s="413" t="s">
        <v>618</v>
      </c>
      <c r="F28" s="410" t="s">
        <v>351</v>
      </c>
      <c r="G28" s="410">
        <v>0.4</v>
      </c>
      <c r="H28" s="410" t="s">
        <v>351</v>
      </c>
      <c r="I28" s="406">
        <f t="shared" ref="I28:I29" si="1">G28</f>
        <v>0.4</v>
      </c>
      <c r="J28" s="411" t="s">
        <v>351</v>
      </c>
      <c r="K28" s="411" t="s">
        <v>351</v>
      </c>
      <c r="L28" s="411">
        <v>1</v>
      </c>
      <c r="M28" s="411" t="s">
        <v>351</v>
      </c>
      <c r="N28" s="410" t="s">
        <v>615</v>
      </c>
      <c r="O28" s="399" t="s">
        <v>351</v>
      </c>
      <c r="P28" s="399" t="s">
        <v>516</v>
      </c>
      <c r="Q28" s="399" t="s">
        <v>351</v>
      </c>
      <c r="R28" s="399">
        <v>0.59699999999999998</v>
      </c>
      <c r="S28" s="399" t="s">
        <v>351</v>
      </c>
      <c r="T28" s="399" t="s">
        <v>351</v>
      </c>
      <c r="U28" s="399" t="s">
        <v>351</v>
      </c>
      <c r="V28" s="399" t="s">
        <v>351</v>
      </c>
      <c r="W28" s="411" t="s">
        <v>602</v>
      </c>
      <c r="X28" s="399" t="s">
        <v>351</v>
      </c>
      <c r="Y28" s="399" t="s">
        <v>351</v>
      </c>
      <c r="Z28" s="399" t="s">
        <v>351</v>
      </c>
      <c r="AA28" s="399" t="s">
        <v>351</v>
      </c>
    </row>
    <row r="29" spans="1:27" s="418" customFormat="1" ht="15.75" customHeight="1" x14ac:dyDescent="0.25">
      <c r="A29" s="464">
        <v>5</v>
      </c>
      <c r="B29" s="464" t="s">
        <v>351</v>
      </c>
      <c r="C29" s="464" t="s">
        <v>614</v>
      </c>
      <c r="D29" s="464" t="s">
        <v>351</v>
      </c>
      <c r="E29" s="464" t="s">
        <v>614</v>
      </c>
      <c r="F29" s="464" t="s">
        <v>351</v>
      </c>
      <c r="G29" s="464">
        <v>0.4</v>
      </c>
      <c r="H29" s="464" t="s">
        <v>351</v>
      </c>
      <c r="I29" s="464">
        <f t="shared" si="1"/>
        <v>0.4</v>
      </c>
      <c r="J29" s="464" t="s">
        <v>351</v>
      </c>
      <c r="K29" s="464" t="s">
        <v>351</v>
      </c>
      <c r="L29" s="464">
        <v>1</v>
      </c>
      <c r="M29" s="399" t="s">
        <v>351</v>
      </c>
      <c r="N29" s="410" t="s">
        <v>616</v>
      </c>
      <c r="O29" s="399" t="s">
        <v>351</v>
      </c>
      <c r="P29" s="399" t="s">
        <v>515</v>
      </c>
      <c r="Q29" s="399" t="s">
        <v>351</v>
      </c>
      <c r="R29" s="399">
        <v>1.5</v>
      </c>
      <c r="S29" s="464" t="s">
        <v>351</v>
      </c>
      <c r="T29" s="464" t="s">
        <v>351</v>
      </c>
      <c r="U29" s="464" t="s">
        <v>351</v>
      </c>
      <c r="V29" s="464" t="s">
        <v>351</v>
      </c>
      <c r="W29" s="464" t="s">
        <v>612</v>
      </c>
      <c r="X29" s="464" t="s">
        <v>351</v>
      </c>
      <c r="Y29" s="464" t="s">
        <v>351</v>
      </c>
      <c r="Z29" s="464" t="s">
        <v>351</v>
      </c>
      <c r="AA29" s="464" t="s">
        <v>351</v>
      </c>
    </row>
    <row r="30" spans="1:27" s="144" customFormat="1" x14ac:dyDescent="0.25">
      <c r="A30" s="465"/>
      <c r="B30" s="465"/>
      <c r="C30" s="465"/>
      <c r="D30" s="465"/>
      <c r="E30" s="465"/>
      <c r="F30" s="465"/>
      <c r="G30" s="465"/>
      <c r="H30" s="465"/>
      <c r="I30" s="465"/>
      <c r="J30" s="465"/>
      <c r="K30" s="465" t="s">
        <v>351</v>
      </c>
      <c r="L30" s="465">
        <v>1</v>
      </c>
      <c r="M30" s="399" t="s">
        <v>351</v>
      </c>
      <c r="N30" s="410" t="s">
        <v>617</v>
      </c>
      <c r="O30" s="399" t="s">
        <v>351</v>
      </c>
      <c r="P30" s="399" t="s">
        <v>515</v>
      </c>
      <c r="Q30" s="399" t="s">
        <v>351</v>
      </c>
      <c r="R30" s="399">
        <v>0.1</v>
      </c>
      <c r="S30" s="465" t="s">
        <v>351</v>
      </c>
      <c r="T30" s="465" t="s">
        <v>351</v>
      </c>
      <c r="U30" s="465" t="s">
        <v>351</v>
      </c>
      <c r="V30" s="465" t="s">
        <v>351</v>
      </c>
      <c r="W30" s="465" t="s">
        <v>612</v>
      </c>
      <c r="X30" s="465" t="s">
        <v>351</v>
      </c>
      <c r="Y30" s="465" t="s">
        <v>351</v>
      </c>
      <c r="Z30" s="465" t="s">
        <v>351</v>
      </c>
      <c r="AA30" s="465" t="s">
        <v>351</v>
      </c>
    </row>
    <row r="31" spans="1:27" x14ac:dyDescent="0.25">
      <c r="A31" s="228"/>
      <c r="B31" s="46"/>
      <c r="C31" s="46"/>
      <c r="D31" s="46"/>
      <c r="G31" s="229"/>
      <c r="R31" s="326">
        <f>SUM(R25:R30)</f>
        <v>2.9979999999999998</v>
      </c>
    </row>
    <row r="32" spans="1:27" x14ac:dyDescent="0.25">
      <c r="A32" s="228"/>
      <c r="B32" s="46"/>
      <c r="C32" s="46"/>
      <c r="D32" s="46"/>
      <c r="G32" s="229"/>
      <c r="R32" s="326"/>
    </row>
    <row r="33" spans="1:18" x14ac:dyDescent="0.25">
      <c r="A33" s="228"/>
      <c r="B33" s="46"/>
      <c r="C33" s="46"/>
      <c r="D33" s="46"/>
      <c r="G33" s="229"/>
      <c r="P33" s="407" t="s">
        <v>515</v>
      </c>
      <c r="Q33" s="407">
        <v>0.4</v>
      </c>
      <c r="R33" s="408">
        <f>SUMIFS(R25:R30,P25:P30,"ВЛ")</f>
        <v>1.6</v>
      </c>
    </row>
    <row r="34" spans="1:18" x14ac:dyDescent="0.25">
      <c r="A34" s="230"/>
      <c r="B34" s="46"/>
      <c r="C34" s="46"/>
      <c r="D34" s="46"/>
      <c r="P34" s="407" t="s">
        <v>516</v>
      </c>
      <c r="Q34" s="407">
        <v>0.4</v>
      </c>
      <c r="R34" s="407">
        <f>SUMIFS(R25:R30,P25:P30,"КЛ")</f>
        <v>1.3979999999999999</v>
      </c>
    </row>
    <row r="35" spans="1:18" x14ac:dyDescent="0.25">
      <c r="A35" s="230"/>
      <c r="B35" s="46"/>
      <c r="C35" s="231"/>
      <c r="D35" s="46"/>
      <c r="R35" s="326">
        <f>SUM(R33:R34)</f>
        <v>2.9980000000000002</v>
      </c>
    </row>
    <row r="36" spans="1:18" x14ac:dyDescent="0.25">
      <c r="P36"/>
    </row>
    <row r="37" spans="1:18" x14ac:dyDescent="0.25">
      <c r="P37"/>
    </row>
    <row r="38" spans="1:18" x14ac:dyDescent="0.25">
      <c r="P38"/>
    </row>
    <row r="39" spans="1:18" x14ac:dyDescent="0.25">
      <c r="P39"/>
    </row>
    <row r="40" spans="1:18" x14ac:dyDescent="0.25">
      <c r="P40"/>
    </row>
    <row r="44" spans="1:18" x14ac:dyDescent="0.25">
      <c r="N44"/>
    </row>
    <row r="45" spans="1:18" x14ac:dyDescent="0.25">
      <c r="N45"/>
    </row>
    <row r="46" spans="1:18" x14ac:dyDescent="0.25">
      <c r="N46"/>
    </row>
    <row r="47" spans="1:18" x14ac:dyDescent="0.25">
      <c r="N47"/>
    </row>
    <row r="48" spans="1:18" x14ac:dyDescent="0.25">
      <c r="N48"/>
    </row>
    <row r="49" spans="14:14" x14ac:dyDescent="0.25">
      <c r="N49"/>
    </row>
    <row r="50" spans="14:14" x14ac:dyDescent="0.25">
      <c r="N50"/>
    </row>
    <row r="51" spans="14:14" x14ac:dyDescent="0.25">
      <c r="N51"/>
    </row>
    <row r="52" spans="14:14" x14ac:dyDescent="0.25">
      <c r="N52"/>
    </row>
    <row r="53" spans="14:14" x14ac:dyDescent="0.25">
      <c r="N53"/>
    </row>
    <row r="54" spans="14:14" x14ac:dyDescent="0.25">
      <c r="N54"/>
    </row>
    <row r="55" spans="14:14" x14ac:dyDescent="0.25">
      <c r="N55"/>
    </row>
  </sheetData>
  <autoFilter ref="A24:AA31" xr:uid="{8A647DBC-9874-47EE-951B-BC51ECB218F4}"/>
  <sortState ref="N36:N53">
    <sortCondition ref="N36"/>
  </sortState>
  <mergeCells count="48">
    <mergeCell ref="X29:X30"/>
    <mergeCell ref="Y29:Y30"/>
    <mergeCell ref="Z29:Z30"/>
    <mergeCell ref="AA29:AA30"/>
    <mergeCell ref="S29:S30"/>
    <mergeCell ref="T29:T30"/>
    <mergeCell ref="U29:U30"/>
    <mergeCell ref="V29:V30"/>
    <mergeCell ref="W29:W30"/>
    <mergeCell ref="K29:K30"/>
    <mergeCell ref="L29:L30"/>
    <mergeCell ref="F29:F30"/>
    <mergeCell ref="G29:G30"/>
    <mergeCell ref="H29:H30"/>
    <mergeCell ref="I29:I30"/>
    <mergeCell ref="J29:J30"/>
    <mergeCell ref="A29:A30"/>
    <mergeCell ref="B29:B30"/>
    <mergeCell ref="C29:C30"/>
    <mergeCell ref="D29:D30"/>
    <mergeCell ref="E29:E30"/>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c r="E1" s="14"/>
      <c r="F1" s="14"/>
    </row>
    <row r="2" spans="1:29" s="10" customFormat="1" ht="18.75" customHeight="1" x14ac:dyDescent="0.3">
      <c r="A2" s="16"/>
      <c r="C2" s="13" t="s">
        <v>8</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22" t="str">
        <f>'1. паспорт местоположение'!A5:C5</f>
        <v>Год раскрытия информации: 2025 год</v>
      </c>
      <c r="B5" s="422"/>
      <c r="C5" s="422"/>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0" customFormat="1" ht="18.75" x14ac:dyDescent="0.3">
      <c r="A6" s="15"/>
      <c r="E6" s="14"/>
      <c r="F6" s="14"/>
      <c r="G6" s="13"/>
    </row>
    <row r="7" spans="1:29" s="10" customFormat="1" ht="18.75" x14ac:dyDescent="0.2">
      <c r="A7" s="431" t="s">
        <v>7</v>
      </c>
      <c r="B7" s="431"/>
      <c r="C7" s="431"/>
      <c r="D7" s="11"/>
      <c r="E7" s="11"/>
      <c r="F7" s="11"/>
      <c r="G7" s="11"/>
      <c r="H7" s="11"/>
      <c r="I7" s="11"/>
      <c r="J7" s="11"/>
      <c r="K7" s="11"/>
      <c r="L7" s="11"/>
      <c r="M7" s="11"/>
      <c r="N7" s="11"/>
      <c r="O7" s="11"/>
      <c r="P7" s="11"/>
      <c r="Q7" s="11"/>
      <c r="R7" s="11"/>
      <c r="S7" s="11"/>
      <c r="T7" s="11"/>
      <c r="U7" s="11"/>
    </row>
    <row r="8" spans="1:29" s="10" customFormat="1" ht="18.75" x14ac:dyDescent="0.2">
      <c r="A8" s="431"/>
      <c r="B8" s="431"/>
      <c r="C8" s="431"/>
      <c r="D8" s="12"/>
      <c r="E8" s="12"/>
      <c r="F8" s="12"/>
      <c r="G8" s="12"/>
      <c r="H8" s="11"/>
      <c r="I8" s="11"/>
      <c r="J8" s="11"/>
      <c r="K8" s="11"/>
      <c r="L8" s="11"/>
      <c r="M8" s="11"/>
      <c r="N8" s="11"/>
      <c r="O8" s="11"/>
      <c r="P8" s="11"/>
      <c r="Q8" s="11"/>
      <c r="R8" s="11"/>
      <c r="S8" s="11"/>
      <c r="T8" s="11"/>
      <c r="U8" s="11"/>
    </row>
    <row r="9" spans="1:29" s="10" customFormat="1" ht="18.75" x14ac:dyDescent="0.2">
      <c r="A9" s="467" t="str">
        <f>'1. паспорт местоположение'!A9:C9</f>
        <v>Акционерное общество "Россети Янтарь" ДЗО  ПАО "Россети"</v>
      </c>
      <c r="B9" s="467"/>
      <c r="C9" s="467"/>
      <c r="D9" s="6"/>
      <c r="E9" s="6"/>
      <c r="F9" s="6"/>
      <c r="G9" s="6"/>
      <c r="H9" s="11"/>
      <c r="I9" s="11"/>
      <c r="J9" s="11"/>
      <c r="K9" s="11"/>
      <c r="L9" s="11"/>
      <c r="M9" s="11"/>
      <c r="N9" s="11"/>
      <c r="O9" s="11"/>
      <c r="P9" s="11"/>
      <c r="Q9" s="11"/>
      <c r="R9" s="11"/>
      <c r="S9" s="11"/>
      <c r="T9" s="11"/>
      <c r="U9" s="11"/>
    </row>
    <row r="10" spans="1:29" s="10" customFormat="1" ht="18.75" x14ac:dyDescent="0.2">
      <c r="A10" s="436" t="s">
        <v>6</v>
      </c>
      <c r="B10" s="436"/>
      <c r="C10" s="436"/>
      <c r="D10" s="4"/>
      <c r="E10" s="4"/>
      <c r="F10" s="4"/>
      <c r="G10" s="4"/>
      <c r="H10" s="11"/>
      <c r="I10" s="11"/>
      <c r="J10" s="11"/>
      <c r="K10" s="11"/>
      <c r="L10" s="11"/>
      <c r="M10" s="11"/>
      <c r="N10" s="11"/>
      <c r="O10" s="11"/>
      <c r="P10" s="11"/>
      <c r="Q10" s="11"/>
      <c r="R10" s="11"/>
      <c r="S10" s="11"/>
      <c r="T10" s="11"/>
      <c r="U10" s="11"/>
    </row>
    <row r="11" spans="1:29" s="10" customFormat="1" ht="18.75" x14ac:dyDescent="0.2">
      <c r="A11" s="431"/>
      <c r="B11" s="431"/>
      <c r="C11" s="431"/>
      <c r="D11" s="12"/>
      <c r="E11" s="12"/>
      <c r="F11" s="12"/>
      <c r="G11" s="12"/>
      <c r="H11" s="11"/>
      <c r="I11" s="11"/>
      <c r="J11" s="11"/>
      <c r="K11" s="11"/>
      <c r="L11" s="11"/>
      <c r="M11" s="11"/>
      <c r="N11" s="11"/>
      <c r="O11" s="11"/>
      <c r="P11" s="11"/>
      <c r="Q11" s="11"/>
      <c r="R11" s="11"/>
      <c r="S11" s="11"/>
      <c r="T11" s="11"/>
      <c r="U11" s="11"/>
    </row>
    <row r="12" spans="1:29" s="10" customFormat="1" ht="18.75" x14ac:dyDescent="0.2">
      <c r="A12" s="467" t="str">
        <f>'1. паспорт местоположение'!A12:C12</f>
        <v>P_140-286</v>
      </c>
      <c r="B12" s="467"/>
      <c r="C12" s="467"/>
      <c r="D12" s="6"/>
      <c r="E12" s="6"/>
      <c r="F12" s="6"/>
      <c r="G12" s="6"/>
      <c r="H12" s="11"/>
      <c r="I12" s="11"/>
      <c r="J12" s="11"/>
      <c r="K12" s="11"/>
      <c r="L12" s="11"/>
      <c r="M12" s="11"/>
      <c r="N12" s="11"/>
      <c r="O12" s="11"/>
      <c r="P12" s="11"/>
      <c r="Q12" s="11"/>
      <c r="R12" s="11"/>
      <c r="S12" s="11"/>
      <c r="T12" s="11"/>
      <c r="U12" s="11"/>
    </row>
    <row r="13" spans="1:29" s="10" customFormat="1" ht="18.75" x14ac:dyDescent="0.2">
      <c r="A13" s="436" t="s">
        <v>5</v>
      </c>
      <c r="B13" s="436"/>
      <c r="C13" s="43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37"/>
      <c r="B14" s="437"/>
      <c r="C14" s="437"/>
      <c r="D14" s="8"/>
      <c r="E14" s="8"/>
      <c r="F14" s="8"/>
      <c r="G14" s="8"/>
      <c r="H14" s="8"/>
      <c r="I14" s="8"/>
      <c r="J14" s="8"/>
      <c r="K14" s="8"/>
      <c r="L14" s="8"/>
      <c r="M14" s="8"/>
      <c r="N14" s="8"/>
      <c r="O14" s="8"/>
      <c r="P14" s="8"/>
      <c r="Q14" s="8"/>
      <c r="R14" s="8"/>
      <c r="S14" s="8"/>
      <c r="T14" s="8"/>
      <c r="U14" s="8"/>
    </row>
    <row r="15" spans="1:29" s="2" customFormat="1" ht="35.25" customHeight="1" x14ac:dyDescent="0.2">
      <c r="A15" s="466"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5" s="466"/>
      <c r="C15" s="466"/>
      <c r="D15" s="6"/>
      <c r="E15" s="6"/>
      <c r="F15" s="6"/>
      <c r="G15" s="6"/>
      <c r="H15" s="6"/>
      <c r="I15" s="6"/>
      <c r="J15" s="6"/>
      <c r="K15" s="6"/>
      <c r="L15" s="6"/>
      <c r="M15" s="6"/>
      <c r="N15" s="6"/>
      <c r="O15" s="6"/>
      <c r="P15" s="6"/>
      <c r="Q15" s="6"/>
      <c r="R15" s="6"/>
      <c r="S15" s="6"/>
      <c r="T15" s="6"/>
      <c r="U15" s="6"/>
    </row>
    <row r="16" spans="1:29" s="2" customFormat="1" ht="15" customHeight="1" x14ac:dyDescent="0.2">
      <c r="A16" s="436" t="s">
        <v>4</v>
      </c>
      <c r="B16" s="436"/>
      <c r="C16" s="436"/>
      <c r="D16" s="4"/>
      <c r="E16" s="4"/>
      <c r="F16" s="4"/>
      <c r="G16" s="4"/>
      <c r="H16" s="4"/>
      <c r="I16" s="4"/>
      <c r="J16" s="4"/>
      <c r="K16" s="4"/>
      <c r="L16" s="4"/>
      <c r="M16" s="4"/>
      <c r="N16" s="4"/>
      <c r="O16" s="4"/>
      <c r="P16" s="4"/>
      <c r="Q16" s="4"/>
      <c r="R16" s="4"/>
      <c r="S16" s="4"/>
      <c r="T16" s="4"/>
      <c r="U16" s="4"/>
    </row>
    <row r="17" spans="1:21" s="2" customFormat="1" ht="15" customHeight="1" x14ac:dyDescent="0.2">
      <c r="A17" s="438"/>
      <c r="B17" s="438"/>
      <c r="C17" s="438"/>
      <c r="D17" s="3"/>
      <c r="E17" s="3"/>
      <c r="F17" s="3"/>
      <c r="G17" s="3"/>
      <c r="H17" s="3"/>
      <c r="I17" s="3"/>
      <c r="J17" s="3"/>
      <c r="K17" s="3"/>
      <c r="L17" s="3"/>
      <c r="M17" s="3"/>
      <c r="N17" s="3"/>
      <c r="O17" s="3"/>
      <c r="P17" s="3"/>
      <c r="Q17" s="3"/>
      <c r="R17" s="3"/>
    </row>
    <row r="18" spans="1:21" s="2" customFormat="1" ht="27.75" customHeight="1" x14ac:dyDescent="0.2">
      <c r="A18" s="439" t="s">
        <v>460</v>
      </c>
      <c r="B18" s="439"/>
      <c r="C18" s="4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2" customFormat="1" ht="31.5" x14ac:dyDescent="0.2">
      <c r="A22" s="26" t="s">
        <v>62</v>
      </c>
      <c r="B22" s="32" t="s">
        <v>473</v>
      </c>
      <c r="C22" s="134" t="s">
        <v>526</v>
      </c>
      <c r="D22" s="31"/>
      <c r="E22" s="31"/>
      <c r="F22" s="30"/>
      <c r="G22" s="30"/>
      <c r="H22" s="30"/>
      <c r="I22" s="30"/>
      <c r="J22" s="30"/>
      <c r="K22" s="30"/>
      <c r="L22" s="30"/>
      <c r="M22" s="30"/>
      <c r="N22" s="30"/>
      <c r="O22" s="30"/>
      <c r="P22" s="30"/>
      <c r="Q22" s="29"/>
      <c r="R22" s="29"/>
      <c r="S22" s="29"/>
      <c r="T22" s="29"/>
      <c r="U22" s="29"/>
    </row>
    <row r="23" spans="1:21" ht="31.5" x14ac:dyDescent="0.25">
      <c r="A23" s="26" t="s">
        <v>61</v>
      </c>
      <c r="B23" s="28" t="s">
        <v>58</v>
      </c>
      <c r="C23" s="27" t="str">
        <f>A15</f>
        <v>Приобретение электросетевого комплекса в г. Калининграде, ул. Горького, территория СНТ «Победа» (Договор БП №101 от 25.01.2025 Шипилова Н.Б.)</v>
      </c>
      <c r="D23" s="25"/>
      <c r="E23" s="25"/>
      <c r="F23" s="25"/>
      <c r="G23" s="25"/>
      <c r="H23" s="25"/>
      <c r="I23" s="25"/>
      <c r="J23" s="25"/>
      <c r="K23" s="25"/>
      <c r="L23" s="25"/>
      <c r="M23" s="25"/>
      <c r="N23" s="25"/>
      <c r="O23" s="25"/>
      <c r="P23" s="25"/>
      <c r="Q23" s="25"/>
      <c r="R23" s="25"/>
      <c r="S23" s="25"/>
      <c r="T23" s="25"/>
      <c r="U23" s="25"/>
    </row>
    <row r="24" spans="1:21" ht="81" customHeight="1" x14ac:dyDescent="0.25">
      <c r="A24" s="26" t="s">
        <v>60</v>
      </c>
      <c r="B24" s="28" t="s">
        <v>493</v>
      </c>
      <c r="C24" s="219" t="s">
        <v>622</v>
      </c>
      <c r="D24" s="25"/>
      <c r="E24" s="176"/>
      <c r="F24" s="25"/>
      <c r="G24" s="25"/>
      <c r="H24" s="25"/>
      <c r="I24" s="25"/>
      <c r="J24" s="25"/>
      <c r="K24" s="25"/>
      <c r="L24" s="25"/>
      <c r="M24" s="25"/>
      <c r="N24" s="25"/>
      <c r="O24" s="25"/>
      <c r="P24" s="25"/>
      <c r="Q24" s="25"/>
      <c r="R24" s="25"/>
      <c r="S24" s="25"/>
      <c r="T24" s="25"/>
      <c r="U24" s="25"/>
    </row>
    <row r="25" spans="1:21" ht="57.75" customHeight="1" x14ac:dyDescent="0.25">
      <c r="A25" s="26" t="s">
        <v>59</v>
      </c>
      <c r="B25" s="28" t="s">
        <v>523</v>
      </c>
      <c r="C25" s="327" t="s">
        <v>623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224</v>
      </c>
      <c r="C26" s="27" t="s">
        <v>511</v>
      </c>
      <c r="D26" s="25"/>
      <c r="E26" s="25"/>
      <c r="F26" s="25"/>
      <c r="G26" s="25"/>
      <c r="H26" s="25"/>
      <c r="I26" s="25"/>
      <c r="J26" s="25"/>
      <c r="K26" s="25"/>
      <c r="L26" s="25"/>
      <c r="M26" s="25"/>
      <c r="N26" s="25"/>
      <c r="O26" s="25"/>
      <c r="P26" s="25"/>
      <c r="Q26" s="25"/>
      <c r="R26" s="25"/>
      <c r="S26" s="25"/>
      <c r="T26" s="25"/>
      <c r="U26" s="25"/>
    </row>
    <row r="27" spans="1:21" ht="110.25" x14ac:dyDescent="0.25">
      <c r="A27" s="26" t="s">
        <v>56</v>
      </c>
      <c r="B27" s="28" t="s">
        <v>474</v>
      </c>
      <c r="C27" s="219" t="s">
        <v>625</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215">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215">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14" t="s">
        <v>528</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176"/>
      <c r="B35" s="25"/>
      <c r="C35" s="25"/>
      <c r="D35" s="25"/>
      <c r="E35" s="25"/>
      <c r="F35" s="25"/>
      <c r="G35" s="25"/>
      <c r="H35" s="25"/>
      <c r="I35" s="25"/>
      <c r="J35" s="25"/>
      <c r="K35" s="25"/>
      <c r="L35" s="25"/>
      <c r="M35" s="25"/>
      <c r="N35" s="25"/>
      <c r="O35" s="25"/>
      <c r="P35" s="25"/>
      <c r="Q35" s="25"/>
      <c r="R35" s="25"/>
      <c r="S35" s="25"/>
      <c r="T35" s="25"/>
      <c r="U35" s="25"/>
    </row>
    <row r="36" spans="1:21" x14ac:dyDescent="0.25">
      <c r="A36" s="176"/>
      <c r="B36" s="25"/>
      <c r="C36" s="25"/>
      <c r="D36" s="25"/>
      <c r="E36" s="25"/>
      <c r="F36" s="25"/>
      <c r="G36" s="25"/>
      <c r="H36" s="25"/>
      <c r="I36" s="25"/>
      <c r="J36" s="25"/>
      <c r="K36" s="25"/>
      <c r="L36" s="25"/>
      <c r="M36" s="25"/>
      <c r="N36" s="25"/>
      <c r="O36" s="25"/>
      <c r="P36" s="25"/>
      <c r="Q36" s="25"/>
      <c r="R36" s="25"/>
      <c r="S36" s="25"/>
      <c r="T36" s="25"/>
      <c r="U36" s="25"/>
    </row>
    <row r="37" spans="1:21" x14ac:dyDescent="0.25">
      <c r="A37" s="176"/>
      <c r="B37" s="25"/>
      <c r="C37" s="25"/>
      <c r="D37" s="25"/>
      <c r="E37" s="25"/>
      <c r="F37" s="25"/>
      <c r="G37" s="25"/>
      <c r="H37" s="25"/>
      <c r="I37" s="25"/>
      <c r="J37" s="25"/>
      <c r="K37" s="25"/>
      <c r="L37" s="25"/>
      <c r="M37" s="25"/>
      <c r="N37" s="25"/>
      <c r="O37" s="25"/>
      <c r="P37" s="25"/>
      <c r="Q37" s="25"/>
      <c r="R37" s="25"/>
      <c r="S37" s="25"/>
      <c r="T37" s="25"/>
      <c r="U37" s="25"/>
    </row>
    <row r="38" spans="1:21" x14ac:dyDescent="0.25">
      <c r="A38" s="176"/>
      <c r="B38" s="25"/>
      <c r="C38" s="25"/>
      <c r="D38" s="25"/>
      <c r="E38" s="25"/>
      <c r="F38" s="25"/>
      <c r="G38" s="25"/>
      <c r="H38" s="25"/>
      <c r="I38" s="25"/>
      <c r="J38" s="25"/>
      <c r="K38" s="25"/>
      <c r="L38" s="25"/>
      <c r="M38" s="25"/>
      <c r="N38" s="25"/>
      <c r="O38" s="25"/>
      <c r="P38" s="25"/>
      <c r="Q38" s="25"/>
      <c r="R38" s="25"/>
      <c r="S38" s="25"/>
      <c r="T38" s="25"/>
      <c r="U38" s="25"/>
    </row>
    <row r="39" spans="1:21" x14ac:dyDescent="0.25">
      <c r="A39" s="176"/>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3" t="s">
        <v>8</v>
      </c>
    </row>
    <row r="3" spans="1:28" ht="18.75" x14ac:dyDescent="0.3">
      <c r="Z3" s="13" t="s">
        <v>65</v>
      </c>
    </row>
    <row r="4" spans="1:28" ht="18.75" customHeight="1" x14ac:dyDescent="0.25">
      <c r="A4" s="422" t="str">
        <f>'1. паспорт местоположение'!A5:C5</f>
        <v>Год раскрытия информации: 2025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30"/>
      <c r="AB6" s="130"/>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30"/>
      <c r="AB7" s="130"/>
    </row>
    <row r="8" spans="1:28" x14ac:dyDescent="0.25">
      <c r="A8" s="432" t="str">
        <f>'1. паспорт местоположение'!A9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31"/>
      <c r="AB8" s="131"/>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32"/>
      <c r="AB9" s="132"/>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30"/>
      <c r="AB10" s="130"/>
    </row>
    <row r="11" spans="1:28" x14ac:dyDescent="0.25">
      <c r="A11" s="432" t="str">
        <f>'1. паспорт местоположение'!A12:C12</f>
        <v>P_140-286</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31"/>
      <c r="AB11" s="131"/>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32"/>
      <c r="AB12" s="132"/>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9"/>
      <c r="AB13" s="9"/>
    </row>
    <row r="14" spans="1:28" x14ac:dyDescent="0.25">
      <c r="A14"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31"/>
      <c r="AB14" s="131"/>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32"/>
      <c r="AB15" s="132"/>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40"/>
      <c r="AB16" s="140"/>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40"/>
      <c r="AB17" s="140"/>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40"/>
      <c r="AB18" s="140"/>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40"/>
      <c r="AB19" s="140"/>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41"/>
      <c r="AB20" s="141"/>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41"/>
      <c r="AB21" s="141"/>
    </row>
    <row r="22" spans="1:28" x14ac:dyDescent="0.25">
      <c r="A22" s="469" t="s">
        <v>492</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42"/>
      <c r="AB22" s="142"/>
    </row>
    <row r="23" spans="1:28" ht="32.25" customHeight="1" x14ac:dyDescent="0.25">
      <c r="A23" s="471" t="s">
        <v>348</v>
      </c>
      <c r="B23" s="472"/>
      <c r="C23" s="472"/>
      <c r="D23" s="472"/>
      <c r="E23" s="472"/>
      <c r="F23" s="472"/>
      <c r="G23" s="472"/>
      <c r="H23" s="472"/>
      <c r="I23" s="472"/>
      <c r="J23" s="472"/>
      <c r="K23" s="472"/>
      <c r="L23" s="473"/>
      <c r="M23" s="470" t="s">
        <v>349</v>
      </c>
      <c r="N23" s="470"/>
      <c r="O23" s="470"/>
      <c r="P23" s="470"/>
      <c r="Q23" s="470"/>
      <c r="R23" s="470"/>
      <c r="S23" s="470"/>
      <c r="T23" s="470"/>
      <c r="U23" s="470"/>
      <c r="V23" s="470"/>
      <c r="W23" s="470"/>
      <c r="X23" s="470"/>
      <c r="Y23" s="470"/>
      <c r="Z23" s="470"/>
    </row>
    <row r="24" spans="1:28" ht="151.5" customHeight="1" x14ac:dyDescent="0.25">
      <c r="A24" s="87" t="s">
        <v>226</v>
      </c>
      <c r="B24" s="88" t="s">
        <v>255</v>
      </c>
      <c r="C24" s="87" t="s">
        <v>342</v>
      </c>
      <c r="D24" s="87" t="s">
        <v>227</v>
      </c>
      <c r="E24" s="87" t="s">
        <v>343</v>
      </c>
      <c r="F24" s="87" t="s">
        <v>345</v>
      </c>
      <c r="G24" s="87" t="s">
        <v>344</v>
      </c>
      <c r="H24" s="87" t="s">
        <v>228</v>
      </c>
      <c r="I24" s="87" t="s">
        <v>346</v>
      </c>
      <c r="J24" s="87" t="s">
        <v>260</v>
      </c>
      <c r="K24" s="88" t="s">
        <v>254</v>
      </c>
      <c r="L24" s="88" t="s">
        <v>229</v>
      </c>
      <c r="M24" s="89" t="s">
        <v>274</v>
      </c>
      <c r="N24" s="88" t="s">
        <v>502</v>
      </c>
      <c r="O24" s="87" t="s">
        <v>271</v>
      </c>
      <c r="P24" s="87" t="s">
        <v>272</v>
      </c>
      <c r="Q24" s="87" t="s">
        <v>270</v>
      </c>
      <c r="R24" s="87" t="s">
        <v>228</v>
      </c>
      <c r="S24" s="87" t="s">
        <v>269</v>
      </c>
      <c r="T24" s="87" t="s">
        <v>268</v>
      </c>
      <c r="U24" s="87" t="s">
        <v>341</v>
      </c>
      <c r="V24" s="87" t="s">
        <v>270</v>
      </c>
      <c r="W24" s="93" t="s">
        <v>253</v>
      </c>
      <c r="X24" s="93" t="s">
        <v>285</v>
      </c>
      <c r="Y24" s="93" t="s">
        <v>286</v>
      </c>
      <c r="Z24" s="95" t="s">
        <v>283</v>
      </c>
    </row>
    <row r="25" spans="1:28" ht="16.5" customHeight="1" x14ac:dyDescent="0.25">
      <c r="A25" s="87">
        <v>1</v>
      </c>
      <c r="B25" s="88">
        <v>2</v>
      </c>
      <c r="C25" s="87">
        <v>3</v>
      </c>
      <c r="D25" s="88">
        <v>4</v>
      </c>
      <c r="E25" s="87">
        <v>5</v>
      </c>
      <c r="F25" s="88">
        <v>6</v>
      </c>
      <c r="G25" s="87">
        <v>7</v>
      </c>
      <c r="H25" s="88">
        <v>8</v>
      </c>
      <c r="I25" s="87">
        <v>9</v>
      </c>
      <c r="J25" s="88">
        <v>10</v>
      </c>
      <c r="K25" s="143">
        <v>11</v>
      </c>
      <c r="L25" s="88">
        <v>12</v>
      </c>
      <c r="M25" s="143">
        <v>13</v>
      </c>
      <c r="N25" s="88">
        <v>14</v>
      </c>
      <c r="O25" s="143">
        <v>15</v>
      </c>
      <c r="P25" s="88">
        <v>16</v>
      </c>
      <c r="Q25" s="143">
        <v>17</v>
      </c>
      <c r="R25" s="88">
        <v>18</v>
      </c>
      <c r="S25" s="143">
        <v>19</v>
      </c>
      <c r="T25" s="88">
        <v>20</v>
      </c>
      <c r="U25" s="143">
        <v>21</v>
      </c>
      <c r="V25" s="88">
        <v>22</v>
      </c>
      <c r="W25" s="143">
        <v>23</v>
      </c>
      <c r="X25" s="88">
        <v>24</v>
      </c>
      <c r="Y25" s="143">
        <v>25</v>
      </c>
      <c r="Z25" s="88">
        <v>26</v>
      </c>
    </row>
    <row r="26" spans="1:28" ht="45.75" customHeight="1" x14ac:dyDescent="0.25">
      <c r="A26" s="80" t="s">
        <v>326</v>
      </c>
      <c r="B26" s="86"/>
      <c r="C26" s="82" t="s">
        <v>328</v>
      </c>
      <c r="D26" s="82" t="s">
        <v>329</v>
      </c>
      <c r="E26" s="82" t="s">
        <v>330</v>
      </c>
      <c r="F26" s="82" t="s">
        <v>265</v>
      </c>
      <c r="G26" s="82" t="s">
        <v>331</v>
      </c>
      <c r="H26" s="82" t="s">
        <v>228</v>
      </c>
      <c r="I26" s="82" t="s">
        <v>332</v>
      </c>
      <c r="J26" s="82" t="s">
        <v>333</v>
      </c>
      <c r="K26" s="79"/>
      <c r="L26" s="83" t="s">
        <v>251</v>
      </c>
      <c r="M26" s="85" t="s">
        <v>267</v>
      </c>
      <c r="N26" s="79"/>
      <c r="O26" s="79"/>
      <c r="P26" s="79"/>
      <c r="Q26" s="79"/>
      <c r="R26" s="79"/>
      <c r="S26" s="79"/>
      <c r="T26" s="79"/>
      <c r="U26" s="79"/>
      <c r="V26" s="79"/>
      <c r="W26" s="79"/>
      <c r="X26" s="79"/>
      <c r="Y26" s="79"/>
      <c r="Z26" s="81" t="s">
        <v>284</v>
      </c>
    </row>
    <row r="27" spans="1:28" x14ac:dyDescent="0.25">
      <c r="A27" s="79" t="s">
        <v>230</v>
      </c>
      <c r="B27" s="79" t="s">
        <v>256</v>
      </c>
      <c r="C27" s="79" t="s">
        <v>235</v>
      </c>
      <c r="D27" s="79" t="s">
        <v>236</v>
      </c>
      <c r="E27" s="79" t="s">
        <v>275</v>
      </c>
      <c r="F27" s="82" t="s">
        <v>231</v>
      </c>
      <c r="G27" s="82" t="s">
        <v>279</v>
      </c>
      <c r="H27" s="79" t="s">
        <v>228</v>
      </c>
      <c r="I27" s="82" t="s">
        <v>261</v>
      </c>
      <c r="J27" s="82" t="s">
        <v>243</v>
      </c>
      <c r="K27" s="83" t="s">
        <v>247</v>
      </c>
      <c r="L27" s="79"/>
      <c r="M27" s="83" t="s">
        <v>273</v>
      </c>
      <c r="N27" s="79"/>
      <c r="O27" s="79"/>
      <c r="P27" s="79"/>
      <c r="Q27" s="79"/>
      <c r="R27" s="79"/>
      <c r="S27" s="79"/>
      <c r="T27" s="79"/>
      <c r="U27" s="79"/>
      <c r="V27" s="79"/>
      <c r="W27" s="79"/>
      <c r="X27" s="79"/>
      <c r="Y27" s="79"/>
      <c r="Z27" s="79"/>
    </row>
    <row r="28" spans="1:28" x14ac:dyDescent="0.25">
      <c r="A28" s="79" t="s">
        <v>230</v>
      </c>
      <c r="B28" s="79" t="s">
        <v>257</v>
      </c>
      <c r="C28" s="79" t="s">
        <v>237</v>
      </c>
      <c r="D28" s="79" t="s">
        <v>238</v>
      </c>
      <c r="E28" s="79" t="s">
        <v>276</v>
      </c>
      <c r="F28" s="82" t="s">
        <v>232</v>
      </c>
      <c r="G28" s="82" t="s">
        <v>280</v>
      </c>
      <c r="H28" s="79" t="s">
        <v>228</v>
      </c>
      <c r="I28" s="82" t="s">
        <v>262</v>
      </c>
      <c r="J28" s="82" t="s">
        <v>244</v>
      </c>
      <c r="K28" s="83" t="s">
        <v>248</v>
      </c>
      <c r="L28" s="84"/>
      <c r="M28" s="83" t="s">
        <v>0</v>
      </c>
      <c r="N28" s="83"/>
      <c r="O28" s="83"/>
      <c r="P28" s="83"/>
      <c r="Q28" s="83"/>
      <c r="R28" s="83"/>
      <c r="S28" s="83"/>
      <c r="T28" s="83"/>
      <c r="U28" s="83"/>
      <c r="V28" s="83"/>
      <c r="W28" s="83"/>
      <c r="X28" s="83"/>
      <c r="Y28" s="83"/>
      <c r="Z28" s="83"/>
    </row>
    <row r="29" spans="1:28" x14ac:dyDescent="0.25">
      <c r="A29" s="79" t="s">
        <v>230</v>
      </c>
      <c r="B29" s="79" t="s">
        <v>258</v>
      </c>
      <c r="C29" s="79" t="s">
        <v>239</v>
      </c>
      <c r="D29" s="79" t="s">
        <v>240</v>
      </c>
      <c r="E29" s="79" t="s">
        <v>277</v>
      </c>
      <c r="F29" s="82" t="s">
        <v>233</v>
      </c>
      <c r="G29" s="82" t="s">
        <v>281</v>
      </c>
      <c r="H29" s="79" t="s">
        <v>228</v>
      </c>
      <c r="I29" s="82" t="s">
        <v>263</v>
      </c>
      <c r="J29" s="82" t="s">
        <v>245</v>
      </c>
      <c r="K29" s="83" t="s">
        <v>249</v>
      </c>
      <c r="L29" s="84"/>
      <c r="M29" s="79"/>
      <c r="N29" s="79"/>
      <c r="O29" s="79"/>
      <c r="P29" s="79"/>
      <c r="Q29" s="79"/>
      <c r="R29" s="79"/>
      <c r="S29" s="79"/>
      <c r="T29" s="79"/>
      <c r="U29" s="79"/>
      <c r="V29" s="79"/>
      <c r="W29" s="79"/>
      <c r="X29" s="79"/>
      <c r="Y29" s="79"/>
      <c r="Z29" s="79"/>
    </row>
    <row r="30" spans="1:28" x14ac:dyDescent="0.25">
      <c r="A30" s="79" t="s">
        <v>230</v>
      </c>
      <c r="B30" s="79" t="s">
        <v>259</v>
      </c>
      <c r="C30" s="79" t="s">
        <v>241</v>
      </c>
      <c r="D30" s="79" t="s">
        <v>242</v>
      </c>
      <c r="E30" s="79" t="s">
        <v>278</v>
      </c>
      <c r="F30" s="82" t="s">
        <v>234</v>
      </c>
      <c r="G30" s="82" t="s">
        <v>282</v>
      </c>
      <c r="H30" s="79" t="s">
        <v>228</v>
      </c>
      <c r="I30" s="82" t="s">
        <v>264</v>
      </c>
      <c r="J30" s="82" t="s">
        <v>246</v>
      </c>
      <c r="K30" s="83" t="s">
        <v>250</v>
      </c>
      <c r="L30" s="84"/>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79"/>
      <c r="N31" s="79"/>
      <c r="O31" s="79"/>
      <c r="P31" s="79"/>
      <c r="Q31" s="79"/>
      <c r="R31" s="79"/>
      <c r="S31" s="79"/>
      <c r="T31" s="79"/>
      <c r="U31" s="79"/>
      <c r="V31" s="79"/>
      <c r="W31" s="79"/>
      <c r="X31" s="79"/>
      <c r="Y31" s="79"/>
      <c r="Z31" s="79"/>
    </row>
    <row r="32" spans="1:28" ht="30" x14ac:dyDescent="0.25">
      <c r="A32" s="86" t="s">
        <v>327</v>
      </c>
      <c r="B32" s="86"/>
      <c r="C32" s="82" t="s">
        <v>334</v>
      </c>
      <c r="D32" s="82" t="s">
        <v>335</v>
      </c>
      <c r="E32" s="82" t="s">
        <v>336</v>
      </c>
      <c r="F32" s="82" t="s">
        <v>337</v>
      </c>
      <c r="G32" s="82" t="s">
        <v>338</v>
      </c>
      <c r="H32" s="82" t="s">
        <v>228</v>
      </c>
      <c r="I32" s="82" t="s">
        <v>339</v>
      </c>
      <c r="J32" s="82" t="s">
        <v>340</v>
      </c>
      <c r="K32" s="79"/>
      <c r="L32" s="79"/>
      <c r="M32" s="79"/>
      <c r="N32" s="79"/>
      <c r="O32" s="79"/>
      <c r="P32" s="79"/>
      <c r="Q32" s="79"/>
      <c r="R32" s="79"/>
      <c r="S32" s="79"/>
      <c r="T32" s="79"/>
      <c r="U32" s="79"/>
      <c r="V32" s="79"/>
      <c r="W32" s="79"/>
      <c r="X32" s="79"/>
      <c r="Y32" s="79"/>
      <c r="Z32" s="79"/>
    </row>
    <row r="33" spans="1:26" x14ac:dyDescent="0.25">
      <c r="A33" s="79" t="s">
        <v>0</v>
      </c>
      <c r="B33" s="79" t="s">
        <v>0</v>
      </c>
      <c r="C33" s="79" t="s">
        <v>0</v>
      </c>
      <c r="D33" s="79" t="s">
        <v>0</v>
      </c>
      <c r="E33" s="79" t="s">
        <v>0</v>
      </c>
      <c r="F33" s="79" t="s">
        <v>0</v>
      </c>
      <c r="G33" s="79" t="s">
        <v>0</v>
      </c>
      <c r="H33" s="79" t="s">
        <v>0</v>
      </c>
      <c r="I33" s="79" t="s">
        <v>0</v>
      </c>
      <c r="J33" s="79" t="s">
        <v>0</v>
      </c>
      <c r="K33" s="79" t="s">
        <v>0</v>
      </c>
      <c r="L33" s="79"/>
      <c r="M33" s="79"/>
      <c r="N33" s="79"/>
      <c r="O33" s="79"/>
      <c r="P33" s="79"/>
      <c r="Q33" s="79"/>
      <c r="R33" s="79"/>
      <c r="S33" s="79"/>
      <c r="T33" s="79"/>
      <c r="U33" s="79"/>
      <c r="V33" s="79"/>
      <c r="W33" s="79"/>
      <c r="X33" s="79"/>
      <c r="Y33" s="79"/>
      <c r="Z33" s="79"/>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3" sqref="B23"/>
    </sheetView>
  </sheetViews>
  <sheetFormatPr defaultColWidth="9.140625" defaultRowHeight="15" x14ac:dyDescent="0.25"/>
  <cols>
    <col min="1" max="1" width="7.42578125" style="170" customWidth="1"/>
    <col min="2" max="2" width="25.5703125" style="170" customWidth="1"/>
    <col min="3" max="3" width="71.28515625" style="170" customWidth="1"/>
    <col min="4" max="4" width="16.140625" style="170" customWidth="1"/>
    <col min="5" max="5" width="9.42578125" style="170" customWidth="1"/>
    <col min="6" max="6" width="8.7109375" style="170" customWidth="1"/>
    <col min="7" max="7" width="9" style="170" customWidth="1"/>
    <col min="8" max="8" width="8.42578125" style="170" customWidth="1"/>
    <col min="9" max="9" width="33.85546875" style="170" customWidth="1"/>
    <col min="10" max="13" width="19.140625" style="170" customWidth="1"/>
    <col min="14" max="14" width="16.28515625" style="170" customWidth="1"/>
    <col min="15" max="15" width="13.42578125" style="170" customWidth="1"/>
    <col min="16" max="16384" width="9.140625" style="170"/>
  </cols>
  <sheetData>
    <row r="1" spans="1:27" s="173" customFormat="1" ht="18.75" customHeight="1" x14ac:dyDescent="0.2">
      <c r="A1" s="16"/>
      <c r="B1" s="16"/>
      <c r="O1" s="180" t="s">
        <v>66</v>
      </c>
    </row>
    <row r="2" spans="1:27" s="173" customFormat="1" ht="18.75" customHeight="1" x14ac:dyDescent="0.3">
      <c r="A2" s="16"/>
      <c r="B2" s="16"/>
      <c r="O2" s="174" t="s">
        <v>8</v>
      </c>
    </row>
    <row r="3" spans="1:27" s="173" customFormat="1" ht="18.75" x14ac:dyDescent="0.3">
      <c r="A3" s="175"/>
      <c r="B3" s="175"/>
      <c r="O3" s="174" t="s">
        <v>65</v>
      </c>
    </row>
    <row r="4" spans="1:27" s="173" customFormat="1" ht="15.75" x14ac:dyDescent="0.2">
      <c r="A4" s="175"/>
      <c r="B4" s="175"/>
    </row>
    <row r="5" spans="1:27" s="173" customFormat="1" ht="15.75" x14ac:dyDescent="0.2">
      <c r="A5" s="422" t="str">
        <f>'1. паспорт местоположение'!A5:C5</f>
        <v>Год раскрытия информации: 2025 год</v>
      </c>
      <c r="B5" s="422"/>
      <c r="C5" s="422"/>
      <c r="D5" s="422"/>
      <c r="E5" s="422"/>
      <c r="F5" s="422"/>
      <c r="G5" s="422"/>
      <c r="H5" s="422"/>
      <c r="I5" s="422"/>
      <c r="J5" s="422"/>
      <c r="K5" s="422"/>
      <c r="L5" s="422"/>
      <c r="M5" s="422"/>
      <c r="N5" s="422"/>
      <c r="O5" s="422"/>
      <c r="P5" s="139"/>
      <c r="Q5" s="139"/>
      <c r="R5" s="139"/>
      <c r="S5" s="139"/>
      <c r="T5" s="139"/>
      <c r="U5" s="139"/>
      <c r="V5" s="139"/>
      <c r="W5" s="139"/>
      <c r="X5" s="139"/>
      <c r="Y5" s="139"/>
      <c r="Z5" s="139"/>
      <c r="AA5" s="139"/>
    </row>
    <row r="6" spans="1:27" s="173" customFormat="1" ht="15.75" x14ac:dyDescent="0.2">
      <c r="A6" s="175"/>
      <c r="B6" s="175"/>
    </row>
    <row r="7" spans="1:27" s="173" customFormat="1" ht="18.75" x14ac:dyDescent="0.2">
      <c r="A7" s="431" t="s">
        <v>7</v>
      </c>
      <c r="B7" s="431"/>
      <c r="C7" s="431"/>
      <c r="D7" s="431"/>
      <c r="E7" s="431"/>
      <c r="F7" s="431"/>
      <c r="G7" s="431"/>
      <c r="H7" s="431"/>
      <c r="I7" s="431"/>
      <c r="J7" s="431"/>
      <c r="K7" s="431"/>
      <c r="L7" s="431"/>
      <c r="M7" s="431"/>
      <c r="N7" s="431"/>
      <c r="O7" s="431"/>
      <c r="P7" s="130"/>
      <c r="Q7" s="130"/>
      <c r="R7" s="130"/>
      <c r="S7" s="130"/>
      <c r="T7" s="130"/>
      <c r="U7" s="130"/>
      <c r="V7" s="130"/>
      <c r="W7" s="130"/>
      <c r="X7" s="130"/>
      <c r="Y7" s="130"/>
    </row>
    <row r="8" spans="1:27" s="173" customFormat="1" ht="18.75" x14ac:dyDescent="0.2">
      <c r="A8" s="431"/>
      <c r="B8" s="431"/>
      <c r="C8" s="431"/>
      <c r="D8" s="431"/>
      <c r="E8" s="431"/>
      <c r="F8" s="431"/>
      <c r="G8" s="431"/>
      <c r="H8" s="431"/>
      <c r="I8" s="431"/>
      <c r="J8" s="431"/>
      <c r="K8" s="431"/>
      <c r="L8" s="431"/>
      <c r="M8" s="431"/>
      <c r="N8" s="431"/>
      <c r="O8" s="431"/>
      <c r="P8" s="130"/>
      <c r="Q8" s="130"/>
      <c r="R8" s="130"/>
      <c r="S8" s="130"/>
      <c r="T8" s="130"/>
      <c r="U8" s="130"/>
      <c r="V8" s="130"/>
      <c r="W8" s="130"/>
      <c r="X8" s="130"/>
      <c r="Y8" s="130"/>
    </row>
    <row r="9" spans="1:27" s="173" customFormat="1" ht="18.75" x14ac:dyDescent="0.2">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130"/>
      <c r="Q9" s="130"/>
      <c r="R9" s="130"/>
      <c r="S9" s="130"/>
      <c r="T9" s="130"/>
      <c r="U9" s="130"/>
      <c r="V9" s="130"/>
      <c r="W9" s="130"/>
      <c r="X9" s="130"/>
      <c r="Y9" s="130"/>
    </row>
    <row r="10" spans="1:27" s="173" customFormat="1" ht="18.75" x14ac:dyDescent="0.2">
      <c r="A10" s="436" t="s">
        <v>6</v>
      </c>
      <c r="B10" s="436"/>
      <c r="C10" s="436"/>
      <c r="D10" s="436"/>
      <c r="E10" s="436"/>
      <c r="F10" s="436"/>
      <c r="G10" s="436"/>
      <c r="H10" s="436"/>
      <c r="I10" s="436"/>
      <c r="J10" s="436"/>
      <c r="K10" s="436"/>
      <c r="L10" s="436"/>
      <c r="M10" s="436"/>
      <c r="N10" s="436"/>
      <c r="O10" s="436"/>
      <c r="P10" s="130"/>
      <c r="Q10" s="130"/>
      <c r="R10" s="130"/>
      <c r="S10" s="130"/>
      <c r="T10" s="130"/>
      <c r="U10" s="130"/>
      <c r="V10" s="130"/>
      <c r="W10" s="130"/>
      <c r="X10" s="130"/>
      <c r="Y10" s="130"/>
    </row>
    <row r="11" spans="1:27" s="173" customFormat="1" ht="18.75" x14ac:dyDescent="0.2">
      <c r="A11" s="431"/>
      <c r="B11" s="431"/>
      <c r="C11" s="431"/>
      <c r="D11" s="431"/>
      <c r="E11" s="431"/>
      <c r="F11" s="431"/>
      <c r="G11" s="431"/>
      <c r="H11" s="431"/>
      <c r="I11" s="431"/>
      <c r="J11" s="431"/>
      <c r="K11" s="431"/>
      <c r="L11" s="431"/>
      <c r="M11" s="431"/>
      <c r="N11" s="431"/>
      <c r="O11" s="431"/>
      <c r="P11" s="130"/>
      <c r="Q11" s="130"/>
      <c r="R11" s="130"/>
      <c r="S11" s="130"/>
      <c r="T11" s="130"/>
      <c r="U11" s="130"/>
      <c r="V11" s="130"/>
      <c r="W11" s="130"/>
      <c r="X11" s="130"/>
      <c r="Y11" s="130"/>
    </row>
    <row r="12" spans="1:27" s="173" customFormat="1" ht="18.75" x14ac:dyDescent="0.2">
      <c r="A12" s="432" t="str">
        <f>'1. паспорт местоположение'!A12:C12</f>
        <v>P_140-286</v>
      </c>
      <c r="B12" s="432"/>
      <c r="C12" s="432"/>
      <c r="D12" s="432"/>
      <c r="E12" s="432"/>
      <c r="F12" s="432"/>
      <c r="G12" s="432"/>
      <c r="H12" s="432"/>
      <c r="I12" s="432"/>
      <c r="J12" s="432"/>
      <c r="K12" s="432"/>
      <c r="L12" s="432"/>
      <c r="M12" s="432"/>
      <c r="N12" s="432"/>
      <c r="O12" s="432"/>
      <c r="P12" s="130"/>
      <c r="Q12" s="130"/>
      <c r="R12" s="130"/>
      <c r="S12" s="130"/>
      <c r="T12" s="130"/>
      <c r="U12" s="130"/>
      <c r="V12" s="130"/>
      <c r="W12" s="130"/>
      <c r="X12" s="130"/>
      <c r="Y12" s="130"/>
    </row>
    <row r="13" spans="1:27" s="173" customFormat="1" ht="18.75" x14ac:dyDescent="0.2">
      <c r="A13" s="436" t="s">
        <v>5</v>
      </c>
      <c r="B13" s="436"/>
      <c r="C13" s="436"/>
      <c r="D13" s="436"/>
      <c r="E13" s="436"/>
      <c r="F13" s="436"/>
      <c r="G13" s="436"/>
      <c r="H13" s="436"/>
      <c r="I13" s="436"/>
      <c r="J13" s="436"/>
      <c r="K13" s="436"/>
      <c r="L13" s="436"/>
      <c r="M13" s="436"/>
      <c r="N13" s="436"/>
      <c r="O13" s="436"/>
      <c r="P13" s="130"/>
      <c r="Q13" s="130"/>
      <c r="R13" s="130"/>
      <c r="S13" s="130"/>
      <c r="T13" s="130"/>
      <c r="U13" s="130"/>
      <c r="V13" s="130"/>
      <c r="W13" s="130"/>
      <c r="X13" s="130"/>
      <c r="Y13" s="130"/>
    </row>
    <row r="14" spans="1:27" s="7" customFormat="1" ht="15.75" customHeight="1" x14ac:dyDescent="0.2">
      <c r="A14" s="437"/>
      <c r="B14" s="437"/>
      <c r="C14" s="437"/>
      <c r="D14" s="437"/>
      <c r="E14" s="437"/>
      <c r="F14" s="437"/>
      <c r="G14" s="437"/>
      <c r="H14" s="437"/>
      <c r="I14" s="437"/>
      <c r="J14" s="437"/>
      <c r="K14" s="437"/>
      <c r="L14" s="437"/>
      <c r="M14" s="437"/>
      <c r="N14" s="437"/>
      <c r="O14" s="437"/>
      <c r="P14" s="324"/>
      <c r="Q14" s="324"/>
      <c r="R14" s="324"/>
      <c r="S14" s="324"/>
      <c r="T14" s="324"/>
      <c r="U14" s="324"/>
      <c r="V14" s="324"/>
      <c r="W14" s="324"/>
      <c r="X14" s="324"/>
      <c r="Y14" s="324"/>
    </row>
    <row r="15" spans="1:27" s="172" customFormat="1" ht="12" x14ac:dyDescent="0.2">
      <c r="A15"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5" s="432"/>
      <c r="C15" s="432"/>
      <c r="D15" s="432"/>
      <c r="E15" s="432"/>
      <c r="F15" s="432"/>
      <c r="G15" s="432"/>
      <c r="H15" s="432"/>
      <c r="I15" s="432"/>
      <c r="J15" s="432"/>
      <c r="K15" s="432"/>
      <c r="L15" s="432"/>
      <c r="M15" s="432"/>
      <c r="N15" s="432"/>
      <c r="O15" s="432"/>
      <c r="P15" s="131"/>
      <c r="Q15" s="131"/>
      <c r="R15" s="131"/>
      <c r="S15" s="131"/>
      <c r="T15" s="131"/>
      <c r="U15" s="131"/>
      <c r="V15" s="131"/>
      <c r="W15" s="131"/>
      <c r="X15" s="131"/>
      <c r="Y15" s="131"/>
    </row>
    <row r="16" spans="1:27" s="172" customFormat="1" ht="15" customHeight="1" x14ac:dyDescent="0.2">
      <c r="A16" s="436" t="s">
        <v>4</v>
      </c>
      <c r="B16" s="436"/>
      <c r="C16" s="436"/>
      <c r="D16" s="436"/>
      <c r="E16" s="436"/>
      <c r="F16" s="436"/>
      <c r="G16" s="436"/>
      <c r="H16" s="436"/>
      <c r="I16" s="436"/>
      <c r="J16" s="436"/>
      <c r="K16" s="436"/>
      <c r="L16" s="436"/>
      <c r="M16" s="436"/>
      <c r="N16" s="436"/>
      <c r="O16" s="436"/>
      <c r="P16" s="132"/>
      <c r="Q16" s="132"/>
      <c r="R16" s="132"/>
      <c r="S16" s="132"/>
      <c r="T16" s="132"/>
      <c r="U16" s="132"/>
      <c r="V16" s="132"/>
      <c r="W16" s="132"/>
      <c r="X16" s="132"/>
      <c r="Y16" s="132"/>
    </row>
    <row r="17" spans="1:25" s="172" customFormat="1" ht="15" customHeight="1" x14ac:dyDescent="0.2">
      <c r="A17" s="438"/>
      <c r="B17" s="438"/>
      <c r="C17" s="438"/>
      <c r="D17" s="438"/>
      <c r="E17" s="438"/>
      <c r="F17" s="438"/>
      <c r="G17" s="438"/>
      <c r="H17" s="438"/>
      <c r="I17" s="438"/>
      <c r="J17" s="438"/>
      <c r="K17" s="438"/>
      <c r="L17" s="438"/>
      <c r="M17" s="438"/>
      <c r="N17" s="438"/>
      <c r="O17" s="438"/>
      <c r="P17" s="323"/>
      <c r="Q17" s="323"/>
      <c r="R17" s="323"/>
      <c r="S17" s="323"/>
      <c r="T17" s="323"/>
      <c r="U17" s="323"/>
      <c r="V17" s="323"/>
    </row>
    <row r="18" spans="1:25" s="172" customFormat="1" ht="91.5" customHeight="1" x14ac:dyDescent="0.2">
      <c r="A18" s="475" t="s">
        <v>469</v>
      </c>
      <c r="B18" s="475"/>
      <c r="C18" s="475"/>
      <c r="D18" s="475"/>
      <c r="E18" s="475"/>
      <c r="F18" s="475"/>
      <c r="G18" s="475"/>
      <c r="H18" s="475"/>
      <c r="I18" s="475"/>
      <c r="J18" s="475"/>
      <c r="K18" s="475"/>
      <c r="L18" s="475"/>
      <c r="M18" s="475"/>
      <c r="N18" s="475"/>
      <c r="O18" s="475"/>
      <c r="P18" s="5"/>
      <c r="Q18" s="5"/>
      <c r="R18" s="5"/>
      <c r="S18" s="5"/>
      <c r="T18" s="5"/>
      <c r="U18" s="5"/>
      <c r="V18" s="5"/>
      <c r="W18" s="5"/>
      <c r="X18" s="5"/>
      <c r="Y18" s="5"/>
    </row>
    <row r="19" spans="1:25" s="172" customFormat="1" ht="78" customHeight="1" x14ac:dyDescent="0.2">
      <c r="A19" s="430" t="s">
        <v>3</v>
      </c>
      <c r="B19" s="430" t="s">
        <v>82</v>
      </c>
      <c r="C19" s="430" t="s">
        <v>81</v>
      </c>
      <c r="D19" s="430" t="s">
        <v>73</v>
      </c>
      <c r="E19" s="476" t="s">
        <v>80</v>
      </c>
      <c r="F19" s="477"/>
      <c r="G19" s="477"/>
      <c r="H19" s="477"/>
      <c r="I19" s="478"/>
      <c r="J19" s="430" t="s">
        <v>79</v>
      </c>
      <c r="K19" s="430"/>
      <c r="L19" s="430"/>
      <c r="M19" s="430"/>
      <c r="N19" s="430"/>
      <c r="O19" s="430"/>
      <c r="P19" s="323"/>
      <c r="Q19" s="323"/>
      <c r="R19" s="323"/>
      <c r="S19" s="323"/>
      <c r="T19" s="323"/>
      <c r="U19" s="323"/>
      <c r="V19" s="323"/>
    </row>
    <row r="20" spans="1:25" s="172" customFormat="1" ht="51" customHeight="1" x14ac:dyDescent="0.2">
      <c r="A20" s="430"/>
      <c r="B20" s="430"/>
      <c r="C20" s="430"/>
      <c r="D20" s="430"/>
      <c r="E20" s="325" t="s">
        <v>78</v>
      </c>
      <c r="F20" s="325" t="s">
        <v>77</v>
      </c>
      <c r="G20" s="325" t="s">
        <v>76</v>
      </c>
      <c r="H20" s="325" t="s">
        <v>75</v>
      </c>
      <c r="I20" s="325" t="s">
        <v>74</v>
      </c>
      <c r="J20" s="328">
        <v>2023</v>
      </c>
      <c r="K20" s="325">
        <v>2024</v>
      </c>
      <c r="L20" s="328">
        <v>2025</v>
      </c>
      <c r="M20" s="328">
        <v>2026</v>
      </c>
      <c r="N20" s="328">
        <v>2027</v>
      </c>
      <c r="O20" s="328">
        <v>2028</v>
      </c>
      <c r="P20" s="178"/>
      <c r="Q20" s="178"/>
      <c r="R20" s="178"/>
      <c r="S20" s="178"/>
      <c r="T20" s="178"/>
      <c r="U20" s="178"/>
      <c r="V20" s="178"/>
      <c r="W20" s="177"/>
      <c r="X20" s="177"/>
      <c r="Y20" s="177"/>
    </row>
    <row r="21" spans="1:25" s="17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178"/>
      <c r="Q21" s="178"/>
      <c r="R21" s="178"/>
      <c r="S21" s="178"/>
      <c r="T21" s="178"/>
      <c r="U21" s="178"/>
      <c r="V21" s="178"/>
      <c r="W21" s="177"/>
      <c r="X21" s="177"/>
      <c r="Y21" s="177"/>
    </row>
    <row r="22" spans="1:25" s="172" customFormat="1" ht="33" customHeight="1" x14ac:dyDescent="0.2">
      <c r="A22" s="42" t="s">
        <v>62</v>
      </c>
      <c r="B22" s="44" t="s">
        <v>604</v>
      </c>
      <c r="C22" s="32">
        <v>0</v>
      </c>
      <c r="D22" s="32">
        <v>0</v>
      </c>
      <c r="E22" s="32">
        <v>0</v>
      </c>
      <c r="F22" s="32">
        <v>0</v>
      </c>
      <c r="G22" s="32">
        <v>0</v>
      </c>
      <c r="H22" s="32">
        <v>0</v>
      </c>
      <c r="I22" s="32">
        <v>0</v>
      </c>
      <c r="J22" s="41">
        <v>0</v>
      </c>
      <c r="K22" s="41">
        <v>0</v>
      </c>
      <c r="L22" s="41">
        <v>0</v>
      </c>
      <c r="M22" s="41">
        <v>0</v>
      </c>
      <c r="N22" s="41">
        <v>0</v>
      </c>
      <c r="O22" s="41">
        <v>0</v>
      </c>
      <c r="P22" s="178"/>
      <c r="Q22" s="178"/>
      <c r="R22" s="178"/>
      <c r="S22" s="178"/>
      <c r="T22" s="178"/>
      <c r="U22" s="177"/>
      <c r="V22" s="177"/>
      <c r="W22" s="177"/>
      <c r="X22" s="177"/>
      <c r="Y22" s="177"/>
    </row>
    <row r="23" spans="1:25" x14ac:dyDescent="0.25">
      <c r="A23" s="176"/>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row>
    <row r="24" spans="1:25" x14ac:dyDescent="0.25">
      <c r="A24" s="176"/>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row>
    <row r="25" spans="1:25" x14ac:dyDescent="0.25">
      <c r="A25" s="176"/>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row>
    <row r="26" spans="1:25" x14ac:dyDescent="0.25">
      <c r="A26" s="176"/>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row>
    <row r="27" spans="1:25" x14ac:dyDescent="0.25">
      <c r="A27" s="176"/>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row>
    <row r="28" spans="1:25" x14ac:dyDescent="0.25">
      <c r="A28" s="176"/>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row>
    <row r="29" spans="1:25" x14ac:dyDescent="0.25">
      <c r="A29" s="176"/>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row>
    <row r="30" spans="1:25" x14ac:dyDescent="0.25">
      <c r="A30" s="176"/>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row>
    <row r="31" spans="1:25" x14ac:dyDescent="0.25">
      <c r="A31" s="176"/>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row>
    <row r="32" spans="1:25" x14ac:dyDescent="0.25">
      <c r="A32" s="176"/>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row>
    <row r="33" spans="1:25" x14ac:dyDescent="0.25">
      <c r="A33" s="176"/>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row>
    <row r="34" spans="1:25" x14ac:dyDescent="0.25">
      <c r="A34" s="176"/>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row>
    <row r="35" spans="1:25" x14ac:dyDescent="0.25">
      <c r="A35" s="176"/>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row>
    <row r="36" spans="1:25" x14ac:dyDescent="0.25">
      <c r="A36" s="176"/>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row>
    <row r="37" spans="1:25" x14ac:dyDescent="0.25">
      <c r="A37" s="176"/>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row>
    <row r="38" spans="1:25" x14ac:dyDescent="0.25">
      <c r="A38" s="176"/>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row>
    <row r="39" spans="1:25" x14ac:dyDescent="0.25">
      <c r="A39" s="176"/>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row>
    <row r="40" spans="1:25" x14ac:dyDescent="0.25">
      <c r="A40" s="176"/>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row>
    <row r="41" spans="1:25" x14ac:dyDescent="0.25">
      <c r="A41" s="176"/>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row>
    <row r="42" spans="1:25" x14ac:dyDescent="0.25">
      <c r="A42" s="176"/>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row>
    <row r="43" spans="1:25" x14ac:dyDescent="0.25">
      <c r="A43" s="176"/>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row>
    <row r="44" spans="1:25" x14ac:dyDescent="0.25">
      <c r="A44" s="176"/>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row>
    <row r="45" spans="1:25" x14ac:dyDescent="0.25">
      <c r="A45" s="176"/>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row>
    <row r="46" spans="1:25" x14ac:dyDescent="0.25">
      <c r="A46" s="176"/>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row>
    <row r="47" spans="1:25" x14ac:dyDescent="0.25">
      <c r="A47" s="176"/>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row>
    <row r="48" spans="1:25" x14ac:dyDescent="0.25">
      <c r="A48" s="176"/>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row>
    <row r="49" spans="1:25" x14ac:dyDescent="0.25">
      <c r="A49" s="176"/>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row>
    <row r="50" spans="1:25" x14ac:dyDescent="0.25">
      <c r="A50" s="176"/>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row>
    <row r="51" spans="1:25" x14ac:dyDescent="0.2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row>
    <row r="52" spans="1:25" x14ac:dyDescent="0.25">
      <c r="A52" s="176"/>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row>
    <row r="53" spans="1:25" x14ac:dyDescent="0.25">
      <c r="A53" s="176"/>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row>
    <row r="54" spans="1:25"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row>
    <row r="55" spans="1:25" x14ac:dyDescent="0.25">
      <c r="A55" s="176"/>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row>
    <row r="56" spans="1:25" x14ac:dyDescent="0.25">
      <c r="A56" s="176"/>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row>
    <row r="57" spans="1:25" x14ac:dyDescent="0.25">
      <c r="A57" s="176"/>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row>
    <row r="58" spans="1:25" x14ac:dyDescent="0.25">
      <c r="A58" s="176"/>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row>
    <row r="59" spans="1:25"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row>
    <row r="60" spans="1:25" x14ac:dyDescent="0.25">
      <c r="A60" s="176"/>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row>
    <row r="61" spans="1:25" x14ac:dyDescent="0.25">
      <c r="A61" s="176"/>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row>
    <row r="62" spans="1:25" x14ac:dyDescent="0.25">
      <c r="A62" s="176"/>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row>
    <row r="63" spans="1:25"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row>
    <row r="64" spans="1:25" x14ac:dyDescent="0.25">
      <c r="A64" s="176"/>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row>
    <row r="65" spans="1:25" x14ac:dyDescent="0.25">
      <c r="A65" s="176"/>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row>
    <row r="66" spans="1:25" x14ac:dyDescent="0.25">
      <c r="A66" s="176"/>
      <c r="B66" s="176"/>
      <c r="C66" s="176"/>
      <c r="D66" s="176"/>
      <c r="E66" s="176"/>
      <c r="F66" s="176"/>
      <c r="G66" s="176"/>
      <c r="H66" s="176"/>
      <c r="I66" s="176"/>
      <c r="J66" s="176"/>
      <c r="K66" s="176"/>
      <c r="L66" s="176"/>
      <c r="M66" s="176"/>
      <c r="N66" s="176"/>
      <c r="O66" s="176"/>
      <c r="P66" s="176"/>
      <c r="Q66" s="176"/>
      <c r="R66" s="176"/>
      <c r="S66" s="176"/>
      <c r="T66" s="176"/>
      <c r="U66" s="176"/>
      <c r="V66" s="176"/>
      <c r="W66" s="176"/>
      <c r="X66" s="176"/>
      <c r="Y66" s="176"/>
    </row>
    <row r="67" spans="1:25" x14ac:dyDescent="0.25">
      <c r="A67" s="176"/>
      <c r="B67" s="176"/>
      <c r="C67" s="176"/>
      <c r="D67" s="176"/>
      <c r="E67" s="176"/>
      <c r="F67" s="176"/>
      <c r="G67" s="176"/>
      <c r="H67" s="176"/>
      <c r="I67" s="176"/>
      <c r="J67" s="176"/>
      <c r="K67" s="176"/>
      <c r="L67" s="176"/>
      <c r="M67" s="176"/>
      <c r="N67" s="176"/>
      <c r="O67" s="176"/>
      <c r="P67" s="176"/>
      <c r="Q67" s="176"/>
      <c r="R67" s="176"/>
      <c r="S67" s="176"/>
      <c r="T67" s="176"/>
      <c r="U67" s="176"/>
      <c r="V67" s="176"/>
      <c r="W67" s="176"/>
      <c r="X67" s="176"/>
      <c r="Y67" s="176"/>
    </row>
    <row r="68" spans="1:25" x14ac:dyDescent="0.25">
      <c r="A68" s="176"/>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row>
    <row r="69" spans="1:25" x14ac:dyDescent="0.25">
      <c r="A69" s="176"/>
      <c r="B69" s="176"/>
      <c r="C69" s="176"/>
      <c r="D69" s="176"/>
      <c r="E69" s="176"/>
      <c r="F69" s="176"/>
      <c r="G69" s="176"/>
      <c r="H69" s="176"/>
      <c r="I69" s="176"/>
      <c r="J69" s="176"/>
      <c r="K69" s="176"/>
      <c r="L69" s="176"/>
      <c r="M69" s="176"/>
      <c r="N69" s="176"/>
      <c r="O69" s="176"/>
      <c r="P69" s="176"/>
      <c r="Q69" s="176"/>
      <c r="R69" s="176"/>
      <c r="S69" s="176"/>
      <c r="T69" s="176"/>
      <c r="U69" s="176"/>
      <c r="V69" s="176"/>
      <c r="W69" s="176"/>
      <c r="X69" s="176"/>
      <c r="Y69" s="176"/>
    </row>
    <row r="70" spans="1:25" x14ac:dyDescent="0.25">
      <c r="A70" s="176"/>
      <c r="B70" s="176"/>
      <c r="C70" s="176"/>
      <c r="D70" s="176"/>
      <c r="E70" s="176"/>
      <c r="F70" s="176"/>
      <c r="G70" s="176"/>
      <c r="H70" s="176"/>
      <c r="I70" s="176"/>
      <c r="J70" s="176"/>
      <c r="K70" s="176"/>
      <c r="L70" s="176"/>
      <c r="M70" s="176"/>
      <c r="N70" s="176"/>
      <c r="O70" s="176"/>
      <c r="P70" s="176"/>
      <c r="Q70" s="176"/>
      <c r="R70" s="176"/>
      <c r="S70" s="176"/>
      <c r="T70" s="176"/>
      <c r="U70" s="176"/>
      <c r="V70" s="176"/>
      <c r="W70" s="176"/>
      <c r="X70" s="176"/>
      <c r="Y70" s="176"/>
    </row>
    <row r="71" spans="1:25" x14ac:dyDescent="0.25">
      <c r="A71" s="176"/>
      <c r="B71" s="176"/>
      <c r="C71" s="176"/>
      <c r="D71" s="176"/>
      <c r="E71" s="176"/>
      <c r="F71" s="176"/>
      <c r="G71" s="176"/>
      <c r="H71" s="176"/>
      <c r="I71" s="176"/>
      <c r="J71" s="176"/>
      <c r="K71" s="176"/>
      <c r="L71" s="176"/>
      <c r="M71" s="176"/>
      <c r="N71" s="176"/>
      <c r="O71" s="176"/>
      <c r="P71" s="176"/>
      <c r="Q71" s="176"/>
      <c r="R71" s="176"/>
      <c r="S71" s="176"/>
      <c r="T71" s="176"/>
      <c r="U71" s="176"/>
      <c r="V71" s="176"/>
      <c r="W71" s="176"/>
      <c r="X71" s="176"/>
      <c r="Y71" s="176"/>
    </row>
    <row r="72" spans="1:25" x14ac:dyDescent="0.25">
      <c r="A72" s="176"/>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row>
    <row r="73" spans="1:25" x14ac:dyDescent="0.25">
      <c r="A73" s="176"/>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row>
    <row r="74" spans="1:25" x14ac:dyDescent="0.25">
      <c r="A74" s="176"/>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row>
    <row r="75" spans="1:25" x14ac:dyDescent="0.25">
      <c r="A75" s="176"/>
      <c r="B75" s="176"/>
      <c r="C75" s="176"/>
      <c r="D75" s="176"/>
      <c r="E75" s="176"/>
      <c r="F75" s="176"/>
      <c r="G75" s="176"/>
      <c r="H75" s="176"/>
      <c r="I75" s="176"/>
      <c r="J75" s="176"/>
      <c r="K75" s="176"/>
      <c r="L75" s="176"/>
      <c r="M75" s="176"/>
      <c r="N75" s="176"/>
      <c r="O75" s="176"/>
      <c r="P75" s="176"/>
      <c r="Q75" s="176"/>
      <c r="R75" s="176"/>
      <c r="S75" s="176"/>
      <c r="T75" s="176"/>
      <c r="U75" s="176"/>
      <c r="V75" s="176"/>
      <c r="W75" s="176"/>
      <c r="X75" s="176"/>
      <c r="Y75" s="176"/>
    </row>
    <row r="76" spans="1:25" x14ac:dyDescent="0.25">
      <c r="A76" s="176"/>
      <c r="B76" s="176"/>
      <c r="C76" s="176"/>
      <c r="D76" s="176"/>
      <c r="E76" s="176"/>
      <c r="F76" s="176"/>
      <c r="G76" s="176"/>
      <c r="H76" s="176"/>
      <c r="I76" s="176"/>
      <c r="J76" s="176"/>
      <c r="K76" s="176"/>
      <c r="L76" s="176"/>
      <c r="M76" s="176"/>
      <c r="N76" s="176"/>
      <c r="O76" s="176"/>
      <c r="P76" s="176"/>
      <c r="Q76" s="176"/>
      <c r="R76" s="176"/>
      <c r="S76" s="176"/>
      <c r="T76" s="176"/>
      <c r="U76" s="176"/>
      <c r="V76" s="176"/>
      <c r="W76" s="176"/>
      <c r="X76" s="176"/>
      <c r="Y76" s="176"/>
    </row>
    <row r="77" spans="1:25" x14ac:dyDescent="0.25">
      <c r="A77" s="176"/>
      <c r="B77" s="176"/>
      <c r="C77" s="176"/>
      <c r="D77" s="176"/>
      <c r="E77" s="176"/>
      <c r="F77" s="176"/>
      <c r="G77" s="176"/>
      <c r="H77" s="176"/>
      <c r="I77" s="176"/>
      <c r="J77" s="176"/>
      <c r="K77" s="176"/>
      <c r="L77" s="176"/>
      <c r="M77" s="176"/>
      <c r="N77" s="176"/>
      <c r="O77" s="176"/>
      <c r="P77" s="176"/>
      <c r="Q77" s="176"/>
      <c r="R77" s="176"/>
      <c r="S77" s="176"/>
      <c r="T77" s="176"/>
      <c r="U77" s="176"/>
      <c r="V77" s="176"/>
      <c r="W77" s="176"/>
      <c r="X77" s="176"/>
      <c r="Y77" s="176"/>
    </row>
    <row r="78" spans="1:25" x14ac:dyDescent="0.25">
      <c r="A78" s="176"/>
      <c r="B78" s="176"/>
      <c r="C78" s="176"/>
      <c r="D78" s="176"/>
      <c r="E78" s="176"/>
      <c r="F78" s="176"/>
      <c r="G78" s="176"/>
      <c r="H78" s="176"/>
      <c r="I78" s="176"/>
      <c r="J78" s="176"/>
      <c r="K78" s="176"/>
      <c r="L78" s="176"/>
      <c r="M78" s="176"/>
      <c r="N78" s="176"/>
      <c r="O78" s="176"/>
      <c r="P78" s="176"/>
      <c r="Q78" s="176"/>
      <c r="R78" s="176"/>
      <c r="S78" s="176"/>
      <c r="T78" s="176"/>
      <c r="U78" s="176"/>
      <c r="V78" s="176"/>
      <c r="W78" s="176"/>
      <c r="X78" s="176"/>
      <c r="Y78" s="176"/>
    </row>
    <row r="79" spans="1:25" x14ac:dyDescent="0.25">
      <c r="A79" s="176"/>
      <c r="B79" s="176"/>
      <c r="C79" s="176"/>
      <c r="D79" s="176"/>
      <c r="E79" s="176"/>
      <c r="F79" s="176"/>
      <c r="G79" s="176"/>
      <c r="H79" s="176"/>
      <c r="I79" s="176"/>
      <c r="J79" s="176"/>
      <c r="K79" s="176"/>
      <c r="L79" s="176"/>
      <c r="M79" s="176"/>
      <c r="N79" s="176"/>
      <c r="O79" s="176"/>
      <c r="P79" s="176"/>
      <c r="Q79" s="176"/>
      <c r="R79" s="176"/>
      <c r="S79" s="176"/>
      <c r="T79" s="176"/>
      <c r="U79" s="176"/>
      <c r="V79" s="176"/>
      <c r="W79" s="176"/>
      <c r="X79" s="176"/>
      <c r="Y79" s="176"/>
    </row>
    <row r="80" spans="1:25" x14ac:dyDescent="0.25">
      <c r="A80" s="176"/>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row>
    <row r="81" spans="1:25"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row>
    <row r="82" spans="1:25" x14ac:dyDescent="0.25">
      <c r="A82" s="176"/>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row>
    <row r="83" spans="1:25" x14ac:dyDescent="0.25">
      <c r="A83" s="176"/>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row>
    <row r="84" spans="1:25" x14ac:dyDescent="0.25">
      <c r="A84" s="176"/>
      <c r="B84" s="176"/>
      <c r="C84" s="176"/>
      <c r="D84" s="176"/>
      <c r="E84" s="176"/>
      <c r="F84" s="176"/>
      <c r="G84" s="176"/>
      <c r="H84" s="176"/>
      <c r="I84" s="176"/>
      <c r="J84" s="176"/>
      <c r="K84" s="176"/>
      <c r="L84" s="176"/>
      <c r="M84" s="176"/>
      <c r="N84" s="176"/>
      <c r="O84" s="176"/>
      <c r="P84" s="176"/>
      <c r="Q84" s="176"/>
      <c r="R84" s="176"/>
      <c r="S84" s="176"/>
      <c r="T84" s="176"/>
      <c r="U84" s="176"/>
      <c r="V84" s="176"/>
      <c r="W84" s="176"/>
      <c r="X84" s="176"/>
      <c r="Y84" s="176"/>
    </row>
    <row r="85" spans="1:25"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row>
    <row r="86" spans="1:25" x14ac:dyDescent="0.25">
      <c r="A86" s="176"/>
      <c r="B86" s="176"/>
      <c r="C86" s="176"/>
      <c r="D86" s="176"/>
      <c r="E86" s="176"/>
      <c r="F86" s="176"/>
      <c r="G86" s="176"/>
      <c r="H86" s="176"/>
      <c r="I86" s="176"/>
      <c r="J86" s="176"/>
      <c r="K86" s="176"/>
      <c r="L86" s="176"/>
      <c r="M86" s="176"/>
      <c r="N86" s="176"/>
      <c r="O86" s="176"/>
      <c r="P86" s="176"/>
      <c r="Q86" s="176"/>
      <c r="R86" s="176"/>
      <c r="S86" s="176"/>
      <c r="T86" s="176"/>
      <c r="U86" s="176"/>
      <c r="V86" s="176"/>
      <c r="W86" s="176"/>
      <c r="X86" s="176"/>
      <c r="Y86" s="176"/>
    </row>
    <row r="87" spans="1:25" x14ac:dyDescent="0.25">
      <c r="A87" s="176"/>
      <c r="B87" s="176"/>
      <c r="C87" s="176"/>
      <c r="D87" s="176"/>
      <c r="E87" s="176"/>
      <c r="F87" s="176"/>
      <c r="G87" s="176"/>
      <c r="H87" s="176"/>
      <c r="I87" s="176"/>
      <c r="J87" s="176"/>
      <c r="K87" s="176"/>
      <c r="L87" s="176"/>
      <c r="M87" s="176"/>
      <c r="N87" s="176"/>
      <c r="O87" s="176"/>
      <c r="P87" s="176"/>
      <c r="Q87" s="176"/>
      <c r="R87" s="176"/>
      <c r="S87" s="176"/>
      <c r="T87" s="176"/>
      <c r="U87" s="176"/>
      <c r="V87" s="176"/>
      <c r="W87" s="176"/>
      <c r="X87" s="176"/>
      <c r="Y87" s="176"/>
    </row>
    <row r="88" spans="1:25" x14ac:dyDescent="0.25">
      <c r="A88" s="176"/>
      <c r="B88" s="176"/>
      <c r="C88" s="176"/>
      <c r="D88" s="176"/>
      <c r="E88" s="176"/>
      <c r="F88" s="176"/>
      <c r="G88" s="176"/>
      <c r="H88" s="176"/>
      <c r="I88" s="176"/>
      <c r="J88" s="176"/>
      <c r="K88" s="176"/>
      <c r="L88" s="176"/>
      <c r="M88" s="176"/>
      <c r="N88" s="176"/>
      <c r="O88" s="176"/>
      <c r="P88" s="176"/>
      <c r="Q88" s="176"/>
      <c r="R88" s="176"/>
      <c r="S88" s="176"/>
      <c r="T88" s="176"/>
      <c r="U88" s="176"/>
      <c r="V88" s="176"/>
      <c r="W88" s="176"/>
      <c r="X88" s="176"/>
      <c r="Y88" s="176"/>
    </row>
    <row r="89" spans="1:25" x14ac:dyDescent="0.25">
      <c r="A89" s="176"/>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row>
    <row r="90" spans="1:25"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row>
    <row r="91" spans="1:25" x14ac:dyDescent="0.25">
      <c r="A91" s="176"/>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row>
    <row r="92" spans="1:25" x14ac:dyDescent="0.25">
      <c r="A92" s="176"/>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row>
    <row r="93" spans="1:25" x14ac:dyDescent="0.25">
      <c r="A93" s="176"/>
      <c r="B93" s="176"/>
      <c r="C93" s="176"/>
      <c r="D93" s="176"/>
      <c r="E93" s="176"/>
      <c r="F93" s="176"/>
      <c r="G93" s="176"/>
      <c r="H93" s="176"/>
      <c r="I93" s="176"/>
      <c r="J93" s="176"/>
      <c r="K93" s="176"/>
      <c r="L93" s="176"/>
      <c r="M93" s="176"/>
      <c r="N93" s="176"/>
      <c r="O93" s="176"/>
      <c r="P93" s="176"/>
      <c r="Q93" s="176"/>
      <c r="R93" s="176"/>
      <c r="S93" s="176"/>
      <c r="T93" s="176"/>
      <c r="U93" s="176"/>
      <c r="V93" s="176"/>
      <c r="W93" s="176"/>
      <c r="X93" s="176"/>
      <c r="Y93" s="176"/>
    </row>
    <row r="94" spans="1:25" x14ac:dyDescent="0.25">
      <c r="A94" s="176"/>
      <c r="B94" s="176"/>
      <c r="C94" s="176"/>
      <c r="D94" s="176"/>
      <c r="E94" s="176"/>
      <c r="F94" s="176"/>
      <c r="G94" s="176"/>
      <c r="H94" s="176"/>
      <c r="I94" s="176"/>
      <c r="J94" s="176"/>
      <c r="K94" s="176"/>
      <c r="L94" s="176"/>
      <c r="M94" s="176"/>
      <c r="N94" s="176"/>
      <c r="O94" s="176"/>
      <c r="P94" s="176"/>
      <c r="Q94" s="176"/>
      <c r="R94" s="176"/>
      <c r="S94" s="176"/>
      <c r="T94" s="176"/>
      <c r="U94" s="176"/>
      <c r="V94" s="176"/>
      <c r="W94" s="176"/>
      <c r="X94" s="176"/>
      <c r="Y94" s="176"/>
    </row>
    <row r="95" spans="1:25" x14ac:dyDescent="0.25">
      <c r="A95" s="176"/>
      <c r="B95" s="176"/>
      <c r="C95" s="176"/>
      <c r="D95" s="176"/>
      <c r="E95" s="176"/>
      <c r="F95" s="176"/>
      <c r="G95" s="176"/>
      <c r="H95" s="176"/>
      <c r="I95" s="176"/>
      <c r="J95" s="176"/>
      <c r="K95" s="176"/>
      <c r="L95" s="176"/>
      <c r="M95" s="176"/>
      <c r="N95" s="176"/>
      <c r="O95" s="176"/>
      <c r="P95" s="176"/>
      <c r="Q95" s="176"/>
      <c r="R95" s="176"/>
      <c r="S95" s="176"/>
      <c r="T95" s="176"/>
      <c r="U95" s="176"/>
      <c r="V95" s="176"/>
      <c r="W95" s="176"/>
      <c r="X95" s="176"/>
      <c r="Y95" s="176"/>
    </row>
    <row r="96" spans="1:25" x14ac:dyDescent="0.25">
      <c r="A96" s="176"/>
      <c r="B96" s="176"/>
      <c r="C96" s="176"/>
      <c r="D96" s="176"/>
      <c r="E96" s="176"/>
      <c r="F96" s="176"/>
      <c r="G96" s="176"/>
      <c r="H96" s="176"/>
      <c r="I96" s="176"/>
      <c r="J96" s="176"/>
      <c r="K96" s="176"/>
      <c r="L96" s="176"/>
      <c r="M96" s="176"/>
      <c r="N96" s="176"/>
      <c r="O96" s="176"/>
      <c r="P96" s="176"/>
      <c r="Q96" s="176"/>
      <c r="R96" s="176"/>
      <c r="S96" s="176"/>
      <c r="T96" s="176"/>
      <c r="U96" s="176"/>
      <c r="V96" s="176"/>
      <c r="W96" s="176"/>
      <c r="X96" s="176"/>
      <c r="Y96" s="176"/>
    </row>
    <row r="97" spans="1:25" x14ac:dyDescent="0.25">
      <c r="A97" s="176"/>
      <c r="B97" s="176"/>
      <c r="C97" s="176"/>
      <c r="D97" s="176"/>
      <c r="E97" s="176"/>
      <c r="F97" s="176"/>
      <c r="G97" s="176"/>
      <c r="H97" s="176"/>
      <c r="I97" s="176"/>
      <c r="J97" s="176"/>
      <c r="K97" s="176"/>
      <c r="L97" s="176"/>
      <c r="M97" s="176"/>
      <c r="N97" s="176"/>
      <c r="O97" s="176"/>
      <c r="P97" s="176"/>
      <c r="Q97" s="176"/>
      <c r="R97" s="176"/>
      <c r="S97" s="176"/>
      <c r="T97" s="176"/>
      <c r="U97" s="176"/>
      <c r="V97" s="176"/>
      <c r="W97" s="176"/>
      <c r="X97" s="176"/>
      <c r="Y97" s="176"/>
    </row>
    <row r="98" spans="1:25" x14ac:dyDescent="0.25">
      <c r="A98" s="176"/>
      <c r="B98" s="176"/>
      <c r="C98" s="176"/>
      <c r="D98" s="176"/>
      <c r="E98" s="176"/>
      <c r="F98" s="176"/>
      <c r="G98" s="176"/>
      <c r="H98" s="176"/>
      <c r="I98" s="176"/>
      <c r="J98" s="176"/>
      <c r="K98" s="176"/>
      <c r="L98" s="176"/>
      <c r="M98" s="176"/>
      <c r="N98" s="176"/>
      <c r="O98" s="176"/>
      <c r="P98" s="176"/>
      <c r="Q98" s="176"/>
      <c r="R98" s="176"/>
      <c r="S98" s="176"/>
      <c r="T98" s="176"/>
      <c r="U98" s="176"/>
      <c r="V98" s="176"/>
      <c r="W98" s="176"/>
      <c r="X98" s="176"/>
      <c r="Y98" s="176"/>
    </row>
    <row r="99" spans="1:25"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c r="W99" s="176"/>
      <c r="X99" s="176"/>
      <c r="Y99" s="176"/>
    </row>
    <row r="100" spans="1:25" x14ac:dyDescent="0.25">
      <c r="A100" s="176"/>
      <c r="B100" s="176"/>
      <c r="C100" s="176"/>
      <c r="D100" s="176"/>
      <c r="E100" s="176"/>
      <c r="F100" s="176"/>
      <c r="G100" s="176"/>
      <c r="H100" s="176"/>
      <c r="I100" s="176"/>
      <c r="J100" s="176"/>
      <c r="K100" s="176"/>
      <c r="L100" s="176"/>
      <c r="M100" s="176"/>
      <c r="N100" s="176"/>
      <c r="O100" s="176"/>
      <c r="P100" s="176"/>
      <c r="Q100" s="176"/>
      <c r="R100" s="176"/>
      <c r="S100" s="176"/>
      <c r="T100" s="176"/>
      <c r="U100" s="176"/>
      <c r="V100" s="176"/>
      <c r="W100" s="176"/>
      <c r="X100" s="176"/>
      <c r="Y100" s="176"/>
    </row>
    <row r="101" spans="1:25" x14ac:dyDescent="0.25">
      <c r="A101" s="176"/>
      <c r="B101" s="176"/>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row>
    <row r="102" spans="1:25"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c r="W102" s="176"/>
      <c r="X102" s="176"/>
      <c r="Y102" s="176"/>
    </row>
    <row r="103" spans="1:25" x14ac:dyDescent="0.25">
      <c r="A103" s="176"/>
      <c r="B103" s="176"/>
      <c r="C103" s="176"/>
      <c r="D103" s="176"/>
      <c r="E103" s="176"/>
      <c r="F103" s="176"/>
      <c r="G103" s="176"/>
      <c r="H103" s="176"/>
      <c r="I103" s="176"/>
      <c r="J103" s="176"/>
      <c r="K103" s="176"/>
      <c r="L103" s="176"/>
      <c r="M103" s="176"/>
      <c r="N103" s="176"/>
      <c r="O103" s="176"/>
      <c r="P103" s="176"/>
      <c r="Q103" s="176"/>
      <c r="R103" s="176"/>
      <c r="S103" s="176"/>
      <c r="T103" s="176"/>
      <c r="U103" s="176"/>
      <c r="V103" s="176"/>
      <c r="W103" s="176"/>
      <c r="X103" s="176"/>
      <c r="Y103" s="176"/>
    </row>
    <row r="104" spans="1:25" x14ac:dyDescent="0.25">
      <c r="A104" s="176"/>
      <c r="B104" s="176"/>
      <c r="C104" s="176"/>
      <c r="D104" s="176"/>
      <c r="E104" s="176"/>
      <c r="F104" s="176"/>
      <c r="G104" s="176"/>
      <c r="H104" s="176"/>
      <c r="I104" s="176"/>
      <c r="J104" s="176"/>
      <c r="K104" s="176"/>
      <c r="L104" s="176"/>
      <c r="M104" s="176"/>
      <c r="N104" s="176"/>
      <c r="O104" s="176"/>
      <c r="P104" s="176"/>
      <c r="Q104" s="176"/>
      <c r="R104" s="176"/>
      <c r="S104" s="176"/>
      <c r="T104" s="176"/>
      <c r="U104" s="176"/>
      <c r="V104" s="176"/>
      <c r="W104" s="176"/>
      <c r="X104" s="176"/>
      <c r="Y104" s="176"/>
    </row>
    <row r="105" spans="1:25" x14ac:dyDescent="0.25">
      <c r="A105" s="176"/>
      <c r="B105" s="176"/>
      <c r="C105" s="176"/>
      <c r="D105" s="176"/>
      <c r="E105" s="176"/>
      <c r="F105" s="176"/>
      <c r="G105" s="176"/>
      <c r="H105" s="176"/>
      <c r="I105" s="176"/>
      <c r="J105" s="176"/>
      <c r="K105" s="176"/>
      <c r="L105" s="176"/>
      <c r="M105" s="176"/>
      <c r="N105" s="176"/>
      <c r="O105" s="176"/>
      <c r="P105" s="176"/>
      <c r="Q105" s="176"/>
      <c r="R105" s="176"/>
      <c r="S105" s="176"/>
      <c r="T105" s="176"/>
      <c r="U105" s="176"/>
      <c r="V105" s="176"/>
      <c r="W105" s="176"/>
      <c r="X105" s="176"/>
      <c r="Y105" s="176"/>
    </row>
    <row r="106" spans="1:25" x14ac:dyDescent="0.25">
      <c r="A106" s="176"/>
      <c r="B106" s="176"/>
      <c r="C106" s="176"/>
      <c r="D106" s="176"/>
      <c r="E106" s="176"/>
      <c r="F106" s="176"/>
      <c r="G106" s="176"/>
      <c r="H106" s="176"/>
      <c r="I106" s="176"/>
      <c r="J106" s="176"/>
      <c r="K106" s="176"/>
      <c r="L106" s="176"/>
      <c r="M106" s="176"/>
      <c r="N106" s="176"/>
      <c r="O106" s="176"/>
      <c r="P106" s="176"/>
      <c r="Q106" s="176"/>
      <c r="R106" s="176"/>
      <c r="S106" s="176"/>
      <c r="T106" s="176"/>
      <c r="U106" s="176"/>
      <c r="V106" s="176"/>
      <c r="W106" s="176"/>
      <c r="X106" s="176"/>
      <c r="Y106" s="176"/>
    </row>
    <row r="107" spans="1:25"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c r="W107" s="176"/>
      <c r="X107" s="176"/>
      <c r="Y107" s="176"/>
    </row>
    <row r="108" spans="1:25" x14ac:dyDescent="0.25">
      <c r="A108" s="176"/>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c r="X108" s="176"/>
      <c r="Y108" s="176"/>
    </row>
    <row r="109" spans="1:25" x14ac:dyDescent="0.25">
      <c r="A109" s="176"/>
      <c r="B109" s="176"/>
      <c r="C109" s="176"/>
      <c r="D109" s="176"/>
      <c r="E109" s="176"/>
      <c r="F109" s="176"/>
      <c r="G109" s="176"/>
      <c r="H109" s="176"/>
      <c r="I109" s="176"/>
      <c r="J109" s="176"/>
      <c r="K109" s="176"/>
      <c r="L109" s="176"/>
      <c r="M109" s="176"/>
      <c r="N109" s="176"/>
      <c r="O109" s="176"/>
      <c r="P109" s="176"/>
      <c r="Q109" s="176"/>
      <c r="R109" s="176"/>
      <c r="S109" s="176"/>
      <c r="T109" s="176"/>
      <c r="U109" s="176"/>
      <c r="V109" s="176"/>
      <c r="W109" s="176"/>
      <c r="X109" s="176"/>
      <c r="Y109" s="176"/>
    </row>
    <row r="110" spans="1:25" x14ac:dyDescent="0.25">
      <c r="A110" s="176"/>
      <c r="B110" s="176"/>
      <c r="C110" s="176"/>
      <c r="D110" s="176"/>
      <c r="E110" s="176"/>
      <c r="F110" s="176"/>
      <c r="G110" s="176"/>
      <c r="H110" s="176"/>
      <c r="I110" s="176"/>
      <c r="J110" s="176"/>
      <c r="K110" s="176"/>
      <c r="L110" s="176"/>
      <c r="M110" s="176"/>
      <c r="N110" s="176"/>
      <c r="O110" s="176"/>
      <c r="P110" s="176"/>
      <c r="Q110" s="176"/>
      <c r="R110" s="176"/>
      <c r="S110" s="176"/>
      <c r="T110" s="176"/>
      <c r="U110" s="176"/>
      <c r="V110" s="176"/>
      <c r="W110" s="176"/>
      <c r="X110" s="176"/>
      <c r="Y110" s="176"/>
    </row>
    <row r="111" spans="1:25"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c r="W111" s="176"/>
      <c r="X111" s="176"/>
      <c r="Y111" s="176"/>
    </row>
    <row r="112" spans="1:25" x14ac:dyDescent="0.25">
      <c r="A112" s="176"/>
      <c r="B112" s="176"/>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row>
    <row r="113" spans="1:25" x14ac:dyDescent="0.25">
      <c r="A113" s="176"/>
      <c r="B113" s="176"/>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row>
    <row r="114" spans="1:25" x14ac:dyDescent="0.25">
      <c r="A114" s="176"/>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row>
    <row r="115" spans="1:25" x14ac:dyDescent="0.25">
      <c r="A115" s="176"/>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row>
    <row r="116" spans="1:25"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c r="W116" s="176"/>
      <c r="X116" s="176"/>
      <c r="Y116" s="176"/>
    </row>
    <row r="117" spans="1:25" x14ac:dyDescent="0.25">
      <c r="A117" s="176"/>
      <c r="B117" s="176"/>
      <c r="C117" s="176"/>
      <c r="D117" s="176"/>
      <c r="E117" s="176"/>
      <c r="F117" s="176"/>
      <c r="G117" s="176"/>
      <c r="H117" s="176"/>
      <c r="I117" s="176"/>
      <c r="J117" s="176"/>
      <c r="K117" s="176"/>
      <c r="L117" s="176"/>
      <c r="M117" s="176"/>
      <c r="N117" s="176"/>
      <c r="O117" s="176"/>
      <c r="P117" s="176"/>
      <c r="Q117" s="176"/>
      <c r="R117" s="176"/>
      <c r="S117" s="176"/>
      <c r="T117" s="176"/>
      <c r="U117" s="176"/>
      <c r="V117" s="176"/>
      <c r="W117" s="176"/>
      <c r="X117" s="176"/>
      <c r="Y117" s="176"/>
    </row>
    <row r="118" spans="1:25" x14ac:dyDescent="0.25">
      <c r="A118" s="176"/>
      <c r="B118" s="176"/>
      <c r="C118" s="176"/>
      <c r="D118" s="176"/>
      <c r="E118" s="176"/>
      <c r="F118" s="176"/>
      <c r="G118" s="176"/>
      <c r="H118" s="176"/>
      <c r="I118" s="176"/>
      <c r="J118" s="176"/>
      <c r="K118" s="176"/>
      <c r="L118" s="176"/>
      <c r="M118" s="176"/>
      <c r="N118" s="176"/>
      <c r="O118" s="176"/>
      <c r="P118" s="176"/>
      <c r="Q118" s="176"/>
      <c r="R118" s="176"/>
      <c r="S118" s="176"/>
      <c r="T118" s="176"/>
      <c r="U118" s="176"/>
      <c r="V118" s="176"/>
      <c r="W118" s="176"/>
      <c r="X118" s="176"/>
      <c r="Y118" s="176"/>
    </row>
    <row r="119" spans="1:25" x14ac:dyDescent="0.25">
      <c r="A119" s="176"/>
      <c r="B119" s="176"/>
      <c r="C119" s="176"/>
      <c r="D119" s="176"/>
      <c r="E119" s="176"/>
      <c r="F119" s="176"/>
      <c r="G119" s="176"/>
      <c r="H119" s="176"/>
      <c r="I119" s="176"/>
      <c r="J119" s="176"/>
      <c r="K119" s="176"/>
      <c r="L119" s="176"/>
      <c r="M119" s="176"/>
      <c r="N119" s="176"/>
      <c r="O119" s="176"/>
      <c r="P119" s="176"/>
      <c r="Q119" s="176"/>
      <c r="R119" s="176"/>
      <c r="S119" s="176"/>
      <c r="T119" s="176"/>
      <c r="U119" s="176"/>
      <c r="V119" s="176"/>
      <c r="W119" s="176"/>
      <c r="X119" s="176"/>
      <c r="Y119" s="176"/>
    </row>
    <row r="120" spans="1:25" x14ac:dyDescent="0.25">
      <c r="A120" s="176"/>
      <c r="B120" s="176"/>
      <c r="C120" s="176"/>
      <c r="D120" s="176"/>
      <c r="E120" s="176"/>
      <c r="F120" s="176"/>
      <c r="G120" s="176"/>
      <c r="H120" s="176"/>
      <c r="I120" s="176"/>
      <c r="J120" s="176"/>
      <c r="K120" s="176"/>
      <c r="L120" s="176"/>
      <c r="M120" s="176"/>
      <c r="N120" s="176"/>
      <c r="O120" s="176"/>
      <c r="P120" s="176"/>
      <c r="Q120" s="176"/>
      <c r="R120" s="176"/>
      <c r="S120" s="176"/>
      <c r="T120" s="176"/>
      <c r="U120" s="176"/>
      <c r="V120" s="176"/>
      <c r="W120" s="176"/>
      <c r="X120" s="176"/>
      <c r="Y120" s="176"/>
    </row>
    <row r="121" spans="1:25"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c r="W121" s="176"/>
      <c r="X121" s="176"/>
      <c r="Y121" s="176"/>
    </row>
    <row r="122" spans="1:25" x14ac:dyDescent="0.25">
      <c r="A122" s="176"/>
      <c r="B122" s="176"/>
      <c r="C122" s="176"/>
      <c r="D122" s="176"/>
      <c r="E122" s="176"/>
      <c r="F122" s="176"/>
      <c r="G122" s="176"/>
      <c r="H122" s="176"/>
      <c r="I122" s="176"/>
      <c r="J122" s="176"/>
      <c r="K122" s="176"/>
      <c r="L122" s="176"/>
      <c r="M122" s="176"/>
      <c r="N122" s="176"/>
      <c r="O122" s="176"/>
      <c r="P122" s="176"/>
      <c r="Q122" s="176"/>
      <c r="R122" s="176"/>
      <c r="S122" s="176"/>
      <c r="T122" s="176"/>
      <c r="U122" s="176"/>
      <c r="V122" s="176"/>
      <c r="W122" s="176"/>
      <c r="X122" s="176"/>
      <c r="Y122" s="176"/>
    </row>
    <row r="123" spans="1:25" x14ac:dyDescent="0.25">
      <c r="A123" s="176"/>
      <c r="B123" s="176"/>
      <c r="C123" s="176"/>
      <c r="D123" s="176"/>
      <c r="E123" s="176"/>
      <c r="F123" s="176"/>
      <c r="G123" s="176"/>
      <c r="H123" s="176"/>
      <c r="I123" s="176"/>
      <c r="J123" s="176"/>
      <c r="K123" s="176"/>
      <c r="L123" s="176"/>
      <c r="M123" s="176"/>
      <c r="N123" s="176"/>
      <c r="O123" s="176"/>
      <c r="P123" s="176"/>
      <c r="Q123" s="176"/>
      <c r="R123" s="176"/>
      <c r="S123" s="176"/>
      <c r="T123" s="176"/>
      <c r="U123" s="176"/>
      <c r="V123" s="176"/>
      <c r="W123" s="176"/>
      <c r="X123" s="176"/>
      <c r="Y123" s="176"/>
    </row>
    <row r="124" spans="1:25" x14ac:dyDescent="0.25">
      <c r="A124" s="176"/>
      <c r="B124" s="176"/>
      <c r="C124" s="176"/>
      <c r="D124" s="176"/>
      <c r="E124" s="176"/>
      <c r="F124" s="176"/>
      <c r="G124" s="176"/>
      <c r="H124" s="176"/>
      <c r="I124" s="176"/>
      <c r="J124" s="176"/>
      <c r="K124" s="176"/>
      <c r="L124" s="176"/>
      <c r="M124" s="176"/>
      <c r="N124" s="176"/>
      <c r="O124" s="176"/>
      <c r="P124" s="176"/>
      <c r="Q124" s="176"/>
      <c r="R124" s="176"/>
      <c r="S124" s="176"/>
      <c r="T124" s="176"/>
      <c r="U124" s="176"/>
      <c r="V124" s="176"/>
      <c r="W124" s="176"/>
      <c r="X124" s="176"/>
      <c r="Y124" s="176"/>
    </row>
    <row r="125" spans="1:25" x14ac:dyDescent="0.25">
      <c r="A125" s="176"/>
      <c r="B125" s="176"/>
      <c r="C125" s="176"/>
      <c r="D125" s="176"/>
      <c r="E125" s="176"/>
      <c r="F125" s="176"/>
      <c r="G125" s="176"/>
      <c r="H125" s="176"/>
      <c r="I125" s="176"/>
      <c r="J125" s="176"/>
      <c r="K125" s="176"/>
      <c r="L125" s="176"/>
      <c r="M125" s="176"/>
      <c r="N125" s="176"/>
      <c r="O125" s="176"/>
      <c r="P125" s="176"/>
      <c r="Q125" s="176"/>
      <c r="R125" s="176"/>
      <c r="S125" s="176"/>
      <c r="T125" s="176"/>
      <c r="U125" s="176"/>
      <c r="V125" s="176"/>
      <c r="W125" s="176"/>
      <c r="X125" s="176"/>
      <c r="Y125" s="176"/>
    </row>
    <row r="126" spans="1:25"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c r="W126" s="176"/>
      <c r="X126" s="176"/>
      <c r="Y126" s="176"/>
    </row>
    <row r="127" spans="1:25"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c r="W127" s="176"/>
      <c r="X127" s="176"/>
      <c r="Y127" s="176"/>
    </row>
    <row r="128" spans="1:25"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c r="W128" s="176"/>
      <c r="X128" s="176"/>
      <c r="Y128" s="176"/>
    </row>
    <row r="129" spans="1:25"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c r="W129" s="176"/>
      <c r="X129" s="176"/>
      <c r="Y129" s="176"/>
    </row>
    <row r="130" spans="1:25"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c r="W130" s="176"/>
      <c r="X130" s="176"/>
      <c r="Y130" s="176"/>
    </row>
    <row r="131" spans="1:25" x14ac:dyDescent="0.25">
      <c r="A131" s="176"/>
      <c r="B131" s="176"/>
      <c r="C131" s="176"/>
      <c r="D131" s="176"/>
      <c r="E131" s="176"/>
      <c r="F131" s="176"/>
      <c r="G131" s="176"/>
      <c r="H131" s="176"/>
      <c r="I131" s="176"/>
      <c r="J131" s="176"/>
      <c r="K131" s="176"/>
      <c r="L131" s="176"/>
      <c r="M131" s="176"/>
      <c r="N131" s="176"/>
      <c r="O131" s="176"/>
      <c r="P131" s="176"/>
      <c r="Q131" s="176"/>
      <c r="R131" s="176"/>
      <c r="S131" s="176"/>
      <c r="T131" s="176"/>
      <c r="U131" s="176"/>
      <c r="V131" s="176"/>
      <c r="W131" s="176"/>
      <c r="X131" s="176"/>
      <c r="Y131" s="176"/>
    </row>
    <row r="132" spans="1:25" x14ac:dyDescent="0.25">
      <c r="A132" s="176"/>
      <c r="B132" s="176"/>
      <c r="C132" s="176"/>
      <c r="D132" s="176"/>
      <c r="E132" s="176"/>
      <c r="F132" s="176"/>
      <c r="G132" s="176"/>
      <c r="H132" s="176"/>
      <c r="I132" s="176"/>
      <c r="J132" s="176"/>
      <c r="K132" s="176"/>
      <c r="L132" s="176"/>
      <c r="M132" s="176"/>
      <c r="N132" s="176"/>
      <c r="O132" s="176"/>
      <c r="P132" s="176"/>
      <c r="Q132" s="176"/>
      <c r="R132" s="176"/>
      <c r="S132" s="176"/>
      <c r="T132" s="176"/>
      <c r="U132" s="176"/>
      <c r="V132" s="176"/>
      <c r="W132" s="176"/>
      <c r="X132" s="176"/>
      <c r="Y132" s="176"/>
    </row>
    <row r="133" spans="1:25" x14ac:dyDescent="0.25">
      <c r="A133" s="176"/>
      <c r="B133" s="176"/>
      <c r="C133" s="176"/>
      <c r="D133" s="176"/>
      <c r="E133" s="176"/>
      <c r="F133" s="176"/>
      <c r="G133" s="176"/>
      <c r="H133" s="176"/>
      <c r="I133" s="176"/>
      <c r="J133" s="176"/>
      <c r="K133" s="176"/>
      <c r="L133" s="176"/>
      <c r="M133" s="176"/>
      <c r="N133" s="176"/>
      <c r="O133" s="176"/>
      <c r="P133" s="176"/>
      <c r="Q133" s="176"/>
      <c r="R133" s="176"/>
      <c r="S133" s="176"/>
      <c r="T133" s="176"/>
      <c r="U133" s="176"/>
      <c r="V133" s="176"/>
      <c r="W133" s="176"/>
      <c r="X133" s="176"/>
      <c r="Y133" s="176"/>
    </row>
    <row r="134" spans="1:25" x14ac:dyDescent="0.25">
      <c r="A134" s="176"/>
      <c r="B134" s="176"/>
      <c r="C134" s="176"/>
      <c r="D134" s="176"/>
      <c r="E134" s="176"/>
      <c r="F134" s="176"/>
      <c r="G134" s="176"/>
      <c r="H134" s="176"/>
      <c r="I134" s="176"/>
      <c r="J134" s="176"/>
      <c r="K134" s="176"/>
      <c r="L134" s="176"/>
      <c r="M134" s="176"/>
      <c r="N134" s="176"/>
      <c r="O134" s="176"/>
      <c r="P134" s="176"/>
      <c r="Q134" s="176"/>
      <c r="R134" s="176"/>
      <c r="S134" s="176"/>
      <c r="T134" s="176"/>
      <c r="U134" s="176"/>
      <c r="V134" s="176"/>
      <c r="W134" s="176"/>
      <c r="X134" s="176"/>
      <c r="Y134" s="176"/>
    </row>
    <row r="135" spans="1:25" x14ac:dyDescent="0.25">
      <c r="A135" s="176"/>
      <c r="B135" s="176"/>
      <c r="C135" s="176"/>
      <c r="D135" s="176"/>
      <c r="E135" s="176"/>
      <c r="F135" s="176"/>
      <c r="G135" s="176"/>
      <c r="H135" s="176"/>
      <c r="I135" s="176"/>
      <c r="J135" s="176"/>
      <c r="K135" s="176"/>
      <c r="L135" s="176"/>
      <c r="M135" s="176"/>
      <c r="N135" s="176"/>
      <c r="O135" s="176"/>
      <c r="P135" s="176"/>
      <c r="Q135" s="176"/>
      <c r="R135" s="176"/>
      <c r="S135" s="176"/>
      <c r="T135" s="176"/>
      <c r="U135" s="176"/>
      <c r="V135" s="176"/>
      <c r="W135" s="176"/>
      <c r="X135" s="176"/>
      <c r="Y135" s="176"/>
    </row>
    <row r="136" spans="1:25" x14ac:dyDescent="0.25">
      <c r="A136" s="176"/>
      <c r="B136" s="176"/>
      <c r="C136" s="176"/>
      <c r="D136" s="176"/>
      <c r="E136" s="176"/>
      <c r="F136" s="176"/>
      <c r="G136" s="176"/>
      <c r="H136" s="176"/>
      <c r="I136" s="176"/>
      <c r="J136" s="176"/>
      <c r="K136" s="176"/>
      <c r="L136" s="176"/>
      <c r="M136" s="176"/>
      <c r="N136" s="176"/>
      <c r="O136" s="176"/>
      <c r="P136" s="176"/>
      <c r="Q136" s="176"/>
      <c r="R136" s="176"/>
      <c r="S136" s="176"/>
      <c r="T136" s="176"/>
      <c r="U136" s="176"/>
      <c r="V136" s="176"/>
      <c r="W136" s="176"/>
      <c r="X136" s="176"/>
      <c r="Y136" s="176"/>
    </row>
    <row r="137" spans="1:25" x14ac:dyDescent="0.25">
      <c r="A137" s="176"/>
      <c r="B137" s="176"/>
      <c r="C137" s="176"/>
      <c r="D137" s="176"/>
      <c r="E137" s="176"/>
      <c r="F137" s="176"/>
      <c r="G137" s="176"/>
      <c r="H137" s="176"/>
      <c r="I137" s="176"/>
      <c r="J137" s="176"/>
      <c r="K137" s="176"/>
      <c r="L137" s="176"/>
      <c r="M137" s="176"/>
      <c r="N137" s="176"/>
      <c r="O137" s="176"/>
      <c r="P137" s="176"/>
      <c r="Q137" s="176"/>
      <c r="R137" s="176"/>
      <c r="S137" s="176"/>
      <c r="T137" s="176"/>
      <c r="U137" s="176"/>
      <c r="V137" s="176"/>
      <c r="W137" s="176"/>
      <c r="X137" s="176"/>
      <c r="Y137" s="176"/>
    </row>
    <row r="138" spans="1:25" x14ac:dyDescent="0.25">
      <c r="A138" s="176"/>
      <c r="B138" s="176"/>
      <c r="C138" s="176"/>
      <c r="D138" s="176"/>
      <c r="E138" s="176"/>
      <c r="F138" s="176"/>
      <c r="G138" s="176"/>
      <c r="H138" s="176"/>
      <c r="I138" s="176"/>
      <c r="J138" s="176"/>
      <c r="K138" s="176"/>
      <c r="L138" s="176"/>
      <c r="M138" s="176"/>
      <c r="N138" s="176"/>
      <c r="O138" s="176"/>
      <c r="P138" s="176"/>
      <c r="Q138" s="176"/>
      <c r="R138" s="176"/>
      <c r="S138" s="176"/>
      <c r="T138" s="176"/>
      <c r="U138" s="176"/>
      <c r="V138" s="176"/>
      <c r="W138" s="176"/>
      <c r="X138" s="176"/>
      <c r="Y138" s="176"/>
    </row>
    <row r="139" spans="1:25" x14ac:dyDescent="0.25">
      <c r="A139" s="176"/>
      <c r="B139" s="176"/>
      <c r="C139" s="176"/>
      <c r="D139" s="176"/>
      <c r="E139" s="176"/>
      <c r="F139" s="176"/>
      <c r="G139" s="176"/>
      <c r="H139" s="176"/>
      <c r="I139" s="176"/>
      <c r="J139" s="176"/>
      <c r="K139" s="176"/>
      <c r="L139" s="176"/>
      <c r="M139" s="176"/>
      <c r="N139" s="176"/>
      <c r="O139" s="176"/>
      <c r="P139" s="176"/>
      <c r="Q139" s="176"/>
      <c r="R139" s="176"/>
      <c r="S139" s="176"/>
      <c r="T139" s="176"/>
      <c r="U139" s="176"/>
      <c r="V139" s="176"/>
      <c r="W139" s="176"/>
      <c r="X139" s="176"/>
      <c r="Y139" s="176"/>
    </row>
    <row r="140" spans="1:25" x14ac:dyDescent="0.25">
      <c r="A140" s="176"/>
      <c r="B140" s="176"/>
      <c r="C140" s="176"/>
      <c r="D140" s="176"/>
      <c r="E140" s="176"/>
      <c r="F140" s="176"/>
      <c r="G140" s="176"/>
      <c r="H140" s="176"/>
      <c r="I140" s="176"/>
      <c r="J140" s="176"/>
      <c r="K140" s="176"/>
      <c r="L140" s="176"/>
      <c r="M140" s="176"/>
      <c r="N140" s="176"/>
      <c r="O140" s="176"/>
      <c r="P140" s="176"/>
      <c r="Q140" s="176"/>
      <c r="R140" s="176"/>
      <c r="S140" s="176"/>
      <c r="T140" s="176"/>
      <c r="U140" s="176"/>
      <c r="V140" s="176"/>
      <c r="W140" s="176"/>
      <c r="X140" s="176"/>
      <c r="Y140" s="176"/>
    </row>
    <row r="141" spans="1:25" x14ac:dyDescent="0.25">
      <c r="A141" s="176"/>
      <c r="B141" s="176"/>
      <c r="C141" s="176"/>
      <c r="D141" s="176"/>
      <c r="E141" s="176"/>
      <c r="F141" s="176"/>
      <c r="G141" s="176"/>
      <c r="H141" s="176"/>
      <c r="I141" s="176"/>
      <c r="J141" s="176"/>
      <c r="K141" s="176"/>
      <c r="L141" s="176"/>
      <c r="M141" s="176"/>
      <c r="N141" s="176"/>
      <c r="O141" s="176"/>
      <c r="P141" s="176"/>
      <c r="Q141" s="176"/>
      <c r="R141" s="176"/>
      <c r="S141" s="176"/>
      <c r="T141" s="176"/>
      <c r="U141" s="176"/>
      <c r="V141" s="176"/>
      <c r="W141" s="176"/>
      <c r="X141" s="176"/>
      <c r="Y141" s="176"/>
    </row>
    <row r="142" spans="1:25" x14ac:dyDescent="0.25">
      <c r="A142" s="176"/>
      <c r="B142" s="176"/>
      <c r="C142" s="176"/>
      <c r="D142" s="176"/>
      <c r="E142" s="176"/>
      <c r="F142" s="176"/>
      <c r="G142" s="176"/>
      <c r="H142" s="176"/>
      <c r="I142" s="176"/>
      <c r="J142" s="176"/>
      <c r="K142" s="176"/>
      <c r="L142" s="176"/>
      <c r="M142" s="176"/>
      <c r="N142" s="176"/>
      <c r="O142" s="176"/>
      <c r="P142" s="176"/>
      <c r="Q142" s="176"/>
      <c r="R142" s="176"/>
      <c r="S142" s="176"/>
      <c r="T142" s="176"/>
      <c r="U142" s="176"/>
      <c r="V142" s="176"/>
      <c r="W142" s="176"/>
      <c r="X142" s="176"/>
      <c r="Y142" s="176"/>
    </row>
    <row r="143" spans="1:25" x14ac:dyDescent="0.25">
      <c r="A143" s="176"/>
      <c r="B143" s="176"/>
      <c r="C143" s="176"/>
      <c r="D143" s="176"/>
      <c r="E143" s="176"/>
      <c r="F143" s="176"/>
      <c r="G143" s="176"/>
      <c r="H143" s="176"/>
      <c r="I143" s="176"/>
      <c r="J143" s="176"/>
      <c r="K143" s="176"/>
      <c r="L143" s="176"/>
      <c r="M143" s="176"/>
      <c r="N143" s="176"/>
      <c r="O143" s="176"/>
      <c r="P143" s="176"/>
      <c r="Q143" s="176"/>
      <c r="R143" s="176"/>
      <c r="S143" s="176"/>
      <c r="T143" s="176"/>
      <c r="U143" s="176"/>
      <c r="V143" s="176"/>
      <c r="W143" s="176"/>
      <c r="X143" s="176"/>
      <c r="Y143" s="176"/>
    </row>
    <row r="144" spans="1:25" x14ac:dyDescent="0.25">
      <c r="A144" s="176"/>
      <c r="B144" s="176"/>
      <c r="C144" s="176"/>
      <c r="D144" s="176"/>
      <c r="E144" s="176"/>
      <c r="F144" s="176"/>
      <c r="G144" s="176"/>
      <c r="H144" s="176"/>
      <c r="I144" s="176"/>
      <c r="J144" s="176"/>
      <c r="K144" s="176"/>
      <c r="L144" s="176"/>
      <c r="M144" s="176"/>
      <c r="N144" s="176"/>
      <c r="O144" s="176"/>
      <c r="P144" s="176"/>
      <c r="Q144" s="176"/>
      <c r="R144" s="176"/>
      <c r="S144" s="176"/>
      <c r="T144" s="176"/>
      <c r="U144" s="176"/>
      <c r="V144" s="176"/>
      <c r="W144" s="176"/>
      <c r="X144" s="176"/>
      <c r="Y144" s="176"/>
    </row>
    <row r="145" spans="1:25" x14ac:dyDescent="0.25">
      <c r="A145" s="176"/>
      <c r="B145" s="176"/>
      <c r="C145" s="176"/>
      <c r="D145" s="176"/>
      <c r="E145" s="176"/>
      <c r="F145" s="176"/>
      <c r="G145" s="176"/>
      <c r="H145" s="176"/>
      <c r="I145" s="176"/>
      <c r="J145" s="176"/>
      <c r="K145" s="176"/>
      <c r="L145" s="176"/>
      <c r="M145" s="176"/>
      <c r="N145" s="176"/>
      <c r="O145" s="176"/>
      <c r="P145" s="176"/>
      <c r="Q145" s="176"/>
      <c r="R145" s="176"/>
      <c r="S145" s="176"/>
      <c r="T145" s="176"/>
      <c r="U145" s="176"/>
      <c r="V145" s="176"/>
      <c r="W145" s="176"/>
      <c r="X145" s="176"/>
      <c r="Y145" s="176"/>
    </row>
    <row r="146" spans="1:25" x14ac:dyDescent="0.25">
      <c r="A146" s="176"/>
      <c r="B146" s="176"/>
      <c r="C146" s="176"/>
      <c r="D146" s="176"/>
      <c r="E146" s="176"/>
      <c r="F146" s="176"/>
      <c r="G146" s="176"/>
      <c r="H146" s="176"/>
      <c r="I146" s="176"/>
      <c r="J146" s="176"/>
      <c r="K146" s="176"/>
      <c r="L146" s="176"/>
      <c r="M146" s="176"/>
      <c r="N146" s="176"/>
      <c r="O146" s="176"/>
      <c r="P146" s="176"/>
      <c r="Q146" s="176"/>
      <c r="R146" s="176"/>
      <c r="S146" s="176"/>
      <c r="T146" s="176"/>
      <c r="U146" s="176"/>
      <c r="V146" s="176"/>
      <c r="W146" s="176"/>
      <c r="X146" s="176"/>
      <c r="Y146" s="176"/>
    </row>
    <row r="147" spans="1:25" x14ac:dyDescent="0.25">
      <c r="A147" s="176"/>
      <c r="B147" s="176"/>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row>
    <row r="148" spans="1:25" x14ac:dyDescent="0.25">
      <c r="A148" s="176"/>
      <c r="B148" s="176"/>
      <c r="C148" s="176"/>
      <c r="D148" s="176"/>
      <c r="E148" s="176"/>
      <c r="F148" s="176"/>
      <c r="G148" s="176"/>
      <c r="H148" s="176"/>
      <c r="I148" s="176"/>
      <c r="J148" s="176"/>
      <c r="K148" s="176"/>
      <c r="L148" s="176"/>
      <c r="M148" s="176"/>
      <c r="N148" s="176"/>
      <c r="O148" s="176"/>
      <c r="P148" s="176"/>
      <c r="Q148" s="176"/>
      <c r="R148" s="176"/>
      <c r="S148" s="176"/>
      <c r="T148" s="176"/>
      <c r="U148" s="176"/>
      <c r="V148" s="176"/>
      <c r="W148" s="176"/>
      <c r="X148" s="176"/>
      <c r="Y148" s="176"/>
    </row>
    <row r="149" spans="1:25" x14ac:dyDescent="0.25">
      <c r="A149" s="176"/>
      <c r="B149" s="176"/>
      <c r="C149" s="176"/>
      <c r="D149" s="176"/>
      <c r="E149" s="176"/>
      <c r="F149" s="176"/>
      <c r="G149" s="176"/>
      <c r="H149" s="176"/>
      <c r="I149" s="176"/>
      <c r="J149" s="176"/>
      <c r="K149" s="176"/>
      <c r="L149" s="176"/>
      <c r="M149" s="176"/>
      <c r="N149" s="176"/>
      <c r="O149" s="176"/>
      <c r="P149" s="176"/>
      <c r="Q149" s="176"/>
      <c r="R149" s="176"/>
      <c r="S149" s="176"/>
      <c r="T149" s="176"/>
      <c r="U149" s="176"/>
      <c r="V149" s="176"/>
      <c r="W149" s="176"/>
      <c r="X149" s="176"/>
      <c r="Y149" s="176"/>
    </row>
    <row r="150" spans="1:25" x14ac:dyDescent="0.25">
      <c r="A150" s="176"/>
      <c r="B150" s="176"/>
      <c r="C150" s="176"/>
      <c r="D150" s="176"/>
      <c r="E150" s="176"/>
      <c r="F150" s="176"/>
      <c r="G150" s="176"/>
      <c r="H150" s="176"/>
      <c r="I150" s="176"/>
      <c r="J150" s="176"/>
      <c r="K150" s="176"/>
      <c r="L150" s="176"/>
      <c r="M150" s="176"/>
      <c r="N150" s="176"/>
      <c r="O150" s="176"/>
      <c r="P150" s="176"/>
      <c r="Q150" s="176"/>
      <c r="R150" s="176"/>
      <c r="S150" s="176"/>
      <c r="T150" s="176"/>
      <c r="U150" s="176"/>
      <c r="V150" s="176"/>
      <c r="W150" s="176"/>
      <c r="X150" s="176"/>
      <c r="Y150" s="176"/>
    </row>
    <row r="151" spans="1:25" x14ac:dyDescent="0.25">
      <c r="A151" s="176"/>
      <c r="B151" s="176"/>
      <c r="C151" s="176"/>
      <c r="D151" s="176"/>
      <c r="E151" s="176"/>
      <c r="F151" s="176"/>
      <c r="G151" s="176"/>
      <c r="H151" s="176"/>
      <c r="I151" s="176"/>
      <c r="J151" s="176"/>
      <c r="K151" s="176"/>
      <c r="L151" s="176"/>
      <c r="M151" s="176"/>
      <c r="N151" s="176"/>
      <c r="O151" s="176"/>
      <c r="P151" s="176"/>
      <c r="Q151" s="176"/>
      <c r="R151" s="176"/>
      <c r="S151" s="176"/>
      <c r="T151" s="176"/>
      <c r="U151" s="176"/>
      <c r="V151" s="176"/>
      <c r="W151" s="176"/>
      <c r="X151" s="176"/>
      <c r="Y151" s="176"/>
    </row>
    <row r="152" spans="1:25" x14ac:dyDescent="0.25">
      <c r="A152" s="176"/>
      <c r="B152" s="176"/>
      <c r="C152" s="176"/>
      <c r="D152" s="176"/>
      <c r="E152" s="176"/>
      <c r="F152" s="176"/>
      <c r="G152" s="176"/>
      <c r="H152" s="176"/>
      <c r="I152" s="176"/>
      <c r="J152" s="176"/>
      <c r="K152" s="176"/>
      <c r="L152" s="176"/>
      <c r="M152" s="176"/>
      <c r="N152" s="176"/>
      <c r="O152" s="176"/>
      <c r="P152" s="176"/>
      <c r="Q152" s="176"/>
      <c r="R152" s="176"/>
      <c r="S152" s="176"/>
      <c r="T152" s="176"/>
      <c r="U152" s="176"/>
      <c r="V152" s="176"/>
      <c r="W152" s="176"/>
      <c r="X152" s="176"/>
      <c r="Y152" s="176"/>
    </row>
    <row r="153" spans="1:25" x14ac:dyDescent="0.25">
      <c r="A153" s="176"/>
      <c r="B153" s="176"/>
      <c r="C153" s="176"/>
      <c r="D153" s="176"/>
      <c r="E153" s="176"/>
      <c r="F153" s="176"/>
      <c r="G153" s="176"/>
      <c r="H153" s="176"/>
      <c r="I153" s="176"/>
      <c r="J153" s="176"/>
      <c r="K153" s="176"/>
      <c r="L153" s="176"/>
      <c r="M153" s="176"/>
      <c r="N153" s="176"/>
      <c r="O153" s="176"/>
      <c r="P153" s="176"/>
      <c r="Q153" s="176"/>
      <c r="R153" s="176"/>
      <c r="S153" s="176"/>
      <c r="T153" s="176"/>
      <c r="U153" s="176"/>
      <c r="V153" s="176"/>
      <c r="W153" s="176"/>
      <c r="X153" s="176"/>
      <c r="Y153" s="176"/>
    </row>
    <row r="154" spans="1:25" x14ac:dyDescent="0.25">
      <c r="A154" s="176"/>
      <c r="B154" s="176"/>
      <c r="C154" s="176"/>
      <c r="D154" s="176"/>
      <c r="E154" s="176"/>
      <c r="F154" s="176"/>
      <c r="G154" s="176"/>
      <c r="H154" s="176"/>
      <c r="I154" s="176"/>
      <c r="J154" s="176"/>
      <c r="K154" s="176"/>
      <c r="L154" s="176"/>
      <c r="M154" s="176"/>
      <c r="N154" s="176"/>
      <c r="O154" s="176"/>
      <c r="P154" s="176"/>
      <c r="Q154" s="176"/>
      <c r="R154" s="176"/>
      <c r="S154" s="176"/>
      <c r="T154" s="176"/>
      <c r="U154" s="176"/>
      <c r="V154" s="176"/>
      <c r="W154" s="176"/>
      <c r="X154" s="176"/>
      <c r="Y154" s="176"/>
    </row>
    <row r="155" spans="1:25" x14ac:dyDescent="0.25">
      <c r="A155" s="176"/>
      <c r="B155" s="176"/>
      <c r="C155" s="176"/>
      <c r="D155" s="176"/>
      <c r="E155" s="176"/>
      <c r="F155" s="176"/>
      <c r="G155" s="176"/>
      <c r="H155" s="176"/>
      <c r="I155" s="176"/>
      <c r="J155" s="176"/>
      <c r="K155" s="176"/>
      <c r="L155" s="176"/>
      <c r="M155" s="176"/>
      <c r="N155" s="176"/>
      <c r="O155" s="176"/>
      <c r="P155" s="176"/>
      <c r="Q155" s="176"/>
      <c r="R155" s="176"/>
      <c r="S155" s="176"/>
      <c r="T155" s="176"/>
      <c r="U155" s="176"/>
      <c r="V155" s="176"/>
      <c r="W155" s="176"/>
      <c r="X155" s="176"/>
      <c r="Y155" s="176"/>
    </row>
    <row r="156" spans="1:25" x14ac:dyDescent="0.25">
      <c r="A156" s="176"/>
      <c r="B156" s="176"/>
      <c r="C156" s="176"/>
      <c r="D156" s="176"/>
      <c r="E156" s="176"/>
      <c r="F156" s="176"/>
      <c r="G156" s="176"/>
      <c r="H156" s="176"/>
      <c r="I156" s="176"/>
      <c r="J156" s="176"/>
      <c r="K156" s="176"/>
      <c r="L156" s="176"/>
      <c r="M156" s="176"/>
      <c r="N156" s="176"/>
      <c r="O156" s="176"/>
      <c r="P156" s="176"/>
      <c r="Q156" s="176"/>
      <c r="R156" s="176"/>
      <c r="S156" s="176"/>
      <c r="T156" s="176"/>
      <c r="U156" s="176"/>
      <c r="V156" s="176"/>
      <c r="W156" s="176"/>
      <c r="X156" s="176"/>
      <c r="Y156" s="176"/>
    </row>
    <row r="157" spans="1:25" x14ac:dyDescent="0.25">
      <c r="A157" s="176"/>
      <c r="B157" s="176"/>
      <c r="C157" s="176"/>
      <c r="D157" s="176"/>
      <c r="E157" s="176"/>
      <c r="F157" s="176"/>
      <c r="G157" s="176"/>
      <c r="H157" s="176"/>
      <c r="I157" s="176"/>
      <c r="J157" s="176"/>
      <c r="K157" s="176"/>
      <c r="L157" s="176"/>
      <c r="M157" s="176"/>
      <c r="N157" s="176"/>
      <c r="O157" s="176"/>
      <c r="P157" s="176"/>
      <c r="Q157" s="176"/>
      <c r="R157" s="176"/>
      <c r="S157" s="176"/>
      <c r="T157" s="176"/>
      <c r="U157" s="176"/>
      <c r="V157" s="176"/>
      <c r="W157" s="176"/>
      <c r="X157" s="176"/>
      <c r="Y157" s="176"/>
    </row>
    <row r="158" spans="1:25" x14ac:dyDescent="0.25">
      <c r="A158" s="176"/>
      <c r="B158" s="176"/>
      <c r="C158" s="176"/>
      <c r="D158" s="176"/>
      <c r="E158" s="176"/>
      <c r="F158" s="176"/>
      <c r="G158" s="176"/>
      <c r="H158" s="176"/>
      <c r="I158" s="176"/>
      <c r="J158" s="176"/>
      <c r="K158" s="176"/>
      <c r="L158" s="176"/>
      <c r="M158" s="176"/>
      <c r="N158" s="176"/>
      <c r="O158" s="176"/>
      <c r="P158" s="176"/>
      <c r="Q158" s="176"/>
      <c r="R158" s="176"/>
      <c r="S158" s="176"/>
      <c r="T158" s="176"/>
      <c r="U158" s="176"/>
      <c r="V158" s="176"/>
      <c r="W158" s="176"/>
      <c r="X158" s="176"/>
      <c r="Y158" s="176"/>
    </row>
    <row r="159" spans="1:25" x14ac:dyDescent="0.25">
      <c r="A159" s="176"/>
      <c r="B159" s="176"/>
      <c r="C159" s="176"/>
      <c r="D159" s="176"/>
      <c r="E159" s="176"/>
      <c r="F159" s="176"/>
      <c r="G159" s="176"/>
      <c r="H159" s="176"/>
      <c r="I159" s="176"/>
      <c r="J159" s="176"/>
      <c r="K159" s="176"/>
      <c r="L159" s="176"/>
      <c r="M159" s="176"/>
      <c r="N159" s="176"/>
      <c r="O159" s="176"/>
      <c r="P159" s="176"/>
      <c r="Q159" s="176"/>
      <c r="R159" s="176"/>
      <c r="S159" s="176"/>
      <c r="T159" s="176"/>
      <c r="U159" s="176"/>
      <c r="V159" s="176"/>
      <c r="W159" s="176"/>
      <c r="X159" s="176"/>
      <c r="Y159" s="176"/>
    </row>
    <row r="160" spans="1:25" x14ac:dyDescent="0.25">
      <c r="A160" s="176"/>
      <c r="B160" s="176"/>
      <c r="C160" s="176"/>
      <c r="D160" s="176"/>
      <c r="E160" s="176"/>
      <c r="F160" s="176"/>
      <c r="G160" s="176"/>
      <c r="H160" s="176"/>
      <c r="I160" s="176"/>
      <c r="J160" s="176"/>
      <c r="K160" s="176"/>
      <c r="L160" s="176"/>
      <c r="M160" s="176"/>
      <c r="N160" s="176"/>
      <c r="O160" s="176"/>
      <c r="P160" s="176"/>
      <c r="Q160" s="176"/>
      <c r="R160" s="176"/>
      <c r="S160" s="176"/>
      <c r="T160" s="176"/>
      <c r="U160" s="176"/>
      <c r="V160" s="176"/>
      <c r="W160" s="176"/>
      <c r="X160" s="176"/>
      <c r="Y160" s="176"/>
    </row>
    <row r="161" spans="1:25" x14ac:dyDescent="0.25">
      <c r="A161" s="176"/>
      <c r="B161" s="176"/>
      <c r="C161" s="176"/>
      <c r="D161" s="176"/>
      <c r="E161" s="176"/>
      <c r="F161" s="176"/>
      <c r="G161" s="176"/>
      <c r="H161" s="176"/>
      <c r="I161" s="176"/>
      <c r="J161" s="176"/>
      <c r="K161" s="176"/>
      <c r="L161" s="176"/>
      <c r="M161" s="176"/>
      <c r="N161" s="176"/>
      <c r="O161" s="176"/>
      <c r="P161" s="176"/>
      <c r="Q161" s="176"/>
      <c r="R161" s="176"/>
      <c r="S161" s="176"/>
      <c r="T161" s="176"/>
      <c r="U161" s="176"/>
      <c r="V161" s="176"/>
      <c r="W161" s="176"/>
      <c r="X161" s="176"/>
      <c r="Y161" s="176"/>
    </row>
    <row r="162" spans="1:25" x14ac:dyDescent="0.25">
      <c r="A162" s="176"/>
      <c r="B162" s="176"/>
      <c r="C162" s="176"/>
      <c r="D162" s="176"/>
      <c r="E162" s="176"/>
      <c r="F162" s="176"/>
      <c r="G162" s="176"/>
      <c r="H162" s="176"/>
      <c r="I162" s="176"/>
      <c r="J162" s="176"/>
      <c r="K162" s="176"/>
      <c r="L162" s="176"/>
      <c r="M162" s="176"/>
      <c r="N162" s="176"/>
      <c r="O162" s="176"/>
      <c r="P162" s="176"/>
      <c r="Q162" s="176"/>
      <c r="R162" s="176"/>
      <c r="S162" s="176"/>
      <c r="T162" s="176"/>
      <c r="U162" s="176"/>
      <c r="V162" s="176"/>
      <c r="W162" s="176"/>
      <c r="X162" s="176"/>
      <c r="Y162" s="176"/>
    </row>
    <row r="163" spans="1:25" x14ac:dyDescent="0.25">
      <c r="A163" s="176"/>
      <c r="B163" s="176"/>
      <c r="C163" s="176"/>
      <c r="D163" s="176"/>
      <c r="E163" s="176"/>
      <c r="F163" s="176"/>
      <c r="G163" s="176"/>
      <c r="H163" s="176"/>
      <c r="I163" s="176"/>
      <c r="J163" s="176"/>
      <c r="K163" s="176"/>
      <c r="L163" s="176"/>
      <c r="M163" s="176"/>
      <c r="N163" s="176"/>
      <c r="O163" s="176"/>
      <c r="P163" s="176"/>
      <c r="Q163" s="176"/>
      <c r="R163" s="176"/>
      <c r="S163" s="176"/>
      <c r="T163" s="176"/>
      <c r="U163" s="176"/>
      <c r="V163" s="176"/>
      <c r="W163" s="176"/>
      <c r="X163" s="176"/>
      <c r="Y163" s="176"/>
    </row>
    <row r="164" spans="1:25" x14ac:dyDescent="0.25">
      <c r="A164" s="176"/>
      <c r="B164" s="176"/>
      <c r="C164" s="176"/>
      <c r="D164" s="176"/>
      <c r="E164" s="176"/>
      <c r="F164" s="176"/>
      <c r="G164" s="176"/>
      <c r="H164" s="176"/>
      <c r="I164" s="176"/>
      <c r="J164" s="176"/>
      <c r="K164" s="176"/>
      <c r="L164" s="176"/>
      <c r="M164" s="176"/>
      <c r="N164" s="176"/>
      <c r="O164" s="176"/>
      <c r="P164" s="176"/>
      <c r="Q164" s="176"/>
      <c r="R164" s="176"/>
      <c r="S164" s="176"/>
      <c r="T164" s="176"/>
      <c r="U164" s="176"/>
      <c r="V164" s="176"/>
      <c r="W164" s="176"/>
      <c r="X164" s="176"/>
      <c r="Y164" s="176"/>
    </row>
    <row r="165" spans="1:25" x14ac:dyDescent="0.25">
      <c r="A165" s="176"/>
      <c r="B165" s="176"/>
      <c r="C165" s="176"/>
      <c r="D165" s="176"/>
      <c r="E165" s="176"/>
      <c r="F165" s="176"/>
      <c r="G165" s="176"/>
      <c r="H165" s="176"/>
      <c r="I165" s="176"/>
      <c r="J165" s="176"/>
      <c r="K165" s="176"/>
      <c r="L165" s="176"/>
      <c r="M165" s="176"/>
      <c r="N165" s="176"/>
      <c r="O165" s="176"/>
      <c r="P165" s="176"/>
      <c r="Q165" s="176"/>
      <c r="R165" s="176"/>
      <c r="S165" s="176"/>
      <c r="T165" s="176"/>
      <c r="U165" s="176"/>
      <c r="V165" s="176"/>
      <c r="W165" s="176"/>
      <c r="X165" s="176"/>
      <c r="Y165" s="176"/>
    </row>
    <row r="166" spans="1:25" x14ac:dyDescent="0.25">
      <c r="A166" s="176"/>
      <c r="B166" s="176"/>
      <c r="C166" s="176"/>
      <c r="D166" s="176"/>
      <c r="E166" s="176"/>
      <c r="F166" s="176"/>
      <c r="G166" s="176"/>
      <c r="H166" s="176"/>
      <c r="I166" s="176"/>
      <c r="J166" s="176"/>
      <c r="K166" s="176"/>
      <c r="L166" s="176"/>
      <c r="M166" s="176"/>
      <c r="N166" s="176"/>
      <c r="O166" s="176"/>
      <c r="P166" s="176"/>
      <c r="Q166" s="176"/>
      <c r="R166" s="176"/>
      <c r="S166" s="176"/>
      <c r="T166" s="176"/>
      <c r="U166" s="176"/>
      <c r="V166" s="176"/>
      <c r="W166" s="176"/>
      <c r="X166" s="176"/>
      <c r="Y166" s="176"/>
    </row>
    <row r="167" spans="1:25" x14ac:dyDescent="0.25">
      <c r="A167" s="176"/>
      <c r="B167" s="176"/>
      <c r="C167" s="176"/>
      <c r="D167" s="176"/>
      <c r="E167" s="176"/>
      <c r="F167" s="176"/>
      <c r="G167" s="176"/>
      <c r="H167" s="176"/>
      <c r="I167" s="176"/>
      <c r="J167" s="176"/>
      <c r="K167" s="176"/>
      <c r="L167" s="176"/>
      <c r="M167" s="176"/>
      <c r="N167" s="176"/>
      <c r="O167" s="176"/>
      <c r="P167" s="176"/>
      <c r="Q167" s="176"/>
      <c r="R167" s="176"/>
      <c r="S167" s="176"/>
      <c r="T167" s="176"/>
      <c r="U167" s="176"/>
      <c r="V167" s="176"/>
      <c r="W167" s="176"/>
      <c r="X167" s="176"/>
      <c r="Y167" s="176"/>
    </row>
    <row r="168" spans="1:25" x14ac:dyDescent="0.25">
      <c r="A168" s="176"/>
      <c r="B168" s="176"/>
      <c r="C168" s="176"/>
      <c r="D168" s="176"/>
      <c r="E168" s="176"/>
      <c r="F168" s="176"/>
      <c r="G168" s="176"/>
      <c r="H168" s="176"/>
      <c r="I168" s="176"/>
      <c r="J168" s="176"/>
      <c r="K168" s="176"/>
      <c r="L168" s="176"/>
      <c r="M168" s="176"/>
      <c r="N168" s="176"/>
      <c r="O168" s="176"/>
      <c r="P168" s="176"/>
      <c r="Q168" s="176"/>
      <c r="R168" s="176"/>
      <c r="S168" s="176"/>
      <c r="T168" s="176"/>
      <c r="U168" s="176"/>
      <c r="V168" s="176"/>
      <c r="W168" s="176"/>
      <c r="X168" s="176"/>
      <c r="Y168" s="176"/>
    </row>
    <row r="169" spans="1:25" x14ac:dyDescent="0.25">
      <c r="A169" s="176"/>
      <c r="B169" s="176"/>
      <c r="C169" s="176"/>
      <c r="D169" s="176"/>
      <c r="E169" s="176"/>
      <c r="F169" s="176"/>
      <c r="G169" s="176"/>
      <c r="H169" s="176"/>
      <c r="I169" s="176"/>
      <c r="J169" s="176"/>
      <c r="K169" s="176"/>
      <c r="L169" s="176"/>
      <c r="M169" s="176"/>
      <c r="N169" s="176"/>
      <c r="O169" s="176"/>
      <c r="P169" s="176"/>
      <c r="Q169" s="176"/>
      <c r="R169" s="176"/>
      <c r="S169" s="176"/>
      <c r="T169" s="176"/>
      <c r="U169" s="176"/>
      <c r="V169" s="176"/>
      <c r="W169" s="176"/>
      <c r="X169" s="176"/>
      <c r="Y169" s="176"/>
    </row>
    <row r="170" spans="1:25" x14ac:dyDescent="0.25">
      <c r="A170" s="176"/>
      <c r="B170" s="176"/>
      <c r="C170" s="176"/>
      <c r="D170" s="176"/>
      <c r="E170" s="176"/>
      <c r="F170" s="176"/>
      <c r="G170" s="176"/>
      <c r="H170" s="176"/>
      <c r="I170" s="176"/>
      <c r="J170" s="176"/>
      <c r="K170" s="176"/>
      <c r="L170" s="176"/>
      <c r="M170" s="176"/>
      <c r="N170" s="176"/>
      <c r="O170" s="176"/>
      <c r="P170" s="176"/>
      <c r="Q170" s="176"/>
      <c r="R170" s="176"/>
      <c r="S170" s="176"/>
      <c r="T170" s="176"/>
      <c r="U170" s="176"/>
      <c r="V170" s="176"/>
      <c r="W170" s="176"/>
      <c r="X170" s="176"/>
      <c r="Y170" s="176"/>
    </row>
    <row r="171" spans="1:25" x14ac:dyDescent="0.25">
      <c r="A171" s="176"/>
      <c r="B171" s="176"/>
      <c r="C171" s="176"/>
      <c r="D171" s="176"/>
      <c r="E171" s="176"/>
      <c r="F171" s="176"/>
      <c r="G171" s="176"/>
      <c r="H171" s="176"/>
      <c r="I171" s="176"/>
      <c r="J171" s="176"/>
      <c r="K171" s="176"/>
      <c r="L171" s="176"/>
      <c r="M171" s="176"/>
      <c r="N171" s="176"/>
      <c r="O171" s="176"/>
      <c r="P171" s="176"/>
      <c r="Q171" s="176"/>
      <c r="R171" s="176"/>
      <c r="S171" s="176"/>
      <c r="T171" s="176"/>
      <c r="U171" s="176"/>
      <c r="V171" s="176"/>
      <c r="W171" s="176"/>
      <c r="X171" s="176"/>
      <c r="Y171" s="176"/>
    </row>
    <row r="172" spans="1:25" x14ac:dyDescent="0.25">
      <c r="A172" s="176"/>
      <c r="B172" s="176"/>
      <c r="C172" s="176"/>
      <c r="D172" s="176"/>
      <c r="E172" s="176"/>
      <c r="F172" s="176"/>
      <c r="G172" s="176"/>
      <c r="H172" s="176"/>
      <c r="I172" s="176"/>
      <c r="J172" s="176"/>
      <c r="K172" s="176"/>
      <c r="L172" s="176"/>
      <c r="M172" s="176"/>
      <c r="N172" s="176"/>
      <c r="O172" s="176"/>
      <c r="P172" s="176"/>
      <c r="Q172" s="176"/>
      <c r="R172" s="176"/>
      <c r="S172" s="176"/>
      <c r="T172" s="176"/>
      <c r="U172" s="176"/>
      <c r="V172" s="176"/>
      <c r="W172" s="176"/>
      <c r="X172" s="176"/>
      <c r="Y172" s="176"/>
    </row>
    <row r="173" spans="1:25" x14ac:dyDescent="0.25">
      <c r="A173" s="176"/>
      <c r="B173" s="176"/>
      <c r="C173" s="176"/>
      <c r="D173" s="176"/>
      <c r="E173" s="176"/>
      <c r="F173" s="176"/>
      <c r="G173" s="176"/>
      <c r="H173" s="176"/>
      <c r="I173" s="176"/>
      <c r="J173" s="176"/>
      <c r="K173" s="176"/>
      <c r="L173" s="176"/>
      <c r="M173" s="176"/>
      <c r="N173" s="176"/>
      <c r="O173" s="176"/>
      <c r="P173" s="176"/>
      <c r="Q173" s="176"/>
      <c r="R173" s="176"/>
      <c r="S173" s="176"/>
      <c r="T173" s="176"/>
      <c r="U173" s="176"/>
      <c r="V173" s="176"/>
      <c r="W173" s="176"/>
      <c r="X173" s="176"/>
      <c r="Y173" s="176"/>
    </row>
    <row r="174" spans="1:25" x14ac:dyDescent="0.25">
      <c r="A174" s="176"/>
      <c r="B174" s="176"/>
      <c r="C174" s="176"/>
      <c r="D174" s="176"/>
      <c r="E174" s="176"/>
      <c r="F174" s="176"/>
      <c r="G174" s="176"/>
      <c r="H174" s="176"/>
      <c r="I174" s="176"/>
      <c r="J174" s="176"/>
      <c r="K174" s="176"/>
      <c r="L174" s="176"/>
      <c r="M174" s="176"/>
      <c r="N174" s="176"/>
      <c r="O174" s="176"/>
      <c r="P174" s="176"/>
      <c r="Q174" s="176"/>
      <c r="R174" s="176"/>
      <c r="S174" s="176"/>
      <c r="T174" s="176"/>
      <c r="U174" s="176"/>
      <c r="V174" s="176"/>
      <c r="W174" s="176"/>
      <c r="X174" s="176"/>
      <c r="Y174" s="176"/>
    </row>
    <row r="175" spans="1:25" x14ac:dyDescent="0.25">
      <c r="A175" s="176"/>
      <c r="B175" s="176"/>
      <c r="C175" s="176"/>
      <c r="D175" s="176"/>
      <c r="E175" s="176"/>
      <c r="F175" s="176"/>
      <c r="G175" s="176"/>
      <c r="H175" s="176"/>
      <c r="I175" s="176"/>
      <c r="J175" s="176"/>
      <c r="K175" s="176"/>
      <c r="L175" s="176"/>
      <c r="M175" s="176"/>
      <c r="N175" s="176"/>
      <c r="O175" s="176"/>
      <c r="P175" s="176"/>
      <c r="Q175" s="176"/>
      <c r="R175" s="176"/>
      <c r="S175" s="176"/>
      <c r="T175" s="176"/>
      <c r="U175" s="176"/>
      <c r="V175" s="176"/>
      <c r="W175" s="176"/>
      <c r="X175" s="176"/>
      <c r="Y175" s="176"/>
    </row>
    <row r="176" spans="1:25" x14ac:dyDescent="0.25">
      <c r="A176" s="176"/>
      <c r="B176" s="176"/>
      <c r="C176" s="176"/>
      <c r="D176" s="176"/>
      <c r="E176" s="176"/>
      <c r="F176" s="176"/>
      <c r="G176" s="176"/>
      <c r="H176" s="176"/>
      <c r="I176" s="176"/>
      <c r="J176" s="176"/>
      <c r="K176" s="176"/>
      <c r="L176" s="176"/>
      <c r="M176" s="176"/>
      <c r="N176" s="176"/>
      <c r="O176" s="176"/>
      <c r="P176" s="176"/>
      <c r="Q176" s="176"/>
      <c r="R176" s="176"/>
      <c r="S176" s="176"/>
      <c r="T176" s="176"/>
      <c r="U176" s="176"/>
      <c r="V176" s="176"/>
      <c r="W176" s="176"/>
      <c r="X176" s="176"/>
      <c r="Y176" s="176"/>
    </row>
    <row r="177" spans="1:25" x14ac:dyDescent="0.25">
      <c r="A177" s="176"/>
      <c r="B177" s="176"/>
      <c r="C177" s="176"/>
      <c r="D177" s="176"/>
      <c r="E177" s="176"/>
      <c r="F177" s="176"/>
      <c r="G177" s="176"/>
      <c r="H177" s="176"/>
      <c r="I177" s="176"/>
      <c r="J177" s="176"/>
      <c r="K177" s="176"/>
      <c r="L177" s="176"/>
      <c r="M177" s="176"/>
      <c r="N177" s="176"/>
      <c r="O177" s="176"/>
      <c r="P177" s="176"/>
      <c r="Q177" s="176"/>
      <c r="R177" s="176"/>
      <c r="S177" s="176"/>
      <c r="T177" s="176"/>
      <c r="U177" s="176"/>
      <c r="V177" s="176"/>
      <c r="W177" s="176"/>
      <c r="X177" s="176"/>
      <c r="Y177" s="176"/>
    </row>
    <row r="178" spans="1:25" x14ac:dyDescent="0.25">
      <c r="A178" s="176"/>
      <c r="B178" s="176"/>
      <c r="C178" s="176"/>
      <c r="D178" s="176"/>
      <c r="E178" s="176"/>
      <c r="F178" s="176"/>
      <c r="G178" s="176"/>
      <c r="H178" s="176"/>
      <c r="I178" s="176"/>
      <c r="J178" s="176"/>
      <c r="K178" s="176"/>
      <c r="L178" s="176"/>
      <c r="M178" s="176"/>
      <c r="N178" s="176"/>
      <c r="O178" s="176"/>
      <c r="P178" s="176"/>
      <c r="Q178" s="176"/>
      <c r="R178" s="176"/>
      <c r="S178" s="176"/>
      <c r="T178" s="176"/>
      <c r="U178" s="176"/>
      <c r="V178" s="176"/>
      <c r="W178" s="176"/>
      <c r="X178" s="176"/>
      <c r="Y178" s="176"/>
    </row>
    <row r="179" spans="1:25" x14ac:dyDescent="0.25">
      <c r="A179" s="176"/>
      <c r="B179" s="176"/>
      <c r="C179" s="176"/>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row>
    <row r="180" spans="1:25" x14ac:dyDescent="0.25">
      <c r="A180" s="176"/>
      <c r="B180" s="176"/>
      <c r="C180" s="176"/>
      <c r="D180" s="176"/>
      <c r="E180" s="176"/>
      <c r="F180" s="176"/>
      <c r="G180" s="176"/>
      <c r="H180" s="176"/>
      <c r="I180" s="176"/>
      <c r="J180" s="176"/>
      <c r="K180" s="176"/>
      <c r="L180" s="176"/>
      <c r="M180" s="176"/>
      <c r="N180" s="176"/>
      <c r="O180" s="176"/>
      <c r="P180" s="176"/>
      <c r="Q180" s="176"/>
      <c r="R180" s="176"/>
      <c r="S180" s="176"/>
      <c r="T180" s="176"/>
      <c r="U180" s="176"/>
      <c r="V180" s="176"/>
      <c r="W180" s="176"/>
      <c r="X180" s="176"/>
      <c r="Y180" s="176"/>
    </row>
    <row r="181" spans="1:25" x14ac:dyDescent="0.25">
      <c r="A181" s="176"/>
      <c r="B181" s="176"/>
      <c r="C181" s="176"/>
      <c r="D181" s="176"/>
      <c r="E181" s="176"/>
      <c r="F181" s="176"/>
      <c r="G181" s="176"/>
      <c r="H181" s="176"/>
      <c r="I181" s="176"/>
      <c r="J181" s="176"/>
      <c r="K181" s="176"/>
      <c r="L181" s="176"/>
      <c r="M181" s="176"/>
      <c r="N181" s="176"/>
      <c r="O181" s="176"/>
      <c r="P181" s="176"/>
      <c r="Q181" s="176"/>
      <c r="R181" s="176"/>
      <c r="S181" s="176"/>
      <c r="T181" s="176"/>
      <c r="U181" s="176"/>
      <c r="V181" s="176"/>
      <c r="W181" s="176"/>
      <c r="X181" s="176"/>
      <c r="Y181" s="176"/>
    </row>
    <row r="182" spans="1:25" x14ac:dyDescent="0.25">
      <c r="A182" s="176"/>
      <c r="B182" s="176"/>
      <c r="C182" s="176"/>
      <c r="D182" s="176"/>
      <c r="E182" s="176"/>
      <c r="F182" s="176"/>
      <c r="G182" s="176"/>
      <c r="H182" s="176"/>
      <c r="I182" s="176"/>
      <c r="J182" s="176"/>
      <c r="K182" s="176"/>
      <c r="L182" s="176"/>
      <c r="M182" s="176"/>
      <c r="N182" s="176"/>
      <c r="O182" s="176"/>
      <c r="P182" s="176"/>
      <c r="Q182" s="176"/>
      <c r="R182" s="176"/>
      <c r="S182" s="176"/>
      <c r="T182" s="176"/>
      <c r="U182" s="176"/>
      <c r="V182" s="176"/>
      <c r="W182" s="176"/>
      <c r="X182" s="176"/>
      <c r="Y182" s="176"/>
    </row>
    <row r="183" spans="1:25" x14ac:dyDescent="0.25">
      <c r="A183" s="176"/>
      <c r="B183" s="176"/>
      <c r="C183" s="176"/>
      <c r="D183" s="176"/>
      <c r="E183" s="176"/>
      <c r="F183" s="176"/>
      <c r="G183" s="176"/>
      <c r="H183" s="176"/>
      <c r="I183" s="176"/>
      <c r="J183" s="176"/>
      <c r="K183" s="176"/>
      <c r="L183" s="176"/>
      <c r="M183" s="176"/>
      <c r="N183" s="176"/>
      <c r="O183" s="176"/>
      <c r="P183" s="176"/>
      <c r="Q183" s="176"/>
      <c r="R183" s="176"/>
      <c r="S183" s="176"/>
      <c r="T183" s="176"/>
      <c r="U183" s="176"/>
      <c r="V183" s="176"/>
      <c r="W183" s="176"/>
      <c r="X183" s="176"/>
      <c r="Y183" s="176"/>
    </row>
    <row r="184" spans="1:25" x14ac:dyDescent="0.25">
      <c r="A184" s="176"/>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row>
    <row r="185" spans="1:25" x14ac:dyDescent="0.25">
      <c r="A185" s="176"/>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row>
    <row r="186" spans="1:25" x14ac:dyDescent="0.25">
      <c r="A186" s="176"/>
      <c r="B186" s="176"/>
      <c r="C186" s="176"/>
      <c r="D186" s="176"/>
      <c r="E186" s="176"/>
      <c r="F186" s="176"/>
      <c r="G186" s="176"/>
      <c r="H186" s="176"/>
      <c r="I186" s="176"/>
      <c r="J186" s="176"/>
      <c r="K186" s="176"/>
      <c r="L186" s="176"/>
      <c r="M186" s="176"/>
      <c r="N186" s="176"/>
      <c r="O186" s="176"/>
      <c r="P186" s="176"/>
      <c r="Q186" s="176"/>
      <c r="R186" s="176"/>
      <c r="S186" s="176"/>
      <c r="T186" s="176"/>
      <c r="U186" s="176"/>
      <c r="V186" s="176"/>
      <c r="W186" s="176"/>
      <c r="X186" s="176"/>
      <c r="Y186" s="176"/>
    </row>
    <row r="187" spans="1:25" x14ac:dyDescent="0.25">
      <c r="A187" s="176"/>
      <c r="B187" s="176"/>
      <c r="C187" s="176"/>
      <c r="D187" s="176"/>
      <c r="E187" s="176"/>
      <c r="F187" s="176"/>
      <c r="G187" s="176"/>
      <c r="H187" s="176"/>
      <c r="I187" s="176"/>
      <c r="J187" s="176"/>
      <c r="K187" s="176"/>
      <c r="L187" s="176"/>
      <c r="M187" s="176"/>
      <c r="N187" s="176"/>
      <c r="O187" s="176"/>
      <c r="P187" s="176"/>
      <c r="Q187" s="176"/>
      <c r="R187" s="176"/>
      <c r="S187" s="176"/>
      <c r="T187" s="176"/>
      <c r="U187" s="176"/>
      <c r="V187" s="176"/>
      <c r="W187" s="176"/>
      <c r="X187" s="176"/>
      <c r="Y187" s="176"/>
    </row>
    <row r="188" spans="1:25" x14ac:dyDescent="0.25">
      <c r="A188" s="176"/>
      <c r="B188" s="176"/>
      <c r="C188" s="176"/>
      <c r="D188" s="176"/>
      <c r="E188" s="176"/>
      <c r="F188" s="176"/>
      <c r="G188" s="176"/>
      <c r="H188" s="176"/>
      <c r="I188" s="176"/>
      <c r="J188" s="176"/>
      <c r="K188" s="176"/>
      <c r="L188" s="176"/>
      <c r="M188" s="176"/>
      <c r="N188" s="176"/>
      <c r="O188" s="176"/>
      <c r="P188" s="176"/>
      <c r="Q188" s="176"/>
      <c r="R188" s="176"/>
      <c r="S188" s="176"/>
      <c r="T188" s="176"/>
      <c r="U188" s="176"/>
      <c r="V188" s="176"/>
      <c r="W188" s="176"/>
      <c r="X188" s="176"/>
      <c r="Y188" s="176"/>
    </row>
    <row r="189" spans="1:25" x14ac:dyDescent="0.25">
      <c r="A189" s="176"/>
      <c r="B189" s="176"/>
      <c r="C189" s="176"/>
      <c r="D189" s="176"/>
      <c r="E189" s="176"/>
      <c r="F189" s="176"/>
      <c r="G189" s="176"/>
      <c r="H189" s="176"/>
      <c r="I189" s="176"/>
      <c r="J189" s="176"/>
      <c r="K189" s="176"/>
      <c r="L189" s="176"/>
      <c r="M189" s="176"/>
      <c r="N189" s="176"/>
      <c r="O189" s="176"/>
      <c r="P189" s="176"/>
      <c r="Q189" s="176"/>
      <c r="R189" s="176"/>
      <c r="S189" s="176"/>
      <c r="T189" s="176"/>
      <c r="U189" s="176"/>
      <c r="V189" s="176"/>
      <c r="W189" s="176"/>
      <c r="X189" s="176"/>
      <c r="Y189" s="176"/>
    </row>
    <row r="190" spans="1:25" x14ac:dyDescent="0.25">
      <c r="A190" s="176"/>
      <c r="B190" s="176"/>
      <c r="C190" s="176"/>
      <c r="D190" s="176"/>
      <c r="E190" s="176"/>
      <c r="F190" s="176"/>
      <c r="G190" s="176"/>
      <c r="H190" s="176"/>
      <c r="I190" s="176"/>
      <c r="J190" s="176"/>
      <c r="K190" s="176"/>
      <c r="L190" s="176"/>
      <c r="M190" s="176"/>
      <c r="N190" s="176"/>
      <c r="O190" s="176"/>
      <c r="P190" s="176"/>
      <c r="Q190" s="176"/>
      <c r="R190" s="176"/>
      <c r="S190" s="176"/>
      <c r="T190" s="176"/>
      <c r="U190" s="176"/>
      <c r="V190" s="176"/>
      <c r="W190" s="176"/>
      <c r="X190" s="176"/>
      <c r="Y190" s="176"/>
    </row>
    <row r="191" spans="1:25" x14ac:dyDescent="0.25">
      <c r="A191" s="176"/>
      <c r="B191" s="176"/>
      <c r="C191" s="176"/>
      <c r="D191" s="176"/>
      <c r="E191" s="176"/>
      <c r="F191" s="176"/>
      <c r="G191" s="176"/>
      <c r="H191" s="176"/>
      <c r="I191" s="176"/>
      <c r="J191" s="176"/>
      <c r="K191" s="176"/>
      <c r="L191" s="176"/>
      <c r="M191" s="176"/>
      <c r="N191" s="176"/>
      <c r="O191" s="176"/>
      <c r="P191" s="176"/>
      <c r="Q191" s="176"/>
      <c r="R191" s="176"/>
      <c r="S191" s="176"/>
      <c r="T191" s="176"/>
      <c r="U191" s="176"/>
      <c r="V191" s="176"/>
      <c r="W191" s="176"/>
      <c r="X191" s="176"/>
      <c r="Y191" s="176"/>
    </row>
    <row r="192" spans="1:25" x14ac:dyDescent="0.25">
      <c r="A192" s="176"/>
      <c r="B192" s="176"/>
      <c r="C192" s="176"/>
      <c r="D192" s="176"/>
      <c r="E192" s="176"/>
      <c r="F192" s="176"/>
      <c r="G192" s="176"/>
      <c r="H192" s="176"/>
      <c r="I192" s="176"/>
      <c r="J192" s="176"/>
      <c r="K192" s="176"/>
      <c r="L192" s="176"/>
      <c r="M192" s="176"/>
      <c r="N192" s="176"/>
      <c r="O192" s="176"/>
      <c r="P192" s="176"/>
      <c r="Q192" s="176"/>
      <c r="R192" s="176"/>
      <c r="S192" s="176"/>
      <c r="T192" s="176"/>
      <c r="U192" s="176"/>
      <c r="V192" s="176"/>
      <c r="W192" s="176"/>
      <c r="X192" s="176"/>
      <c r="Y192" s="176"/>
    </row>
    <row r="193" spans="1:25" x14ac:dyDescent="0.25">
      <c r="A193" s="176"/>
      <c r="B193" s="176"/>
      <c r="C193" s="176"/>
      <c r="D193" s="176"/>
      <c r="E193" s="176"/>
      <c r="F193" s="176"/>
      <c r="G193" s="176"/>
      <c r="H193" s="176"/>
      <c r="I193" s="176"/>
      <c r="J193" s="176"/>
      <c r="K193" s="176"/>
      <c r="L193" s="176"/>
      <c r="M193" s="176"/>
      <c r="N193" s="176"/>
      <c r="O193" s="176"/>
      <c r="P193" s="176"/>
      <c r="Q193" s="176"/>
      <c r="R193" s="176"/>
      <c r="S193" s="176"/>
      <c r="T193" s="176"/>
      <c r="U193" s="176"/>
      <c r="V193" s="176"/>
      <c r="W193" s="176"/>
      <c r="X193" s="176"/>
      <c r="Y193" s="176"/>
    </row>
    <row r="194" spans="1:25" x14ac:dyDescent="0.25">
      <c r="A194" s="176"/>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row>
    <row r="195" spans="1:25" x14ac:dyDescent="0.25">
      <c r="A195" s="176"/>
      <c r="B195" s="176"/>
      <c r="C195" s="176"/>
      <c r="D195" s="176"/>
      <c r="E195" s="176"/>
      <c r="F195" s="176"/>
      <c r="G195" s="176"/>
      <c r="H195" s="176"/>
      <c r="I195" s="176"/>
      <c r="J195" s="176"/>
      <c r="K195" s="176"/>
      <c r="L195" s="176"/>
      <c r="M195" s="176"/>
      <c r="N195" s="176"/>
      <c r="O195" s="176"/>
      <c r="P195" s="176"/>
      <c r="Q195" s="176"/>
      <c r="R195" s="176"/>
      <c r="S195" s="176"/>
      <c r="T195" s="176"/>
      <c r="U195" s="176"/>
      <c r="V195" s="176"/>
      <c r="W195" s="176"/>
      <c r="X195" s="176"/>
      <c r="Y195" s="176"/>
    </row>
    <row r="196" spans="1:25" x14ac:dyDescent="0.25">
      <c r="A196" s="176"/>
      <c r="B196" s="176"/>
      <c r="C196" s="176"/>
      <c r="D196" s="176"/>
      <c r="E196" s="176"/>
      <c r="F196" s="176"/>
      <c r="G196" s="176"/>
      <c r="H196" s="176"/>
      <c r="I196" s="176"/>
      <c r="J196" s="176"/>
      <c r="K196" s="176"/>
      <c r="L196" s="176"/>
      <c r="M196" s="176"/>
      <c r="N196" s="176"/>
      <c r="O196" s="176"/>
      <c r="P196" s="176"/>
      <c r="Q196" s="176"/>
      <c r="R196" s="176"/>
      <c r="S196" s="176"/>
      <c r="T196" s="176"/>
      <c r="U196" s="176"/>
      <c r="V196" s="176"/>
      <c r="W196" s="176"/>
      <c r="X196" s="176"/>
      <c r="Y196" s="176"/>
    </row>
    <row r="197" spans="1:25" x14ac:dyDescent="0.25">
      <c r="A197" s="176"/>
      <c r="B197" s="176"/>
      <c r="C197" s="176"/>
      <c r="D197" s="176"/>
      <c r="E197" s="176"/>
      <c r="F197" s="176"/>
      <c r="G197" s="176"/>
      <c r="H197" s="176"/>
      <c r="I197" s="176"/>
      <c r="J197" s="176"/>
      <c r="K197" s="176"/>
      <c r="L197" s="176"/>
      <c r="M197" s="176"/>
      <c r="N197" s="176"/>
      <c r="O197" s="176"/>
      <c r="P197" s="176"/>
      <c r="Q197" s="176"/>
      <c r="R197" s="176"/>
      <c r="S197" s="176"/>
      <c r="T197" s="176"/>
      <c r="U197" s="176"/>
      <c r="V197" s="176"/>
      <c r="W197" s="176"/>
      <c r="X197" s="176"/>
      <c r="Y197" s="176"/>
    </row>
    <row r="198" spans="1:25" x14ac:dyDescent="0.25">
      <c r="A198" s="176"/>
      <c r="B198" s="176"/>
      <c r="C198" s="176"/>
      <c r="D198" s="176"/>
      <c r="E198" s="176"/>
      <c r="F198" s="176"/>
      <c r="G198" s="176"/>
      <c r="H198" s="176"/>
      <c r="I198" s="176"/>
      <c r="J198" s="176"/>
      <c r="K198" s="176"/>
      <c r="L198" s="176"/>
      <c r="M198" s="176"/>
      <c r="N198" s="176"/>
      <c r="O198" s="176"/>
      <c r="P198" s="176"/>
      <c r="Q198" s="176"/>
      <c r="R198" s="176"/>
      <c r="S198" s="176"/>
      <c r="T198" s="176"/>
      <c r="U198" s="176"/>
      <c r="V198" s="176"/>
      <c r="W198" s="176"/>
      <c r="X198" s="176"/>
      <c r="Y198" s="176"/>
    </row>
    <row r="199" spans="1:25" x14ac:dyDescent="0.25">
      <c r="A199" s="176"/>
      <c r="B199" s="176"/>
      <c r="C199" s="176"/>
      <c r="D199" s="176"/>
      <c r="E199" s="176"/>
      <c r="F199" s="176"/>
      <c r="G199" s="176"/>
      <c r="H199" s="176"/>
      <c r="I199" s="176"/>
      <c r="J199" s="176"/>
      <c r="K199" s="176"/>
      <c r="L199" s="176"/>
      <c r="M199" s="176"/>
      <c r="N199" s="176"/>
      <c r="O199" s="176"/>
      <c r="P199" s="176"/>
      <c r="Q199" s="176"/>
      <c r="R199" s="176"/>
      <c r="S199" s="176"/>
      <c r="T199" s="176"/>
      <c r="U199" s="176"/>
      <c r="V199" s="176"/>
      <c r="W199" s="176"/>
      <c r="X199" s="176"/>
      <c r="Y199" s="176"/>
    </row>
    <row r="200" spans="1:25" x14ac:dyDescent="0.25">
      <c r="A200" s="176"/>
      <c r="B200" s="176"/>
      <c r="C200" s="176"/>
      <c r="D200" s="176"/>
      <c r="E200" s="176"/>
      <c r="F200" s="176"/>
      <c r="G200" s="176"/>
      <c r="H200" s="176"/>
      <c r="I200" s="176"/>
      <c r="J200" s="176"/>
      <c r="K200" s="176"/>
      <c r="L200" s="176"/>
      <c r="M200" s="176"/>
      <c r="N200" s="176"/>
      <c r="O200" s="176"/>
      <c r="P200" s="176"/>
      <c r="Q200" s="176"/>
      <c r="R200" s="176"/>
      <c r="S200" s="176"/>
      <c r="T200" s="176"/>
      <c r="U200" s="176"/>
      <c r="V200" s="176"/>
      <c r="W200" s="176"/>
      <c r="X200" s="176"/>
      <c r="Y200" s="176"/>
    </row>
    <row r="201" spans="1:25" x14ac:dyDescent="0.25">
      <c r="A201" s="176"/>
      <c r="B201" s="176"/>
      <c r="C201" s="176"/>
      <c r="D201" s="176"/>
      <c r="E201" s="176"/>
      <c r="F201" s="176"/>
      <c r="G201" s="176"/>
      <c r="H201" s="176"/>
      <c r="I201" s="176"/>
      <c r="J201" s="176"/>
      <c r="K201" s="176"/>
      <c r="L201" s="176"/>
      <c r="M201" s="176"/>
      <c r="N201" s="176"/>
      <c r="O201" s="176"/>
      <c r="P201" s="176"/>
      <c r="Q201" s="176"/>
      <c r="R201" s="176"/>
      <c r="S201" s="176"/>
      <c r="T201" s="176"/>
      <c r="U201" s="176"/>
      <c r="V201" s="176"/>
      <c r="W201" s="176"/>
      <c r="X201" s="176"/>
      <c r="Y201" s="176"/>
    </row>
    <row r="202" spans="1:25" x14ac:dyDescent="0.25">
      <c r="A202" s="176"/>
      <c r="B202" s="176"/>
      <c r="C202" s="176"/>
      <c r="D202" s="176"/>
      <c r="E202" s="176"/>
      <c r="F202" s="176"/>
      <c r="G202" s="176"/>
      <c r="H202" s="176"/>
      <c r="I202" s="176"/>
      <c r="J202" s="176"/>
      <c r="K202" s="176"/>
      <c r="L202" s="176"/>
      <c r="M202" s="176"/>
      <c r="N202" s="176"/>
      <c r="O202" s="176"/>
      <c r="P202" s="176"/>
      <c r="Q202" s="176"/>
      <c r="R202" s="176"/>
      <c r="S202" s="176"/>
      <c r="T202" s="176"/>
      <c r="U202" s="176"/>
      <c r="V202" s="176"/>
      <c r="W202" s="176"/>
      <c r="X202" s="176"/>
      <c r="Y202" s="176"/>
    </row>
    <row r="203" spans="1:25" x14ac:dyDescent="0.25">
      <c r="A203" s="176"/>
      <c r="B203" s="176"/>
      <c r="C203" s="176"/>
      <c r="D203" s="176"/>
      <c r="E203" s="176"/>
      <c r="F203" s="176"/>
      <c r="G203" s="176"/>
      <c r="H203" s="176"/>
      <c r="I203" s="176"/>
      <c r="J203" s="176"/>
      <c r="K203" s="176"/>
      <c r="L203" s="176"/>
      <c r="M203" s="176"/>
      <c r="N203" s="176"/>
      <c r="O203" s="176"/>
      <c r="P203" s="176"/>
      <c r="Q203" s="176"/>
      <c r="R203" s="176"/>
      <c r="S203" s="176"/>
      <c r="T203" s="176"/>
      <c r="U203" s="176"/>
      <c r="V203" s="176"/>
      <c r="W203" s="176"/>
      <c r="X203" s="176"/>
      <c r="Y203" s="176"/>
    </row>
    <row r="204" spans="1:25" x14ac:dyDescent="0.25">
      <c r="A204" s="176"/>
      <c r="B204" s="176"/>
      <c r="C204" s="176"/>
      <c r="D204" s="176"/>
      <c r="E204" s="176"/>
      <c r="F204" s="176"/>
      <c r="G204" s="176"/>
      <c r="H204" s="176"/>
      <c r="I204" s="176"/>
      <c r="J204" s="176"/>
      <c r="K204" s="176"/>
      <c r="L204" s="176"/>
      <c r="M204" s="176"/>
      <c r="N204" s="176"/>
      <c r="O204" s="176"/>
      <c r="P204" s="176"/>
      <c r="Q204" s="176"/>
      <c r="R204" s="176"/>
      <c r="S204" s="176"/>
      <c r="T204" s="176"/>
      <c r="U204" s="176"/>
      <c r="V204" s="176"/>
      <c r="W204" s="176"/>
      <c r="X204" s="176"/>
      <c r="Y204" s="176"/>
    </row>
    <row r="205" spans="1:25" x14ac:dyDescent="0.25">
      <c r="A205" s="176"/>
      <c r="B205" s="176"/>
      <c r="C205" s="176"/>
      <c r="D205" s="176"/>
      <c r="E205" s="176"/>
      <c r="F205" s="176"/>
      <c r="G205" s="176"/>
      <c r="H205" s="176"/>
      <c r="I205" s="176"/>
      <c r="J205" s="176"/>
      <c r="K205" s="176"/>
      <c r="L205" s="176"/>
      <c r="M205" s="176"/>
      <c r="N205" s="176"/>
      <c r="O205" s="176"/>
      <c r="P205" s="176"/>
      <c r="Q205" s="176"/>
      <c r="R205" s="176"/>
      <c r="S205" s="176"/>
      <c r="T205" s="176"/>
      <c r="U205" s="176"/>
      <c r="V205" s="176"/>
      <c r="W205" s="176"/>
      <c r="X205" s="176"/>
      <c r="Y205" s="176"/>
    </row>
    <row r="206" spans="1:25" x14ac:dyDescent="0.25">
      <c r="A206" s="176"/>
      <c r="B206" s="176"/>
      <c r="C206" s="176"/>
      <c r="D206" s="176"/>
      <c r="E206" s="176"/>
      <c r="F206" s="176"/>
      <c r="G206" s="176"/>
      <c r="H206" s="176"/>
      <c r="I206" s="176"/>
      <c r="J206" s="176"/>
      <c r="K206" s="176"/>
      <c r="L206" s="176"/>
      <c r="M206" s="176"/>
      <c r="N206" s="176"/>
      <c r="O206" s="176"/>
      <c r="P206" s="176"/>
      <c r="Q206" s="176"/>
      <c r="R206" s="176"/>
      <c r="S206" s="176"/>
      <c r="T206" s="176"/>
      <c r="U206" s="176"/>
      <c r="V206" s="176"/>
      <c r="W206" s="176"/>
      <c r="X206" s="176"/>
      <c r="Y206" s="176"/>
    </row>
    <row r="207" spans="1:25" x14ac:dyDescent="0.25">
      <c r="A207" s="176"/>
      <c r="B207" s="176"/>
      <c r="C207" s="176"/>
      <c r="D207" s="176"/>
      <c r="E207" s="176"/>
      <c r="F207" s="176"/>
      <c r="G207" s="176"/>
      <c r="H207" s="176"/>
      <c r="I207" s="176"/>
      <c r="J207" s="176"/>
      <c r="K207" s="176"/>
      <c r="L207" s="176"/>
      <c r="M207" s="176"/>
      <c r="N207" s="176"/>
      <c r="O207" s="176"/>
      <c r="P207" s="176"/>
      <c r="Q207" s="176"/>
      <c r="R207" s="176"/>
      <c r="S207" s="176"/>
      <c r="T207" s="176"/>
      <c r="U207" s="176"/>
      <c r="V207" s="176"/>
      <c r="W207" s="176"/>
      <c r="X207" s="176"/>
      <c r="Y207" s="176"/>
    </row>
    <row r="208" spans="1:25" x14ac:dyDescent="0.25">
      <c r="A208" s="176"/>
      <c r="B208" s="176"/>
      <c r="C208" s="176"/>
      <c r="D208" s="176"/>
      <c r="E208" s="176"/>
      <c r="F208" s="176"/>
      <c r="G208" s="176"/>
      <c r="H208" s="176"/>
      <c r="I208" s="176"/>
      <c r="J208" s="176"/>
      <c r="K208" s="176"/>
      <c r="L208" s="176"/>
      <c r="M208" s="176"/>
      <c r="N208" s="176"/>
      <c r="O208" s="176"/>
      <c r="P208" s="176"/>
      <c r="Q208" s="176"/>
      <c r="R208" s="176"/>
      <c r="S208" s="176"/>
      <c r="T208" s="176"/>
      <c r="U208" s="176"/>
      <c r="V208" s="176"/>
      <c r="W208" s="176"/>
      <c r="X208" s="176"/>
      <c r="Y208" s="176"/>
    </row>
    <row r="209" spans="1:25" x14ac:dyDescent="0.25">
      <c r="A209" s="176"/>
      <c r="B209" s="176"/>
      <c r="C209" s="176"/>
      <c r="D209" s="176"/>
      <c r="E209" s="176"/>
      <c r="F209" s="176"/>
      <c r="G209" s="176"/>
      <c r="H209" s="176"/>
      <c r="I209" s="176"/>
      <c r="J209" s="176"/>
      <c r="K209" s="176"/>
      <c r="L209" s="176"/>
      <c r="M209" s="176"/>
      <c r="N209" s="176"/>
      <c r="O209" s="176"/>
      <c r="P209" s="176"/>
      <c r="Q209" s="176"/>
      <c r="R209" s="176"/>
      <c r="S209" s="176"/>
      <c r="T209" s="176"/>
      <c r="U209" s="176"/>
      <c r="V209" s="176"/>
      <c r="W209" s="176"/>
      <c r="X209" s="176"/>
      <c r="Y209" s="176"/>
    </row>
    <row r="210" spans="1:25" x14ac:dyDescent="0.25">
      <c r="A210" s="176"/>
      <c r="B210" s="176"/>
      <c r="C210" s="176"/>
      <c r="D210" s="176"/>
      <c r="E210" s="176"/>
      <c r="F210" s="176"/>
      <c r="G210" s="176"/>
      <c r="H210" s="176"/>
      <c r="I210" s="176"/>
      <c r="J210" s="176"/>
      <c r="K210" s="176"/>
      <c r="L210" s="176"/>
      <c r="M210" s="176"/>
      <c r="N210" s="176"/>
      <c r="O210" s="176"/>
      <c r="P210" s="176"/>
      <c r="Q210" s="176"/>
      <c r="R210" s="176"/>
      <c r="S210" s="176"/>
      <c r="T210" s="176"/>
      <c r="U210" s="176"/>
      <c r="V210" s="176"/>
      <c r="W210" s="176"/>
      <c r="X210" s="176"/>
      <c r="Y210" s="176"/>
    </row>
    <row r="211" spans="1:25" x14ac:dyDescent="0.25">
      <c r="A211" s="176"/>
      <c r="B211" s="176"/>
      <c r="C211" s="176"/>
      <c r="D211" s="176"/>
      <c r="E211" s="176"/>
      <c r="F211" s="176"/>
      <c r="G211" s="176"/>
      <c r="H211" s="176"/>
      <c r="I211" s="176"/>
      <c r="J211" s="176"/>
      <c r="K211" s="176"/>
      <c r="L211" s="176"/>
      <c r="M211" s="176"/>
      <c r="N211" s="176"/>
      <c r="O211" s="176"/>
      <c r="P211" s="176"/>
      <c r="Q211" s="176"/>
      <c r="R211" s="176"/>
      <c r="S211" s="176"/>
      <c r="T211" s="176"/>
      <c r="U211" s="176"/>
      <c r="V211" s="176"/>
      <c r="W211" s="176"/>
      <c r="X211" s="176"/>
      <c r="Y211" s="176"/>
    </row>
    <row r="212" spans="1:25" x14ac:dyDescent="0.25">
      <c r="A212" s="176"/>
      <c r="B212" s="176"/>
      <c r="C212" s="176"/>
      <c r="D212" s="176"/>
      <c r="E212" s="176"/>
      <c r="F212" s="176"/>
      <c r="G212" s="176"/>
      <c r="H212" s="176"/>
      <c r="I212" s="176"/>
      <c r="J212" s="176"/>
      <c r="K212" s="176"/>
      <c r="L212" s="176"/>
      <c r="M212" s="176"/>
      <c r="N212" s="176"/>
      <c r="O212" s="176"/>
      <c r="P212" s="176"/>
      <c r="Q212" s="176"/>
      <c r="R212" s="176"/>
      <c r="S212" s="176"/>
      <c r="T212" s="176"/>
      <c r="U212" s="176"/>
      <c r="V212" s="176"/>
      <c r="W212" s="176"/>
      <c r="X212" s="176"/>
      <c r="Y212" s="176"/>
    </row>
    <row r="213" spans="1:25" x14ac:dyDescent="0.25">
      <c r="A213" s="176"/>
      <c r="B213" s="176"/>
      <c r="C213" s="176"/>
      <c r="D213" s="176"/>
      <c r="E213" s="176"/>
      <c r="F213" s="176"/>
      <c r="G213" s="176"/>
      <c r="H213" s="176"/>
      <c r="I213" s="176"/>
      <c r="J213" s="176"/>
      <c r="K213" s="176"/>
      <c r="L213" s="176"/>
      <c r="M213" s="176"/>
      <c r="N213" s="176"/>
      <c r="O213" s="176"/>
      <c r="P213" s="176"/>
      <c r="Q213" s="176"/>
      <c r="R213" s="176"/>
      <c r="S213" s="176"/>
      <c r="T213" s="176"/>
      <c r="U213" s="176"/>
      <c r="V213" s="176"/>
      <c r="W213" s="176"/>
      <c r="X213" s="176"/>
      <c r="Y213" s="176"/>
    </row>
    <row r="214" spans="1:25" x14ac:dyDescent="0.25">
      <c r="A214" s="176"/>
      <c r="B214" s="176"/>
      <c r="C214" s="176"/>
      <c r="D214" s="176"/>
      <c r="E214" s="176"/>
      <c r="F214" s="176"/>
      <c r="G214" s="176"/>
      <c r="H214" s="176"/>
      <c r="I214" s="176"/>
      <c r="J214" s="176"/>
      <c r="K214" s="176"/>
      <c r="L214" s="176"/>
      <c r="M214" s="176"/>
      <c r="N214" s="176"/>
      <c r="O214" s="176"/>
      <c r="P214" s="176"/>
      <c r="Q214" s="176"/>
      <c r="R214" s="176"/>
      <c r="S214" s="176"/>
      <c r="T214" s="176"/>
      <c r="U214" s="176"/>
      <c r="V214" s="176"/>
      <c r="W214" s="176"/>
      <c r="X214" s="176"/>
      <c r="Y214" s="176"/>
    </row>
    <row r="215" spans="1:25" x14ac:dyDescent="0.25">
      <c r="A215" s="176"/>
      <c r="B215" s="176"/>
      <c r="C215" s="176"/>
      <c r="D215" s="176"/>
      <c r="E215" s="176"/>
      <c r="F215" s="176"/>
      <c r="G215" s="176"/>
      <c r="H215" s="176"/>
      <c r="I215" s="176"/>
      <c r="J215" s="176"/>
      <c r="K215" s="176"/>
      <c r="L215" s="176"/>
      <c r="M215" s="176"/>
      <c r="N215" s="176"/>
      <c r="O215" s="176"/>
      <c r="P215" s="176"/>
      <c r="Q215" s="176"/>
      <c r="R215" s="176"/>
      <c r="S215" s="176"/>
      <c r="T215" s="176"/>
      <c r="U215" s="176"/>
      <c r="V215" s="176"/>
      <c r="W215" s="176"/>
      <c r="X215" s="176"/>
      <c r="Y215" s="176"/>
    </row>
    <row r="216" spans="1:25" x14ac:dyDescent="0.25">
      <c r="A216" s="176"/>
      <c r="B216" s="176"/>
      <c r="C216" s="176"/>
      <c r="D216" s="176"/>
      <c r="E216" s="176"/>
      <c r="F216" s="176"/>
      <c r="G216" s="176"/>
      <c r="H216" s="176"/>
      <c r="I216" s="176"/>
      <c r="J216" s="176"/>
      <c r="K216" s="176"/>
      <c r="L216" s="176"/>
      <c r="M216" s="176"/>
      <c r="N216" s="176"/>
      <c r="O216" s="176"/>
      <c r="P216" s="176"/>
      <c r="Q216" s="176"/>
      <c r="R216" s="176"/>
      <c r="S216" s="176"/>
      <c r="T216" s="176"/>
      <c r="U216" s="176"/>
      <c r="V216" s="176"/>
      <c r="W216" s="176"/>
      <c r="X216" s="176"/>
      <c r="Y216" s="176"/>
    </row>
    <row r="217" spans="1:25" x14ac:dyDescent="0.25">
      <c r="A217" s="176"/>
      <c r="B217" s="176"/>
      <c r="C217" s="176"/>
      <c r="D217" s="176"/>
      <c r="E217" s="176"/>
      <c r="F217" s="176"/>
      <c r="G217" s="176"/>
      <c r="H217" s="176"/>
      <c r="I217" s="176"/>
      <c r="J217" s="176"/>
      <c r="K217" s="176"/>
      <c r="L217" s="176"/>
      <c r="M217" s="176"/>
      <c r="N217" s="176"/>
      <c r="O217" s="176"/>
      <c r="P217" s="176"/>
      <c r="Q217" s="176"/>
      <c r="R217" s="176"/>
      <c r="S217" s="176"/>
      <c r="T217" s="176"/>
      <c r="U217" s="176"/>
      <c r="V217" s="176"/>
      <c r="W217" s="176"/>
      <c r="X217" s="176"/>
      <c r="Y217" s="176"/>
    </row>
    <row r="218" spans="1:25" x14ac:dyDescent="0.25">
      <c r="A218" s="176"/>
      <c r="B218" s="176"/>
      <c r="C218" s="176"/>
      <c r="D218" s="176"/>
      <c r="E218" s="176"/>
      <c r="F218" s="176"/>
      <c r="G218" s="176"/>
      <c r="H218" s="176"/>
      <c r="I218" s="176"/>
      <c r="J218" s="176"/>
      <c r="K218" s="176"/>
      <c r="L218" s="176"/>
      <c r="M218" s="176"/>
      <c r="N218" s="176"/>
      <c r="O218" s="176"/>
      <c r="P218" s="176"/>
      <c r="Q218" s="176"/>
      <c r="R218" s="176"/>
      <c r="S218" s="176"/>
      <c r="T218" s="176"/>
      <c r="U218" s="176"/>
      <c r="V218" s="176"/>
      <c r="W218" s="176"/>
      <c r="X218" s="176"/>
      <c r="Y218" s="176"/>
    </row>
    <row r="219" spans="1:25" x14ac:dyDescent="0.25">
      <c r="A219" s="176"/>
      <c r="B219" s="176"/>
      <c r="C219" s="176"/>
      <c r="D219" s="176"/>
      <c r="E219" s="176"/>
      <c r="F219" s="176"/>
      <c r="G219" s="176"/>
      <c r="H219" s="176"/>
      <c r="I219" s="176"/>
      <c r="J219" s="176"/>
      <c r="K219" s="176"/>
      <c r="L219" s="176"/>
      <c r="M219" s="176"/>
      <c r="N219" s="176"/>
      <c r="O219" s="176"/>
      <c r="P219" s="176"/>
      <c r="Q219" s="176"/>
      <c r="R219" s="176"/>
      <c r="S219" s="176"/>
      <c r="T219" s="176"/>
      <c r="U219" s="176"/>
      <c r="V219" s="176"/>
      <c r="W219" s="176"/>
      <c r="X219" s="176"/>
      <c r="Y219" s="176"/>
    </row>
    <row r="220" spans="1:25" x14ac:dyDescent="0.25">
      <c r="A220" s="176"/>
      <c r="B220" s="176"/>
      <c r="C220" s="176"/>
      <c r="D220" s="176"/>
      <c r="E220" s="176"/>
      <c r="F220" s="176"/>
      <c r="G220" s="176"/>
      <c r="H220" s="176"/>
      <c r="I220" s="176"/>
      <c r="J220" s="176"/>
      <c r="K220" s="176"/>
      <c r="L220" s="176"/>
      <c r="M220" s="176"/>
      <c r="N220" s="176"/>
      <c r="O220" s="176"/>
      <c r="P220" s="176"/>
      <c r="Q220" s="176"/>
      <c r="R220" s="176"/>
      <c r="S220" s="176"/>
      <c r="T220" s="176"/>
      <c r="U220" s="176"/>
      <c r="V220" s="176"/>
      <c r="W220" s="176"/>
      <c r="X220" s="176"/>
      <c r="Y220" s="176"/>
    </row>
    <row r="221" spans="1:25" x14ac:dyDescent="0.25">
      <c r="A221" s="176"/>
      <c r="B221" s="176"/>
      <c r="C221" s="176"/>
      <c r="D221" s="176"/>
      <c r="E221" s="176"/>
      <c r="F221" s="176"/>
      <c r="G221" s="176"/>
      <c r="H221" s="176"/>
      <c r="I221" s="176"/>
      <c r="J221" s="176"/>
      <c r="K221" s="176"/>
      <c r="L221" s="176"/>
      <c r="M221" s="176"/>
      <c r="N221" s="176"/>
      <c r="O221" s="176"/>
      <c r="P221" s="176"/>
      <c r="Q221" s="176"/>
      <c r="R221" s="176"/>
      <c r="S221" s="176"/>
      <c r="T221" s="176"/>
      <c r="U221" s="176"/>
      <c r="V221" s="176"/>
      <c r="W221" s="176"/>
      <c r="X221" s="176"/>
      <c r="Y221" s="176"/>
    </row>
    <row r="222" spans="1:25" x14ac:dyDescent="0.25">
      <c r="A222" s="176"/>
      <c r="B222" s="176"/>
      <c r="C222" s="176"/>
      <c r="D222" s="176"/>
      <c r="E222" s="176"/>
      <c r="F222" s="176"/>
      <c r="G222" s="176"/>
      <c r="H222" s="176"/>
      <c r="I222" s="176"/>
      <c r="J222" s="176"/>
      <c r="K222" s="176"/>
      <c r="L222" s="176"/>
      <c r="M222" s="176"/>
      <c r="N222" s="176"/>
      <c r="O222" s="176"/>
      <c r="P222" s="176"/>
      <c r="Q222" s="176"/>
      <c r="R222" s="176"/>
      <c r="S222" s="176"/>
      <c r="T222" s="176"/>
      <c r="U222" s="176"/>
      <c r="V222" s="176"/>
      <c r="W222" s="176"/>
      <c r="X222" s="176"/>
      <c r="Y222" s="176"/>
    </row>
    <row r="223" spans="1:25" x14ac:dyDescent="0.25">
      <c r="A223" s="176"/>
      <c r="B223" s="176"/>
      <c r="C223" s="176"/>
      <c r="D223" s="176"/>
      <c r="E223" s="176"/>
      <c r="F223" s="176"/>
      <c r="G223" s="176"/>
      <c r="H223" s="176"/>
      <c r="I223" s="176"/>
      <c r="J223" s="176"/>
      <c r="K223" s="176"/>
      <c r="L223" s="176"/>
      <c r="M223" s="176"/>
      <c r="N223" s="176"/>
      <c r="O223" s="176"/>
      <c r="P223" s="176"/>
      <c r="Q223" s="176"/>
      <c r="R223" s="176"/>
      <c r="S223" s="176"/>
      <c r="T223" s="176"/>
      <c r="U223" s="176"/>
      <c r="V223" s="176"/>
      <c r="W223" s="176"/>
      <c r="X223" s="176"/>
      <c r="Y223" s="176"/>
    </row>
    <row r="224" spans="1:25" x14ac:dyDescent="0.25">
      <c r="A224" s="176"/>
      <c r="B224" s="176"/>
      <c r="C224" s="176"/>
      <c r="D224" s="176"/>
      <c r="E224" s="176"/>
      <c r="F224" s="176"/>
      <c r="G224" s="176"/>
      <c r="H224" s="176"/>
      <c r="I224" s="176"/>
      <c r="J224" s="176"/>
      <c r="K224" s="176"/>
      <c r="L224" s="176"/>
      <c r="M224" s="176"/>
      <c r="N224" s="176"/>
      <c r="O224" s="176"/>
      <c r="P224" s="176"/>
      <c r="Q224" s="176"/>
      <c r="R224" s="176"/>
      <c r="S224" s="176"/>
      <c r="T224" s="176"/>
      <c r="U224" s="176"/>
      <c r="V224" s="176"/>
      <c r="W224" s="176"/>
      <c r="X224" s="176"/>
      <c r="Y224" s="176"/>
    </row>
    <row r="225" spans="1:25" x14ac:dyDescent="0.25">
      <c r="A225" s="176"/>
      <c r="B225" s="176"/>
      <c r="C225" s="176"/>
      <c r="D225" s="176"/>
      <c r="E225" s="176"/>
      <c r="F225" s="176"/>
      <c r="G225" s="176"/>
      <c r="H225" s="176"/>
      <c r="I225" s="176"/>
      <c r="J225" s="176"/>
      <c r="K225" s="176"/>
      <c r="L225" s="176"/>
      <c r="M225" s="176"/>
      <c r="N225" s="176"/>
      <c r="O225" s="176"/>
      <c r="P225" s="176"/>
      <c r="Q225" s="176"/>
      <c r="R225" s="176"/>
      <c r="S225" s="176"/>
      <c r="T225" s="176"/>
      <c r="U225" s="176"/>
      <c r="V225" s="176"/>
      <c r="W225" s="176"/>
      <c r="X225" s="176"/>
      <c r="Y225" s="176"/>
    </row>
    <row r="226" spans="1:25" x14ac:dyDescent="0.25">
      <c r="A226" s="176"/>
      <c r="B226" s="176"/>
      <c r="C226" s="176"/>
      <c r="D226" s="176"/>
      <c r="E226" s="176"/>
      <c r="F226" s="176"/>
      <c r="G226" s="176"/>
      <c r="H226" s="176"/>
      <c r="I226" s="176"/>
      <c r="J226" s="176"/>
      <c r="K226" s="176"/>
      <c r="L226" s="176"/>
      <c r="M226" s="176"/>
      <c r="N226" s="176"/>
      <c r="O226" s="176"/>
      <c r="P226" s="176"/>
      <c r="Q226" s="176"/>
      <c r="R226" s="176"/>
      <c r="S226" s="176"/>
      <c r="T226" s="176"/>
      <c r="U226" s="176"/>
      <c r="V226" s="176"/>
      <c r="W226" s="176"/>
      <c r="X226" s="176"/>
      <c r="Y226" s="176"/>
    </row>
    <row r="227" spans="1:25" x14ac:dyDescent="0.25">
      <c r="A227" s="176"/>
      <c r="B227" s="176"/>
      <c r="C227" s="176"/>
      <c r="D227" s="176"/>
      <c r="E227" s="176"/>
      <c r="F227" s="176"/>
      <c r="G227" s="176"/>
      <c r="H227" s="176"/>
      <c r="I227" s="176"/>
      <c r="J227" s="176"/>
      <c r="K227" s="176"/>
      <c r="L227" s="176"/>
      <c r="M227" s="176"/>
      <c r="N227" s="176"/>
      <c r="O227" s="176"/>
      <c r="P227" s="176"/>
      <c r="Q227" s="176"/>
      <c r="R227" s="176"/>
      <c r="S227" s="176"/>
      <c r="T227" s="176"/>
      <c r="U227" s="176"/>
      <c r="V227" s="176"/>
      <c r="W227" s="176"/>
      <c r="X227" s="176"/>
      <c r="Y227" s="176"/>
    </row>
    <row r="228" spans="1:25" x14ac:dyDescent="0.25">
      <c r="A228" s="176"/>
      <c r="B228" s="176"/>
      <c r="C228" s="176"/>
      <c r="D228" s="176"/>
      <c r="E228" s="176"/>
      <c r="F228" s="176"/>
      <c r="G228" s="176"/>
      <c r="H228" s="176"/>
      <c r="I228" s="176"/>
      <c r="J228" s="176"/>
      <c r="K228" s="176"/>
      <c r="L228" s="176"/>
      <c r="M228" s="176"/>
      <c r="N228" s="176"/>
      <c r="O228" s="176"/>
      <c r="P228" s="176"/>
      <c r="Q228" s="176"/>
      <c r="R228" s="176"/>
      <c r="S228" s="176"/>
      <c r="T228" s="176"/>
      <c r="U228" s="176"/>
      <c r="V228" s="176"/>
      <c r="W228" s="176"/>
      <c r="X228" s="176"/>
      <c r="Y228" s="176"/>
    </row>
    <row r="229" spans="1:25" x14ac:dyDescent="0.25">
      <c r="A229" s="176"/>
      <c r="B229" s="176"/>
      <c r="C229" s="176"/>
      <c r="D229" s="176"/>
      <c r="E229" s="176"/>
      <c r="F229" s="176"/>
      <c r="G229" s="176"/>
      <c r="H229" s="176"/>
      <c r="I229" s="176"/>
      <c r="J229" s="176"/>
      <c r="K229" s="176"/>
      <c r="L229" s="176"/>
      <c r="M229" s="176"/>
      <c r="N229" s="176"/>
      <c r="O229" s="176"/>
      <c r="P229" s="176"/>
      <c r="Q229" s="176"/>
      <c r="R229" s="176"/>
      <c r="S229" s="176"/>
      <c r="T229" s="176"/>
      <c r="U229" s="176"/>
      <c r="V229" s="176"/>
      <c r="W229" s="176"/>
      <c r="X229" s="176"/>
      <c r="Y229" s="176"/>
    </row>
    <row r="230" spans="1:25" x14ac:dyDescent="0.25">
      <c r="A230" s="176"/>
      <c r="B230" s="176"/>
      <c r="C230" s="176"/>
      <c r="D230" s="176"/>
      <c r="E230" s="176"/>
      <c r="F230" s="176"/>
      <c r="G230" s="176"/>
      <c r="H230" s="176"/>
      <c r="I230" s="176"/>
      <c r="J230" s="176"/>
      <c r="K230" s="176"/>
      <c r="L230" s="176"/>
      <c r="M230" s="176"/>
      <c r="N230" s="176"/>
      <c r="O230" s="176"/>
      <c r="P230" s="176"/>
      <c r="Q230" s="176"/>
      <c r="R230" s="176"/>
      <c r="S230" s="176"/>
      <c r="T230" s="176"/>
      <c r="U230" s="176"/>
      <c r="V230" s="176"/>
      <c r="W230" s="176"/>
      <c r="X230" s="176"/>
      <c r="Y230" s="176"/>
    </row>
    <row r="231" spans="1:25" x14ac:dyDescent="0.25">
      <c r="A231" s="176"/>
      <c r="B231" s="176"/>
      <c r="C231" s="176"/>
      <c r="D231" s="176"/>
      <c r="E231" s="176"/>
      <c r="F231" s="176"/>
      <c r="G231" s="176"/>
      <c r="H231" s="176"/>
      <c r="I231" s="176"/>
      <c r="J231" s="176"/>
      <c r="K231" s="176"/>
      <c r="L231" s="176"/>
      <c r="M231" s="176"/>
      <c r="N231" s="176"/>
      <c r="O231" s="176"/>
      <c r="P231" s="176"/>
      <c r="Q231" s="176"/>
      <c r="R231" s="176"/>
      <c r="S231" s="176"/>
      <c r="T231" s="176"/>
      <c r="U231" s="176"/>
      <c r="V231" s="176"/>
      <c r="W231" s="176"/>
      <c r="X231" s="176"/>
      <c r="Y231" s="176"/>
    </row>
    <row r="232" spans="1:25" x14ac:dyDescent="0.25">
      <c r="A232" s="176"/>
      <c r="B232" s="176"/>
      <c r="C232" s="176"/>
      <c r="D232" s="176"/>
      <c r="E232" s="176"/>
      <c r="F232" s="176"/>
      <c r="G232" s="176"/>
      <c r="H232" s="176"/>
      <c r="I232" s="176"/>
      <c r="J232" s="176"/>
      <c r="K232" s="176"/>
      <c r="L232" s="176"/>
      <c r="M232" s="176"/>
      <c r="N232" s="176"/>
      <c r="O232" s="176"/>
      <c r="P232" s="176"/>
      <c r="Q232" s="176"/>
      <c r="R232" s="176"/>
      <c r="S232" s="176"/>
      <c r="T232" s="176"/>
      <c r="U232" s="176"/>
      <c r="V232" s="176"/>
      <c r="W232" s="176"/>
      <c r="X232" s="176"/>
      <c r="Y232" s="176"/>
    </row>
    <row r="233" spans="1:25" x14ac:dyDescent="0.25">
      <c r="A233" s="176"/>
      <c r="B233" s="176"/>
      <c r="C233" s="176"/>
      <c r="D233" s="176"/>
      <c r="E233" s="176"/>
      <c r="F233" s="176"/>
      <c r="G233" s="176"/>
      <c r="H233" s="176"/>
      <c r="I233" s="176"/>
      <c r="J233" s="176"/>
      <c r="K233" s="176"/>
      <c r="L233" s="176"/>
      <c r="M233" s="176"/>
      <c r="N233" s="176"/>
      <c r="O233" s="176"/>
      <c r="P233" s="176"/>
      <c r="Q233" s="176"/>
      <c r="R233" s="176"/>
      <c r="S233" s="176"/>
      <c r="T233" s="176"/>
      <c r="U233" s="176"/>
      <c r="V233" s="176"/>
      <c r="W233" s="176"/>
      <c r="X233" s="176"/>
      <c r="Y233" s="176"/>
    </row>
    <row r="234" spans="1:25" x14ac:dyDescent="0.25">
      <c r="A234" s="176"/>
      <c r="B234" s="176"/>
      <c r="C234" s="176"/>
      <c r="D234" s="176"/>
      <c r="E234" s="176"/>
      <c r="F234" s="176"/>
      <c r="G234" s="176"/>
      <c r="H234" s="176"/>
      <c r="I234" s="176"/>
      <c r="J234" s="176"/>
      <c r="K234" s="176"/>
      <c r="L234" s="176"/>
      <c r="M234" s="176"/>
      <c r="N234" s="176"/>
      <c r="O234" s="176"/>
      <c r="P234" s="176"/>
      <c r="Q234" s="176"/>
      <c r="R234" s="176"/>
      <c r="S234" s="176"/>
      <c r="T234" s="176"/>
      <c r="U234" s="176"/>
      <c r="V234" s="176"/>
      <c r="W234" s="176"/>
      <c r="X234" s="176"/>
      <c r="Y234" s="176"/>
    </row>
    <row r="235" spans="1:25" x14ac:dyDescent="0.25">
      <c r="A235" s="176"/>
      <c r="B235" s="176"/>
      <c r="C235" s="176"/>
      <c r="D235" s="176"/>
      <c r="E235" s="176"/>
      <c r="F235" s="176"/>
      <c r="G235" s="176"/>
      <c r="H235" s="176"/>
      <c r="I235" s="176"/>
      <c r="J235" s="176"/>
      <c r="K235" s="176"/>
      <c r="L235" s="176"/>
      <c r="M235" s="176"/>
      <c r="N235" s="176"/>
      <c r="O235" s="176"/>
      <c r="P235" s="176"/>
      <c r="Q235" s="176"/>
      <c r="R235" s="176"/>
      <c r="S235" s="176"/>
      <c r="T235" s="176"/>
      <c r="U235" s="176"/>
      <c r="V235" s="176"/>
      <c r="W235" s="176"/>
      <c r="X235" s="176"/>
      <c r="Y235" s="176"/>
    </row>
    <row r="236" spans="1:25" x14ac:dyDescent="0.25">
      <c r="A236" s="176"/>
      <c r="B236" s="176"/>
      <c r="C236" s="176"/>
      <c r="D236" s="176"/>
      <c r="E236" s="176"/>
      <c r="F236" s="176"/>
      <c r="G236" s="176"/>
      <c r="H236" s="176"/>
      <c r="I236" s="176"/>
      <c r="J236" s="176"/>
      <c r="K236" s="176"/>
      <c r="L236" s="176"/>
      <c r="M236" s="176"/>
      <c r="N236" s="176"/>
      <c r="O236" s="176"/>
      <c r="P236" s="176"/>
      <c r="Q236" s="176"/>
      <c r="R236" s="176"/>
      <c r="S236" s="176"/>
      <c r="T236" s="176"/>
      <c r="U236" s="176"/>
      <c r="V236" s="176"/>
      <c r="W236" s="176"/>
      <c r="X236" s="176"/>
      <c r="Y236" s="176"/>
    </row>
    <row r="237" spans="1:25" x14ac:dyDescent="0.25">
      <c r="A237" s="176"/>
      <c r="B237" s="176"/>
      <c r="C237" s="176"/>
      <c r="D237" s="176"/>
      <c r="E237" s="176"/>
      <c r="F237" s="176"/>
      <c r="G237" s="176"/>
      <c r="H237" s="176"/>
      <c r="I237" s="176"/>
      <c r="J237" s="176"/>
      <c r="K237" s="176"/>
      <c r="L237" s="176"/>
      <c r="M237" s="176"/>
      <c r="N237" s="176"/>
      <c r="O237" s="176"/>
      <c r="P237" s="176"/>
      <c r="Q237" s="176"/>
      <c r="R237" s="176"/>
      <c r="S237" s="176"/>
      <c r="T237" s="176"/>
      <c r="U237" s="176"/>
      <c r="V237" s="176"/>
      <c r="W237" s="176"/>
      <c r="X237" s="176"/>
      <c r="Y237" s="176"/>
    </row>
    <row r="238" spans="1:25" x14ac:dyDescent="0.25">
      <c r="A238" s="176"/>
      <c r="B238" s="176"/>
      <c r="C238" s="176"/>
      <c r="D238" s="176"/>
      <c r="E238" s="176"/>
      <c r="F238" s="176"/>
      <c r="G238" s="176"/>
      <c r="H238" s="176"/>
      <c r="I238" s="176"/>
      <c r="J238" s="176"/>
      <c r="K238" s="176"/>
      <c r="L238" s="176"/>
      <c r="M238" s="176"/>
      <c r="N238" s="176"/>
      <c r="O238" s="176"/>
      <c r="P238" s="176"/>
      <c r="Q238" s="176"/>
      <c r="R238" s="176"/>
      <c r="S238" s="176"/>
      <c r="T238" s="176"/>
      <c r="U238" s="176"/>
      <c r="V238" s="176"/>
      <c r="W238" s="176"/>
      <c r="X238" s="176"/>
      <c r="Y238" s="176"/>
    </row>
    <row r="239" spans="1:25" x14ac:dyDescent="0.25">
      <c r="A239" s="176"/>
      <c r="B239" s="176"/>
      <c r="C239" s="176"/>
      <c r="D239" s="176"/>
      <c r="E239" s="176"/>
      <c r="F239" s="176"/>
      <c r="G239" s="176"/>
      <c r="H239" s="176"/>
      <c r="I239" s="176"/>
      <c r="J239" s="176"/>
      <c r="K239" s="176"/>
      <c r="L239" s="176"/>
      <c r="M239" s="176"/>
      <c r="N239" s="176"/>
      <c r="O239" s="176"/>
      <c r="P239" s="176"/>
      <c r="Q239" s="176"/>
      <c r="R239" s="176"/>
      <c r="S239" s="176"/>
      <c r="T239" s="176"/>
      <c r="U239" s="176"/>
      <c r="V239" s="176"/>
      <c r="W239" s="176"/>
      <c r="X239" s="176"/>
      <c r="Y239" s="176"/>
    </row>
    <row r="240" spans="1:25" x14ac:dyDescent="0.25">
      <c r="A240" s="176"/>
      <c r="B240" s="176"/>
      <c r="C240" s="176"/>
      <c r="D240" s="176"/>
      <c r="E240" s="176"/>
      <c r="F240" s="176"/>
      <c r="G240" s="176"/>
      <c r="H240" s="176"/>
      <c r="I240" s="176"/>
      <c r="J240" s="176"/>
      <c r="K240" s="176"/>
      <c r="L240" s="176"/>
      <c r="M240" s="176"/>
      <c r="N240" s="176"/>
      <c r="O240" s="176"/>
      <c r="P240" s="176"/>
      <c r="Q240" s="176"/>
      <c r="R240" s="176"/>
      <c r="S240" s="176"/>
      <c r="T240" s="176"/>
      <c r="U240" s="176"/>
      <c r="V240" s="176"/>
      <c r="W240" s="176"/>
      <c r="X240" s="176"/>
      <c r="Y240" s="176"/>
    </row>
    <row r="241" spans="1:25" x14ac:dyDescent="0.25">
      <c r="A241" s="176"/>
      <c r="B241" s="176"/>
      <c r="C241" s="176"/>
      <c r="D241" s="176"/>
      <c r="E241" s="176"/>
      <c r="F241" s="176"/>
      <c r="G241" s="176"/>
      <c r="H241" s="176"/>
      <c r="I241" s="176"/>
      <c r="J241" s="176"/>
      <c r="K241" s="176"/>
      <c r="L241" s="176"/>
      <c r="M241" s="176"/>
      <c r="N241" s="176"/>
      <c r="O241" s="176"/>
      <c r="P241" s="176"/>
      <c r="Q241" s="176"/>
      <c r="R241" s="176"/>
      <c r="S241" s="176"/>
      <c r="T241" s="176"/>
      <c r="U241" s="176"/>
      <c r="V241" s="176"/>
      <c r="W241" s="176"/>
      <c r="X241" s="176"/>
      <c r="Y241" s="176"/>
    </row>
    <row r="242" spans="1:25" x14ac:dyDescent="0.25">
      <c r="A242" s="176"/>
      <c r="B242" s="176"/>
      <c r="C242" s="176"/>
      <c r="D242" s="176"/>
      <c r="E242" s="176"/>
      <c r="F242" s="176"/>
      <c r="G242" s="176"/>
      <c r="H242" s="176"/>
      <c r="I242" s="176"/>
      <c r="J242" s="176"/>
      <c r="K242" s="176"/>
      <c r="L242" s="176"/>
      <c r="M242" s="176"/>
      <c r="N242" s="176"/>
      <c r="O242" s="176"/>
      <c r="P242" s="176"/>
      <c r="Q242" s="176"/>
      <c r="R242" s="176"/>
      <c r="S242" s="176"/>
      <c r="T242" s="176"/>
      <c r="U242" s="176"/>
      <c r="V242" s="176"/>
      <c r="W242" s="176"/>
      <c r="X242" s="176"/>
      <c r="Y242" s="176"/>
    </row>
    <row r="243" spans="1:25" x14ac:dyDescent="0.25">
      <c r="A243" s="176"/>
      <c r="B243" s="176"/>
      <c r="C243" s="176"/>
      <c r="D243" s="176"/>
      <c r="E243" s="176"/>
      <c r="F243" s="176"/>
      <c r="G243" s="176"/>
      <c r="H243" s="176"/>
      <c r="I243" s="176"/>
      <c r="J243" s="176"/>
      <c r="K243" s="176"/>
      <c r="L243" s="176"/>
      <c r="M243" s="176"/>
      <c r="N243" s="176"/>
      <c r="O243" s="176"/>
      <c r="P243" s="176"/>
      <c r="Q243" s="176"/>
      <c r="R243" s="176"/>
      <c r="S243" s="176"/>
      <c r="T243" s="176"/>
      <c r="U243" s="176"/>
      <c r="V243" s="176"/>
      <c r="W243" s="176"/>
      <c r="X243" s="176"/>
      <c r="Y243" s="176"/>
    </row>
    <row r="244" spans="1:25" x14ac:dyDescent="0.25">
      <c r="A244" s="176"/>
      <c r="B244" s="176"/>
      <c r="C244" s="176"/>
      <c r="D244" s="176"/>
      <c r="E244" s="176"/>
      <c r="F244" s="176"/>
      <c r="G244" s="176"/>
      <c r="H244" s="176"/>
      <c r="I244" s="176"/>
      <c r="J244" s="176"/>
      <c r="K244" s="176"/>
      <c r="L244" s="176"/>
      <c r="M244" s="176"/>
      <c r="N244" s="176"/>
      <c r="O244" s="176"/>
      <c r="P244" s="176"/>
      <c r="Q244" s="176"/>
      <c r="R244" s="176"/>
      <c r="S244" s="176"/>
      <c r="T244" s="176"/>
      <c r="U244" s="176"/>
      <c r="V244" s="176"/>
      <c r="W244" s="176"/>
      <c r="X244" s="176"/>
      <c r="Y244" s="176"/>
    </row>
    <row r="245" spans="1:25" x14ac:dyDescent="0.25">
      <c r="A245" s="176"/>
      <c r="B245" s="176"/>
      <c r="C245" s="176"/>
      <c r="D245" s="176"/>
      <c r="E245" s="176"/>
      <c r="F245" s="176"/>
      <c r="G245" s="176"/>
      <c r="H245" s="176"/>
      <c r="I245" s="176"/>
      <c r="J245" s="176"/>
      <c r="K245" s="176"/>
      <c r="L245" s="176"/>
      <c r="M245" s="176"/>
      <c r="N245" s="176"/>
      <c r="O245" s="176"/>
      <c r="P245" s="176"/>
      <c r="Q245" s="176"/>
      <c r="R245" s="176"/>
      <c r="S245" s="176"/>
      <c r="T245" s="176"/>
      <c r="U245" s="176"/>
      <c r="V245" s="176"/>
      <c r="W245" s="176"/>
      <c r="X245" s="176"/>
      <c r="Y245" s="176"/>
    </row>
    <row r="246" spans="1:25" x14ac:dyDescent="0.25">
      <c r="A246" s="176"/>
      <c r="B246" s="176"/>
      <c r="C246" s="176"/>
      <c r="D246" s="176"/>
      <c r="E246" s="176"/>
      <c r="F246" s="176"/>
      <c r="G246" s="176"/>
      <c r="H246" s="176"/>
      <c r="I246" s="176"/>
      <c r="J246" s="176"/>
      <c r="K246" s="176"/>
      <c r="L246" s="176"/>
      <c r="M246" s="176"/>
      <c r="N246" s="176"/>
      <c r="O246" s="176"/>
      <c r="P246" s="176"/>
      <c r="Q246" s="176"/>
      <c r="R246" s="176"/>
      <c r="S246" s="176"/>
      <c r="T246" s="176"/>
      <c r="U246" s="176"/>
      <c r="V246" s="176"/>
      <c r="W246" s="176"/>
      <c r="X246" s="176"/>
      <c r="Y246" s="176"/>
    </row>
    <row r="247" spans="1:25" x14ac:dyDescent="0.25">
      <c r="A247" s="176"/>
      <c r="B247" s="176"/>
      <c r="C247" s="176"/>
      <c r="D247" s="176"/>
      <c r="E247" s="176"/>
      <c r="F247" s="176"/>
      <c r="G247" s="176"/>
      <c r="H247" s="176"/>
      <c r="I247" s="176"/>
      <c r="J247" s="176"/>
      <c r="K247" s="176"/>
      <c r="L247" s="176"/>
      <c r="M247" s="176"/>
      <c r="N247" s="176"/>
      <c r="O247" s="176"/>
      <c r="P247" s="176"/>
      <c r="Q247" s="176"/>
      <c r="R247" s="176"/>
      <c r="S247" s="176"/>
      <c r="T247" s="176"/>
      <c r="U247" s="176"/>
      <c r="V247" s="176"/>
      <c r="W247" s="176"/>
      <c r="X247" s="176"/>
      <c r="Y247" s="176"/>
    </row>
    <row r="248" spans="1:25" x14ac:dyDescent="0.25">
      <c r="A248" s="176"/>
      <c r="B248" s="176"/>
      <c r="C248" s="176"/>
      <c r="D248" s="176"/>
      <c r="E248" s="176"/>
      <c r="F248" s="176"/>
      <c r="G248" s="176"/>
      <c r="H248" s="176"/>
      <c r="I248" s="176"/>
      <c r="J248" s="176"/>
      <c r="K248" s="176"/>
      <c r="L248" s="176"/>
      <c r="M248" s="176"/>
      <c r="N248" s="176"/>
      <c r="O248" s="176"/>
      <c r="P248" s="176"/>
      <c r="Q248" s="176"/>
      <c r="R248" s="176"/>
      <c r="S248" s="176"/>
      <c r="T248" s="176"/>
      <c r="U248" s="176"/>
      <c r="V248" s="176"/>
      <c r="W248" s="176"/>
      <c r="X248" s="176"/>
      <c r="Y248" s="176"/>
    </row>
    <row r="249" spans="1:25" x14ac:dyDescent="0.25">
      <c r="A249" s="176"/>
      <c r="B249" s="176"/>
      <c r="C249" s="176"/>
      <c r="D249" s="176"/>
      <c r="E249" s="176"/>
      <c r="F249" s="176"/>
      <c r="G249" s="176"/>
      <c r="H249" s="176"/>
      <c r="I249" s="176"/>
      <c r="J249" s="176"/>
      <c r="K249" s="176"/>
      <c r="L249" s="176"/>
      <c r="M249" s="176"/>
      <c r="N249" s="176"/>
      <c r="O249" s="176"/>
      <c r="P249" s="176"/>
      <c r="Q249" s="176"/>
      <c r="R249" s="176"/>
      <c r="S249" s="176"/>
      <c r="T249" s="176"/>
      <c r="U249" s="176"/>
      <c r="V249" s="176"/>
      <c r="W249" s="176"/>
      <c r="X249" s="176"/>
      <c r="Y249" s="176"/>
    </row>
    <row r="250" spans="1:25" x14ac:dyDescent="0.25">
      <c r="A250" s="176"/>
      <c r="B250" s="176"/>
      <c r="C250" s="176"/>
      <c r="D250" s="176"/>
      <c r="E250" s="176"/>
      <c r="F250" s="176"/>
      <c r="G250" s="176"/>
      <c r="H250" s="176"/>
      <c r="I250" s="176"/>
      <c r="J250" s="176"/>
      <c r="K250" s="176"/>
      <c r="L250" s="176"/>
      <c r="M250" s="176"/>
      <c r="N250" s="176"/>
      <c r="O250" s="176"/>
      <c r="P250" s="176"/>
      <c r="Q250" s="176"/>
      <c r="R250" s="176"/>
      <c r="S250" s="176"/>
      <c r="T250" s="176"/>
      <c r="U250" s="176"/>
      <c r="V250" s="176"/>
      <c r="W250" s="176"/>
      <c r="X250" s="176"/>
      <c r="Y250" s="176"/>
    </row>
    <row r="251" spans="1:25" x14ac:dyDescent="0.25">
      <c r="A251" s="176"/>
      <c r="B251" s="176"/>
      <c r="C251" s="176"/>
      <c r="D251" s="176"/>
      <c r="E251" s="176"/>
      <c r="F251" s="176"/>
      <c r="G251" s="176"/>
      <c r="H251" s="176"/>
      <c r="I251" s="176"/>
      <c r="J251" s="176"/>
      <c r="K251" s="176"/>
      <c r="L251" s="176"/>
      <c r="M251" s="176"/>
      <c r="N251" s="176"/>
      <c r="O251" s="176"/>
      <c r="P251" s="176"/>
      <c r="Q251" s="176"/>
      <c r="R251" s="176"/>
      <c r="S251" s="176"/>
      <c r="T251" s="176"/>
      <c r="U251" s="176"/>
      <c r="V251" s="176"/>
      <c r="W251" s="176"/>
      <c r="X251" s="176"/>
      <c r="Y251" s="176"/>
    </row>
    <row r="252" spans="1:25" x14ac:dyDescent="0.25">
      <c r="A252" s="176"/>
      <c r="B252" s="176"/>
      <c r="C252" s="176"/>
      <c r="D252" s="176"/>
      <c r="E252" s="176"/>
      <c r="F252" s="176"/>
      <c r="G252" s="176"/>
      <c r="H252" s="176"/>
      <c r="I252" s="176"/>
      <c r="J252" s="176"/>
      <c r="K252" s="176"/>
      <c r="L252" s="176"/>
      <c r="M252" s="176"/>
      <c r="N252" s="176"/>
      <c r="O252" s="176"/>
      <c r="P252" s="176"/>
      <c r="Q252" s="176"/>
      <c r="R252" s="176"/>
      <c r="S252" s="176"/>
      <c r="T252" s="176"/>
      <c r="U252" s="176"/>
      <c r="V252" s="176"/>
      <c r="W252" s="176"/>
      <c r="X252" s="176"/>
      <c r="Y252" s="176"/>
    </row>
    <row r="253" spans="1:25" x14ac:dyDescent="0.25">
      <c r="A253" s="176"/>
      <c r="B253" s="176"/>
      <c r="C253" s="176"/>
      <c r="D253" s="176"/>
      <c r="E253" s="176"/>
      <c r="F253" s="176"/>
      <c r="G253" s="176"/>
      <c r="H253" s="176"/>
      <c r="I253" s="176"/>
      <c r="J253" s="176"/>
      <c r="K253" s="176"/>
      <c r="L253" s="176"/>
      <c r="M253" s="176"/>
      <c r="N253" s="176"/>
      <c r="O253" s="176"/>
      <c r="P253" s="176"/>
      <c r="Q253" s="176"/>
      <c r="R253" s="176"/>
      <c r="S253" s="176"/>
      <c r="T253" s="176"/>
      <c r="U253" s="176"/>
      <c r="V253" s="176"/>
      <c r="W253" s="176"/>
      <c r="X253" s="176"/>
      <c r="Y253" s="176"/>
    </row>
    <row r="254" spans="1:25" x14ac:dyDescent="0.25">
      <c r="A254" s="176"/>
      <c r="B254" s="176"/>
      <c r="C254" s="176"/>
      <c r="D254" s="176"/>
      <c r="E254" s="176"/>
      <c r="F254" s="176"/>
      <c r="G254" s="176"/>
      <c r="H254" s="176"/>
      <c r="I254" s="176"/>
      <c r="J254" s="176"/>
      <c r="K254" s="176"/>
      <c r="L254" s="176"/>
      <c r="M254" s="176"/>
      <c r="N254" s="176"/>
      <c r="O254" s="176"/>
      <c r="P254" s="176"/>
      <c r="Q254" s="176"/>
      <c r="R254" s="176"/>
      <c r="S254" s="176"/>
      <c r="T254" s="176"/>
      <c r="U254" s="176"/>
      <c r="V254" s="176"/>
      <c r="W254" s="176"/>
      <c r="X254" s="176"/>
      <c r="Y254" s="176"/>
    </row>
    <row r="255" spans="1:25" x14ac:dyDescent="0.25">
      <c r="A255" s="176"/>
      <c r="B255" s="176"/>
      <c r="C255" s="176"/>
      <c r="D255" s="176"/>
      <c r="E255" s="176"/>
      <c r="F255" s="176"/>
      <c r="G255" s="176"/>
      <c r="H255" s="176"/>
      <c r="I255" s="176"/>
      <c r="J255" s="176"/>
      <c r="K255" s="176"/>
      <c r="L255" s="176"/>
      <c r="M255" s="176"/>
      <c r="N255" s="176"/>
      <c r="O255" s="176"/>
      <c r="P255" s="176"/>
      <c r="Q255" s="176"/>
      <c r="R255" s="176"/>
      <c r="S255" s="176"/>
      <c r="T255" s="176"/>
      <c r="U255" s="176"/>
      <c r="V255" s="176"/>
      <c r="W255" s="176"/>
      <c r="X255" s="176"/>
      <c r="Y255" s="176"/>
    </row>
    <row r="256" spans="1:25" x14ac:dyDescent="0.25">
      <c r="A256" s="176"/>
      <c r="B256" s="176"/>
      <c r="C256" s="176"/>
      <c r="D256" s="176"/>
      <c r="E256" s="176"/>
      <c r="F256" s="176"/>
      <c r="G256" s="176"/>
      <c r="H256" s="176"/>
      <c r="I256" s="176"/>
      <c r="J256" s="176"/>
      <c r="K256" s="176"/>
      <c r="L256" s="176"/>
      <c r="M256" s="176"/>
      <c r="N256" s="176"/>
      <c r="O256" s="176"/>
      <c r="P256" s="176"/>
      <c r="Q256" s="176"/>
      <c r="R256" s="176"/>
      <c r="S256" s="176"/>
      <c r="T256" s="176"/>
      <c r="U256" s="176"/>
      <c r="V256" s="176"/>
      <c r="W256" s="176"/>
      <c r="X256" s="176"/>
      <c r="Y256" s="176"/>
    </row>
    <row r="257" spans="1:25" x14ac:dyDescent="0.25">
      <c r="A257" s="176"/>
      <c r="B257" s="176"/>
      <c r="C257" s="176"/>
      <c r="D257" s="176"/>
      <c r="E257" s="176"/>
      <c r="F257" s="176"/>
      <c r="G257" s="176"/>
      <c r="H257" s="176"/>
      <c r="I257" s="176"/>
      <c r="J257" s="176"/>
      <c r="K257" s="176"/>
      <c r="L257" s="176"/>
      <c r="M257" s="176"/>
      <c r="N257" s="176"/>
      <c r="O257" s="176"/>
      <c r="P257" s="176"/>
      <c r="Q257" s="176"/>
      <c r="R257" s="176"/>
      <c r="S257" s="176"/>
      <c r="T257" s="176"/>
      <c r="U257" s="176"/>
      <c r="V257" s="176"/>
      <c r="W257" s="176"/>
      <c r="X257" s="176"/>
      <c r="Y257" s="176"/>
    </row>
    <row r="258" spans="1:25" x14ac:dyDescent="0.25">
      <c r="A258" s="176"/>
      <c r="B258" s="176"/>
      <c r="C258" s="176"/>
      <c r="D258" s="176"/>
      <c r="E258" s="176"/>
      <c r="F258" s="176"/>
      <c r="G258" s="176"/>
      <c r="H258" s="176"/>
      <c r="I258" s="176"/>
      <c r="J258" s="176"/>
      <c r="K258" s="176"/>
      <c r="L258" s="176"/>
      <c r="M258" s="176"/>
      <c r="N258" s="176"/>
      <c r="O258" s="176"/>
      <c r="P258" s="176"/>
      <c r="Q258" s="176"/>
      <c r="R258" s="176"/>
      <c r="S258" s="176"/>
      <c r="T258" s="176"/>
      <c r="U258" s="176"/>
      <c r="V258" s="176"/>
      <c r="W258" s="176"/>
      <c r="X258" s="176"/>
      <c r="Y258" s="176"/>
    </row>
    <row r="259" spans="1:25" x14ac:dyDescent="0.25">
      <c r="A259" s="176"/>
      <c r="B259" s="176"/>
      <c r="C259" s="176"/>
      <c r="D259" s="176"/>
      <c r="E259" s="176"/>
      <c r="F259" s="176"/>
      <c r="G259" s="176"/>
      <c r="H259" s="176"/>
      <c r="I259" s="176"/>
      <c r="J259" s="176"/>
      <c r="K259" s="176"/>
      <c r="L259" s="176"/>
      <c r="M259" s="176"/>
      <c r="N259" s="176"/>
      <c r="O259" s="176"/>
      <c r="P259" s="176"/>
      <c r="Q259" s="176"/>
      <c r="R259" s="176"/>
      <c r="S259" s="176"/>
      <c r="T259" s="176"/>
      <c r="U259" s="176"/>
      <c r="V259" s="176"/>
      <c r="W259" s="176"/>
      <c r="X259" s="176"/>
      <c r="Y259" s="176"/>
    </row>
    <row r="260" spans="1:25" x14ac:dyDescent="0.25">
      <c r="A260" s="176"/>
      <c r="B260" s="176"/>
      <c r="C260" s="176"/>
      <c r="D260" s="176"/>
      <c r="E260" s="176"/>
      <c r="F260" s="176"/>
      <c r="G260" s="176"/>
      <c r="H260" s="176"/>
      <c r="I260" s="176"/>
      <c r="J260" s="176"/>
      <c r="K260" s="176"/>
      <c r="L260" s="176"/>
      <c r="M260" s="176"/>
      <c r="N260" s="176"/>
      <c r="O260" s="176"/>
      <c r="P260" s="176"/>
      <c r="Q260" s="176"/>
      <c r="R260" s="176"/>
      <c r="S260" s="176"/>
      <c r="T260" s="176"/>
      <c r="U260" s="176"/>
      <c r="V260" s="176"/>
      <c r="W260" s="176"/>
      <c r="X260" s="176"/>
      <c r="Y260" s="176"/>
    </row>
    <row r="261" spans="1:25" x14ac:dyDescent="0.25">
      <c r="A261" s="176"/>
      <c r="B261" s="176"/>
      <c r="C261" s="176"/>
      <c r="D261" s="176"/>
      <c r="E261" s="176"/>
      <c r="F261" s="176"/>
      <c r="G261" s="176"/>
      <c r="H261" s="176"/>
      <c r="I261" s="176"/>
      <c r="J261" s="176"/>
      <c r="K261" s="176"/>
      <c r="L261" s="176"/>
      <c r="M261" s="176"/>
      <c r="N261" s="176"/>
      <c r="O261" s="176"/>
      <c r="P261" s="176"/>
      <c r="Q261" s="176"/>
      <c r="R261" s="176"/>
      <c r="S261" s="176"/>
      <c r="T261" s="176"/>
      <c r="U261" s="176"/>
      <c r="V261" s="176"/>
      <c r="W261" s="176"/>
      <c r="X261" s="176"/>
      <c r="Y261" s="176"/>
    </row>
    <row r="262" spans="1:25" x14ac:dyDescent="0.25">
      <c r="A262" s="176"/>
      <c r="B262" s="176"/>
      <c r="C262" s="176"/>
      <c r="D262" s="176"/>
      <c r="E262" s="176"/>
      <c r="F262" s="176"/>
      <c r="G262" s="176"/>
      <c r="H262" s="176"/>
      <c r="I262" s="176"/>
      <c r="J262" s="176"/>
      <c r="K262" s="176"/>
      <c r="L262" s="176"/>
      <c r="M262" s="176"/>
      <c r="N262" s="176"/>
      <c r="O262" s="176"/>
      <c r="P262" s="176"/>
      <c r="Q262" s="176"/>
      <c r="R262" s="176"/>
      <c r="S262" s="176"/>
      <c r="T262" s="176"/>
      <c r="U262" s="176"/>
      <c r="V262" s="176"/>
      <c r="W262" s="176"/>
      <c r="X262" s="176"/>
      <c r="Y262" s="176"/>
    </row>
    <row r="263" spans="1:25" x14ac:dyDescent="0.25">
      <c r="A263" s="176"/>
      <c r="B263" s="176"/>
      <c r="C263" s="176"/>
      <c r="D263" s="176"/>
      <c r="E263" s="176"/>
      <c r="F263" s="176"/>
      <c r="G263" s="176"/>
      <c r="H263" s="176"/>
      <c r="I263" s="176"/>
      <c r="J263" s="176"/>
      <c r="K263" s="176"/>
      <c r="L263" s="176"/>
      <c r="M263" s="176"/>
      <c r="N263" s="176"/>
      <c r="O263" s="176"/>
      <c r="P263" s="176"/>
      <c r="Q263" s="176"/>
      <c r="R263" s="176"/>
      <c r="S263" s="176"/>
      <c r="T263" s="176"/>
      <c r="U263" s="176"/>
      <c r="V263" s="176"/>
      <c r="W263" s="176"/>
      <c r="X263" s="176"/>
      <c r="Y263" s="176"/>
    </row>
    <row r="264" spans="1:25" x14ac:dyDescent="0.25">
      <c r="A264" s="176"/>
      <c r="B264" s="176"/>
      <c r="C264" s="176"/>
      <c r="D264" s="176"/>
      <c r="E264" s="176"/>
      <c r="F264" s="176"/>
      <c r="G264" s="176"/>
      <c r="H264" s="176"/>
      <c r="I264" s="176"/>
      <c r="J264" s="176"/>
      <c r="K264" s="176"/>
      <c r="L264" s="176"/>
      <c r="M264" s="176"/>
      <c r="N264" s="176"/>
      <c r="O264" s="176"/>
      <c r="P264" s="176"/>
      <c r="Q264" s="176"/>
      <c r="R264" s="176"/>
      <c r="S264" s="176"/>
      <c r="T264" s="176"/>
      <c r="U264" s="176"/>
      <c r="V264" s="176"/>
      <c r="W264" s="176"/>
      <c r="X264" s="176"/>
      <c r="Y264" s="176"/>
    </row>
    <row r="265" spans="1:25" x14ac:dyDescent="0.25">
      <c r="A265" s="176"/>
      <c r="B265" s="176"/>
      <c r="C265" s="176"/>
      <c r="D265" s="176"/>
      <c r="E265" s="176"/>
      <c r="F265" s="176"/>
      <c r="G265" s="176"/>
      <c r="H265" s="176"/>
      <c r="I265" s="176"/>
      <c r="J265" s="176"/>
      <c r="K265" s="176"/>
      <c r="L265" s="176"/>
      <c r="M265" s="176"/>
      <c r="N265" s="176"/>
      <c r="O265" s="176"/>
      <c r="P265" s="176"/>
      <c r="Q265" s="176"/>
      <c r="R265" s="176"/>
      <c r="S265" s="176"/>
      <c r="T265" s="176"/>
      <c r="U265" s="176"/>
      <c r="V265" s="176"/>
      <c r="W265" s="176"/>
      <c r="X265" s="176"/>
      <c r="Y265" s="176"/>
    </row>
    <row r="266" spans="1:25" x14ac:dyDescent="0.25">
      <c r="A266" s="176"/>
      <c r="B266" s="176"/>
      <c r="C266" s="176"/>
      <c r="D266" s="176"/>
      <c r="E266" s="176"/>
      <c r="F266" s="176"/>
      <c r="G266" s="176"/>
      <c r="H266" s="176"/>
      <c r="I266" s="176"/>
      <c r="J266" s="176"/>
      <c r="K266" s="176"/>
      <c r="L266" s="176"/>
      <c r="M266" s="176"/>
      <c r="N266" s="176"/>
      <c r="O266" s="176"/>
      <c r="P266" s="176"/>
      <c r="Q266" s="176"/>
      <c r="R266" s="176"/>
      <c r="S266" s="176"/>
      <c r="T266" s="176"/>
      <c r="U266" s="176"/>
      <c r="V266" s="176"/>
      <c r="W266" s="176"/>
      <c r="X266" s="176"/>
      <c r="Y266" s="176"/>
    </row>
    <row r="267" spans="1:25" x14ac:dyDescent="0.25">
      <c r="A267" s="176"/>
      <c r="B267" s="176"/>
      <c r="C267" s="176"/>
      <c r="D267" s="176"/>
      <c r="E267" s="176"/>
      <c r="F267" s="176"/>
      <c r="G267" s="176"/>
      <c r="H267" s="176"/>
      <c r="I267" s="176"/>
      <c r="J267" s="176"/>
      <c r="K267" s="176"/>
      <c r="L267" s="176"/>
      <c r="M267" s="176"/>
      <c r="N267" s="176"/>
      <c r="O267" s="176"/>
      <c r="P267" s="176"/>
      <c r="Q267" s="176"/>
      <c r="R267" s="176"/>
      <c r="S267" s="176"/>
      <c r="T267" s="176"/>
      <c r="U267" s="176"/>
      <c r="V267" s="176"/>
      <c r="W267" s="176"/>
      <c r="X267" s="176"/>
      <c r="Y267" s="176"/>
    </row>
    <row r="268" spans="1:25" x14ac:dyDescent="0.25">
      <c r="A268" s="176"/>
      <c r="B268" s="176"/>
      <c r="C268" s="176"/>
      <c r="D268" s="176"/>
      <c r="E268" s="176"/>
      <c r="F268" s="176"/>
      <c r="G268" s="176"/>
      <c r="H268" s="176"/>
      <c r="I268" s="176"/>
      <c r="J268" s="176"/>
      <c r="K268" s="176"/>
      <c r="L268" s="176"/>
      <c r="M268" s="176"/>
      <c r="N268" s="176"/>
      <c r="O268" s="176"/>
      <c r="P268" s="176"/>
      <c r="Q268" s="176"/>
      <c r="R268" s="176"/>
      <c r="S268" s="176"/>
      <c r="T268" s="176"/>
      <c r="U268" s="176"/>
      <c r="V268" s="176"/>
      <c r="W268" s="176"/>
      <c r="X268" s="176"/>
      <c r="Y268" s="176"/>
    </row>
    <row r="269" spans="1:25" x14ac:dyDescent="0.25">
      <c r="A269" s="176"/>
      <c r="B269" s="176"/>
      <c r="C269" s="176"/>
      <c r="D269" s="176"/>
      <c r="E269" s="176"/>
      <c r="F269" s="176"/>
      <c r="G269" s="176"/>
      <c r="H269" s="176"/>
      <c r="I269" s="176"/>
      <c r="J269" s="176"/>
      <c r="K269" s="176"/>
      <c r="L269" s="176"/>
      <c r="M269" s="176"/>
      <c r="N269" s="176"/>
      <c r="O269" s="176"/>
      <c r="P269" s="176"/>
      <c r="Q269" s="176"/>
      <c r="R269" s="176"/>
      <c r="S269" s="176"/>
      <c r="T269" s="176"/>
      <c r="U269" s="176"/>
      <c r="V269" s="176"/>
      <c r="W269" s="176"/>
      <c r="X269" s="176"/>
      <c r="Y269" s="176"/>
    </row>
    <row r="270" spans="1:25" x14ac:dyDescent="0.25">
      <c r="A270" s="176"/>
      <c r="B270" s="176"/>
      <c r="C270" s="176"/>
      <c r="D270" s="176"/>
      <c r="E270" s="176"/>
      <c r="F270" s="176"/>
      <c r="G270" s="176"/>
      <c r="H270" s="176"/>
      <c r="I270" s="176"/>
      <c r="J270" s="176"/>
      <c r="K270" s="176"/>
      <c r="L270" s="176"/>
      <c r="M270" s="176"/>
      <c r="N270" s="176"/>
      <c r="O270" s="176"/>
      <c r="P270" s="176"/>
      <c r="Q270" s="176"/>
      <c r="R270" s="176"/>
      <c r="S270" s="176"/>
      <c r="T270" s="176"/>
      <c r="U270" s="176"/>
      <c r="V270" s="176"/>
      <c r="W270" s="176"/>
      <c r="X270" s="176"/>
      <c r="Y270" s="176"/>
    </row>
    <row r="271" spans="1:25" x14ac:dyDescent="0.25">
      <c r="A271" s="176"/>
      <c r="B271" s="176"/>
      <c r="C271" s="176"/>
      <c r="D271" s="176"/>
      <c r="E271" s="176"/>
      <c r="F271" s="176"/>
      <c r="G271" s="176"/>
      <c r="H271" s="176"/>
      <c r="I271" s="176"/>
      <c r="J271" s="176"/>
      <c r="K271" s="176"/>
      <c r="L271" s="176"/>
      <c r="M271" s="176"/>
      <c r="N271" s="176"/>
      <c r="O271" s="176"/>
      <c r="P271" s="176"/>
      <c r="Q271" s="176"/>
      <c r="R271" s="176"/>
      <c r="S271" s="176"/>
      <c r="T271" s="176"/>
      <c r="U271" s="176"/>
      <c r="V271" s="176"/>
      <c r="W271" s="176"/>
      <c r="X271" s="176"/>
      <c r="Y271" s="176"/>
    </row>
    <row r="272" spans="1:25" x14ac:dyDescent="0.25">
      <c r="A272" s="176"/>
      <c r="B272" s="176"/>
      <c r="C272" s="176"/>
      <c r="D272" s="176"/>
      <c r="E272" s="176"/>
      <c r="F272" s="176"/>
      <c r="G272" s="176"/>
      <c r="H272" s="176"/>
      <c r="I272" s="176"/>
      <c r="J272" s="176"/>
      <c r="K272" s="176"/>
      <c r="L272" s="176"/>
      <c r="M272" s="176"/>
      <c r="N272" s="176"/>
      <c r="O272" s="176"/>
      <c r="P272" s="176"/>
      <c r="Q272" s="176"/>
      <c r="R272" s="176"/>
      <c r="S272" s="176"/>
      <c r="T272" s="176"/>
      <c r="U272" s="176"/>
      <c r="V272" s="176"/>
      <c r="W272" s="176"/>
      <c r="X272" s="176"/>
      <c r="Y272" s="176"/>
    </row>
    <row r="273" spans="1:25" x14ac:dyDescent="0.25">
      <c r="A273" s="176"/>
      <c r="B273" s="176"/>
      <c r="C273" s="176"/>
      <c r="D273" s="176"/>
      <c r="E273" s="176"/>
      <c r="F273" s="176"/>
      <c r="G273" s="176"/>
      <c r="H273" s="176"/>
      <c r="I273" s="176"/>
      <c r="J273" s="176"/>
      <c r="K273" s="176"/>
      <c r="L273" s="176"/>
      <c r="M273" s="176"/>
      <c r="N273" s="176"/>
      <c r="O273" s="176"/>
      <c r="P273" s="176"/>
      <c r="Q273" s="176"/>
      <c r="R273" s="176"/>
      <c r="S273" s="176"/>
      <c r="T273" s="176"/>
      <c r="U273" s="176"/>
      <c r="V273" s="176"/>
      <c r="W273" s="176"/>
      <c r="X273" s="176"/>
      <c r="Y273" s="176"/>
    </row>
    <row r="274" spans="1:25" x14ac:dyDescent="0.25">
      <c r="A274" s="176"/>
      <c r="B274" s="176"/>
      <c r="C274" s="176"/>
      <c r="D274" s="176"/>
      <c r="E274" s="176"/>
      <c r="F274" s="176"/>
      <c r="G274" s="176"/>
      <c r="H274" s="176"/>
      <c r="I274" s="176"/>
      <c r="J274" s="176"/>
      <c r="K274" s="176"/>
      <c r="L274" s="176"/>
      <c r="M274" s="176"/>
      <c r="N274" s="176"/>
      <c r="O274" s="176"/>
      <c r="P274" s="176"/>
      <c r="Q274" s="176"/>
      <c r="R274" s="176"/>
      <c r="S274" s="176"/>
      <c r="T274" s="176"/>
      <c r="U274" s="176"/>
      <c r="V274" s="176"/>
      <c r="W274" s="176"/>
      <c r="X274" s="176"/>
      <c r="Y274" s="176"/>
    </row>
    <row r="275" spans="1:25" x14ac:dyDescent="0.25">
      <c r="A275" s="176"/>
      <c r="B275" s="176"/>
      <c r="C275" s="176"/>
      <c r="D275" s="176"/>
      <c r="E275" s="176"/>
      <c r="F275" s="176"/>
      <c r="G275" s="176"/>
      <c r="H275" s="176"/>
      <c r="I275" s="176"/>
      <c r="J275" s="176"/>
      <c r="K275" s="176"/>
      <c r="L275" s="176"/>
      <c r="M275" s="176"/>
      <c r="N275" s="176"/>
      <c r="O275" s="176"/>
      <c r="P275" s="176"/>
      <c r="Q275" s="176"/>
      <c r="R275" s="176"/>
      <c r="S275" s="176"/>
      <c r="T275" s="176"/>
      <c r="U275" s="176"/>
      <c r="V275" s="176"/>
      <c r="W275" s="176"/>
      <c r="X275" s="176"/>
      <c r="Y275" s="176"/>
    </row>
    <row r="276" spans="1:25" x14ac:dyDescent="0.25">
      <c r="A276" s="176"/>
      <c r="B276" s="176"/>
      <c r="C276" s="176"/>
      <c r="D276" s="176"/>
      <c r="E276" s="176"/>
      <c r="F276" s="176"/>
      <c r="G276" s="176"/>
      <c r="H276" s="176"/>
      <c r="I276" s="176"/>
      <c r="J276" s="176"/>
      <c r="K276" s="176"/>
      <c r="L276" s="176"/>
      <c r="M276" s="176"/>
      <c r="N276" s="176"/>
      <c r="O276" s="176"/>
      <c r="P276" s="176"/>
      <c r="Q276" s="176"/>
      <c r="R276" s="176"/>
      <c r="S276" s="176"/>
      <c r="T276" s="176"/>
      <c r="U276" s="176"/>
      <c r="V276" s="176"/>
      <c r="W276" s="176"/>
      <c r="X276" s="176"/>
      <c r="Y276" s="176"/>
    </row>
    <row r="277" spans="1:25" x14ac:dyDescent="0.25">
      <c r="A277" s="176"/>
      <c r="B277" s="176"/>
      <c r="C277" s="176"/>
      <c r="D277" s="176"/>
      <c r="E277" s="176"/>
      <c r="F277" s="176"/>
      <c r="G277" s="176"/>
      <c r="H277" s="176"/>
      <c r="I277" s="176"/>
      <c r="J277" s="176"/>
      <c r="K277" s="176"/>
      <c r="L277" s="176"/>
      <c r="M277" s="176"/>
      <c r="N277" s="176"/>
      <c r="O277" s="176"/>
      <c r="P277" s="176"/>
      <c r="Q277" s="176"/>
      <c r="R277" s="176"/>
      <c r="S277" s="176"/>
      <c r="T277" s="176"/>
      <c r="U277" s="176"/>
      <c r="V277" s="176"/>
      <c r="W277" s="176"/>
      <c r="X277" s="176"/>
      <c r="Y277" s="176"/>
    </row>
    <row r="278" spans="1:25" x14ac:dyDescent="0.25">
      <c r="A278" s="176"/>
      <c r="B278" s="176"/>
      <c r="C278" s="176"/>
      <c r="D278" s="176"/>
      <c r="E278" s="176"/>
      <c r="F278" s="176"/>
      <c r="G278" s="176"/>
      <c r="H278" s="176"/>
      <c r="I278" s="176"/>
      <c r="J278" s="176"/>
      <c r="K278" s="176"/>
      <c r="L278" s="176"/>
      <c r="M278" s="176"/>
      <c r="N278" s="176"/>
      <c r="O278" s="176"/>
      <c r="P278" s="176"/>
      <c r="Q278" s="176"/>
      <c r="R278" s="176"/>
      <c r="S278" s="176"/>
      <c r="T278" s="176"/>
      <c r="U278" s="176"/>
      <c r="V278" s="176"/>
      <c r="W278" s="176"/>
      <c r="X278" s="176"/>
      <c r="Y278" s="176"/>
    </row>
    <row r="279" spans="1:25" x14ac:dyDescent="0.25">
      <c r="A279" s="176"/>
      <c r="B279" s="176"/>
      <c r="C279" s="176"/>
      <c r="D279" s="176"/>
      <c r="E279" s="176"/>
      <c r="F279" s="176"/>
      <c r="G279" s="176"/>
      <c r="H279" s="176"/>
      <c r="I279" s="176"/>
      <c r="J279" s="176"/>
      <c r="K279" s="176"/>
      <c r="L279" s="176"/>
      <c r="M279" s="176"/>
      <c r="N279" s="176"/>
      <c r="O279" s="176"/>
      <c r="P279" s="176"/>
      <c r="Q279" s="176"/>
      <c r="R279" s="176"/>
      <c r="S279" s="176"/>
      <c r="T279" s="176"/>
      <c r="U279" s="176"/>
      <c r="V279" s="176"/>
      <c r="W279" s="176"/>
      <c r="X279" s="176"/>
      <c r="Y279" s="176"/>
    </row>
    <row r="280" spans="1:25" x14ac:dyDescent="0.25">
      <c r="A280" s="176"/>
      <c r="B280" s="176"/>
      <c r="C280" s="176"/>
      <c r="D280" s="176"/>
      <c r="E280" s="176"/>
      <c r="F280" s="176"/>
      <c r="G280" s="176"/>
      <c r="H280" s="176"/>
      <c r="I280" s="176"/>
      <c r="J280" s="176"/>
      <c r="K280" s="176"/>
      <c r="L280" s="176"/>
      <c r="M280" s="176"/>
      <c r="N280" s="176"/>
      <c r="O280" s="176"/>
      <c r="P280" s="176"/>
      <c r="Q280" s="176"/>
      <c r="R280" s="176"/>
      <c r="S280" s="176"/>
      <c r="T280" s="176"/>
      <c r="U280" s="176"/>
      <c r="V280" s="176"/>
      <c r="W280" s="176"/>
      <c r="X280" s="176"/>
      <c r="Y280" s="176"/>
    </row>
    <row r="281" spans="1:25" x14ac:dyDescent="0.25">
      <c r="A281" s="176"/>
      <c r="B281" s="176"/>
      <c r="C281" s="176"/>
      <c r="D281" s="176"/>
      <c r="E281" s="176"/>
      <c r="F281" s="176"/>
      <c r="G281" s="176"/>
      <c r="H281" s="176"/>
      <c r="I281" s="176"/>
      <c r="J281" s="176"/>
      <c r="K281" s="176"/>
      <c r="L281" s="176"/>
      <c r="M281" s="176"/>
      <c r="N281" s="176"/>
      <c r="O281" s="176"/>
      <c r="P281" s="176"/>
      <c r="Q281" s="176"/>
      <c r="R281" s="176"/>
      <c r="S281" s="176"/>
      <c r="T281" s="176"/>
      <c r="U281" s="176"/>
      <c r="V281" s="176"/>
      <c r="W281" s="176"/>
      <c r="X281" s="176"/>
      <c r="Y281" s="176"/>
    </row>
    <row r="282" spans="1:25" x14ac:dyDescent="0.25">
      <c r="A282" s="176"/>
      <c r="B282" s="176"/>
      <c r="C282" s="176"/>
      <c r="D282" s="176"/>
      <c r="E282" s="176"/>
      <c r="F282" s="176"/>
      <c r="G282" s="176"/>
      <c r="H282" s="176"/>
      <c r="I282" s="176"/>
      <c r="J282" s="176"/>
      <c r="K282" s="176"/>
      <c r="L282" s="176"/>
      <c r="M282" s="176"/>
      <c r="N282" s="176"/>
      <c r="O282" s="176"/>
      <c r="P282" s="176"/>
      <c r="Q282" s="176"/>
      <c r="R282" s="176"/>
      <c r="S282" s="176"/>
      <c r="T282" s="176"/>
      <c r="U282" s="176"/>
      <c r="V282" s="176"/>
      <c r="W282" s="176"/>
      <c r="X282" s="176"/>
      <c r="Y282" s="176"/>
    </row>
    <row r="283" spans="1:25" x14ac:dyDescent="0.25">
      <c r="A283" s="176"/>
      <c r="B283" s="176"/>
      <c r="C283" s="176"/>
      <c r="D283" s="176"/>
      <c r="E283" s="176"/>
      <c r="F283" s="176"/>
      <c r="G283" s="176"/>
      <c r="H283" s="176"/>
      <c r="I283" s="176"/>
      <c r="J283" s="176"/>
      <c r="K283" s="176"/>
      <c r="L283" s="176"/>
      <c r="M283" s="176"/>
      <c r="N283" s="176"/>
      <c r="O283" s="176"/>
      <c r="P283" s="176"/>
      <c r="Q283" s="176"/>
      <c r="R283" s="176"/>
      <c r="S283" s="176"/>
      <c r="T283" s="176"/>
      <c r="U283" s="176"/>
      <c r="V283" s="176"/>
      <c r="W283" s="176"/>
      <c r="X283" s="176"/>
      <c r="Y283" s="176"/>
    </row>
    <row r="284" spans="1:25" x14ac:dyDescent="0.25">
      <c r="A284" s="176"/>
      <c r="B284" s="176"/>
      <c r="C284" s="176"/>
      <c r="D284" s="176"/>
      <c r="E284" s="176"/>
      <c r="F284" s="176"/>
      <c r="G284" s="176"/>
      <c r="H284" s="176"/>
      <c r="I284" s="176"/>
      <c r="J284" s="176"/>
      <c r="K284" s="176"/>
      <c r="L284" s="176"/>
      <c r="M284" s="176"/>
      <c r="N284" s="176"/>
      <c r="O284" s="176"/>
      <c r="P284" s="176"/>
      <c r="Q284" s="176"/>
      <c r="R284" s="176"/>
      <c r="S284" s="176"/>
      <c r="T284" s="176"/>
      <c r="U284" s="176"/>
      <c r="V284" s="176"/>
      <c r="W284" s="176"/>
      <c r="X284" s="176"/>
      <c r="Y284" s="176"/>
    </row>
    <row r="285" spans="1:25" x14ac:dyDescent="0.25">
      <c r="A285" s="176"/>
      <c r="B285" s="176"/>
      <c r="C285" s="176"/>
      <c r="D285" s="176"/>
      <c r="E285" s="176"/>
      <c r="F285" s="176"/>
      <c r="G285" s="176"/>
      <c r="H285" s="176"/>
      <c r="I285" s="176"/>
      <c r="J285" s="176"/>
      <c r="K285" s="176"/>
      <c r="L285" s="176"/>
      <c r="M285" s="176"/>
      <c r="N285" s="176"/>
      <c r="O285" s="176"/>
      <c r="P285" s="176"/>
      <c r="Q285" s="176"/>
      <c r="R285" s="176"/>
      <c r="S285" s="176"/>
      <c r="T285" s="176"/>
      <c r="U285" s="176"/>
      <c r="V285" s="176"/>
      <c r="W285" s="176"/>
      <c r="X285" s="176"/>
      <c r="Y285" s="176"/>
    </row>
    <row r="286" spans="1:25" x14ac:dyDescent="0.25">
      <c r="A286" s="176"/>
      <c r="B286" s="176"/>
      <c r="C286" s="176"/>
      <c r="D286" s="176"/>
      <c r="E286" s="176"/>
      <c r="F286" s="176"/>
      <c r="G286" s="176"/>
      <c r="H286" s="176"/>
      <c r="I286" s="176"/>
      <c r="J286" s="176"/>
      <c r="K286" s="176"/>
      <c r="L286" s="176"/>
      <c r="M286" s="176"/>
      <c r="N286" s="176"/>
      <c r="O286" s="176"/>
      <c r="P286" s="176"/>
      <c r="Q286" s="176"/>
      <c r="R286" s="176"/>
      <c r="S286" s="176"/>
      <c r="T286" s="176"/>
      <c r="U286" s="176"/>
      <c r="V286" s="176"/>
      <c r="W286" s="176"/>
      <c r="X286" s="176"/>
      <c r="Y286" s="176"/>
    </row>
    <row r="287" spans="1:25" x14ac:dyDescent="0.25">
      <c r="A287" s="176"/>
      <c r="B287" s="176"/>
      <c r="C287" s="176"/>
      <c r="D287" s="176"/>
      <c r="E287" s="176"/>
      <c r="F287" s="176"/>
      <c r="G287" s="176"/>
      <c r="H287" s="176"/>
      <c r="I287" s="176"/>
      <c r="J287" s="176"/>
      <c r="K287" s="176"/>
      <c r="L287" s="176"/>
      <c r="M287" s="176"/>
      <c r="N287" s="176"/>
      <c r="O287" s="176"/>
      <c r="P287" s="176"/>
      <c r="Q287" s="176"/>
      <c r="R287" s="176"/>
      <c r="S287" s="176"/>
      <c r="T287" s="176"/>
      <c r="U287" s="176"/>
      <c r="V287" s="176"/>
      <c r="W287" s="176"/>
      <c r="X287" s="176"/>
      <c r="Y287" s="176"/>
    </row>
    <row r="288" spans="1:25" x14ac:dyDescent="0.25">
      <c r="A288" s="176"/>
      <c r="B288" s="176"/>
      <c r="C288" s="176"/>
      <c r="D288" s="176"/>
      <c r="E288" s="176"/>
      <c r="F288" s="176"/>
      <c r="G288" s="176"/>
      <c r="H288" s="176"/>
      <c r="I288" s="176"/>
      <c r="J288" s="176"/>
      <c r="K288" s="176"/>
      <c r="L288" s="176"/>
      <c r="M288" s="176"/>
      <c r="N288" s="176"/>
      <c r="O288" s="176"/>
      <c r="P288" s="176"/>
      <c r="Q288" s="176"/>
      <c r="R288" s="176"/>
      <c r="S288" s="176"/>
      <c r="T288" s="176"/>
      <c r="U288" s="176"/>
      <c r="V288" s="176"/>
      <c r="W288" s="176"/>
      <c r="X288" s="176"/>
      <c r="Y288" s="176"/>
    </row>
    <row r="289" spans="1:25" x14ac:dyDescent="0.25">
      <c r="A289" s="176"/>
      <c r="B289" s="176"/>
      <c r="C289" s="176"/>
      <c r="D289" s="176"/>
      <c r="E289" s="176"/>
      <c r="F289" s="176"/>
      <c r="G289" s="176"/>
      <c r="H289" s="176"/>
      <c r="I289" s="176"/>
      <c r="J289" s="176"/>
      <c r="K289" s="176"/>
      <c r="L289" s="176"/>
      <c r="M289" s="176"/>
      <c r="N289" s="176"/>
      <c r="O289" s="176"/>
      <c r="P289" s="176"/>
      <c r="Q289" s="176"/>
      <c r="R289" s="176"/>
      <c r="S289" s="176"/>
      <c r="T289" s="176"/>
      <c r="U289" s="176"/>
      <c r="V289" s="176"/>
      <c r="W289" s="176"/>
      <c r="X289" s="176"/>
      <c r="Y289" s="176"/>
    </row>
    <row r="290" spans="1:25" x14ac:dyDescent="0.25">
      <c r="A290" s="176"/>
      <c r="B290" s="176"/>
      <c r="C290" s="176"/>
      <c r="D290" s="176"/>
      <c r="E290" s="176"/>
      <c r="F290" s="176"/>
      <c r="G290" s="176"/>
      <c r="H290" s="176"/>
      <c r="I290" s="176"/>
      <c r="J290" s="176"/>
      <c r="K290" s="176"/>
      <c r="L290" s="176"/>
      <c r="M290" s="176"/>
      <c r="N290" s="176"/>
      <c r="O290" s="176"/>
      <c r="P290" s="176"/>
      <c r="Q290" s="176"/>
      <c r="R290" s="176"/>
      <c r="S290" s="176"/>
      <c r="T290" s="176"/>
      <c r="U290" s="176"/>
      <c r="V290" s="176"/>
      <c r="W290" s="176"/>
      <c r="X290" s="176"/>
      <c r="Y290" s="176"/>
    </row>
    <row r="291" spans="1:25" x14ac:dyDescent="0.25">
      <c r="A291" s="176"/>
      <c r="B291" s="176"/>
      <c r="C291" s="176"/>
      <c r="D291" s="176"/>
      <c r="E291" s="176"/>
      <c r="F291" s="176"/>
      <c r="G291" s="176"/>
      <c r="H291" s="176"/>
      <c r="I291" s="176"/>
      <c r="J291" s="176"/>
      <c r="K291" s="176"/>
      <c r="L291" s="176"/>
      <c r="M291" s="176"/>
      <c r="N291" s="176"/>
      <c r="O291" s="176"/>
      <c r="P291" s="176"/>
      <c r="Q291" s="176"/>
      <c r="R291" s="176"/>
      <c r="S291" s="176"/>
      <c r="T291" s="176"/>
      <c r="U291" s="176"/>
      <c r="V291" s="176"/>
      <c r="W291" s="176"/>
      <c r="X291" s="176"/>
      <c r="Y291" s="176"/>
    </row>
    <row r="292" spans="1:25" x14ac:dyDescent="0.25">
      <c r="A292" s="176"/>
      <c r="B292" s="176"/>
      <c r="C292" s="176"/>
      <c r="D292" s="176"/>
      <c r="E292" s="176"/>
      <c r="F292" s="176"/>
      <c r="G292" s="176"/>
      <c r="H292" s="176"/>
      <c r="I292" s="176"/>
      <c r="J292" s="176"/>
      <c r="K292" s="176"/>
      <c r="L292" s="176"/>
      <c r="M292" s="176"/>
      <c r="N292" s="176"/>
      <c r="O292" s="176"/>
      <c r="P292" s="176"/>
      <c r="Q292" s="176"/>
      <c r="R292" s="176"/>
      <c r="S292" s="176"/>
      <c r="T292" s="176"/>
      <c r="U292" s="176"/>
      <c r="V292" s="176"/>
      <c r="W292" s="176"/>
      <c r="X292" s="176"/>
      <c r="Y292" s="176"/>
    </row>
    <row r="293" spans="1:25" x14ac:dyDescent="0.25">
      <c r="A293" s="176"/>
      <c r="B293" s="176"/>
      <c r="C293" s="176"/>
      <c r="D293" s="176"/>
      <c r="E293" s="176"/>
      <c r="F293" s="176"/>
      <c r="G293" s="176"/>
      <c r="H293" s="176"/>
      <c r="I293" s="176"/>
      <c r="J293" s="176"/>
      <c r="K293" s="176"/>
      <c r="L293" s="176"/>
      <c r="M293" s="176"/>
      <c r="N293" s="176"/>
      <c r="O293" s="176"/>
      <c r="P293" s="176"/>
      <c r="Q293" s="176"/>
      <c r="R293" s="176"/>
      <c r="S293" s="176"/>
      <c r="T293" s="176"/>
      <c r="U293" s="176"/>
      <c r="V293" s="176"/>
      <c r="W293" s="176"/>
      <c r="X293" s="176"/>
      <c r="Y293" s="176"/>
    </row>
    <row r="294" spans="1:25" x14ac:dyDescent="0.25">
      <c r="A294" s="176"/>
      <c r="B294" s="176"/>
      <c r="C294" s="176"/>
      <c r="D294" s="176"/>
      <c r="E294" s="176"/>
      <c r="F294" s="176"/>
      <c r="G294" s="176"/>
      <c r="H294" s="176"/>
      <c r="I294" s="176"/>
      <c r="J294" s="176"/>
      <c r="K294" s="176"/>
      <c r="L294" s="176"/>
      <c r="M294" s="176"/>
      <c r="N294" s="176"/>
      <c r="O294" s="176"/>
      <c r="P294" s="176"/>
      <c r="Q294" s="176"/>
      <c r="R294" s="176"/>
      <c r="S294" s="176"/>
      <c r="T294" s="176"/>
      <c r="U294" s="176"/>
      <c r="V294" s="176"/>
      <c r="W294" s="176"/>
      <c r="X294" s="176"/>
      <c r="Y294" s="176"/>
    </row>
    <row r="295" spans="1:25" x14ac:dyDescent="0.25">
      <c r="A295" s="176"/>
      <c r="B295" s="176"/>
      <c r="C295" s="176"/>
      <c r="D295" s="176"/>
      <c r="E295" s="176"/>
      <c r="F295" s="176"/>
      <c r="G295" s="176"/>
      <c r="H295" s="176"/>
      <c r="I295" s="176"/>
      <c r="J295" s="176"/>
      <c r="K295" s="176"/>
      <c r="L295" s="176"/>
      <c r="M295" s="176"/>
      <c r="N295" s="176"/>
      <c r="O295" s="176"/>
      <c r="P295" s="176"/>
      <c r="Q295" s="176"/>
      <c r="R295" s="176"/>
      <c r="S295" s="176"/>
      <c r="T295" s="176"/>
      <c r="U295" s="176"/>
      <c r="V295" s="176"/>
      <c r="W295" s="176"/>
      <c r="X295" s="176"/>
      <c r="Y295" s="176"/>
    </row>
    <row r="296" spans="1:25" x14ac:dyDescent="0.25">
      <c r="A296" s="176"/>
      <c r="B296" s="176"/>
      <c r="C296" s="176"/>
      <c r="D296" s="176"/>
      <c r="E296" s="176"/>
      <c r="F296" s="176"/>
      <c r="G296" s="176"/>
      <c r="H296" s="176"/>
      <c r="I296" s="176"/>
      <c r="J296" s="176"/>
      <c r="K296" s="176"/>
      <c r="L296" s="176"/>
      <c r="M296" s="176"/>
      <c r="N296" s="176"/>
      <c r="O296" s="176"/>
      <c r="P296" s="176"/>
      <c r="Q296" s="176"/>
      <c r="R296" s="176"/>
      <c r="S296" s="176"/>
      <c r="T296" s="176"/>
      <c r="U296" s="176"/>
      <c r="V296" s="176"/>
      <c r="W296" s="176"/>
      <c r="X296" s="176"/>
      <c r="Y296" s="176"/>
    </row>
    <row r="297" spans="1:25" x14ac:dyDescent="0.25">
      <c r="A297" s="176"/>
      <c r="B297" s="176"/>
      <c r="C297" s="176"/>
      <c r="D297" s="176"/>
      <c r="E297" s="176"/>
      <c r="F297" s="176"/>
      <c r="G297" s="176"/>
      <c r="H297" s="176"/>
      <c r="I297" s="176"/>
      <c r="J297" s="176"/>
      <c r="K297" s="176"/>
      <c r="L297" s="176"/>
      <c r="M297" s="176"/>
      <c r="N297" s="176"/>
      <c r="O297" s="176"/>
      <c r="P297" s="176"/>
      <c r="Q297" s="176"/>
      <c r="R297" s="176"/>
      <c r="S297" s="176"/>
      <c r="T297" s="176"/>
      <c r="U297" s="176"/>
      <c r="V297" s="176"/>
      <c r="W297" s="176"/>
      <c r="X297" s="176"/>
      <c r="Y297" s="176"/>
    </row>
    <row r="298" spans="1:25" x14ac:dyDescent="0.25">
      <c r="A298" s="176"/>
      <c r="B298" s="176"/>
      <c r="C298" s="176"/>
      <c r="D298" s="176"/>
      <c r="E298" s="176"/>
      <c r="F298" s="176"/>
      <c r="G298" s="176"/>
      <c r="H298" s="176"/>
      <c r="I298" s="176"/>
      <c r="J298" s="176"/>
      <c r="K298" s="176"/>
      <c r="L298" s="176"/>
      <c r="M298" s="176"/>
      <c r="N298" s="176"/>
      <c r="O298" s="176"/>
      <c r="P298" s="176"/>
      <c r="Q298" s="176"/>
      <c r="R298" s="176"/>
      <c r="S298" s="176"/>
      <c r="T298" s="176"/>
      <c r="U298" s="176"/>
      <c r="V298" s="176"/>
      <c r="W298" s="176"/>
      <c r="X298" s="176"/>
      <c r="Y298" s="176"/>
    </row>
    <row r="299" spans="1:25" x14ac:dyDescent="0.25">
      <c r="A299" s="176"/>
      <c r="B299" s="176"/>
      <c r="C299" s="176"/>
      <c r="D299" s="176"/>
      <c r="E299" s="176"/>
      <c r="F299" s="176"/>
      <c r="G299" s="176"/>
      <c r="H299" s="176"/>
      <c r="I299" s="176"/>
      <c r="J299" s="176"/>
      <c r="K299" s="176"/>
      <c r="L299" s="176"/>
      <c r="M299" s="176"/>
      <c r="N299" s="176"/>
      <c r="O299" s="176"/>
      <c r="P299" s="176"/>
      <c r="Q299" s="176"/>
      <c r="R299" s="176"/>
      <c r="S299" s="176"/>
      <c r="T299" s="176"/>
      <c r="U299" s="176"/>
      <c r="V299" s="176"/>
      <c r="W299" s="176"/>
      <c r="X299" s="176"/>
      <c r="Y299" s="176"/>
    </row>
    <row r="300" spans="1:25" x14ac:dyDescent="0.25">
      <c r="A300" s="176"/>
      <c r="B300" s="176"/>
      <c r="C300" s="176"/>
      <c r="D300" s="176"/>
      <c r="E300" s="176"/>
      <c r="F300" s="176"/>
      <c r="G300" s="176"/>
      <c r="H300" s="176"/>
      <c r="I300" s="176"/>
      <c r="J300" s="176"/>
      <c r="K300" s="176"/>
      <c r="L300" s="176"/>
      <c r="M300" s="176"/>
      <c r="N300" s="176"/>
      <c r="O300" s="176"/>
      <c r="P300" s="176"/>
      <c r="Q300" s="176"/>
      <c r="R300" s="176"/>
      <c r="S300" s="176"/>
      <c r="T300" s="176"/>
      <c r="U300" s="176"/>
      <c r="V300" s="176"/>
      <c r="W300" s="176"/>
      <c r="X300" s="176"/>
      <c r="Y300" s="176"/>
    </row>
    <row r="301" spans="1:25" x14ac:dyDescent="0.25">
      <c r="A301" s="176"/>
      <c r="B301" s="176"/>
      <c r="C301" s="176"/>
      <c r="D301" s="176"/>
      <c r="E301" s="176"/>
      <c r="F301" s="176"/>
      <c r="G301" s="176"/>
      <c r="H301" s="176"/>
      <c r="I301" s="176"/>
      <c r="J301" s="176"/>
      <c r="K301" s="176"/>
      <c r="L301" s="176"/>
      <c r="M301" s="176"/>
      <c r="N301" s="176"/>
      <c r="O301" s="176"/>
      <c r="P301" s="176"/>
      <c r="Q301" s="176"/>
      <c r="R301" s="176"/>
      <c r="S301" s="176"/>
      <c r="T301" s="176"/>
      <c r="U301" s="176"/>
      <c r="V301" s="176"/>
      <c r="W301" s="176"/>
      <c r="X301" s="176"/>
      <c r="Y301" s="176"/>
    </row>
    <row r="302" spans="1:25" x14ac:dyDescent="0.25">
      <c r="A302" s="176"/>
      <c r="B302" s="176"/>
      <c r="C302" s="176"/>
      <c r="D302" s="176"/>
      <c r="E302" s="176"/>
      <c r="F302" s="176"/>
      <c r="G302" s="176"/>
      <c r="H302" s="176"/>
      <c r="I302" s="176"/>
      <c r="J302" s="176"/>
      <c r="K302" s="176"/>
      <c r="L302" s="176"/>
      <c r="M302" s="176"/>
      <c r="N302" s="176"/>
      <c r="O302" s="176"/>
      <c r="P302" s="176"/>
      <c r="Q302" s="176"/>
      <c r="R302" s="176"/>
      <c r="S302" s="176"/>
      <c r="T302" s="176"/>
      <c r="U302" s="176"/>
      <c r="V302" s="176"/>
      <c r="W302" s="176"/>
      <c r="X302" s="176"/>
      <c r="Y302" s="176"/>
    </row>
    <row r="303" spans="1:25" x14ac:dyDescent="0.25">
      <c r="A303" s="176"/>
      <c r="B303" s="176"/>
      <c r="C303" s="176"/>
      <c r="D303" s="176"/>
      <c r="E303" s="176"/>
      <c r="F303" s="176"/>
      <c r="G303" s="176"/>
      <c r="H303" s="176"/>
      <c r="I303" s="176"/>
      <c r="J303" s="176"/>
      <c r="K303" s="176"/>
      <c r="L303" s="176"/>
      <c r="M303" s="176"/>
      <c r="N303" s="176"/>
      <c r="O303" s="176"/>
      <c r="P303" s="176"/>
      <c r="Q303" s="176"/>
      <c r="R303" s="176"/>
      <c r="S303" s="176"/>
      <c r="T303" s="176"/>
      <c r="U303" s="176"/>
      <c r="V303" s="176"/>
      <c r="W303" s="176"/>
      <c r="X303" s="176"/>
      <c r="Y303" s="176"/>
    </row>
    <row r="304" spans="1:25" x14ac:dyDescent="0.25">
      <c r="A304" s="176"/>
      <c r="B304" s="176"/>
      <c r="C304" s="176"/>
      <c r="D304" s="176"/>
      <c r="E304" s="176"/>
      <c r="F304" s="176"/>
      <c r="G304" s="176"/>
      <c r="H304" s="176"/>
      <c r="I304" s="176"/>
      <c r="J304" s="176"/>
      <c r="K304" s="176"/>
      <c r="L304" s="176"/>
      <c r="M304" s="176"/>
      <c r="N304" s="176"/>
      <c r="O304" s="176"/>
      <c r="P304" s="176"/>
      <c r="Q304" s="176"/>
      <c r="R304" s="176"/>
      <c r="S304" s="176"/>
      <c r="T304" s="176"/>
      <c r="U304" s="176"/>
      <c r="V304" s="176"/>
      <c r="W304" s="176"/>
      <c r="X304" s="176"/>
      <c r="Y304" s="176"/>
    </row>
    <row r="305" spans="1:25" x14ac:dyDescent="0.25">
      <c r="A305" s="176"/>
      <c r="B305" s="176"/>
      <c r="C305" s="176"/>
      <c r="D305" s="176"/>
      <c r="E305" s="176"/>
      <c r="F305" s="176"/>
      <c r="G305" s="176"/>
      <c r="H305" s="176"/>
      <c r="I305" s="176"/>
      <c r="J305" s="176"/>
      <c r="K305" s="176"/>
      <c r="L305" s="176"/>
      <c r="M305" s="176"/>
      <c r="N305" s="176"/>
      <c r="O305" s="176"/>
      <c r="P305" s="176"/>
      <c r="Q305" s="176"/>
      <c r="R305" s="176"/>
      <c r="S305" s="176"/>
      <c r="T305" s="176"/>
      <c r="U305" s="176"/>
      <c r="V305" s="176"/>
      <c r="W305" s="176"/>
      <c r="X305" s="176"/>
      <c r="Y305" s="176"/>
    </row>
    <row r="306" spans="1:25" x14ac:dyDescent="0.25">
      <c r="A306" s="176"/>
      <c r="B306" s="176"/>
      <c r="C306" s="176"/>
      <c r="D306" s="176"/>
      <c r="E306" s="176"/>
      <c r="F306" s="176"/>
      <c r="G306" s="176"/>
      <c r="H306" s="176"/>
      <c r="I306" s="176"/>
      <c r="J306" s="176"/>
      <c r="K306" s="176"/>
      <c r="L306" s="176"/>
      <c r="M306" s="176"/>
      <c r="N306" s="176"/>
      <c r="O306" s="176"/>
      <c r="P306" s="176"/>
      <c r="Q306" s="176"/>
      <c r="R306" s="176"/>
      <c r="S306" s="176"/>
      <c r="T306" s="176"/>
      <c r="U306" s="176"/>
      <c r="V306" s="176"/>
      <c r="W306" s="176"/>
      <c r="X306" s="176"/>
      <c r="Y306" s="176"/>
    </row>
    <row r="307" spans="1:25" x14ac:dyDescent="0.25">
      <c r="A307" s="176"/>
      <c r="B307" s="176"/>
      <c r="C307" s="176"/>
      <c r="D307" s="176"/>
      <c r="E307" s="176"/>
      <c r="F307" s="176"/>
      <c r="G307" s="176"/>
      <c r="H307" s="176"/>
      <c r="I307" s="176"/>
      <c r="J307" s="176"/>
      <c r="K307" s="176"/>
      <c r="L307" s="176"/>
      <c r="M307" s="176"/>
      <c r="N307" s="176"/>
      <c r="O307" s="176"/>
      <c r="P307" s="176"/>
      <c r="Q307" s="176"/>
      <c r="R307" s="176"/>
      <c r="S307" s="176"/>
      <c r="T307" s="176"/>
      <c r="U307" s="176"/>
      <c r="V307" s="176"/>
      <c r="W307" s="176"/>
      <c r="X307" s="176"/>
      <c r="Y307" s="176"/>
    </row>
    <row r="308" spans="1:25" x14ac:dyDescent="0.25">
      <c r="A308" s="176"/>
      <c r="B308" s="176"/>
      <c r="C308" s="176"/>
      <c r="D308" s="176"/>
      <c r="E308" s="176"/>
      <c r="F308" s="176"/>
      <c r="G308" s="176"/>
      <c r="H308" s="176"/>
      <c r="I308" s="176"/>
      <c r="J308" s="176"/>
      <c r="K308" s="176"/>
      <c r="L308" s="176"/>
      <c r="M308" s="176"/>
      <c r="N308" s="176"/>
      <c r="O308" s="176"/>
      <c r="P308" s="176"/>
      <c r="Q308" s="176"/>
      <c r="R308" s="176"/>
      <c r="S308" s="176"/>
      <c r="T308" s="176"/>
      <c r="U308" s="176"/>
      <c r="V308" s="176"/>
      <c r="W308" s="176"/>
      <c r="X308" s="176"/>
      <c r="Y308" s="176"/>
    </row>
    <row r="309" spans="1:25" x14ac:dyDescent="0.25">
      <c r="A309" s="176"/>
      <c r="B309" s="176"/>
      <c r="C309" s="176"/>
      <c r="D309" s="176"/>
      <c r="E309" s="176"/>
      <c r="F309" s="176"/>
      <c r="G309" s="176"/>
      <c r="H309" s="176"/>
      <c r="I309" s="176"/>
      <c r="J309" s="176"/>
      <c r="K309" s="176"/>
      <c r="L309" s="176"/>
      <c r="M309" s="176"/>
      <c r="N309" s="176"/>
      <c r="O309" s="176"/>
      <c r="P309" s="176"/>
      <c r="Q309" s="176"/>
      <c r="R309" s="176"/>
      <c r="S309" s="176"/>
      <c r="T309" s="176"/>
      <c r="U309" s="176"/>
      <c r="V309" s="176"/>
      <c r="W309" s="176"/>
      <c r="X309" s="176"/>
      <c r="Y309" s="176"/>
    </row>
    <row r="310" spans="1:25" x14ac:dyDescent="0.25">
      <c r="A310" s="176"/>
      <c r="B310" s="176"/>
      <c r="C310" s="176"/>
      <c r="D310" s="176"/>
      <c r="E310" s="176"/>
      <c r="F310" s="176"/>
      <c r="G310" s="176"/>
      <c r="H310" s="176"/>
      <c r="I310" s="176"/>
      <c r="J310" s="176"/>
      <c r="K310" s="176"/>
      <c r="L310" s="176"/>
      <c r="M310" s="176"/>
      <c r="N310" s="176"/>
      <c r="O310" s="176"/>
      <c r="P310" s="176"/>
      <c r="Q310" s="176"/>
      <c r="R310" s="176"/>
      <c r="S310" s="176"/>
      <c r="T310" s="176"/>
      <c r="U310" s="176"/>
      <c r="V310" s="176"/>
      <c r="W310" s="176"/>
      <c r="X310" s="176"/>
      <c r="Y310" s="176"/>
    </row>
    <row r="311" spans="1:25" x14ac:dyDescent="0.25">
      <c r="A311" s="176"/>
      <c r="B311" s="176"/>
      <c r="C311" s="176"/>
      <c r="D311" s="176"/>
      <c r="E311" s="176"/>
      <c r="F311" s="176"/>
      <c r="G311" s="176"/>
      <c r="H311" s="176"/>
      <c r="I311" s="176"/>
      <c r="J311" s="176"/>
      <c r="K311" s="176"/>
      <c r="L311" s="176"/>
      <c r="M311" s="176"/>
      <c r="N311" s="176"/>
      <c r="O311" s="176"/>
      <c r="P311" s="176"/>
      <c r="Q311" s="176"/>
      <c r="R311" s="176"/>
      <c r="S311" s="176"/>
      <c r="T311" s="176"/>
      <c r="U311" s="176"/>
      <c r="V311" s="176"/>
      <c r="W311" s="176"/>
      <c r="X311" s="176"/>
      <c r="Y311" s="176"/>
    </row>
    <row r="312" spans="1:25" x14ac:dyDescent="0.25">
      <c r="A312" s="176"/>
      <c r="B312" s="176"/>
      <c r="C312" s="176"/>
      <c r="D312" s="176"/>
      <c r="E312" s="176"/>
      <c r="F312" s="176"/>
      <c r="G312" s="176"/>
      <c r="H312" s="176"/>
      <c r="I312" s="176"/>
      <c r="J312" s="176"/>
      <c r="K312" s="176"/>
      <c r="L312" s="176"/>
      <c r="M312" s="176"/>
      <c r="N312" s="176"/>
      <c r="O312" s="176"/>
      <c r="P312" s="176"/>
      <c r="Q312" s="176"/>
      <c r="R312" s="176"/>
      <c r="S312" s="176"/>
      <c r="T312" s="176"/>
      <c r="U312" s="176"/>
      <c r="V312" s="176"/>
      <c r="W312" s="176"/>
      <c r="X312" s="176"/>
      <c r="Y312" s="176"/>
    </row>
    <row r="313" spans="1:25" x14ac:dyDescent="0.25">
      <c r="A313" s="176"/>
      <c r="B313" s="176"/>
      <c r="C313" s="176"/>
      <c r="D313" s="176"/>
      <c r="E313" s="176"/>
      <c r="F313" s="176"/>
      <c r="G313" s="176"/>
      <c r="H313" s="176"/>
      <c r="I313" s="176"/>
      <c r="J313" s="176"/>
      <c r="K313" s="176"/>
      <c r="L313" s="176"/>
      <c r="M313" s="176"/>
      <c r="N313" s="176"/>
      <c r="O313" s="176"/>
      <c r="P313" s="176"/>
      <c r="Q313" s="176"/>
      <c r="R313" s="176"/>
      <c r="S313" s="176"/>
      <c r="T313" s="176"/>
      <c r="U313" s="176"/>
      <c r="V313" s="176"/>
      <c r="W313" s="176"/>
      <c r="X313" s="176"/>
      <c r="Y313" s="176"/>
    </row>
    <row r="314" spans="1:25" x14ac:dyDescent="0.25">
      <c r="A314" s="176"/>
      <c r="B314" s="176"/>
      <c r="C314" s="176"/>
      <c r="D314" s="176"/>
      <c r="E314" s="176"/>
      <c r="F314" s="176"/>
      <c r="G314" s="176"/>
      <c r="H314" s="176"/>
      <c r="I314" s="176"/>
      <c r="J314" s="176"/>
      <c r="K314" s="176"/>
      <c r="L314" s="176"/>
      <c r="M314" s="176"/>
      <c r="N314" s="176"/>
      <c r="O314" s="176"/>
      <c r="P314" s="176"/>
      <c r="Q314" s="176"/>
      <c r="R314" s="176"/>
      <c r="S314" s="176"/>
      <c r="T314" s="176"/>
      <c r="U314" s="176"/>
      <c r="V314" s="176"/>
      <c r="W314" s="176"/>
      <c r="X314" s="176"/>
      <c r="Y314" s="176"/>
    </row>
    <row r="315" spans="1:25" x14ac:dyDescent="0.25">
      <c r="A315" s="176"/>
      <c r="B315" s="176"/>
      <c r="C315" s="176"/>
      <c r="D315" s="176"/>
      <c r="E315" s="176"/>
      <c r="F315" s="176"/>
      <c r="G315" s="176"/>
      <c r="H315" s="176"/>
      <c r="I315" s="176"/>
      <c r="J315" s="176"/>
      <c r="K315" s="176"/>
      <c r="L315" s="176"/>
      <c r="M315" s="176"/>
      <c r="N315" s="176"/>
      <c r="O315" s="176"/>
      <c r="P315" s="176"/>
      <c r="Q315" s="176"/>
      <c r="R315" s="176"/>
      <c r="S315" s="176"/>
      <c r="T315" s="176"/>
      <c r="U315" s="176"/>
      <c r="V315" s="176"/>
      <c r="W315" s="176"/>
      <c r="X315" s="176"/>
      <c r="Y315" s="176"/>
    </row>
    <row r="316" spans="1:25" x14ac:dyDescent="0.25">
      <c r="A316" s="176"/>
      <c r="B316" s="176"/>
      <c r="C316" s="176"/>
      <c r="D316" s="176"/>
      <c r="E316" s="176"/>
      <c r="F316" s="176"/>
      <c r="G316" s="176"/>
      <c r="H316" s="176"/>
      <c r="I316" s="176"/>
      <c r="J316" s="176"/>
      <c r="K316" s="176"/>
      <c r="L316" s="176"/>
      <c r="M316" s="176"/>
      <c r="N316" s="176"/>
      <c r="O316" s="176"/>
      <c r="P316" s="176"/>
      <c r="Q316" s="176"/>
      <c r="R316" s="176"/>
      <c r="S316" s="176"/>
      <c r="T316" s="176"/>
      <c r="U316" s="176"/>
      <c r="V316" s="176"/>
      <c r="W316" s="176"/>
      <c r="X316" s="176"/>
      <c r="Y316" s="176"/>
    </row>
    <row r="317" spans="1:25" x14ac:dyDescent="0.25">
      <c r="A317" s="176"/>
      <c r="B317" s="176"/>
      <c r="C317" s="176"/>
      <c r="D317" s="176"/>
      <c r="E317" s="176"/>
      <c r="F317" s="176"/>
      <c r="G317" s="176"/>
      <c r="H317" s="176"/>
      <c r="I317" s="176"/>
      <c r="J317" s="176"/>
      <c r="K317" s="176"/>
      <c r="L317" s="176"/>
      <c r="M317" s="176"/>
      <c r="N317" s="176"/>
      <c r="O317" s="176"/>
      <c r="P317" s="176"/>
      <c r="Q317" s="176"/>
      <c r="R317" s="176"/>
      <c r="S317" s="176"/>
      <c r="T317" s="176"/>
      <c r="U317" s="176"/>
      <c r="V317" s="176"/>
      <c r="W317" s="176"/>
      <c r="X317" s="176"/>
      <c r="Y317" s="176"/>
    </row>
    <row r="318" spans="1:25" x14ac:dyDescent="0.25">
      <c r="A318" s="176"/>
      <c r="B318" s="176"/>
      <c r="C318" s="176"/>
      <c r="D318" s="176"/>
      <c r="E318" s="176"/>
      <c r="F318" s="176"/>
      <c r="G318" s="176"/>
      <c r="H318" s="176"/>
      <c r="I318" s="176"/>
      <c r="J318" s="176"/>
      <c r="K318" s="176"/>
      <c r="L318" s="176"/>
      <c r="M318" s="176"/>
      <c r="N318" s="176"/>
      <c r="O318" s="176"/>
      <c r="P318" s="176"/>
      <c r="Q318" s="176"/>
      <c r="R318" s="176"/>
      <c r="S318" s="176"/>
      <c r="T318" s="176"/>
      <c r="U318" s="176"/>
      <c r="V318" s="176"/>
      <c r="W318" s="176"/>
      <c r="X318" s="176"/>
      <c r="Y318" s="176"/>
    </row>
    <row r="319" spans="1:25" x14ac:dyDescent="0.25">
      <c r="A319" s="176"/>
      <c r="B319" s="176"/>
      <c r="C319" s="176"/>
      <c r="D319" s="176"/>
      <c r="E319" s="176"/>
      <c r="F319" s="176"/>
      <c r="G319" s="176"/>
      <c r="H319" s="176"/>
      <c r="I319" s="176"/>
      <c r="J319" s="176"/>
      <c r="K319" s="176"/>
      <c r="L319" s="176"/>
      <c r="M319" s="176"/>
      <c r="N319" s="176"/>
      <c r="O319" s="176"/>
      <c r="P319" s="176"/>
      <c r="Q319" s="176"/>
      <c r="R319" s="176"/>
      <c r="S319" s="176"/>
      <c r="T319" s="176"/>
      <c r="U319" s="176"/>
      <c r="V319" s="176"/>
      <c r="W319" s="176"/>
      <c r="X319" s="176"/>
      <c r="Y319" s="176"/>
    </row>
    <row r="320" spans="1:25" x14ac:dyDescent="0.25">
      <c r="A320" s="176"/>
      <c r="B320" s="176"/>
      <c r="C320" s="176"/>
      <c r="D320" s="176"/>
      <c r="E320" s="176"/>
      <c r="F320" s="176"/>
      <c r="G320" s="176"/>
      <c r="H320" s="176"/>
      <c r="I320" s="176"/>
      <c r="J320" s="176"/>
      <c r="K320" s="176"/>
      <c r="L320" s="176"/>
      <c r="M320" s="176"/>
      <c r="N320" s="176"/>
      <c r="O320" s="176"/>
      <c r="P320" s="176"/>
      <c r="Q320" s="176"/>
      <c r="R320" s="176"/>
      <c r="S320" s="176"/>
      <c r="T320" s="176"/>
      <c r="U320" s="176"/>
      <c r="V320" s="176"/>
      <c r="W320" s="176"/>
      <c r="X320" s="176"/>
      <c r="Y320" s="176"/>
    </row>
    <row r="321" spans="1:25" x14ac:dyDescent="0.25">
      <c r="A321" s="176"/>
      <c r="B321" s="176"/>
      <c r="C321" s="176"/>
      <c r="D321" s="176"/>
      <c r="E321" s="176"/>
      <c r="F321" s="176"/>
      <c r="G321" s="176"/>
      <c r="H321" s="176"/>
      <c r="I321" s="176"/>
      <c r="J321" s="176"/>
      <c r="K321" s="176"/>
      <c r="L321" s="176"/>
      <c r="M321" s="176"/>
      <c r="N321" s="176"/>
      <c r="O321" s="176"/>
      <c r="P321" s="176"/>
      <c r="Q321" s="176"/>
      <c r="R321" s="176"/>
      <c r="S321" s="176"/>
      <c r="T321" s="176"/>
      <c r="U321" s="176"/>
      <c r="V321" s="176"/>
      <c r="W321" s="176"/>
      <c r="X321" s="176"/>
      <c r="Y321" s="176"/>
    </row>
    <row r="322" spans="1:25" x14ac:dyDescent="0.25">
      <c r="A322" s="176"/>
      <c r="B322" s="176"/>
      <c r="C322" s="176"/>
      <c r="D322" s="176"/>
      <c r="E322" s="176"/>
      <c r="F322" s="176"/>
      <c r="G322" s="176"/>
      <c r="H322" s="176"/>
      <c r="I322" s="176"/>
      <c r="J322" s="176"/>
      <c r="K322" s="176"/>
      <c r="L322" s="176"/>
      <c r="M322" s="176"/>
      <c r="N322" s="176"/>
      <c r="O322" s="176"/>
      <c r="P322" s="176"/>
      <c r="Q322" s="176"/>
      <c r="R322" s="176"/>
      <c r="S322" s="176"/>
      <c r="T322" s="176"/>
      <c r="U322" s="176"/>
      <c r="V322" s="176"/>
      <c r="W322" s="176"/>
      <c r="X322" s="176"/>
      <c r="Y322" s="176"/>
    </row>
    <row r="323" spans="1:25" x14ac:dyDescent="0.25">
      <c r="A323" s="176"/>
      <c r="B323" s="176"/>
      <c r="C323" s="176"/>
      <c r="D323" s="176"/>
      <c r="E323" s="176"/>
      <c r="F323" s="176"/>
      <c r="G323" s="176"/>
      <c r="H323" s="176"/>
      <c r="I323" s="176"/>
      <c r="J323" s="176"/>
      <c r="K323" s="176"/>
      <c r="L323" s="176"/>
      <c r="M323" s="176"/>
      <c r="N323" s="176"/>
      <c r="O323" s="176"/>
      <c r="P323" s="176"/>
      <c r="Q323" s="176"/>
      <c r="R323" s="176"/>
      <c r="S323" s="176"/>
      <c r="T323" s="176"/>
      <c r="U323" s="176"/>
      <c r="V323" s="176"/>
      <c r="W323" s="176"/>
      <c r="X323" s="176"/>
      <c r="Y323" s="176"/>
    </row>
    <row r="324" spans="1:25" x14ac:dyDescent="0.25">
      <c r="A324" s="176"/>
      <c r="B324" s="176"/>
      <c r="C324" s="176"/>
      <c r="D324" s="176"/>
      <c r="E324" s="176"/>
      <c r="F324" s="176"/>
      <c r="G324" s="176"/>
      <c r="H324" s="176"/>
      <c r="I324" s="176"/>
      <c r="J324" s="176"/>
      <c r="K324" s="176"/>
      <c r="L324" s="176"/>
      <c r="M324" s="176"/>
      <c r="N324" s="176"/>
      <c r="O324" s="176"/>
      <c r="P324" s="176"/>
      <c r="Q324" s="176"/>
      <c r="R324" s="176"/>
      <c r="S324" s="176"/>
      <c r="T324" s="176"/>
      <c r="U324" s="176"/>
      <c r="V324" s="176"/>
      <c r="W324" s="176"/>
      <c r="X324" s="176"/>
      <c r="Y324" s="176"/>
    </row>
    <row r="325" spans="1:25" x14ac:dyDescent="0.25">
      <c r="A325" s="176"/>
      <c r="B325" s="176"/>
      <c r="C325" s="176"/>
      <c r="D325" s="176"/>
      <c r="E325" s="176"/>
      <c r="F325" s="176"/>
      <c r="G325" s="176"/>
      <c r="H325" s="176"/>
      <c r="I325" s="176"/>
      <c r="J325" s="176"/>
      <c r="K325" s="176"/>
      <c r="L325" s="176"/>
      <c r="M325" s="176"/>
      <c r="N325" s="176"/>
      <c r="O325" s="176"/>
      <c r="P325" s="176"/>
      <c r="Q325" s="176"/>
      <c r="R325" s="176"/>
      <c r="S325" s="176"/>
      <c r="T325" s="176"/>
      <c r="U325" s="176"/>
      <c r="V325" s="176"/>
      <c r="W325" s="176"/>
      <c r="X325" s="176"/>
      <c r="Y325" s="176"/>
    </row>
    <row r="326" spans="1:25" x14ac:dyDescent="0.25">
      <c r="A326" s="176"/>
      <c r="B326" s="176"/>
      <c r="C326" s="176"/>
      <c r="D326" s="176"/>
      <c r="E326" s="176"/>
      <c r="F326" s="176"/>
      <c r="G326" s="176"/>
      <c r="H326" s="176"/>
      <c r="I326" s="176"/>
      <c r="J326" s="176"/>
      <c r="K326" s="176"/>
      <c r="L326" s="176"/>
      <c r="M326" s="176"/>
      <c r="N326" s="176"/>
      <c r="O326" s="176"/>
      <c r="P326" s="176"/>
      <c r="Q326" s="176"/>
      <c r="R326" s="176"/>
      <c r="S326" s="176"/>
      <c r="T326" s="176"/>
      <c r="U326" s="176"/>
      <c r="V326" s="176"/>
      <c r="W326" s="176"/>
      <c r="X326" s="176"/>
      <c r="Y326" s="176"/>
    </row>
    <row r="327" spans="1:25" x14ac:dyDescent="0.25">
      <c r="A327" s="176"/>
      <c r="B327" s="176"/>
      <c r="C327" s="176"/>
      <c r="D327" s="176"/>
      <c r="E327" s="176"/>
      <c r="F327" s="176"/>
      <c r="G327" s="176"/>
      <c r="H327" s="176"/>
      <c r="I327" s="176"/>
      <c r="J327" s="176"/>
      <c r="K327" s="176"/>
      <c r="L327" s="176"/>
      <c r="M327" s="176"/>
      <c r="N327" s="176"/>
      <c r="O327" s="176"/>
      <c r="P327" s="176"/>
      <c r="Q327" s="176"/>
      <c r="R327" s="176"/>
      <c r="S327" s="176"/>
      <c r="T327" s="176"/>
      <c r="U327" s="176"/>
      <c r="V327" s="176"/>
      <c r="W327" s="176"/>
      <c r="X327" s="176"/>
      <c r="Y327" s="176"/>
    </row>
    <row r="328" spans="1:25" x14ac:dyDescent="0.25">
      <c r="A328" s="176"/>
      <c r="B328" s="176"/>
      <c r="C328" s="176"/>
      <c r="D328" s="176"/>
      <c r="E328" s="176"/>
      <c r="F328" s="176"/>
      <c r="G328" s="176"/>
      <c r="H328" s="176"/>
      <c r="I328" s="176"/>
      <c r="J328" s="176"/>
      <c r="K328" s="176"/>
      <c r="L328" s="176"/>
      <c r="M328" s="176"/>
      <c r="N328" s="176"/>
      <c r="O328" s="176"/>
      <c r="P328" s="176"/>
      <c r="Q328" s="176"/>
      <c r="R328" s="176"/>
      <c r="S328" s="176"/>
      <c r="T328" s="176"/>
      <c r="U328" s="176"/>
      <c r="V328" s="176"/>
      <c r="W328" s="176"/>
      <c r="X328" s="176"/>
      <c r="Y328" s="176"/>
    </row>
    <row r="329" spans="1:25" x14ac:dyDescent="0.25">
      <c r="A329" s="176"/>
      <c r="B329" s="176"/>
      <c r="C329" s="176"/>
      <c r="D329" s="176"/>
      <c r="E329" s="176"/>
      <c r="F329" s="176"/>
      <c r="G329" s="176"/>
      <c r="H329" s="176"/>
      <c r="I329" s="176"/>
      <c r="J329" s="176"/>
      <c r="K329" s="176"/>
      <c r="L329" s="176"/>
      <c r="M329" s="176"/>
      <c r="N329" s="176"/>
      <c r="O329" s="176"/>
      <c r="P329" s="176"/>
      <c r="Q329" s="176"/>
      <c r="R329" s="176"/>
      <c r="S329" s="176"/>
      <c r="T329" s="176"/>
      <c r="U329" s="176"/>
      <c r="V329" s="176"/>
      <c r="W329" s="176"/>
      <c r="X329" s="176"/>
      <c r="Y329" s="176"/>
    </row>
    <row r="330" spans="1:25" x14ac:dyDescent="0.25">
      <c r="A330" s="176"/>
      <c r="B330" s="176"/>
      <c r="C330" s="176"/>
      <c r="D330" s="176"/>
      <c r="E330" s="176"/>
      <c r="F330" s="176"/>
      <c r="G330" s="176"/>
      <c r="H330" s="176"/>
      <c r="I330" s="176"/>
      <c r="J330" s="176"/>
      <c r="K330" s="176"/>
      <c r="L330" s="176"/>
      <c r="M330" s="176"/>
      <c r="N330" s="176"/>
      <c r="O330" s="176"/>
      <c r="P330" s="176"/>
      <c r="Q330" s="176"/>
      <c r="R330" s="176"/>
      <c r="S330" s="176"/>
      <c r="T330" s="176"/>
      <c r="U330" s="176"/>
      <c r="V330" s="176"/>
      <c r="W330" s="176"/>
      <c r="X330" s="176"/>
      <c r="Y330" s="176"/>
    </row>
    <row r="331" spans="1:25" x14ac:dyDescent="0.25">
      <c r="A331" s="176"/>
      <c r="B331" s="176"/>
      <c r="C331" s="176"/>
      <c r="D331" s="176"/>
      <c r="E331" s="176"/>
      <c r="F331" s="176"/>
      <c r="G331" s="176"/>
      <c r="H331" s="176"/>
      <c r="I331" s="176"/>
      <c r="J331" s="176"/>
      <c r="K331" s="176"/>
      <c r="L331" s="176"/>
      <c r="M331" s="176"/>
      <c r="N331" s="176"/>
      <c r="O331" s="176"/>
      <c r="P331" s="176"/>
      <c r="Q331" s="176"/>
      <c r="R331" s="176"/>
      <c r="S331" s="176"/>
      <c r="T331" s="176"/>
      <c r="U331" s="176"/>
      <c r="V331" s="176"/>
      <c r="W331" s="176"/>
      <c r="X331" s="176"/>
      <c r="Y331" s="176"/>
    </row>
    <row r="332" spans="1:25" x14ac:dyDescent="0.25">
      <c r="A332" s="176"/>
      <c r="B332" s="176"/>
      <c r="C332" s="176"/>
      <c r="D332" s="176"/>
      <c r="E332" s="176"/>
      <c r="F332" s="176"/>
      <c r="G332" s="176"/>
      <c r="H332" s="176"/>
      <c r="I332" s="176"/>
      <c r="J332" s="176"/>
      <c r="K332" s="176"/>
      <c r="L332" s="176"/>
      <c r="M332" s="176"/>
      <c r="N332" s="176"/>
      <c r="O332" s="176"/>
      <c r="P332" s="176"/>
      <c r="Q332" s="176"/>
      <c r="R332" s="176"/>
      <c r="S332" s="176"/>
      <c r="T332" s="176"/>
      <c r="U332" s="176"/>
      <c r="V332" s="176"/>
      <c r="W332" s="176"/>
      <c r="X332" s="176"/>
      <c r="Y332" s="176"/>
    </row>
    <row r="333" spans="1:25" x14ac:dyDescent="0.25">
      <c r="A333" s="176"/>
      <c r="B333" s="176"/>
      <c r="C333" s="176"/>
      <c r="D333" s="176"/>
      <c r="E333" s="176"/>
      <c r="F333" s="176"/>
      <c r="G333" s="176"/>
      <c r="H333" s="176"/>
      <c r="I333" s="176"/>
      <c r="J333" s="176"/>
      <c r="K333" s="176"/>
      <c r="L333" s="176"/>
      <c r="M333" s="176"/>
      <c r="N333" s="176"/>
      <c r="O333" s="176"/>
      <c r="P333" s="176"/>
      <c r="Q333" s="176"/>
      <c r="R333" s="176"/>
      <c r="S333" s="176"/>
      <c r="T333" s="176"/>
      <c r="U333" s="176"/>
      <c r="V333" s="176"/>
      <c r="W333" s="176"/>
      <c r="X333" s="176"/>
      <c r="Y333" s="176"/>
    </row>
    <row r="334" spans="1:25" x14ac:dyDescent="0.25">
      <c r="A334" s="176"/>
      <c r="B334" s="176"/>
      <c r="C334" s="176"/>
      <c r="D334" s="176"/>
      <c r="E334" s="176"/>
      <c r="F334" s="176"/>
      <c r="G334" s="176"/>
      <c r="H334" s="176"/>
      <c r="I334" s="176"/>
      <c r="J334" s="176"/>
      <c r="K334" s="176"/>
      <c r="L334" s="176"/>
      <c r="M334" s="176"/>
      <c r="N334" s="176"/>
      <c r="O334" s="176"/>
      <c r="P334" s="176"/>
      <c r="Q334" s="176"/>
      <c r="R334" s="176"/>
      <c r="S334" s="176"/>
      <c r="T334" s="176"/>
      <c r="U334" s="176"/>
      <c r="V334" s="176"/>
      <c r="W334" s="176"/>
      <c r="X334" s="176"/>
      <c r="Y334" s="176"/>
    </row>
    <row r="335" spans="1:25" x14ac:dyDescent="0.25">
      <c r="A335" s="176"/>
      <c r="B335" s="176"/>
      <c r="C335" s="176"/>
      <c r="D335" s="176"/>
      <c r="E335" s="176"/>
      <c r="F335" s="176"/>
      <c r="G335" s="176"/>
      <c r="H335" s="176"/>
      <c r="I335" s="176"/>
      <c r="J335" s="176"/>
      <c r="K335" s="176"/>
      <c r="L335" s="176"/>
      <c r="M335" s="176"/>
      <c r="N335" s="176"/>
      <c r="O335" s="176"/>
      <c r="P335" s="176"/>
      <c r="Q335" s="176"/>
      <c r="R335" s="176"/>
      <c r="S335" s="176"/>
      <c r="T335" s="176"/>
      <c r="U335" s="176"/>
      <c r="V335" s="176"/>
      <c r="W335" s="176"/>
      <c r="X335" s="176"/>
      <c r="Y335" s="176"/>
    </row>
    <row r="336" spans="1:25" x14ac:dyDescent="0.25">
      <c r="A336" s="176"/>
      <c r="B336" s="176"/>
      <c r="C336" s="176"/>
      <c r="D336" s="176"/>
      <c r="E336" s="176"/>
      <c r="F336" s="176"/>
      <c r="G336" s="176"/>
      <c r="H336" s="176"/>
      <c r="I336" s="176"/>
      <c r="J336" s="176"/>
      <c r="K336" s="176"/>
      <c r="L336" s="176"/>
      <c r="M336" s="176"/>
      <c r="N336" s="176"/>
      <c r="O336" s="176"/>
      <c r="P336" s="176"/>
      <c r="Q336" s="176"/>
      <c r="R336" s="176"/>
      <c r="S336" s="176"/>
      <c r="T336" s="176"/>
      <c r="U336" s="176"/>
      <c r="V336" s="176"/>
      <c r="W336" s="176"/>
      <c r="X336" s="176"/>
      <c r="Y336" s="176"/>
    </row>
    <row r="337" spans="1:25" x14ac:dyDescent="0.25">
      <c r="A337" s="176"/>
      <c r="B337" s="176"/>
      <c r="C337" s="176"/>
      <c r="D337" s="176"/>
      <c r="E337" s="176"/>
      <c r="F337" s="176"/>
      <c r="G337" s="176"/>
      <c r="H337" s="176"/>
      <c r="I337" s="176"/>
      <c r="J337" s="176"/>
      <c r="K337" s="176"/>
      <c r="L337" s="176"/>
      <c r="M337" s="176"/>
      <c r="N337" s="176"/>
      <c r="O337" s="176"/>
      <c r="P337" s="176"/>
      <c r="Q337" s="176"/>
      <c r="R337" s="176"/>
      <c r="S337" s="176"/>
      <c r="T337" s="176"/>
      <c r="U337" s="176"/>
      <c r="V337" s="176"/>
      <c r="W337" s="176"/>
      <c r="X337" s="176"/>
      <c r="Y337" s="176"/>
    </row>
    <row r="338" spans="1:25" x14ac:dyDescent="0.25">
      <c r="A338" s="176"/>
      <c r="B338" s="176"/>
      <c r="C338" s="176"/>
      <c r="D338" s="176"/>
      <c r="E338" s="176"/>
      <c r="F338" s="176"/>
      <c r="G338" s="176"/>
      <c r="H338" s="176"/>
      <c r="I338" s="176"/>
      <c r="J338" s="176"/>
      <c r="K338" s="176"/>
      <c r="L338" s="176"/>
      <c r="M338" s="176"/>
      <c r="N338" s="176"/>
      <c r="O338" s="176"/>
      <c r="P338" s="176"/>
      <c r="Q338" s="176"/>
      <c r="R338" s="176"/>
      <c r="S338" s="176"/>
      <c r="T338" s="176"/>
      <c r="U338" s="176"/>
      <c r="V338" s="176"/>
      <c r="W338" s="176"/>
      <c r="X338" s="176"/>
      <c r="Y338" s="176"/>
    </row>
    <row r="339" spans="1:25" x14ac:dyDescent="0.25">
      <c r="A339" s="176"/>
      <c r="B339" s="176"/>
      <c r="C339" s="176"/>
      <c r="D339" s="176"/>
      <c r="E339" s="176"/>
      <c r="F339" s="176"/>
      <c r="G339" s="176"/>
      <c r="H339" s="176"/>
      <c r="I339" s="176"/>
      <c r="J339" s="176"/>
      <c r="K339" s="176"/>
      <c r="L339" s="176"/>
      <c r="M339" s="176"/>
      <c r="N339" s="176"/>
      <c r="O339" s="176"/>
      <c r="P339" s="176"/>
      <c r="Q339" s="176"/>
      <c r="R339" s="176"/>
      <c r="S339" s="176"/>
      <c r="T339" s="176"/>
      <c r="U339" s="176"/>
      <c r="V339" s="176"/>
      <c r="W339" s="176"/>
      <c r="X339" s="176"/>
      <c r="Y339" s="176"/>
    </row>
    <row r="340" spans="1:25" x14ac:dyDescent="0.25">
      <c r="A340" s="176"/>
      <c r="B340" s="176"/>
      <c r="C340" s="176"/>
      <c r="D340" s="176"/>
      <c r="E340" s="176"/>
      <c r="F340" s="176"/>
      <c r="G340" s="176"/>
      <c r="H340" s="176"/>
      <c r="I340" s="176"/>
      <c r="J340" s="176"/>
      <c r="K340" s="176"/>
      <c r="L340" s="176"/>
      <c r="M340" s="176"/>
      <c r="N340" s="176"/>
      <c r="O340" s="176"/>
      <c r="P340" s="176"/>
      <c r="Q340" s="176"/>
      <c r="R340" s="176"/>
      <c r="S340" s="176"/>
      <c r="T340" s="176"/>
      <c r="U340" s="176"/>
      <c r="V340" s="176"/>
      <c r="W340" s="176"/>
      <c r="X340" s="176"/>
      <c r="Y340" s="176"/>
    </row>
    <row r="341" spans="1:25" x14ac:dyDescent="0.25">
      <c r="A341" s="176"/>
      <c r="B341" s="176"/>
      <c r="C341" s="176"/>
      <c r="D341" s="176"/>
      <c r="E341" s="176"/>
      <c r="F341" s="176"/>
      <c r="G341" s="176"/>
      <c r="H341" s="176"/>
      <c r="I341" s="176"/>
      <c r="J341" s="176"/>
      <c r="K341" s="176"/>
      <c r="L341" s="176"/>
      <c r="M341" s="176"/>
      <c r="N341" s="176"/>
      <c r="O341" s="176"/>
      <c r="P341" s="176"/>
      <c r="Q341" s="176"/>
      <c r="R341" s="176"/>
      <c r="S341" s="176"/>
      <c r="T341" s="176"/>
      <c r="U341" s="176"/>
      <c r="V341" s="176"/>
      <c r="W341" s="176"/>
      <c r="X341" s="176"/>
      <c r="Y341" s="176"/>
    </row>
    <row r="342" spans="1:25" x14ac:dyDescent="0.25">
      <c r="A342" s="176"/>
      <c r="B342" s="176"/>
      <c r="C342" s="176"/>
      <c r="D342" s="176"/>
      <c r="E342" s="176"/>
      <c r="F342" s="176"/>
      <c r="G342" s="176"/>
      <c r="H342" s="176"/>
      <c r="I342" s="176"/>
      <c r="J342" s="176"/>
      <c r="K342" s="176"/>
      <c r="L342" s="176"/>
      <c r="M342" s="176"/>
      <c r="N342" s="176"/>
      <c r="O342" s="176"/>
      <c r="P342" s="176"/>
      <c r="Q342" s="176"/>
      <c r="R342" s="176"/>
      <c r="S342" s="176"/>
      <c r="T342" s="176"/>
      <c r="U342" s="176"/>
      <c r="V342" s="176"/>
      <c r="W342" s="176"/>
      <c r="X342" s="176"/>
      <c r="Y342" s="176"/>
    </row>
    <row r="343" spans="1:25" x14ac:dyDescent="0.25">
      <c r="A343" s="176"/>
      <c r="B343" s="176"/>
      <c r="C343" s="176"/>
      <c r="D343" s="176"/>
      <c r="E343" s="176"/>
      <c r="F343" s="176"/>
      <c r="G343" s="176"/>
      <c r="H343" s="176"/>
      <c r="I343" s="176"/>
      <c r="J343" s="176"/>
      <c r="K343" s="176"/>
      <c r="L343" s="176"/>
      <c r="M343" s="176"/>
      <c r="N343" s="176"/>
      <c r="O343" s="176"/>
      <c r="P343" s="176"/>
      <c r="Q343" s="176"/>
      <c r="R343" s="176"/>
      <c r="S343" s="176"/>
      <c r="T343" s="176"/>
      <c r="U343" s="176"/>
      <c r="V343" s="176"/>
      <c r="W343" s="176"/>
      <c r="X343" s="176"/>
      <c r="Y343" s="176"/>
    </row>
    <row r="344" spans="1:25" x14ac:dyDescent="0.25">
      <c r="A344" s="176"/>
      <c r="B344" s="176"/>
      <c r="C344" s="176"/>
      <c r="D344" s="176"/>
      <c r="E344" s="176"/>
      <c r="F344" s="176"/>
      <c r="G344" s="176"/>
      <c r="H344" s="176"/>
      <c r="I344" s="176"/>
      <c r="J344" s="176"/>
      <c r="K344" s="176"/>
      <c r="L344" s="176"/>
      <c r="M344" s="176"/>
      <c r="N344" s="176"/>
      <c r="O344" s="176"/>
      <c r="P344" s="176"/>
      <c r="Q344" s="176"/>
      <c r="R344" s="176"/>
      <c r="S344" s="176"/>
      <c r="T344" s="176"/>
      <c r="U344" s="176"/>
      <c r="V344" s="176"/>
      <c r="W344" s="176"/>
      <c r="X344" s="176"/>
      <c r="Y344" s="176"/>
    </row>
    <row r="345" spans="1:25" x14ac:dyDescent="0.25">
      <c r="A345" s="176"/>
      <c r="B345" s="176"/>
      <c r="C345" s="176"/>
      <c r="D345" s="176"/>
      <c r="E345" s="176"/>
      <c r="F345" s="176"/>
      <c r="G345" s="176"/>
      <c r="H345" s="176"/>
      <c r="I345" s="176"/>
      <c r="J345" s="176"/>
      <c r="K345" s="176"/>
      <c r="L345" s="176"/>
      <c r="M345" s="176"/>
      <c r="N345" s="176"/>
      <c r="O345" s="176"/>
      <c r="P345" s="176"/>
      <c r="Q345" s="176"/>
      <c r="R345" s="176"/>
      <c r="S345" s="176"/>
      <c r="T345" s="176"/>
      <c r="U345" s="176"/>
      <c r="V345" s="176"/>
      <c r="W345" s="176"/>
      <c r="X345" s="176"/>
      <c r="Y345" s="176"/>
    </row>
    <row r="346" spans="1:25" x14ac:dyDescent="0.25">
      <c r="A346" s="176"/>
      <c r="B346" s="176"/>
      <c r="C346" s="176"/>
      <c r="D346" s="176"/>
      <c r="E346" s="176"/>
      <c r="F346" s="176"/>
      <c r="G346" s="176"/>
      <c r="H346" s="176"/>
      <c r="I346" s="176"/>
      <c r="J346" s="176"/>
      <c r="K346" s="176"/>
      <c r="L346" s="176"/>
      <c r="M346" s="176"/>
      <c r="N346" s="176"/>
      <c r="O346" s="176"/>
      <c r="P346" s="176"/>
      <c r="Q346" s="176"/>
      <c r="R346" s="176"/>
      <c r="S346" s="176"/>
      <c r="T346" s="176"/>
      <c r="U346" s="176"/>
      <c r="V346" s="176"/>
      <c r="W346" s="176"/>
      <c r="X346" s="176"/>
      <c r="Y346" s="176"/>
    </row>
    <row r="347" spans="1:25" x14ac:dyDescent="0.25">
      <c r="A347" s="176"/>
      <c r="B347" s="176"/>
      <c r="C347" s="176"/>
      <c r="D347" s="176"/>
      <c r="E347" s="176"/>
      <c r="F347" s="176"/>
      <c r="G347" s="176"/>
      <c r="H347" s="176"/>
      <c r="I347" s="176"/>
      <c r="J347" s="176"/>
      <c r="K347" s="176"/>
      <c r="L347" s="176"/>
      <c r="M347" s="176"/>
      <c r="N347" s="176"/>
      <c r="O347" s="176"/>
      <c r="P347" s="176"/>
      <c r="Q347" s="176"/>
      <c r="R347" s="176"/>
      <c r="S347" s="176"/>
      <c r="T347" s="176"/>
      <c r="U347" s="176"/>
      <c r="V347" s="176"/>
      <c r="W347" s="176"/>
      <c r="X347" s="176"/>
      <c r="Y347" s="176"/>
    </row>
    <row r="348" spans="1:25" x14ac:dyDescent="0.25">
      <c r="A348" s="176"/>
      <c r="B348" s="176"/>
      <c r="C348" s="176"/>
      <c r="D348" s="176"/>
      <c r="E348" s="176"/>
      <c r="F348" s="176"/>
      <c r="G348" s="176"/>
      <c r="H348" s="176"/>
      <c r="I348" s="176"/>
      <c r="J348" s="176"/>
      <c r="K348" s="176"/>
      <c r="L348" s="176"/>
      <c r="M348" s="176"/>
      <c r="N348" s="176"/>
      <c r="O348" s="176"/>
      <c r="P348" s="176"/>
      <c r="Q348" s="176"/>
      <c r="R348" s="176"/>
      <c r="S348" s="176"/>
      <c r="T348" s="176"/>
      <c r="U348" s="176"/>
      <c r="V348" s="176"/>
      <c r="W348" s="176"/>
      <c r="X348" s="176"/>
      <c r="Y348" s="176"/>
    </row>
    <row r="349" spans="1:25" x14ac:dyDescent="0.25">
      <c r="A349" s="176"/>
      <c r="B349" s="176"/>
      <c r="C349" s="176"/>
      <c r="D349" s="176"/>
      <c r="E349" s="176"/>
      <c r="F349" s="176"/>
      <c r="G349" s="176"/>
      <c r="H349" s="176"/>
      <c r="I349" s="176"/>
      <c r="J349" s="176"/>
      <c r="K349" s="176"/>
      <c r="L349" s="176"/>
      <c r="M349" s="176"/>
      <c r="N349" s="176"/>
      <c r="O349" s="176"/>
      <c r="P349" s="176"/>
      <c r="Q349" s="176"/>
      <c r="R349" s="176"/>
      <c r="S349" s="176"/>
      <c r="T349" s="176"/>
      <c r="U349" s="176"/>
      <c r="V349" s="176"/>
      <c r="W349" s="176"/>
      <c r="X349" s="176"/>
      <c r="Y349" s="176"/>
    </row>
    <row r="350" spans="1:25" x14ac:dyDescent="0.25">
      <c r="A350" s="176"/>
      <c r="B350" s="176"/>
      <c r="C350" s="176"/>
      <c r="D350" s="176"/>
      <c r="E350" s="176"/>
      <c r="F350" s="176"/>
      <c r="G350" s="176"/>
      <c r="H350" s="176"/>
      <c r="I350" s="176"/>
      <c r="J350" s="176"/>
      <c r="K350" s="176"/>
      <c r="L350" s="176"/>
      <c r="M350" s="176"/>
      <c r="N350" s="176"/>
      <c r="O350" s="176"/>
      <c r="P350" s="176"/>
      <c r="Q350" s="176"/>
      <c r="R350" s="176"/>
      <c r="S350" s="176"/>
      <c r="T350" s="176"/>
      <c r="U350" s="176"/>
      <c r="V350" s="176"/>
      <c r="W350" s="176"/>
      <c r="X350" s="176"/>
      <c r="Y350" s="176"/>
    </row>
    <row r="351" spans="1:25" x14ac:dyDescent="0.25">
      <c r="A351" s="176"/>
      <c r="B351" s="176"/>
      <c r="C351" s="176"/>
      <c r="D351" s="176"/>
      <c r="E351" s="176"/>
      <c r="F351" s="176"/>
      <c r="G351" s="176"/>
      <c r="H351" s="176"/>
      <c r="I351" s="176"/>
      <c r="J351" s="176"/>
      <c r="K351" s="176"/>
      <c r="L351" s="176"/>
      <c r="M351" s="176"/>
      <c r="N351" s="176"/>
      <c r="O351" s="176"/>
      <c r="P351" s="176"/>
      <c r="Q351" s="176"/>
      <c r="R351" s="176"/>
      <c r="S351" s="176"/>
      <c r="T351" s="176"/>
      <c r="U351" s="176"/>
      <c r="V351" s="176"/>
      <c r="W351" s="176"/>
      <c r="X351" s="176"/>
      <c r="Y351" s="176"/>
    </row>
    <row r="352" spans="1:25" x14ac:dyDescent="0.25">
      <c r="A352" s="176"/>
      <c r="B352" s="176"/>
      <c r="C352" s="176"/>
      <c r="D352" s="176"/>
      <c r="E352" s="176"/>
      <c r="F352" s="176"/>
      <c r="G352" s="176"/>
      <c r="H352" s="176"/>
      <c r="I352" s="176"/>
      <c r="J352" s="176"/>
      <c r="K352" s="176"/>
      <c r="L352" s="176"/>
      <c r="M352" s="176"/>
      <c r="N352" s="176"/>
      <c r="O352" s="176"/>
      <c r="P352" s="176"/>
      <c r="Q352" s="176"/>
      <c r="R352" s="176"/>
      <c r="S352" s="176"/>
      <c r="T352" s="176"/>
      <c r="U352" s="176"/>
      <c r="V352" s="176"/>
      <c r="W352" s="176"/>
      <c r="X352" s="176"/>
      <c r="Y352" s="176"/>
    </row>
    <row r="353" spans="1:25" x14ac:dyDescent="0.25">
      <c r="A353" s="176"/>
      <c r="B353" s="176"/>
      <c r="C353" s="176"/>
      <c r="D353" s="176"/>
      <c r="E353" s="176"/>
      <c r="F353" s="176"/>
      <c r="G353" s="176"/>
      <c r="H353" s="176"/>
      <c r="I353" s="176"/>
      <c r="J353" s="176"/>
      <c r="K353" s="176"/>
      <c r="L353" s="176"/>
      <c r="M353" s="176"/>
      <c r="N353" s="176"/>
      <c r="O353" s="176"/>
      <c r="P353" s="176"/>
      <c r="Q353" s="176"/>
      <c r="R353" s="176"/>
      <c r="S353" s="176"/>
      <c r="T353" s="176"/>
      <c r="U353" s="176"/>
      <c r="V353" s="176"/>
      <c r="W353" s="176"/>
      <c r="X353" s="176"/>
      <c r="Y353" s="176"/>
    </row>
    <row r="354" spans="1:25" x14ac:dyDescent="0.25">
      <c r="A354" s="176"/>
      <c r="B354" s="176"/>
      <c r="C354" s="176"/>
      <c r="D354" s="176"/>
      <c r="E354" s="176"/>
      <c r="F354" s="176"/>
      <c r="G354" s="176"/>
      <c r="H354" s="176"/>
      <c r="I354" s="176"/>
      <c r="J354" s="176"/>
      <c r="K354" s="176"/>
      <c r="L354" s="176"/>
      <c r="M354" s="176"/>
      <c r="N354" s="176"/>
      <c r="O354" s="176"/>
      <c r="P354" s="176"/>
      <c r="Q354" s="176"/>
      <c r="R354" s="176"/>
      <c r="S354" s="176"/>
      <c r="T354" s="176"/>
      <c r="U354" s="176"/>
      <c r="V354" s="176"/>
      <c r="W354" s="176"/>
      <c r="X354" s="176"/>
      <c r="Y354" s="176"/>
    </row>
    <row r="355" spans="1:25" x14ac:dyDescent="0.25">
      <c r="A355" s="176"/>
      <c r="B355" s="176"/>
      <c r="C355" s="176"/>
      <c r="D355" s="176"/>
      <c r="E355" s="176"/>
      <c r="F355" s="176"/>
      <c r="G355" s="176"/>
      <c r="H355" s="176"/>
      <c r="I355" s="176"/>
      <c r="J355" s="176"/>
      <c r="K355" s="176"/>
      <c r="L355" s="176"/>
      <c r="M355" s="176"/>
      <c r="N355" s="176"/>
      <c r="O355" s="176"/>
      <c r="P355" s="176"/>
      <c r="Q355" s="176"/>
      <c r="R355" s="176"/>
      <c r="S355" s="176"/>
      <c r="T355" s="176"/>
      <c r="U355" s="176"/>
      <c r="V355" s="176"/>
      <c r="W355" s="176"/>
      <c r="X355" s="176"/>
      <c r="Y355" s="176"/>
    </row>
    <row r="356" spans="1:25" x14ac:dyDescent="0.25">
      <c r="A356" s="176"/>
      <c r="B356" s="176"/>
      <c r="C356" s="176"/>
      <c r="D356" s="176"/>
      <c r="E356" s="176"/>
      <c r="F356" s="176"/>
      <c r="G356" s="176"/>
      <c r="H356" s="176"/>
      <c r="I356" s="176"/>
      <c r="J356" s="176"/>
      <c r="K356" s="176"/>
      <c r="L356" s="176"/>
      <c r="M356" s="176"/>
      <c r="N356" s="176"/>
      <c r="O356" s="176"/>
      <c r="P356" s="176"/>
      <c r="Q356" s="176"/>
      <c r="R356" s="176"/>
      <c r="S356" s="176"/>
      <c r="T356" s="176"/>
      <c r="U356" s="176"/>
      <c r="V356" s="176"/>
      <c r="W356" s="176"/>
      <c r="X356" s="176"/>
      <c r="Y356" s="176"/>
    </row>
    <row r="357" spans="1:25" x14ac:dyDescent="0.25">
      <c r="A357" s="176"/>
      <c r="B357" s="176"/>
      <c r="C357" s="176"/>
      <c r="D357" s="176"/>
      <c r="E357" s="176"/>
      <c r="F357" s="176"/>
      <c r="G357" s="176"/>
      <c r="H357" s="176"/>
      <c r="I357" s="176"/>
      <c r="J357" s="176"/>
      <c r="K357" s="176"/>
      <c r="L357" s="176"/>
      <c r="M357" s="176"/>
      <c r="N357" s="176"/>
      <c r="O357" s="176"/>
      <c r="P357" s="176"/>
      <c r="Q357" s="176"/>
      <c r="R357" s="176"/>
      <c r="S357" s="176"/>
      <c r="T357" s="176"/>
      <c r="U357" s="176"/>
      <c r="V357" s="176"/>
      <c r="W357" s="176"/>
      <c r="X357" s="176"/>
      <c r="Y357" s="176"/>
    </row>
    <row r="358" spans="1:25" x14ac:dyDescent="0.25">
      <c r="A358" s="176"/>
      <c r="B358" s="176"/>
      <c r="C358" s="176"/>
      <c r="D358" s="176"/>
      <c r="E358" s="176"/>
      <c r="F358" s="176"/>
      <c r="G358" s="176"/>
      <c r="H358" s="176"/>
      <c r="I358" s="176"/>
      <c r="J358" s="176"/>
      <c r="K358" s="176"/>
      <c r="L358" s="176"/>
      <c r="M358" s="176"/>
      <c r="N358" s="176"/>
      <c r="O358" s="176"/>
      <c r="P358" s="176"/>
      <c r="Q358" s="176"/>
      <c r="R358" s="176"/>
      <c r="S358" s="176"/>
      <c r="T358" s="176"/>
      <c r="U358" s="176"/>
      <c r="V358" s="176"/>
      <c r="W358" s="176"/>
      <c r="X358" s="176"/>
      <c r="Y358" s="176"/>
    </row>
    <row r="359" spans="1:25" x14ac:dyDescent="0.25">
      <c r="A359" s="176"/>
      <c r="B359" s="176"/>
      <c r="C359" s="176"/>
      <c r="D359" s="176"/>
      <c r="E359" s="176"/>
      <c r="F359" s="176"/>
      <c r="G359" s="176"/>
      <c r="H359" s="176"/>
      <c r="I359" s="176"/>
      <c r="J359" s="176"/>
      <c r="K359" s="176"/>
      <c r="L359" s="176"/>
      <c r="M359" s="176"/>
      <c r="N359" s="176"/>
      <c r="O359" s="176"/>
      <c r="P359" s="176"/>
      <c r="Q359" s="176"/>
      <c r="R359" s="176"/>
      <c r="S359" s="176"/>
      <c r="T359" s="176"/>
      <c r="U359" s="176"/>
      <c r="V359" s="176"/>
      <c r="W359" s="176"/>
      <c r="X359" s="176"/>
      <c r="Y359" s="176"/>
    </row>
    <row r="360" spans="1:25" x14ac:dyDescent="0.25">
      <c r="A360" s="176"/>
      <c r="B360" s="176"/>
      <c r="C360" s="176"/>
      <c r="D360" s="176"/>
      <c r="E360" s="176"/>
      <c r="F360" s="176"/>
      <c r="G360" s="176"/>
      <c r="H360" s="176"/>
      <c r="I360" s="176"/>
      <c r="J360" s="176"/>
      <c r="K360" s="176"/>
      <c r="L360" s="176"/>
      <c r="M360" s="176"/>
      <c r="N360" s="176"/>
      <c r="O360" s="176"/>
      <c r="P360" s="176"/>
      <c r="Q360" s="176"/>
      <c r="R360" s="176"/>
      <c r="S360" s="176"/>
      <c r="T360" s="176"/>
      <c r="U360" s="176"/>
      <c r="V360" s="176"/>
      <c r="W360" s="176"/>
      <c r="X360" s="176"/>
      <c r="Y360" s="176"/>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80" zoomScaleNormal="70" zoomScaleSheetLayoutView="80" workbookViewId="0">
      <selection activeCell="AU58" sqref="AU58"/>
    </sheetView>
  </sheetViews>
  <sheetFormatPr defaultColWidth="9.140625" defaultRowHeight="15.75" x14ac:dyDescent="0.2"/>
  <cols>
    <col min="1" max="1" width="61.7109375" style="250" customWidth="1"/>
    <col min="2" max="2" width="18.5703125" style="235" customWidth="1"/>
    <col min="3" max="12" width="16.85546875" style="235" customWidth="1"/>
    <col min="13" max="42" width="16.85546875" style="235" hidden="1" customWidth="1"/>
    <col min="43" max="45" width="16.85546875" style="236" hidden="1" customWidth="1"/>
    <col min="46" max="51" width="16.85546875" style="237" customWidth="1"/>
    <col min="52" max="256" width="9.140625" style="237"/>
    <col min="257" max="257" width="61.7109375" style="237" customWidth="1"/>
    <col min="258" max="258" width="18.5703125" style="237" customWidth="1"/>
    <col min="259" max="298" width="16.85546875" style="237" customWidth="1"/>
    <col min="299" max="300" width="18.5703125" style="237" customWidth="1"/>
    <col min="301" max="301" width="21.7109375" style="237" customWidth="1"/>
    <col min="302" max="512" width="9.140625" style="237"/>
    <col min="513" max="513" width="61.7109375" style="237" customWidth="1"/>
    <col min="514" max="514" width="18.5703125" style="237" customWidth="1"/>
    <col min="515" max="554" width="16.85546875" style="237" customWidth="1"/>
    <col min="555" max="556" width="18.5703125" style="237" customWidth="1"/>
    <col min="557" max="557" width="21.7109375" style="237" customWidth="1"/>
    <col min="558" max="768" width="9.140625" style="237"/>
    <col min="769" max="769" width="61.7109375" style="237" customWidth="1"/>
    <col min="770" max="770" width="18.5703125" style="237" customWidth="1"/>
    <col min="771" max="810" width="16.85546875" style="237" customWidth="1"/>
    <col min="811" max="812" width="18.5703125" style="237" customWidth="1"/>
    <col min="813" max="813" width="21.7109375" style="237" customWidth="1"/>
    <col min="814" max="1024" width="9.140625" style="237"/>
    <col min="1025" max="1025" width="61.7109375" style="237" customWidth="1"/>
    <col min="1026" max="1026" width="18.5703125" style="237" customWidth="1"/>
    <col min="1027" max="1066" width="16.85546875" style="237" customWidth="1"/>
    <col min="1067" max="1068" width="18.5703125" style="237" customWidth="1"/>
    <col min="1069" max="1069" width="21.7109375" style="237" customWidth="1"/>
    <col min="1070" max="1280" width="9.140625" style="237"/>
    <col min="1281" max="1281" width="61.7109375" style="237" customWidth="1"/>
    <col min="1282" max="1282" width="18.5703125" style="237" customWidth="1"/>
    <col min="1283" max="1322" width="16.85546875" style="237" customWidth="1"/>
    <col min="1323" max="1324" width="18.5703125" style="237" customWidth="1"/>
    <col min="1325" max="1325" width="21.7109375" style="237" customWidth="1"/>
    <col min="1326" max="1536" width="9.140625" style="237"/>
    <col min="1537" max="1537" width="61.7109375" style="237" customWidth="1"/>
    <col min="1538" max="1538" width="18.5703125" style="237" customWidth="1"/>
    <col min="1539" max="1578" width="16.85546875" style="237" customWidth="1"/>
    <col min="1579" max="1580" width="18.5703125" style="237" customWidth="1"/>
    <col min="1581" max="1581" width="21.7109375" style="237" customWidth="1"/>
    <col min="1582" max="1792" width="9.140625" style="237"/>
    <col min="1793" max="1793" width="61.7109375" style="237" customWidth="1"/>
    <col min="1794" max="1794" width="18.5703125" style="237" customWidth="1"/>
    <col min="1795" max="1834" width="16.85546875" style="237" customWidth="1"/>
    <col min="1835" max="1836" width="18.5703125" style="237" customWidth="1"/>
    <col min="1837" max="1837" width="21.7109375" style="237" customWidth="1"/>
    <col min="1838" max="2048" width="9.140625" style="237"/>
    <col min="2049" max="2049" width="61.7109375" style="237" customWidth="1"/>
    <col min="2050" max="2050" width="18.5703125" style="237" customWidth="1"/>
    <col min="2051" max="2090" width="16.85546875" style="237" customWidth="1"/>
    <col min="2091" max="2092" width="18.5703125" style="237" customWidth="1"/>
    <col min="2093" max="2093" width="21.7109375" style="237" customWidth="1"/>
    <col min="2094" max="2304" width="9.140625" style="237"/>
    <col min="2305" max="2305" width="61.7109375" style="237" customWidth="1"/>
    <col min="2306" max="2306" width="18.5703125" style="237" customWidth="1"/>
    <col min="2307" max="2346" width="16.85546875" style="237" customWidth="1"/>
    <col min="2347" max="2348" width="18.5703125" style="237" customWidth="1"/>
    <col min="2349" max="2349" width="21.7109375" style="237" customWidth="1"/>
    <col min="2350" max="2560" width="9.140625" style="237"/>
    <col min="2561" max="2561" width="61.7109375" style="237" customWidth="1"/>
    <col min="2562" max="2562" width="18.5703125" style="237" customWidth="1"/>
    <col min="2563" max="2602" width="16.85546875" style="237" customWidth="1"/>
    <col min="2603" max="2604" width="18.5703125" style="237" customWidth="1"/>
    <col min="2605" max="2605" width="21.7109375" style="237" customWidth="1"/>
    <col min="2606" max="2816" width="9.140625" style="237"/>
    <col min="2817" max="2817" width="61.7109375" style="237" customWidth="1"/>
    <col min="2818" max="2818" width="18.5703125" style="237" customWidth="1"/>
    <col min="2819" max="2858" width="16.85546875" style="237" customWidth="1"/>
    <col min="2859" max="2860" width="18.5703125" style="237" customWidth="1"/>
    <col min="2861" max="2861" width="21.7109375" style="237" customWidth="1"/>
    <col min="2862" max="3072" width="9.140625" style="237"/>
    <col min="3073" max="3073" width="61.7109375" style="237" customWidth="1"/>
    <col min="3074" max="3074" width="18.5703125" style="237" customWidth="1"/>
    <col min="3075" max="3114" width="16.85546875" style="237" customWidth="1"/>
    <col min="3115" max="3116" width="18.5703125" style="237" customWidth="1"/>
    <col min="3117" max="3117" width="21.7109375" style="237" customWidth="1"/>
    <col min="3118" max="3328" width="9.140625" style="237"/>
    <col min="3329" max="3329" width="61.7109375" style="237" customWidth="1"/>
    <col min="3330" max="3330" width="18.5703125" style="237" customWidth="1"/>
    <col min="3331" max="3370" width="16.85546875" style="237" customWidth="1"/>
    <col min="3371" max="3372" width="18.5703125" style="237" customWidth="1"/>
    <col min="3373" max="3373" width="21.7109375" style="237" customWidth="1"/>
    <col min="3374" max="3584" width="9.140625" style="237"/>
    <col min="3585" max="3585" width="61.7109375" style="237" customWidth="1"/>
    <col min="3586" max="3586" width="18.5703125" style="237" customWidth="1"/>
    <col min="3587" max="3626" width="16.85546875" style="237" customWidth="1"/>
    <col min="3627" max="3628" width="18.5703125" style="237" customWidth="1"/>
    <col min="3629" max="3629" width="21.7109375" style="237" customWidth="1"/>
    <col min="3630" max="3840" width="9.140625" style="237"/>
    <col min="3841" max="3841" width="61.7109375" style="237" customWidth="1"/>
    <col min="3842" max="3842" width="18.5703125" style="237" customWidth="1"/>
    <col min="3843" max="3882" width="16.85546875" style="237" customWidth="1"/>
    <col min="3883" max="3884" width="18.5703125" style="237" customWidth="1"/>
    <col min="3885" max="3885" width="21.7109375" style="237" customWidth="1"/>
    <col min="3886" max="4096" width="9.140625" style="237"/>
    <col min="4097" max="4097" width="61.7109375" style="237" customWidth="1"/>
    <col min="4098" max="4098" width="18.5703125" style="237" customWidth="1"/>
    <col min="4099" max="4138" width="16.85546875" style="237" customWidth="1"/>
    <col min="4139" max="4140" width="18.5703125" style="237" customWidth="1"/>
    <col min="4141" max="4141" width="21.7109375" style="237" customWidth="1"/>
    <col min="4142" max="4352" width="9.140625" style="237"/>
    <col min="4353" max="4353" width="61.7109375" style="237" customWidth="1"/>
    <col min="4354" max="4354" width="18.5703125" style="237" customWidth="1"/>
    <col min="4355" max="4394" width="16.85546875" style="237" customWidth="1"/>
    <col min="4395" max="4396" width="18.5703125" style="237" customWidth="1"/>
    <col min="4397" max="4397" width="21.7109375" style="237" customWidth="1"/>
    <col min="4398" max="4608" width="9.140625" style="237"/>
    <col min="4609" max="4609" width="61.7109375" style="237" customWidth="1"/>
    <col min="4610" max="4610" width="18.5703125" style="237" customWidth="1"/>
    <col min="4611" max="4650" width="16.85546875" style="237" customWidth="1"/>
    <col min="4651" max="4652" width="18.5703125" style="237" customWidth="1"/>
    <col min="4653" max="4653" width="21.7109375" style="237" customWidth="1"/>
    <col min="4654" max="4864" width="9.140625" style="237"/>
    <col min="4865" max="4865" width="61.7109375" style="237" customWidth="1"/>
    <col min="4866" max="4866" width="18.5703125" style="237" customWidth="1"/>
    <col min="4867" max="4906" width="16.85546875" style="237" customWidth="1"/>
    <col min="4907" max="4908" width="18.5703125" style="237" customWidth="1"/>
    <col min="4909" max="4909" width="21.7109375" style="237" customWidth="1"/>
    <col min="4910" max="5120" width="9.140625" style="237"/>
    <col min="5121" max="5121" width="61.7109375" style="237" customWidth="1"/>
    <col min="5122" max="5122" width="18.5703125" style="237" customWidth="1"/>
    <col min="5123" max="5162" width="16.85546875" style="237" customWidth="1"/>
    <col min="5163" max="5164" width="18.5703125" style="237" customWidth="1"/>
    <col min="5165" max="5165" width="21.7109375" style="237" customWidth="1"/>
    <col min="5166" max="5376" width="9.140625" style="237"/>
    <col min="5377" max="5377" width="61.7109375" style="237" customWidth="1"/>
    <col min="5378" max="5378" width="18.5703125" style="237" customWidth="1"/>
    <col min="5379" max="5418" width="16.85546875" style="237" customWidth="1"/>
    <col min="5419" max="5420" width="18.5703125" style="237" customWidth="1"/>
    <col min="5421" max="5421" width="21.7109375" style="237" customWidth="1"/>
    <col min="5422" max="5632" width="9.140625" style="237"/>
    <col min="5633" max="5633" width="61.7109375" style="237" customWidth="1"/>
    <col min="5634" max="5634" width="18.5703125" style="237" customWidth="1"/>
    <col min="5635" max="5674" width="16.85546875" style="237" customWidth="1"/>
    <col min="5675" max="5676" width="18.5703125" style="237" customWidth="1"/>
    <col min="5677" max="5677" width="21.7109375" style="237" customWidth="1"/>
    <col min="5678" max="5888" width="9.140625" style="237"/>
    <col min="5889" max="5889" width="61.7109375" style="237" customWidth="1"/>
    <col min="5890" max="5890" width="18.5703125" style="237" customWidth="1"/>
    <col min="5891" max="5930" width="16.85546875" style="237" customWidth="1"/>
    <col min="5931" max="5932" width="18.5703125" style="237" customWidth="1"/>
    <col min="5933" max="5933" width="21.7109375" style="237" customWidth="1"/>
    <col min="5934" max="6144" width="9.140625" style="237"/>
    <col min="6145" max="6145" width="61.7109375" style="237" customWidth="1"/>
    <col min="6146" max="6146" width="18.5703125" style="237" customWidth="1"/>
    <col min="6147" max="6186" width="16.85546875" style="237" customWidth="1"/>
    <col min="6187" max="6188" width="18.5703125" style="237" customWidth="1"/>
    <col min="6189" max="6189" width="21.7109375" style="237" customWidth="1"/>
    <col min="6190" max="6400" width="9.140625" style="237"/>
    <col min="6401" max="6401" width="61.7109375" style="237" customWidth="1"/>
    <col min="6402" max="6402" width="18.5703125" style="237" customWidth="1"/>
    <col min="6403" max="6442" width="16.85546875" style="237" customWidth="1"/>
    <col min="6443" max="6444" width="18.5703125" style="237" customWidth="1"/>
    <col min="6445" max="6445" width="21.7109375" style="237" customWidth="1"/>
    <col min="6446" max="6656" width="9.140625" style="237"/>
    <col min="6657" max="6657" width="61.7109375" style="237" customWidth="1"/>
    <col min="6658" max="6658" width="18.5703125" style="237" customWidth="1"/>
    <col min="6659" max="6698" width="16.85546875" style="237" customWidth="1"/>
    <col min="6699" max="6700" width="18.5703125" style="237" customWidth="1"/>
    <col min="6701" max="6701" width="21.7109375" style="237" customWidth="1"/>
    <col min="6702" max="6912" width="9.140625" style="237"/>
    <col min="6913" max="6913" width="61.7109375" style="237" customWidth="1"/>
    <col min="6914" max="6914" width="18.5703125" style="237" customWidth="1"/>
    <col min="6915" max="6954" width="16.85546875" style="237" customWidth="1"/>
    <col min="6955" max="6956" width="18.5703125" style="237" customWidth="1"/>
    <col min="6957" max="6957" width="21.7109375" style="237" customWidth="1"/>
    <col min="6958" max="7168" width="9.140625" style="237"/>
    <col min="7169" max="7169" width="61.7109375" style="237" customWidth="1"/>
    <col min="7170" max="7170" width="18.5703125" style="237" customWidth="1"/>
    <col min="7171" max="7210" width="16.85546875" style="237" customWidth="1"/>
    <col min="7211" max="7212" width="18.5703125" style="237" customWidth="1"/>
    <col min="7213" max="7213" width="21.7109375" style="237" customWidth="1"/>
    <col min="7214" max="7424" width="9.140625" style="237"/>
    <col min="7425" max="7425" width="61.7109375" style="237" customWidth="1"/>
    <col min="7426" max="7426" width="18.5703125" style="237" customWidth="1"/>
    <col min="7427" max="7466" width="16.85546875" style="237" customWidth="1"/>
    <col min="7467" max="7468" width="18.5703125" style="237" customWidth="1"/>
    <col min="7469" max="7469" width="21.7109375" style="237" customWidth="1"/>
    <col min="7470" max="7680" width="9.140625" style="237"/>
    <col min="7681" max="7681" width="61.7109375" style="237" customWidth="1"/>
    <col min="7682" max="7682" width="18.5703125" style="237" customWidth="1"/>
    <col min="7683" max="7722" width="16.85546875" style="237" customWidth="1"/>
    <col min="7723" max="7724" width="18.5703125" style="237" customWidth="1"/>
    <col min="7725" max="7725" width="21.7109375" style="237" customWidth="1"/>
    <col min="7726" max="7936" width="9.140625" style="237"/>
    <col min="7937" max="7937" width="61.7109375" style="237" customWidth="1"/>
    <col min="7938" max="7938" width="18.5703125" style="237" customWidth="1"/>
    <col min="7939" max="7978" width="16.85546875" style="237" customWidth="1"/>
    <col min="7979" max="7980" width="18.5703125" style="237" customWidth="1"/>
    <col min="7981" max="7981" width="21.7109375" style="237" customWidth="1"/>
    <col min="7982" max="8192" width="9.140625" style="237"/>
    <col min="8193" max="8193" width="61.7109375" style="237" customWidth="1"/>
    <col min="8194" max="8194" width="18.5703125" style="237" customWidth="1"/>
    <col min="8195" max="8234" width="16.85546875" style="237" customWidth="1"/>
    <col min="8235" max="8236" width="18.5703125" style="237" customWidth="1"/>
    <col min="8237" max="8237" width="21.7109375" style="237" customWidth="1"/>
    <col min="8238" max="8448" width="9.140625" style="237"/>
    <col min="8449" max="8449" width="61.7109375" style="237" customWidth="1"/>
    <col min="8450" max="8450" width="18.5703125" style="237" customWidth="1"/>
    <col min="8451" max="8490" width="16.85546875" style="237" customWidth="1"/>
    <col min="8491" max="8492" width="18.5703125" style="237" customWidth="1"/>
    <col min="8493" max="8493" width="21.7109375" style="237" customWidth="1"/>
    <col min="8494" max="8704" width="9.140625" style="237"/>
    <col min="8705" max="8705" width="61.7109375" style="237" customWidth="1"/>
    <col min="8706" max="8706" width="18.5703125" style="237" customWidth="1"/>
    <col min="8707" max="8746" width="16.85546875" style="237" customWidth="1"/>
    <col min="8747" max="8748" width="18.5703125" style="237" customWidth="1"/>
    <col min="8749" max="8749" width="21.7109375" style="237" customWidth="1"/>
    <col min="8750" max="8960" width="9.140625" style="237"/>
    <col min="8961" max="8961" width="61.7109375" style="237" customWidth="1"/>
    <col min="8962" max="8962" width="18.5703125" style="237" customWidth="1"/>
    <col min="8963" max="9002" width="16.85546875" style="237" customWidth="1"/>
    <col min="9003" max="9004" width="18.5703125" style="237" customWidth="1"/>
    <col min="9005" max="9005" width="21.7109375" style="237" customWidth="1"/>
    <col min="9006" max="9216" width="9.140625" style="237"/>
    <col min="9217" max="9217" width="61.7109375" style="237" customWidth="1"/>
    <col min="9218" max="9218" width="18.5703125" style="237" customWidth="1"/>
    <col min="9219" max="9258" width="16.85546875" style="237" customWidth="1"/>
    <col min="9259" max="9260" width="18.5703125" style="237" customWidth="1"/>
    <col min="9261" max="9261" width="21.7109375" style="237" customWidth="1"/>
    <col min="9262" max="9472" width="9.140625" style="237"/>
    <col min="9473" max="9473" width="61.7109375" style="237" customWidth="1"/>
    <col min="9474" max="9474" width="18.5703125" style="237" customWidth="1"/>
    <col min="9475" max="9514" width="16.85546875" style="237" customWidth="1"/>
    <col min="9515" max="9516" width="18.5703125" style="237" customWidth="1"/>
    <col min="9517" max="9517" width="21.7109375" style="237" customWidth="1"/>
    <col min="9518" max="9728" width="9.140625" style="237"/>
    <col min="9729" max="9729" width="61.7109375" style="237" customWidth="1"/>
    <col min="9730" max="9730" width="18.5703125" style="237" customWidth="1"/>
    <col min="9731" max="9770" width="16.85546875" style="237" customWidth="1"/>
    <col min="9771" max="9772" width="18.5703125" style="237" customWidth="1"/>
    <col min="9773" max="9773" width="21.7109375" style="237" customWidth="1"/>
    <col min="9774" max="9984" width="9.140625" style="237"/>
    <col min="9985" max="9985" width="61.7109375" style="237" customWidth="1"/>
    <col min="9986" max="9986" width="18.5703125" style="237" customWidth="1"/>
    <col min="9987" max="10026" width="16.85546875" style="237" customWidth="1"/>
    <col min="10027" max="10028" width="18.5703125" style="237" customWidth="1"/>
    <col min="10029" max="10029" width="21.7109375" style="237" customWidth="1"/>
    <col min="10030" max="10240" width="9.140625" style="237"/>
    <col min="10241" max="10241" width="61.7109375" style="237" customWidth="1"/>
    <col min="10242" max="10242" width="18.5703125" style="237" customWidth="1"/>
    <col min="10243" max="10282" width="16.85546875" style="237" customWidth="1"/>
    <col min="10283" max="10284" width="18.5703125" style="237" customWidth="1"/>
    <col min="10285" max="10285" width="21.7109375" style="237" customWidth="1"/>
    <col min="10286" max="10496" width="9.140625" style="237"/>
    <col min="10497" max="10497" width="61.7109375" style="237" customWidth="1"/>
    <col min="10498" max="10498" width="18.5703125" style="237" customWidth="1"/>
    <col min="10499" max="10538" width="16.85546875" style="237" customWidth="1"/>
    <col min="10539" max="10540" width="18.5703125" style="237" customWidth="1"/>
    <col min="10541" max="10541" width="21.7109375" style="237" customWidth="1"/>
    <col min="10542" max="10752" width="9.140625" style="237"/>
    <col min="10753" max="10753" width="61.7109375" style="237" customWidth="1"/>
    <col min="10754" max="10754" width="18.5703125" style="237" customWidth="1"/>
    <col min="10755" max="10794" width="16.85546875" style="237" customWidth="1"/>
    <col min="10795" max="10796" width="18.5703125" style="237" customWidth="1"/>
    <col min="10797" max="10797" width="21.7109375" style="237" customWidth="1"/>
    <col min="10798" max="11008" width="9.140625" style="237"/>
    <col min="11009" max="11009" width="61.7109375" style="237" customWidth="1"/>
    <col min="11010" max="11010" width="18.5703125" style="237" customWidth="1"/>
    <col min="11011" max="11050" width="16.85546875" style="237" customWidth="1"/>
    <col min="11051" max="11052" width="18.5703125" style="237" customWidth="1"/>
    <col min="11053" max="11053" width="21.7109375" style="237" customWidth="1"/>
    <col min="11054" max="11264" width="9.140625" style="237"/>
    <col min="11265" max="11265" width="61.7109375" style="237" customWidth="1"/>
    <col min="11266" max="11266" width="18.5703125" style="237" customWidth="1"/>
    <col min="11267" max="11306" width="16.85546875" style="237" customWidth="1"/>
    <col min="11307" max="11308" width="18.5703125" style="237" customWidth="1"/>
    <col min="11309" max="11309" width="21.7109375" style="237" customWidth="1"/>
    <col min="11310" max="11520" width="9.140625" style="237"/>
    <col min="11521" max="11521" width="61.7109375" style="237" customWidth="1"/>
    <col min="11522" max="11522" width="18.5703125" style="237" customWidth="1"/>
    <col min="11523" max="11562" width="16.85546875" style="237" customWidth="1"/>
    <col min="11563" max="11564" width="18.5703125" style="237" customWidth="1"/>
    <col min="11565" max="11565" width="21.7109375" style="237" customWidth="1"/>
    <col min="11566" max="11776" width="9.140625" style="237"/>
    <col min="11777" max="11777" width="61.7109375" style="237" customWidth="1"/>
    <col min="11778" max="11778" width="18.5703125" style="237" customWidth="1"/>
    <col min="11779" max="11818" width="16.85546875" style="237" customWidth="1"/>
    <col min="11819" max="11820" width="18.5703125" style="237" customWidth="1"/>
    <col min="11821" max="11821" width="21.7109375" style="237" customWidth="1"/>
    <col min="11822" max="12032" width="9.140625" style="237"/>
    <col min="12033" max="12033" width="61.7109375" style="237" customWidth="1"/>
    <col min="12034" max="12034" width="18.5703125" style="237" customWidth="1"/>
    <col min="12035" max="12074" width="16.85546875" style="237" customWidth="1"/>
    <col min="12075" max="12076" width="18.5703125" style="237" customWidth="1"/>
    <col min="12077" max="12077" width="21.7109375" style="237" customWidth="1"/>
    <col min="12078" max="12288" width="9.140625" style="237"/>
    <col min="12289" max="12289" width="61.7109375" style="237" customWidth="1"/>
    <col min="12290" max="12290" width="18.5703125" style="237" customWidth="1"/>
    <col min="12291" max="12330" width="16.85546875" style="237" customWidth="1"/>
    <col min="12331" max="12332" width="18.5703125" style="237" customWidth="1"/>
    <col min="12333" max="12333" width="21.7109375" style="237" customWidth="1"/>
    <col min="12334" max="12544" width="9.140625" style="237"/>
    <col min="12545" max="12545" width="61.7109375" style="237" customWidth="1"/>
    <col min="12546" max="12546" width="18.5703125" style="237" customWidth="1"/>
    <col min="12547" max="12586" width="16.85546875" style="237" customWidth="1"/>
    <col min="12587" max="12588" width="18.5703125" style="237" customWidth="1"/>
    <col min="12589" max="12589" width="21.7109375" style="237" customWidth="1"/>
    <col min="12590" max="12800" width="9.140625" style="237"/>
    <col min="12801" max="12801" width="61.7109375" style="237" customWidth="1"/>
    <col min="12802" max="12802" width="18.5703125" style="237" customWidth="1"/>
    <col min="12803" max="12842" width="16.85546875" style="237" customWidth="1"/>
    <col min="12843" max="12844" width="18.5703125" style="237" customWidth="1"/>
    <col min="12845" max="12845" width="21.7109375" style="237" customWidth="1"/>
    <col min="12846" max="13056" width="9.140625" style="237"/>
    <col min="13057" max="13057" width="61.7109375" style="237" customWidth="1"/>
    <col min="13058" max="13058" width="18.5703125" style="237" customWidth="1"/>
    <col min="13059" max="13098" width="16.85546875" style="237" customWidth="1"/>
    <col min="13099" max="13100" width="18.5703125" style="237" customWidth="1"/>
    <col min="13101" max="13101" width="21.7109375" style="237" customWidth="1"/>
    <col min="13102" max="13312" width="9.140625" style="237"/>
    <col min="13313" max="13313" width="61.7109375" style="237" customWidth="1"/>
    <col min="13314" max="13314" width="18.5703125" style="237" customWidth="1"/>
    <col min="13315" max="13354" width="16.85546875" style="237" customWidth="1"/>
    <col min="13355" max="13356" width="18.5703125" style="237" customWidth="1"/>
    <col min="13357" max="13357" width="21.7109375" style="237" customWidth="1"/>
    <col min="13358" max="13568" width="9.140625" style="237"/>
    <col min="13569" max="13569" width="61.7109375" style="237" customWidth="1"/>
    <col min="13570" max="13570" width="18.5703125" style="237" customWidth="1"/>
    <col min="13571" max="13610" width="16.85546875" style="237" customWidth="1"/>
    <col min="13611" max="13612" width="18.5703125" style="237" customWidth="1"/>
    <col min="13613" max="13613" width="21.7109375" style="237" customWidth="1"/>
    <col min="13614" max="13824" width="9.140625" style="237"/>
    <col min="13825" max="13825" width="61.7109375" style="237" customWidth="1"/>
    <col min="13826" max="13826" width="18.5703125" style="237" customWidth="1"/>
    <col min="13827" max="13866" width="16.85546875" style="237" customWidth="1"/>
    <col min="13867" max="13868" width="18.5703125" style="237" customWidth="1"/>
    <col min="13869" max="13869" width="21.7109375" style="237" customWidth="1"/>
    <col min="13870" max="14080" width="9.140625" style="237"/>
    <col min="14081" max="14081" width="61.7109375" style="237" customWidth="1"/>
    <col min="14082" max="14082" width="18.5703125" style="237" customWidth="1"/>
    <col min="14083" max="14122" width="16.85546875" style="237" customWidth="1"/>
    <col min="14123" max="14124" width="18.5703125" style="237" customWidth="1"/>
    <col min="14125" max="14125" width="21.7109375" style="237" customWidth="1"/>
    <col min="14126" max="14336" width="9.140625" style="237"/>
    <col min="14337" max="14337" width="61.7109375" style="237" customWidth="1"/>
    <col min="14338" max="14338" width="18.5703125" style="237" customWidth="1"/>
    <col min="14339" max="14378" width="16.85546875" style="237" customWidth="1"/>
    <col min="14379" max="14380" width="18.5703125" style="237" customWidth="1"/>
    <col min="14381" max="14381" width="21.7109375" style="237" customWidth="1"/>
    <col min="14382" max="14592" width="9.140625" style="237"/>
    <col min="14593" max="14593" width="61.7109375" style="237" customWidth="1"/>
    <col min="14594" max="14594" width="18.5703125" style="237" customWidth="1"/>
    <col min="14595" max="14634" width="16.85546875" style="237" customWidth="1"/>
    <col min="14635" max="14636" width="18.5703125" style="237" customWidth="1"/>
    <col min="14637" max="14637" width="21.7109375" style="237" customWidth="1"/>
    <col min="14638" max="14848" width="9.140625" style="237"/>
    <col min="14849" max="14849" width="61.7109375" style="237" customWidth="1"/>
    <col min="14850" max="14850" width="18.5703125" style="237" customWidth="1"/>
    <col min="14851" max="14890" width="16.85546875" style="237" customWidth="1"/>
    <col min="14891" max="14892" width="18.5703125" style="237" customWidth="1"/>
    <col min="14893" max="14893" width="21.7109375" style="237" customWidth="1"/>
    <col min="14894" max="15104" width="9.140625" style="237"/>
    <col min="15105" max="15105" width="61.7109375" style="237" customWidth="1"/>
    <col min="15106" max="15106" width="18.5703125" style="237" customWidth="1"/>
    <col min="15107" max="15146" width="16.85546875" style="237" customWidth="1"/>
    <col min="15147" max="15148" width="18.5703125" style="237" customWidth="1"/>
    <col min="15149" max="15149" width="21.7109375" style="237" customWidth="1"/>
    <col min="15150" max="15360" width="9.140625" style="237"/>
    <col min="15361" max="15361" width="61.7109375" style="237" customWidth="1"/>
    <col min="15362" max="15362" width="18.5703125" style="237" customWidth="1"/>
    <col min="15363" max="15402" width="16.85546875" style="237" customWidth="1"/>
    <col min="15403" max="15404" width="18.5703125" style="237" customWidth="1"/>
    <col min="15405" max="15405" width="21.7109375" style="237" customWidth="1"/>
    <col min="15406" max="15616" width="9.140625" style="237"/>
    <col min="15617" max="15617" width="61.7109375" style="237" customWidth="1"/>
    <col min="15618" max="15618" width="18.5703125" style="237" customWidth="1"/>
    <col min="15619" max="15658" width="16.85546875" style="237" customWidth="1"/>
    <col min="15659" max="15660" width="18.5703125" style="237" customWidth="1"/>
    <col min="15661" max="15661" width="21.7109375" style="237" customWidth="1"/>
    <col min="15662" max="15872" width="9.140625" style="237"/>
    <col min="15873" max="15873" width="61.7109375" style="237" customWidth="1"/>
    <col min="15874" max="15874" width="18.5703125" style="237" customWidth="1"/>
    <col min="15875" max="15914" width="16.85546875" style="237" customWidth="1"/>
    <col min="15915" max="15916" width="18.5703125" style="237" customWidth="1"/>
    <col min="15917" max="15917" width="21.7109375" style="237" customWidth="1"/>
    <col min="15918" max="16128" width="9.140625" style="237"/>
    <col min="16129" max="16129" width="61.7109375" style="237" customWidth="1"/>
    <col min="16130" max="16130" width="18.5703125" style="237" customWidth="1"/>
    <col min="16131" max="16170" width="16.85546875" style="237" customWidth="1"/>
    <col min="16171" max="16172" width="18.5703125" style="237" customWidth="1"/>
    <col min="16173" max="16173" width="21.7109375" style="237" customWidth="1"/>
    <col min="16174" max="16384" width="9.140625" style="237"/>
  </cols>
  <sheetData>
    <row r="1" spans="1:44" ht="18.75" x14ac:dyDescent="0.2">
      <c r="A1" s="16"/>
      <c r="B1" s="173"/>
      <c r="C1" s="173"/>
      <c r="D1" s="173"/>
      <c r="G1" s="173"/>
      <c r="H1" s="180" t="s">
        <v>66</v>
      </c>
      <c r="I1" s="14"/>
      <c r="J1" s="14"/>
      <c r="K1" s="180"/>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row>
    <row r="2" spans="1:44" ht="18.75" x14ac:dyDescent="0.3">
      <c r="A2" s="16"/>
      <c r="B2" s="173"/>
      <c r="C2" s="173"/>
      <c r="D2" s="173"/>
      <c r="E2" s="237"/>
      <c r="F2" s="237"/>
      <c r="G2" s="173"/>
      <c r="H2" s="174" t="s">
        <v>8</v>
      </c>
      <c r="I2" s="14"/>
      <c r="J2" s="14"/>
      <c r="K2" s="174"/>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238"/>
      <c r="AR2" s="238"/>
    </row>
    <row r="3" spans="1:44" ht="18.75" x14ac:dyDescent="0.3">
      <c r="A3" s="175"/>
      <c r="B3" s="173"/>
      <c r="C3" s="173"/>
      <c r="D3" s="173"/>
      <c r="E3" s="237"/>
      <c r="F3" s="237"/>
      <c r="G3" s="173"/>
      <c r="H3" s="174" t="s">
        <v>323</v>
      </c>
      <c r="I3" s="14"/>
      <c r="J3" s="14"/>
      <c r="K3" s="174"/>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238"/>
      <c r="AR3" s="238"/>
    </row>
    <row r="4" spans="1:44" ht="18.75" x14ac:dyDescent="0.3">
      <c r="A4" s="175"/>
      <c r="B4" s="173"/>
      <c r="C4" s="173"/>
      <c r="D4" s="173"/>
      <c r="E4" s="173"/>
      <c r="F4" s="173"/>
      <c r="G4" s="173"/>
      <c r="H4" s="173"/>
      <c r="I4" s="14"/>
      <c r="J4" s="14"/>
      <c r="K4" s="174"/>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239"/>
      <c r="AR4" s="239"/>
    </row>
    <row r="5" spans="1:44" x14ac:dyDescent="0.2">
      <c r="A5" s="486" t="str">
        <f>'1. паспорт местоположение'!A5:C5</f>
        <v>Год раскрытия информации: 2025 год</v>
      </c>
      <c r="B5" s="486"/>
      <c r="C5" s="486"/>
      <c r="D5" s="486"/>
      <c r="E5" s="486"/>
      <c r="F5" s="486"/>
      <c r="G5" s="486"/>
      <c r="H5" s="486"/>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1"/>
      <c r="AR5" s="241"/>
    </row>
    <row r="6" spans="1:44" ht="18.75" x14ac:dyDescent="0.3">
      <c r="A6" s="175"/>
      <c r="B6" s="173"/>
      <c r="C6" s="173"/>
      <c r="D6" s="173"/>
      <c r="E6" s="173"/>
      <c r="F6" s="173"/>
      <c r="G6" s="173"/>
      <c r="H6" s="173"/>
      <c r="I6" s="14"/>
      <c r="J6" s="14"/>
      <c r="K6" s="174"/>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239"/>
      <c r="AR6" s="239"/>
    </row>
    <row r="7" spans="1:44" ht="18.75" x14ac:dyDescent="0.2">
      <c r="A7" s="431" t="s">
        <v>7</v>
      </c>
      <c r="B7" s="431"/>
      <c r="C7" s="431"/>
      <c r="D7" s="431"/>
      <c r="E7" s="431"/>
      <c r="F7" s="431"/>
      <c r="G7" s="431"/>
      <c r="H7" s="431"/>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242"/>
      <c r="AR7" s="242"/>
    </row>
    <row r="8" spans="1:44" ht="18.75" x14ac:dyDescent="0.2">
      <c r="A8" s="333"/>
      <c r="B8" s="333"/>
      <c r="C8" s="333"/>
      <c r="D8" s="333"/>
      <c r="E8" s="333"/>
      <c r="F8" s="333"/>
      <c r="G8" s="333"/>
      <c r="H8" s="333"/>
      <c r="I8" s="333"/>
      <c r="J8" s="333"/>
      <c r="K8" s="333"/>
      <c r="L8" s="130"/>
      <c r="M8" s="130"/>
      <c r="N8" s="130"/>
      <c r="O8" s="130"/>
      <c r="P8" s="130"/>
      <c r="Q8" s="130"/>
      <c r="R8" s="130"/>
      <c r="S8" s="130"/>
      <c r="T8" s="130"/>
      <c r="U8" s="130"/>
      <c r="V8" s="130"/>
      <c r="W8" s="130"/>
      <c r="X8" s="130"/>
      <c r="Y8" s="130"/>
      <c r="Z8" s="173"/>
      <c r="AA8" s="173"/>
      <c r="AB8" s="173"/>
      <c r="AC8" s="173"/>
      <c r="AD8" s="173"/>
      <c r="AE8" s="173"/>
      <c r="AF8" s="173"/>
      <c r="AG8" s="173"/>
      <c r="AH8" s="173"/>
      <c r="AI8" s="173"/>
      <c r="AJ8" s="173"/>
      <c r="AK8" s="173"/>
      <c r="AL8" s="173"/>
      <c r="AM8" s="173"/>
      <c r="AN8" s="173"/>
      <c r="AO8" s="173"/>
      <c r="AP8" s="173"/>
      <c r="AQ8" s="239"/>
      <c r="AR8" s="239"/>
    </row>
    <row r="9" spans="1:44" ht="18.75" x14ac:dyDescent="0.2">
      <c r="A9" s="455" t="str">
        <f>'1. паспорт местоположение'!A9:C9</f>
        <v>Акционерное общество "Россети Янтарь" ДЗО  ПАО "Россети"</v>
      </c>
      <c r="B9" s="455"/>
      <c r="C9" s="455"/>
      <c r="D9" s="455"/>
      <c r="E9" s="455"/>
      <c r="F9" s="455"/>
      <c r="G9" s="455"/>
      <c r="H9" s="455"/>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243"/>
      <c r="AR9" s="243"/>
    </row>
    <row r="10" spans="1:44" x14ac:dyDescent="0.2">
      <c r="A10" s="436" t="s">
        <v>6</v>
      </c>
      <c r="B10" s="436"/>
      <c r="C10" s="436"/>
      <c r="D10" s="436"/>
      <c r="E10" s="436"/>
      <c r="F10" s="436"/>
      <c r="G10" s="436"/>
      <c r="H10" s="436"/>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244"/>
      <c r="AR10" s="244"/>
    </row>
    <row r="11" spans="1:44" ht="18.75" x14ac:dyDescent="0.2">
      <c r="A11" s="333"/>
      <c r="B11" s="333"/>
      <c r="C11" s="333"/>
      <c r="D11" s="333"/>
      <c r="E11" s="333"/>
      <c r="F11" s="333"/>
      <c r="G11" s="333"/>
      <c r="H11" s="333"/>
      <c r="I11" s="333"/>
      <c r="J11" s="333"/>
      <c r="K11" s="333"/>
      <c r="L11" s="130"/>
      <c r="M11" s="130"/>
      <c r="N11" s="130"/>
      <c r="O11" s="130"/>
      <c r="P11" s="130"/>
      <c r="Q11" s="130"/>
      <c r="R11" s="130"/>
      <c r="S11" s="130"/>
      <c r="T11" s="130"/>
      <c r="U11" s="130"/>
      <c r="V11" s="130"/>
      <c r="W11" s="130"/>
      <c r="X11" s="130"/>
      <c r="Y11" s="130"/>
      <c r="Z11" s="173"/>
      <c r="AA11" s="173"/>
      <c r="AB11" s="173"/>
      <c r="AC11" s="173"/>
      <c r="AD11" s="173"/>
      <c r="AE11" s="173"/>
      <c r="AF11" s="173"/>
      <c r="AG11" s="173"/>
      <c r="AH11" s="173"/>
      <c r="AI11" s="173"/>
      <c r="AJ11" s="173"/>
      <c r="AK11" s="173"/>
      <c r="AL11" s="173"/>
      <c r="AM11" s="173"/>
      <c r="AN11" s="173"/>
      <c r="AO11" s="173"/>
      <c r="AP11" s="173"/>
      <c r="AQ11" s="239"/>
      <c r="AR11" s="239"/>
    </row>
    <row r="12" spans="1:44" ht="18.75" x14ac:dyDescent="0.2">
      <c r="A12" s="455" t="str">
        <f>'1. паспорт местоположение'!A12:C12</f>
        <v>P_140-286</v>
      </c>
      <c r="B12" s="455"/>
      <c r="C12" s="455"/>
      <c r="D12" s="455"/>
      <c r="E12" s="455"/>
      <c r="F12" s="455"/>
      <c r="G12" s="455"/>
      <c r="H12" s="455"/>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243"/>
      <c r="AR12" s="243"/>
    </row>
    <row r="13" spans="1:44" x14ac:dyDescent="0.2">
      <c r="A13" s="436" t="s">
        <v>5</v>
      </c>
      <c r="B13" s="436"/>
      <c r="C13" s="436"/>
      <c r="D13" s="436"/>
      <c r="E13" s="436"/>
      <c r="F13" s="436"/>
      <c r="G13" s="436"/>
      <c r="H13" s="436"/>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244"/>
      <c r="AR13" s="244"/>
    </row>
    <row r="14" spans="1:44" ht="18.75"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7"/>
      <c r="AA14" s="7"/>
      <c r="AB14" s="7"/>
      <c r="AC14" s="7"/>
      <c r="AD14" s="7"/>
      <c r="AE14" s="7"/>
      <c r="AF14" s="7"/>
      <c r="AG14" s="7"/>
      <c r="AH14" s="7"/>
      <c r="AI14" s="7"/>
      <c r="AJ14" s="7"/>
      <c r="AK14" s="7"/>
      <c r="AL14" s="7"/>
      <c r="AM14" s="7"/>
      <c r="AN14" s="7"/>
      <c r="AO14" s="7"/>
      <c r="AP14" s="7"/>
      <c r="AQ14" s="245"/>
      <c r="AR14" s="245"/>
    </row>
    <row r="15" spans="1:44" ht="72" customHeight="1" x14ac:dyDescent="0.2">
      <c r="A15" s="487" t="str">
        <f>'1. паспорт местоположение'!A15:C15</f>
        <v>Приобретение электросетевого комплекса в г. Калининграде, ул. Горького, территория СНТ «Победа» (Договор БП №101 от 25.01.2025 Шипилова Н.Б.)</v>
      </c>
      <c r="B15" s="487"/>
      <c r="C15" s="487"/>
      <c r="D15" s="487"/>
      <c r="E15" s="487"/>
      <c r="F15" s="487"/>
      <c r="G15" s="487"/>
      <c r="H15" s="487"/>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243"/>
      <c r="AR15" s="243"/>
    </row>
    <row r="16" spans="1:44" x14ac:dyDescent="0.2">
      <c r="A16" s="436" t="s">
        <v>4</v>
      </c>
      <c r="B16" s="436"/>
      <c r="C16" s="436"/>
      <c r="D16" s="436"/>
      <c r="E16" s="436"/>
      <c r="F16" s="436"/>
      <c r="G16" s="436"/>
      <c r="H16" s="436"/>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244"/>
      <c r="AR16" s="244"/>
    </row>
    <row r="17" spans="1:44" ht="18.75" x14ac:dyDescent="0.2">
      <c r="A17" s="335"/>
      <c r="B17" s="335"/>
      <c r="C17" s="335"/>
      <c r="D17" s="335"/>
      <c r="E17" s="335"/>
      <c r="F17" s="335"/>
      <c r="G17" s="335"/>
      <c r="H17" s="335"/>
      <c r="I17" s="335"/>
      <c r="J17" s="335"/>
      <c r="K17" s="335"/>
      <c r="L17" s="335"/>
      <c r="M17" s="335"/>
      <c r="N17" s="335"/>
      <c r="O17" s="335"/>
      <c r="P17" s="335"/>
      <c r="Q17" s="335"/>
      <c r="R17" s="335"/>
      <c r="S17" s="335"/>
      <c r="T17" s="335"/>
      <c r="U17" s="335"/>
      <c r="V17" s="335"/>
      <c r="W17" s="172"/>
      <c r="X17" s="172"/>
      <c r="Y17" s="172"/>
      <c r="Z17" s="172"/>
      <c r="AA17" s="172"/>
      <c r="AB17" s="172"/>
      <c r="AC17" s="172"/>
      <c r="AD17" s="172"/>
      <c r="AE17" s="172"/>
      <c r="AF17" s="172"/>
      <c r="AG17" s="172"/>
      <c r="AH17" s="172"/>
      <c r="AI17" s="172"/>
      <c r="AJ17" s="172"/>
      <c r="AK17" s="172"/>
      <c r="AL17" s="172"/>
      <c r="AM17" s="172"/>
      <c r="AN17" s="172"/>
      <c r="AO17" s="172"/>
      <c r="AP17" s="172"/>
      <c r="AQ17" s="246"/>
      <c r="AR17" s="246"/>
    </row>
    <row r="18" spans="1:44" ht="18.75" x14ac:dyDescent="0.2">
      <c r="A18" s="455" t="s">
        <v>470</v>
      </c>
      <c r="B18" s="455"/>
      <c r="C18" s="455"/>
      <c r="D18" s="455"/>
      <c r="E18" s="455"/>
      <c r="F18" s="455"/>
      <c r="G18" s="455"/>
      <c r="H18" s="45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247"/>
      <c r="AR18" s="247"/>
    </row>
    <row r="19" spans="1:44" x14ac:dyDescent="0.2">
      <c r="A19" s="248"/>
      <c r="Q19" s="249"/>
    </row>
    <row r="20" spans="1:44" x14ac:dyDescent="0.2">
      <c r="A20" s="248"/>
      <c r="Q20" s="249"/>
    </row>
    <row r="21" spans="1:44" x14ac:dyDescent="0.2">
      <c r="A21" s="248"/>
      <c r="Q21" s="249"/>
    </row>
    <row r="22" spans="1:44" x14ac:dyDescent="0.2">
      <c r="A22" s="248"/>
      <c r="Q22" s="249"/>
    </row>
    <row r="23" spans="1:44" x14ac:dyDescent="0.2">
      <c r="D23" s="251"/>
      <c r="Q23" s="249"/>
    </row>
    <row r="24" spans="1:44" ht="16.5" thickBot="1" x14ac:dyDescent="0.25">
      <c r="A24" s="252" t="s">
        <v>322</v>
      </c>
      <c r="B24" s="253" t="s">
        <v>1</v>
      </c>
      <c r="D24" s="254"/>
      <c r="E24" s="255"/>
      <c r="F24" s="255"/>
      <c r="G24" s="255"/>
      <c r="H24" s="255"/>
    </row>
    <row r="25" spans="1:44" x14ac:dyDescent="0.2">
      <c r="A25" s="256" t="s">
        <v>530</v>
      </c>
      <c r="B25" s="257">
        <f>'6.2. Паспорт фин осв ввод'!AC52*1000000</f>
        <v>3940397</v>
      </c>
    </row>
    <row r="26" spans="1:44" x14ac:dyDescent="0.2">
      <c r="A26" s="258" t="s">
        <v>531</v>
      </c>
      <c r="B26" s="259">
        <v>0</v>
      </c>
    </row>
    <row r="27" spans="1:44" x14ac:dyDescent="0.2">
      <c r="A27" s="258" t="s">
        <v>319</v>
      </c>
      <c r="B27" s="259">
        <f>$B$123</f>
        <v>30</v>
      </c>
      <c r="D27" s="251" t="s">
        <v>321</v>
      </c>
    </row>
    <row r="28" spans="1:44" ht="16.149999999999999" customHeight="1" thickBot="1" x14ac:dyDescent="0.25">
      <c r="A28" s="260" t="s">
        <v>317</v>
      </c>
      <c r="B28" s="261">
        <v>1</v>
      </c>
      <c r="D28" s="479" t="s">
        <v>320</v>
      </c>
      <c r="E28" s="480"/>
      <c r="F28" s="481"/>
      <c r="G28" s="484">
        <f>IF(SUM(B89:L89)=0,"не окупается",SUM(B89:L89))</f>
        <v>1.575573979495978</v>
      </c>
      <c r="H28" s="485"/>
    </row>
    <row r="29" spans="1:44" ht="15.6" customHeight="1" x14ac:dyDescent="0.2">
      <c r="A29" s="256" t="s">
        <v>316</v>
      </c>
      <c r="B29" s="257">
        <f>$B$126*$B$127</f>
        <v>118211.90999999999</v>
      </c>
      <c r="D29" s="479" t="s">
        <v>318</v>
      </c>
      <c r="E29" s="480"/>
      <c r="F29" s="481"/>
      <c r="G29" s="484">
        <f>IF(SUM(B90:L90)=0,"не окупается",SUM(B90:L90))</f>
        <v>1.6544851720848768</v>
      </c>
      <c r="H29" s="485"/>
    </row>
    <row r="30" spans="1:44" ht="27.6" customHeight="1" x14ac:dyDescent="0.2">
      <c r="A30" s="258" t="s">
        <v>532</v>
      </c>
      <c r="B30" s="259">
        <v>6</v>
      </c>
      <c r="D30" s="479" t="s">
        <v>533</v>
      </c>
      <c r="E30" s="480"/>
      <c r="F30" s="481"/>
      <c r="G30" s="482">
        <f>L87</f>
        <v>23695699.950065099</v>
      </c>
      <c r="H30" s="483"/>
    </row>
    <row r="31" spans="1:44" x14ac:dyDescent="0.2">
      <c r="A31" s="258" t="s">
        <v>315</v>
      </c>
      <c r="B31" s="259">
        <v>6</v>
      </c>
      <c r="D31" s="490"/>
      <c r="E31" s="491"/>
      <c r="F31" s="492"/>
      <c r="G31" s="490"/>
      <c r="H31" s="492"/>
    </row>
    <row r="32" spans="1:44" x14ac:dyDescent="0.2">
      <c r="A32" s="258" t="s">
        <v>297</v>
      </c>
      <c r="B32" s="259"/>
    </row>
    <row r="33" spans="1:46" x14ac:dyDescent="0.2">
      <c r="A33" s="258" t="s">
        <v>314</v>
      </c>
      <c r="B33" s="259"/>
    </row>
    <row r="34" spans="1:46" x14ac:dyDescent="0.2">
      <c r="A34" s="258" t="s">
        <v>313</v>
      </c>
      <c r="B34" s="259"/>
    </row>
    <row r="35" spans="1:46" x14ac:dyDescent="0.2">
      <c r="A35" s="262"/>
      <c r="B35" s="259"/>
    </row>
    <row r="36" spans="1:46" ht="16.5" thickBot="1" x14ac:dyDescent="0.25">
      <c r="A36" s="260" t="s">
        <v>291</v>
      </c>
      <c r="B36" s="263">
        <v>0.2</v>
      </c>
    </row>
    <row r="37" spans="1:46" x14ac:dyDescent="0.2">
      <c r="A37" s="256" t="s">
        <v>507</v>
      </c>
      <c r="B37" s="257">
        <v>0</v>
      </c>
    </row>
    <row r="38" spans="1:46" x14ac:dyDescent="0.2">
      <c r="A38" s="258" t="s">
        <v>312</v>
      </c>
      <c r="B38" s="259"/>
    </row>
    <row r="39" spans="1:46" ht="16.5" thickBot="1" x14ac:dyDescent="0.25">
      <c r="A39" s="264" t="s">
        <v>311</v>
      </c>
      <c r="B39" s="265"/>
    </row>
    <row r="40" spans="1:46" x14ac:dyDescent="0.2">
      <c r="A40" s="266" t="s">
        <v>534</v>
      </c>
      <c r="B40" s="267">
        <v>1</v>
      </c>
    </row>
    <row r="41" spans="1:46" x14ac:dyDescent="0.2">
      <c r="A41" s="268" t="s">
        <v>310</v>
      </c>
      <c r="B41" s="269"/>
    </row>
    <row r="42" spans="1:46" x14ac:dyDescent="0.2">
      <c r="A42" s="268" t="s">
        <v>309</v>
      </c>
      <c r="B42" s="270"/>
    </row>
    <row r="43" spans="1:46" x14ac:dyDescent="0.2">
      <c r="A43" s="268" t="s">
        <v>308</v>
      </c>
      <c r="B43" s="270">
        <v>0</v>
      </c>
    </row>
    <row r="44" spans="1:46" x14ac:dyDescent="0.2">
      <c r="A44" s="268" t="s">
        <v>307</v>
      </c>
      <c r="B44" s="270">
        <f>B129</f>
        <v>0.1371</v>
      </c>
    </row>
    <row r="45" spans="1:46" x14ac:dyDescent="0.2">
      <c r="A45" s="268" t="s">
        <v>306</v>
      </c>
      <c r="B45" s="270">
        <f>1-B43</f>
        <v>1</v>
      </c>
    </row>
    <row r="46" spans="1:46" ht="16.5" thickBot="1" x14ac:dyDescent="0.25">
      <c r="A46" s="271" t="s">
        <v>535</v>
      </c>
      <c r="B46" s="272">
        <f>B45*B44+B43*B42*(1-B36)</f>
        <v>0.1371</v>
      </c>
      <c r="C46" s="273"/>
    </row>
    <row r="47" spans="1:46" s="276" customFormat="1" x14ac:dyDescent="0.2">
      <c r="A47" s="274" t="s">
        <v>305</v>
      </c>
      <c r="B47" s="275">
        <f>B58</f>
        <v>1</v>
      </c>
      <c r="C47" s="275">
        <f t="shared" ref="C47:AO47" si="0">C58</f>
        <v>2</v>
      </c>
      <c r="D47" s="275">
        <f t="shared" si="0"/>
        <v>3</v>
      </c>
      <c r="E47" s="275">
        <f t="shared" si="0"/>
        <v>4</v>
      </c>
      <c r="F47" s="275">
        <f t="shared" si="0"/>
        <v>5</v>
      </c>
      <c r="G47" s="275">
        <f t="shared" si="0"/>
        <v>6</v>
      </c>
      <c r="H47" s="275">
        <f t="shared" si="0"/>
        <v>7</v>
      </c>
      <c r="I47" s="275">
        <f t="shared" si="0"/>
        <v>8</v>
      </c>
      <c r="J47" s="275">
        <f t="shared" si="0"/>
        <v>9</v>
      </c>
      <c r="K47" s="275">
        <f t="shared" si="0"/>
        <v>10</v>
      </c>
      <c r="L47" s="275">
        <f t="shared" si="0"/>
        <v>11</v>
      </c>
      <c r="M47" s="275">
        <f t="shared" si="0"/>
        <v>12</v>
      </c>
      <c r="N47" s="275">
        <f t="shared" si="0"/>
        <v>13</v>
      </c>
      <c r="O47" s="275">
        <f t="shared" si="0"/>
        <v>14</v>
      </c>
      <c r="P47" s="275">
        <f t="shared" si="0"/>
        <v>15</v>
      </c>
      <c r="Q47" s="275">
        <f t="shared" si="0"/>
        <v>16</v>
      </c>
      <c r="R47" s="275">
        <f t="shared" si="0"/>
        <v>17</v>
      </c>
      <c r="S47" s="275">
        <f t="shared" si="0"/>
        <v>18</v>
      </c>
      <c r="T47" s="275">
        <f t="shared" si="0"/>
        <v>19</v>
      </c>
      <c r="U47" s="275">
        <f t="shared" si="0"/>
        <v>20</v>
      </c>
      <c r="V47" s="275">
        <f t="shared" si="0"/>
        <v>21</v>
      </c>
      <c r="W47" s="275">
        <f t="shared" si="0"/>
        <v>22</v>
      </c>
      <c r="X47" s="275">
        <f t="shared" si="0"/>
        <v>23</v>
      </c>
      <c r="Y47" s="275">
        <f t="shared" si="0"/>
        <v>24</v>
      </c>
      <c r="Z47" s="275">
        <f t="shared" si="0"/>
        <v>25</v>
      </c>
      <c r="AA47" s="275">
        <f t="shared" si="0"/>
        <v>26</v>
      </c>
      <c r="AB47" s="275">
        <f t="shared" si="0"/>
        <v>27</v>
      </c>
      <c r="AC47" s="275">
        <f t="shared" si="0"/>
        <v>28</v>
      </c>
      <c r="AD47" s="275">
        <f t="shared" si="0"/>
        <v>29</v>
      </c>
      <c r="AE47" s="275">
        <f t="shared" si="0"/>
        <v>30</v>
      </c>
      <c r="AF47" s="275">
        <f t="shared" si="0"/>
        <v>31</v>
      </c>
      <c r="AG47" s="275">
        <f t="shared" si="0"/>
        <v>32</v>
      </c>
      <c r="AH47" s="275">
        <f t="shared" si="0"/>
        <v>33</v>
      </c>
      <c r="AI47" s="275">
        <f t="shared" si="0"/>
        <v>34</v>
      </c>
      <c r="AJ47" s="275">
        <f t="shared" si="0"/>
        <v>35</v>
      </c>
      <c r="AK47" s="275">
        <f t="shared" si="0"/>
        <v>36</v>
      </c>
      <c r="AL47" s="275">
        <f t="shared" si="0"/>
        <v>37</v>
      </c>
      <c r="AM47" s="275">
        <f t="shared" si="0"/>
        <v>38</v>
      </c>
      <c r="AN47" s="275">
        <f t="shared" si="0"/>
        <v>39</v>
      </c>
      <c r="AO47" s="275">
        <f t="shared" si="0"/>
        <v>40</v>
      </c>
      <c r="AP47" s="275">
        <f>AP58</f>
        <v>41</v>
      </c>
      <c r="AT47" s="237"/>
    </row>
    <row r="48" spans="1:46" s="276" customFormat="1" x14ac:dyDescent="0.2">
      <c r="A48" s="277" t="s">
        <v>304</v>
      </c>
      <c r="B48" s="357">
        <f>C136</f>
        <v>7.8163170639641913E-2</v>
      </c>
      <c r="C48" s="357">
        <f t="shared" ref="C48:AS48" si="1">D136</f>
        <v>5.2628968689616612E-2</v>
      </c>
      <c r="D48" s="357">
        <f t="shared" si="1"/>
        <v>4.4208979893394937E-2</v>
      </c>
      <c r="E48" s="357">
        <f t="shared" si="1"/>
        <v>4.4208979893394937E-2</v>
      </c>
      <c r="F48" s="357">
        <f t="shared" si="1"/>
        <v>4.4208979893394937E-2</v>
      </c>
      <c r="G48" s="357">
        <f t="shared" si="1"/>
        <v>4.4208979893394937E-2</v>
      </c>
      <c r="H48" s="357">
        <f t="shared" si="1"/>
        <v>4.4208979893394937E-2</v>
      </c>
      <c r="I48" s="357">
        <f t="shared" si="1"/>
        <v>4.4208979893394937E-2</v>
      </c>
      <c r="J48" s="357">
        <f t="shared" si="1"/>
        <v>4.4208979893394937E-2</v>
      </c>
      <c r="K48" s="357">
        <f t="shared" si="1"/>
        <v>4.4208979893394937E-2</v>
      </c>
      <c r="L48" s="357">
        <f t="shared" si="1"/>
        <v>4.4208979893394937E-2</v>
      </c>
      <c r="M48" s="357">
        <f t="shared" si="1"/>
        <v>4.4208979893394937E-2</v>
      </c>
      <c r="N48" s="357">
        <f t="shared" si="1"/>
        <v>4.4208979893394937E-2</v>
      </c>
      <c r="O48" s="357">
        <f t="shared" si="1"/>
        <v>4.4208979893394937E-2</v>
      </c>
      <c r="P48" s="357">
        <f t="shared" si="1"/>
        <v>4.4208979893394937E-2</v>
      </c>
      <c r="Q48" s="357">
        <f t="shared" si="1"/>
        <v>4.4208979893394937E-2</v>
      </c>
      <c r="R48" s="357">
        <f t="shared" si="1"/>
        <v>4.4208979893394937E-2</v>
      </c>
      <c r="S48" s="357">
        <f t="shared" si="1"/>
        <v>4.4208979893394937E-2</v>
      </c>
      <c r="T48" s="357">
        <f t="shared" si="1"/>
        <v>4.4208979893394937E-2</v>
      </c>
      <c r="U48" s="357">
        <f t="shared" si="1"/>
        <v>4.4208979893394937E-2</v>
      </c>
      <c r="V48" s="357">
        <f t="shared" si="1"/>
        <v>4.4208979893394937E-2</v>
      </c>
      <c r="W48" s="357">
        <f t="shared" si="1"/>
        <v>4.4208979893394937E-2</v>
      </c>
      <c r="X48" s="357">
        <f t="shared" si="1"/>
        <v>4.4208979893394937E-2</v>
      </c>
      <c r="Y48" s="357">
        <f t="shared" si="1"/>
        <v>4.4208979893394937E-2</v>
      </c>
      <c r="Z48" s="357">
        <f t="shared" si="1"/>
        <v>4.4208979893394937E-2</v>
      </c>
      <c r="AA48" s="357">
        <f t="shared" si="1"/>
        <v>4.4208979893394937E-2</v>
      </c>
      <c r="AB48" s="357">
        <f t="shared" si="1"/>
        <v>4.4208979893394937E-2</v>
      </c>
      <c r="AC48" s="357">
        <f t="shared" si="1"/>
        <v>4.4208979893394937E-2</v>
      </c>
      <c r="AD48" s="357">
        <f t="shared" si="1"/>
        <v>4.4208979893394937E-2</v>
      </c>
      <c r="AE48" s="357">
        <f t="shared" si="1"/>
        <v>4.4208979893394937E-2</v>
      </c>
      <c r="AF48" s="357">
        <f t="shared" si="1"/>
        <v>4.4208979893394937E-2</v>
      </c>
      <c r="AG48" s="357">
        <f t="shared" si="1"/>
        <v>4.4208979893394937E-2</v>
      </c>
      <c r="AH48" s="357">
        <f t="shared" si="1"/>
        <v>4.4208979893394937E-2</v>
      </c>
      <c r="AI48" s="357">
        <f t="shared" si="1"/>
        <v>4.4208979893394937E-2</v>
      </c>
      <c r="AJ48" s="357">
        <f t="shared" si="1"/>
        <v>4.4208979893394937E-2</v>
      </c>
      <c r="AK48" s="357">
        <f t="shared" si="1"/>
        <v>4.4208979893394937E-2</v>
      </c>
      <c r="AL48" s="357">
        <f t="shared" si="1"/>
        <v>4.4208979893394937E-2</v>
      </c>
      <c r="AM48" s="357">
        <f t="shared" si="1"/>
        <v>4.4208979893394937E-2</v>
      </c>
      <c r="AN48" s="357">
        <f t="shared" si="1"/>
        <v>4.4208979893394937E-2</v>
      </c>
      <c r="AO48" s="357">
        <f t="shared" si="1"/>
        <v>4.4208979893394937E-2</v>
      </c>
      <c r="AP48" s="357">
        <f t="shared" si="1"/>
        <v>4.4208979893394937E-2</v>
      </c>
      <c r="AQ48" s="357">
        <f t="shared" si="1"/>
        <v>4.4208979893394937E-2</v>
      </c>
      <c r="AR48" s="357">
        <f t="shared" si="1"/>
        <v>4.4208979893394937E-2</v>
      </c>
      <c r="AS48" s="357">
        <f t="shared" si="1"/>
        <v>4.4208979893394937E-2</v>
      </c>
      <c r="AT48" s="237"/>
    </row>
    <row r="49" spans="1:46" s="276" customFormat="1" x14ac:dyDescent="0.2">
      <c r="A49" s="277" t="s">
        <v>303</v>
      </c>
      <c r="B49" s="357">
        <f>C137</f>
        <v>7.8163170639641913E-2</v>
      </c>
      <c r="C49" s="357">
        <f t="shared" ref="C49:AS49" si="2">D137</f>
        <v>0.13490578638953354</v>
      </c>
      <c r="D49" s="357">
        <f t="shared" si="2"/>
        <v>0.18507881348092603</v>
      </c>
      <c r="E49" s="357">
        <f t="shared" si="2"/>
        <v>0.23746993891819246</v>
      </c>
      <c r="F49" s="357">
        <f t="shared" si="2"/>
        <v>0.29217722256650736</v>
      </c>
      <c r="G49" s="357">
        <f t="shared" si="2"/>
        <v>0.34930305941765294</v>
      </c>
      <c r="H49" s="357">
        <f t="shared" si="2"/>
        <v>0.40895437124154421</v>
      </c>
      <c r="I49" s="357">
        <f t="shared" si="2"/>
        <v>0.47124280671047258</v>
      </c>
      <c r="J49" s="357">
        <f t="shared" si="2"/>
        <v>0.53628495037063773</v>
      </c>
      <c r="K49" s="357">
        <f t="shared" si="2"/>
        <v>0.60420254085209835</v>
      </c>
      <c r="L49" s="357">
        <f t="shared" si="2"/>
        <v>0.67512269872556185</v>
      </c>
      <c r="M49" s="357">
        <f t="shared" si="2"/>
        <v>0.74917816443248952</v>
      </c>
      <c r="N49" s="357">
        <f t="shared" si="2"/>
        <v>0.82650754673385074</v>
      </c>
      <c r="O49" s="357">
        <f t="shared" si="2"/>
        <v>0.90725558214254165</v>
      </c>
      <c r="P49" s="357">
        <f t="shared" si="2"/>
        <v>0.99157340582504649</v>
      </c>
      <c r="Q49" s="357">
        <f t="shared" si="2"/>
        <v>1.079618834479386</v>
      </c>
      <c r="R49" s="357">
        <f t="shared" si="2"/>
        <v>1.1715566617188107</v>
      </c>
      <c r="S49" s="357">
        <f t="shared" si="2"/>
        <v>1.2675589665141054</v>
      </c>
      <c r="T49" s="357">
        <f t="shared" si="2"/>
        <v>1.3678054352718148</v>
      </c>
      <c r="U49" s="357">
        <f t="shared" si="2"/>
        <v>1.4724836981512177</v>
      </c>
      <c r="V49" s="357">
        <f t="shared" si="2"/>
        <v>1.5817896802495315</v>
      </c>
      <c r="W49" s="357">
        <f t="shared" si="2"/>
        <v>1.6959279683126574</v>
      </c>
      <c r="X49" s="357">
        <f t="shared" si="2"/>
        <v>1.8151121936578325</v>
      </c>
      <c r="Y49" s="357">
        <f t="shared" si="2"/>
        <v>1.9395654320249025</v>
      </c>
      <c r="Z49" s="357">
        <f t="shared" si="2"/>
        <v>2.0695206211046102</v>
      </c>
      <c r="AA49" s="357">
        <f t="shared" si="2"/>
        <v>2.2052209965253851</v>
      </c>
      <c r="AB49" s="357">
        <f t="shared" si="2"/>
        <v>2.3469205471146628</v>
      </c>
      <c r="AC49" s="357">
        <f t="shared" si="2"/>
        <v>2.4948844902868452</v>
      </c>
      <c r="AD49" s="357">
        <f t="shared" si="2"/>
        <v>2.6493897684476742</v>
      </c>
      <c r="AE49" s="357">
        <f t="shared" si="2"/>
        <v>2.8107255673441385</v>
      </c>
      <c r="AF49" s="357">
        <f t="shared" si="2"/>
        <v>2.9791938573301016</v>
      </c>
      <c r="AG49" s="357">
        <f t="shared" si="2"/>
        <v>3.1551099585607281</v>
      </c>
      <c r="AH49" s="357">
        <f t="shared" si="2"/>
        <v>3.3388031311735844</v>
      </c>
      <c r="AI49" s="357">
        <f t="shared" si="2"/>
        <v>3.5306171915610358</v>
      </c>
      <c r="AJ49" s="357">
        <f t="shared" si="2"/>
        <v>3.7309111558874273</v>
      </c>
      <c r="AK49" s="357">
        <f t="shared" si="2"/>
        <v>3.9400599120554922</v>
      </c>
      <c r="AL49" s="357">
        <f t="shared" si="2"/>
        <v>4.1584549213797199</v>
      </c>
      <c r="AM49" s="357">
        <f t="shared" si="2"/>
        <v>4.3865049512799796</v>
      </c>
      <c r="AN49" s="357">
        <f t="shared" si="2"/>
        <v>4.6246368403667883</v>
      </c>
      <c r="AO49" s="357">
        <f t="shared" si="2"/>
        <v>4.8732962973502119</v>
      </c>
      <c r="AP49" s="357">
        <f t="shared" si="2"/>
        <v>5.1329487352677177</v>
      </c>
      <c r="AQ49" s="357">
        <f t="shared" si="2"/>
        <v>5.4040801425923899</v>
      </c>
      <c r="AR49" s="357">
        <f t="shared" si="2"/>
        <v>5.6871979928519467</v>
      </c>
      <c r="AS49" s="357">
        <f t="shared" si="2"/>
        <v>5.9828321944610892</v>
      </c>
      <c r="AT49" s="237"/>
    </row>
    <row r="50" spans="1:46" s="276" customFormat="1" ht="16.5" thickBot="1" x14ac:dyDescent="0.25">
      <c r="A50" s="278" t="s">
        <v>508</v>
      </c>
      <c r="B50" s="279">
        <f>IF($B$124="да",($B$126-0.05),0)</f>
        <v>3940396.95</v>
      </c>
      <c r="C50" s="279">
        <f>C108*(1+C49)</f>
        <v>1678671.0621086804</v>
      </c>
      <c r="D50" s="279">
        <f t="shared" ref="D50:AP50" si="3">D108*(1+D49)</f>
        <v>3851437.0063908771</v>
      </c>
      <c r="E50" s="279">
        <f t="shared" si="3"/>
        <v>6409585.4329874283</v>
      </c>
      <c r="F50" s="279">
        <f t="shared" si="3"/>
        <v>6963977.6250495026</v>
      </c>
      <c r="G50" s="279">
        <f t="shared" si="3"/>
        <v>7562731.5641294075</v>
      </c>
      <c r="H50" s="279">
        <f t="shared" si="3"/>
        <v>7897072.2117871474</v>
      </c>
      <c r="I50" s="279">
        <f t="shared" si="3"/>
        <v>8246193.7184147341</v>
      </c>
      <c r="J50" s="279">
        <f t="shared" si="3"/>
        <v>8610749.5307091698</v>
      </c>
      <c r="K50" s="279">
        <f t="shared" si="3"/>
        <v>8991421.9835793506</v>
      </c>
      <c r="L50" s="279">
        <f t="shared" si="3"/>
        <v>9388923.5772644393</v>
      </c>
      <c r="M50" s="279">
        <f t="shared" si="3"/>
        <v>9803998.3109123446</v>
      </c>
      <c r="N50" s="279">
        <f t="shared" si="3"/>
        <v>10237423.075114345</v>
      </c>
      <c r="O50" s="279">
        <f t="shared" si="3"/>
        <v>10690009.106002253</v>
      </c>
      <c r="P50" s="279">
        <f t="shared" si="3"/>
        <v>11162603.503629714</v>
      </c>
      <c r="Q50" s="279">
        <f t="shared" si="3"/>
        <v>11656090.81747962</v>
      </c>
      <c r="R50" s="279">
        <f t="shared" si="3"/>
        <v>12171394.702065162</v>
      </c>
      <c r="S50" s="279">
        <f t="shared" si="3"/>
        <v>12709479.645723335</v>
      </c>
      <c r="T50" s="279">
        <f t="shared" si="3"/>
        <v>13271352.77583663</v>
      </c>
      <c r="U50" s="279">
        <f t="shared" si="3"/>
        <v>13858065.743861742</v>
      </c>
      <c r="V50" s="279">
        <f t="shared" si="3"/>
        <v>14470716.69369347</v>
      </c>
      <c r="W50" s="279">
        <f t="shared" si="3"/>
        <v>15110452.317047978</v>
      </c>
      <c r="X50" s="279">
        <f t="shared" si="3"/>
        <v>15778469.999712454</v>
      </c>
      <c r="Y50" s="279">
        <f t="shared" si="3"/>
        <v>16476020.062678277</v>
      </c>
      <c r="Z50" s="279">
        <f t="shared" si="3"/>
        <v>17204408.102352392</v>
      </c>
      <c r="AA50" s="279">
        <f t="shared" si="3"/>
        <v>17964997.434227049</v>
      </c>
      <c r="AB50" s="279">
        <f t="shared" si="3"/>
        <v>18759211.644581683</v>
      </c>
      <c r="AC50" s="279">
        <f t="shared" si="3"/>
        <v>19588537.254992936</v>
      </c>
      <c r="AD50" s="279">
        <f t="shared" si="3"/>
        <v>20454526.504639935</v>
      </c>
      <c r="AE50" s="279">
        <f t="shared" si="3"/>
        <v>21358800.255612474</v>
      </c>
      <c r="AF50" s="279">
        <f t="shared" si="3"/>
        <v>22303051.026659887</v>
      </c>
      <c r="AG50" s="279">
        <f t="shared" si="3"/>
        <v>23289046.161058851</v>
      </c>
      <c r="AH50" s="279">
        <f t="shared" si="3"/>
        <v>24318631.134529449</v>
      </c>
      <c r="AI50" s="279">
        <f t="shared" si="3"/>
        <v>25393733.009390745</v>
      </c>
      <c r="AJ50" s="279">
        <f t="shared" si="3"/>
        <v>26516364.041421141</v>
      </c>
      <c r="AK50" s="279">
        <f t="shared" si="3"/>
        <v>27688625.446174268</v>
      </c>
      <c r="AL50" s="279">
        <f t="shared" si="3"/>
        <v>28912711.331799932</v>
      </c>
      <c r="AM50" s="279">
        <f t="shared" si="3"/>
        <v>30190912.805731002</v>
      </c>
      <c r="AN50" s="279">
        <f t="shared" si="3"/>
        <v>31525622.262922805</v>
      </c>
      <c r="AO50" s="279">
        <f t="shared" si="3"/>
        <v>32919337.86367112</v>
      </c>
      <c r="AP50" s="279">
        <f t="shared" si="3"/>
        <v>34374668.209390029</v>
      </c>
      <c r="AT50" s="237"/>
    </row>
    <row r="51" spans="1:46" ht="16.5" thickBot="1" x14ac:dyDescent="0.25"/>
    <row r="52" spans="1:46" x14ac:dyDescent="0.2">
      <c r="A52" s="280" t="s">
        <v>536</v>
      </c>
      <c r="B52" s="190">
        <f>B58</f>
        <v>1</v>
      </c>
      <c r="C52" s="190">
        <f t="shared" ref="C52:AO52" si="4">C58</f>
        <v>2</v>
      </c>
      <c r="D52" s="190">
        <f t="shared" si="4"/>
        <v>3</v>
      </c>
      <c r="E52" s="190">
        <f t="shared" si="4"/>
        <v>4</v>
      </c>
      <c r="F52" s="190">
        <f t="shared" si="4"/>
        <v>5</v>
      </c>
      <c r="G52" s="190">
        <f t="shared" si="4"/>
        <v>6</v>
      </c>
      <c r="H52" s="190">
        <f t="shared" si="4"/>
        <v>7</v>
      </c>
      <c r="I52" s="190">
        <f t="shared" si="4"/>
        <v>8</v>
      </c>
      <c r="J52" s="190">
        <f t="shared" si="4"/>
        <v>9</v>
      </c>
      <c r="K52" s="190">
        <f t="shared" si="4"/>
        <v>10</v>
      </c>
      <c r="L52" s="190">
        <f t="shared" si="4"/>
        <v>11</v>
      </c>
      <c r="M52" s="190">
        <f t="shared" si="4"/>
        <v>12</v>
      </c>
      <c r="N52" s="190">
        <f t="shared" si="4"/>
        <v>13</v>
      </c>
      <c r="O52" s="190">
        <f t="shared" si="4"/>
        <v>14</v>
      </c>
      <c r="P52" s="190">
        <f t="shared" si="4"/>
        <v>15</v>
      </c>
      <c r="Q52" s="190">
        <f t="shared" si="4"/>
        <v>16</v>
      </c>
      <c r="R52" s="190">
        <f t="shared" si="4"/>
        <v>17</v>
      </c>
      <c r="S52" s="190">
        <f t="shared" si="4"/>
        <v>18</v>
      </c>
      <c r="T52" s="190">
        <f t="shared" si="4"/>
        <v>19</v>
      </c>
      <c r="U52" s="190">
        <f t="shared" si="4"/>
        <v>20</v>
      </c>
      <c r="V52" s="190">
        <f t="shared" si="4"/>
        <v>21</v>
      </c>
      <c r="W52" s="190">
        <f t="shared" si="4"/>
        <v>22</v>
      </c>
      <c r="X52" s="190">
        <f t="shared" si="4"/>
        <v>23</v>
      </c>
      <c r="Y52" s="190">
        <f t="shared" si="4"/>
        <v>24</v>
      </c>
      <c r="Z52" s="190">
        <f t="shared" si="4"/>
        <v>25</v>
      </c>
      <c r="AA52" s="190">
        <f t="shared" si="4"/>
        <v>26</v>
      </c>
      <c r="AB52" s="190">
        <f t="shared" si="4"/>
        <v>27</v>
      </c>
      <c r="AC52" s="190">
        <f t="shared" si="4"/>
        <v>28</v>
      </c>
      <c r="AD52" s="190">
        <f t="shared" si="4"/>
        <v>29</v>
      </c>
      <c r="AE52" s="190">
        <f t="shared" si="4"/>
        <v>30</v>
      </c>
      <c r="AF52" s="190">
        <f t="shared" si="4"/>
        <v>31</v>
      </c>
      <c r="AG52" s="190">
        <f t="shared" si="4"/>
        <v>32</v>
      </c>
      <c r="AH52" s="190">
        <f t="shared" si="4"/>
        <v>33</v>
      </c>
      <c r="AI52" s="190">
        <f t="shared" si="4"/>
        <v>34</v>
      </c>
      <c r="AJ52" s="190">
        <f t="shared" si="4"/>
        <v>35</v>
      </c>
      <c r="AK52" s="190">
        <f t="shared" si="4"/>
        <v>36</v>
      </c>
      <c r="AL52" s="190">
        <f t="shared" si="4"/>
        <v>37</v>
      </c>
      <c r="AM52" s="190">
        <f t="shared" si="4"/>
        <v>38</v>
      </c>
      <c r="AN52" s="190">
        <f t="shared" si="4"/>
        <v>39</v>
      </c>
      <c r="AO52" s="190">
        <f t="shared" si="4"/>
        <v>40</v>
      </c>
      <c r="AP52" s="190">
        <f>AP58</f>
        <v>41</v>
      </c>
    </row>
    <row r="53" spans="1:46" x14ac:dyDescent="0.2">
      <c r="A53" s="191" t="s">
        <v>302</v>
      </c>
      <c r="B53" s="358">
        <v>0</v>
      </c>
      <c r="C53" s="358">
        <f t="shared" ref="C53:AP53" si="5">B53+B54-B55</f>
        <v>0</v>
      </c>
      <c r="D53" s="358">
        <f t="shared" si="5"/>
        <v>0</v>
      </c>
      <c r="E53" s="358">
        <f t="shared" si="5"/>
        <v>0</v>
      </c>
      <c r="F53" s="358">
        <f t="shared" si="5"/>
        <v>0</v>
      </c>
      <c r="G53" s="358">
        <f t="shared" si="5"/>
        <v>0</v>
      </c>
      <c r="H53" s="358">
        <f t="shared" si="5"/>
        <v>0</v>
      </c>
      <c r="I53" s="358">
        <f t="shared" si="5"/>
        <v>0</v>
      </c>
      <c r="J53" s="358">
        <f t="shared" si="5"/>
        <v>0</v>
      </c>
      <c r="K53" s="358">
        <f t="shared" si="5"/>
        <v>0</v>
      </c>
      <c r="L53" s="358">
        <f t="shared" si="5"/>
        <v>0</v>
      </c>
      <c r="M53" s="358">
        <f t="shared" si="5"/>
        <v>0</v>
      </c>
      <c r="N53" s="358">
        <f t="shared" si="5"/>
        <v>0</v>
      </c>
      <c r="O53" s="358">
        <f t="shared" si="5"/>
        <v>0</v>
      </c>
      <c r="P53" s="358">
        <f t="shared" si="5"/>
        <v>0</v>
      </c>
      <c r="Q53" s="358">
        <f t="shared" si="5"/>
        <v>0</v>
      </c>
      <c r="R53" s="358">
        <f t="shared" si="5"/>
        <v>0</v>
      </c>
      <c r="S53" s="358">
        <f t="shared" si="5"/>
        <v>0</v>
      </c>
      <c r="T53" s="358">
        <f t="shared" si="5"/>
        <v>0</v>
      </c>
      <c r="U53" s="358">
        <f t="shared" si="5"/>
        <v>0</v>
      </c>
      <c r="V53" s="358">
        <f t="shared" si="5"/>
        <v>0</v>
      </c>
      <c r="W53" s="358">
        <f t="shared" si="5"/>
        <v>0</v>
      </c>
      <c r="X53" s="358">
        <f t="shared" si="5"/>
        <v>0</v>
      </c>
      <c r="Y53" s="358">
        <f t="shared" si="5"/>
        <v>0</v>
      </c>
      <c r="Z53" s="358">
        <f t="shared" si="5"/>
        <v>0</v>
      </c>
      <c r="AA53" s="358">
        <f t="shared" si="5"/>
        <v>0</v>
      </c>
      <c r="AB53" s="358">
        <f t="shared" si="5"/>
        <v>0</v>
      </c>
      <c r="AC53" s="358">
        <f t="shared" si="5"/>
        <v>0</v>
      </c>
      <c r="AD53" s="358">
        <f t="shared" si="5"/>
        <v>0</v>
      </c>
      <c r="AE53" s="358">
        <f t="shared" si="5"/>
        <v>0</v>
      </c>
      <c r="AF53" s="358">
        <f t="shared" si="5"/>
        <v>0</v>
      </c>
      <c r="AG53" s="358">
        <f t="shared" si="5"/>
        <v>0</v>
      </c>
      <c r="AH53" s="358">
        <f t="shared" si="5"/>
        <v>0</v>
      </c>
      <c r="AI53" s="358">
        <f t="shared" si="5"/>
        <v>0</v>
      </c>
      <c r="AJ53" s="358">
        <f t="shared" si="5"/>
        <v>0</v>
      </c>
      <c r="AK53" s="358">
        <f t="shared" si="5"/>
        <v>0</v>
      </c>
      <c r="AL53" s="358">
        <f t="shared" si="5"/>
        <v>0</v>
      </c>
      <c r="AM53" s="358">
        <f t="shared" si="5"/>
        <v>0</v>
      </c>
      <c r="AN53" s="358">
        <f t="shared" si="5"/>
        <v>0</v>
      </c>
      <c r="AO53" s="358">
        <f t="shared" si="5"/>
        <v>0</v>
      </c>
      <c r="AP53" s="358">
        <f t="shared" si="5"/>
        <v>0</v>
      </c>
    </row>
    <row r="54" spans="1:46" x14ac:dyDescent="0.2">
      <c r="A54" s="191" t="s">
        <v>537</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6" x14ac:dyDescent="0.2">
      <c r="A55" s="191" t="s">
        <v>301</v>
      </c>
      <c r="B55" s="358">
        <f>$B$54/$B$40</f>
        <v>0</v>
      </c>
      <c r="C55" s="358">
        <f t="shared" ref="C55:AP55" si="6">IF(ROUND(C53,1)=0,0,B55+C54/$B$40)</f>
        <v>0</v>
      </c>
      <c r="D55" s="358">
        <f t="shared" si="6"/>
        <v>0</v>
      </c>
      <c r="E55" s="358">
        <f t="shared" si="6"/>
        <v>0</v>
      </c>
      <c r="F55" s="358">
        <f t="shared" si="6"/>
        <v>0</v>
      </c>
      <c r="G55" s="358">
        <f t="shared" si="6"/>
        <v>0</v>
      </c>
      <c r="H55" s="358">
        <f t="shared" si="6"/>
        <v>0</v>
      </c>
      <c r="I55" s="358">
        <f t="shared" si="6"/>
        <v>0</v>
      </c>
      <c r="J55" s="358">
        <f t="shared" si="6"/>
        <v>0</v>
      </c>
      <c r="K55" s="358">
        <f t="shared" si="6"/>
        <v>0</v>
      </c>
      <c r="L55" s="358">
        <f t="shared" si="6"/>
        <v>0</v>
      </c>
      <c r="M55" s="358">
        <f t="shared" si="6"/>
        <v>0</v>
      </c>
      <c r="N55" s="358">
        <f t="shared" si="6"/>
        <v>0</v>
      </c>
      <c r="O55" s="358">
        <f t="shared" si="6"/>
        <v>0</v>
      </c>
      <c r="P55" s="358">
        <f t="shared" si="6"/>
        <v>0</v>
      </c>
      <c r="Q55" s="358">
        <f t="shared" si="6"/>
        <v>0</v>
      </c>
      <c r="R55" s="358">
        <f t="shared" si="6"/>
        <v>0</v>
      </c>
      <c r="S55" s="358">
        <f t="shared" si="6"/>
        <v>0</v>
      </c>
      <c r="T55" s="358">
        <f t="shared" si="6"/>
        <v>0</v>
      </c>
      <c r="U55" s="358">
        <f t="shared" si="6"/>
        <v>0</v>
      </c>
      <c r="V55" s="358">
        <f t="shared" si="6"/>
        <v>0</v>
      </c>
      <c r="W55" s="358">
        <f t="shared" si="6"/>
        <v>0</v>
      </c>
      <c r="X55" s="358">
        <f t="shared" si="6"/>
        <v>0</v>
      </c>
      <c r="Y55" s="358">
        <f t="shared" si="6"/>
        <v>0</v>
      </c>
      <c r="Z55" s="358">
        <f t="shared" si="6"/>
        <v>0</v>
      </c>
      <c r="AA55" s="358">
        <f t="shared" si="6"/>
        <v>0</v>
      </c>
      <c r="AB55" s="358">
        <f t="shared" si="6"/>
        <v>0</v>
      </c>
      <c r="AC55" s="358">
        <f t="shared" si="6"/>
        <v>0</v>
      </c>
      <c r="AD55" s="358">
        <f t="shared" si="6"/>
        <v>0</v>
      </c>
      <c r="AE55" s="358">
        <f t="shared" si="6"/>
        <v>0</v>
      </c>
      <c r="AF55" s="358">
        <f t="shared" si="6"/>
        <v>0</v>
      </c>
      <c r="AG55" s="358">
        <f t="shared" si="6"/>
        <v>0</v>
      </c>
      <c r="AH55" s="358">
        <f t="shared" si="6"/>
        <v>0</v>
      </c>
      <c r="AI55" s="358">
        <f t="shared" si="6"/>
        <v>0</v>
      </c>
      <c r="AJ55" s="358">
        <f t="shared" si="6"/>
        <v>0</v>
      </c>
      <c r="AK55" s="358">
        <f t="shared" si="6"/>
        <v>0</v>
      </c>
      <c r="AL55" s="358">
        <f t="shared" si="6"/>
        <v>0</v>
      </c>
      <c r="AM55" s="358">
        <f t="shared" si="6"/>
        <v>0</v>
      </c>
      <c r="AN55" s="358">
        <f t="shared" si="6"/>
        <v>0</v>
      </c>
      <c r="AO55" s="358">
        <f t="shared" si="6"/>
        <v>0</v>
      </c>
      <c r="AP55" s="358">
        <f t="shared" si="6"/>
        <v>0</v>
      </c>
    </row>
    <row r="56" spans="1:46" ht="16.5" thickBot="1" x14ac:dyDescent="0.25">
      <c r="A56" s="192" t="s">
        <v>300</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6" s="283" customFormat="1" ht="16.5" thickBot="1" x14ac:dyDescent="0.25">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36"/>
      <c r="AR57" s="236"/>
      <c r="AS57" s="236"/>
    </row>
    <row r="58" spans="1:46" x14ac:dyDescent="0.2">
      <c r="A58" s="280" t="s">
        <v>509</v>
      </c>
      <c r="B58" s="190">
        <v>1</v>
      </c>
      <c r="C58" s="190">
        <f>B58+1</f>
        <v>2</v>
      </c>
      <c r="D58" s="190">
        <f t="shared" ref="D58:AP58" si="8">C58+1</f>
        <v>3</v>
      </c>
      <c r="E58" s="190">
        <f t="shared" si="8"/>
        <v>4</v>
      </c>
      <c r="F58" s="190">
        <f t="shared" si="8"/>
        <v>5</v>
      </c>
      <c r="G58" s="190">
        <f t="shared" si="8"/>
        <v>6</v>
      </c>
      <c r="H58" s="190">
        <f t="shared" si="8"/>
        <v>7</v>
      </c>
      <c r="I58" s="190">
        <f t="shared" si="8"/>
        <v>8</v>
      </c>
      <c r="J58" s="190">
        <f t="shared" si="8"/>
        <v>9</v>
      </c>
      <c r="K58" s="190">
        <f t="shared" si="8"/>
        <v>10</v>
      </c>
      <c r="L58" s="190">
        <f t="shared" si="8"/>
        <v>11</v>
      </c>
      <c r="M58" s="190">
        <f t="shared" si="8"/>
        <v>12</v>
      </c>
      <c r="N58" s="190">
        <f t="shared" si="8"/>
        <v>13</v>
      </c>
      <c r="O58" s="190">
        <f t="shared" si="8"/>
        <v>14</v>
      </c>
      <c r="P58" s="190">
        <f t="shared" si="8"/>
        <v>15</v>
      </c>
      <c r="Q58" s="190">
        <f t="shared" si="8"/>
        <v>16</v>
      </c>
      <c r="R58" s="190">
        <f t="shared" si="8"/>
        <v>17</v>
      </c>
      <c r="S58" s="190">
        <f t="shared" si="8"/>
        <v>18</v>
      </c>
      <c r="T58" s="190">
        <f t="shared" si="8"/>
        <v>19</v>
      </c>
      <c r="U58" s="190">
        <f t="shared" si="8"/>
        <v>20</v>
      </c>
      <c r="V58" s="190">
        <f t="shared" si="8"/>
        <v>21</v>
      </c>
      <c r="W58" s="190">
        <f t="shared" si="8"/>
        <v>22</v>
      </c>
      <c r="X58" s="190">
        <f t="shared" si="8"/>
        <v>23</v>
      </c>
      <c r="Y58" s="190">
        <f t="shared" si="8"/>
        <v>24</v>
      </c>
      <c r="Z58" s="190">
        <f t="shared" si="8"/>
        <v>25</v>
      </c>
      <c r="AA58" s="190">
        <f t="shared" si="8"/>
        <v>26</v>
      </c>
      <c r="AB58" s="190">
        <f t="shared" si="8"/>
        <v>27</v>
      </c>
      <c r="AC58" s="190">
        <f t="shared" si="8"/>
        <v>28</v>
      </c>
      <c r="AD58" s="190">
        <f t="shared" si="8"/>
        <v>29</v>
      </c>
      <c r="AE58" s="190">
        <f t="shared" si="8"/>
        <v>30</v>
      </c>
      <c r="AF58" s="190">
        <f t="shared" si="8"/>
        <v>31</v>
      </c>
      <c r="AG58" s="190">
        <f t="shared" si="8"/>
        <v>32</v>
      </c>
      <c r="AH58" s="190">
        <f t="shared" si="8"/>
        <v>33</v>
      </c>
      <c r="AI58" s="190">
        <f t="shared" si="8"/>
        <v>34</v>
      </c>
      <c r="AJ58" s="190">
        <f t="shared" si="8"/>
        <v>35</v>
      </c>
      <c r="AK58" s="190">
        <f t="shared" si="8"/>
        <v>36</v>
      </c>
      <c r="AL58" s="190">
        <f t="shared" si="8"/>
        <v>37</v>
      </c>
      <c r="AM58" s="190">
        <f t="shared" si="8"/>
        <v>38</v>
      </c>
      <c r="AN58" s="190">
        <f t="shared" si="8"/>
        <v>39</v>
      </c>
      <c r="AO58" s="190">
        <f t="shared" si="8"/>
        <v>40</v>
      </c>
      <c r="AP58" s="190">
        <f t="shared" si="8"/>
        <v>41</v>
      </c>
    </row>
    <row r="59" spans="1:46" ht="14.25" x14ac:dyDescent="0.2">
      <c r="A59" s="284" t="s">
        <v>299</v>
      </c>
      <c r="B59" s="359">
        <f t="shared" ref="B59:AP59" si="9">B50*$B$28</f>
        <v>3940396.95</v>
      </c>
      <c r="C59" s="359">
        <f t="shared" si="9"/>
        <v>1678671.0621086804</v>
      </c>
      <c r="D59" s="359">
        <f t="shared" si="9"/>
        <v>3851437.0063908771</v>
      </c>
      <c r="E59" s="359">
        <f t="shared" si="9"/>
        <v>6409585.4329874283</v>
      </c>
      <c r="F59" s="359">
        <f t="shared" si="9"/>
        <v>6963977.6250495026</v>
      </c>
      <c r="G59" s="359">
        <f t="shared" si="9"/>
        <v>7562731.5641294075</v>
      </c>
      <c r="H59" s="359">
        <f t="shared" si="9"/>
        <v>7897072.2117871474</v>
      </c>
      <c r="I59" s="359">
        <f t="shared" si="9"/>
        <v>8246193.7184147341</v>
      </c>
      <c r="J59" s="359">
        <f t="shared" si="9"/>
        <v>8610749.5307091698</v>
      </c>
      <c r="K59" s="359">
        <f t="shared" si="9"/>
        <v>8991421.9835793506</v>
      </c>
      <c r="L59" s="359">
        <f t="shared" si="9"/>
        <v>9388923.5772644393</v>
      </c>
      <c r="M59" s="359">
        <f t="shared" si="9"/>
        <v>9803998.3109123446</v>
      </c>
      <c r="N59" s="359">
        <f t="shared" si="9"/>
        <v>10237423.075114345</v>
      </c>
      <c r="O59" s="359">
        <f t="shared" si="9"/>
        <v>10690009.106002253</v>
      </c>
      <c r="P59" s="359">
        <f t="shared" si="9"/>
        <v>11162603.503629714</v>
      </c>
      <c r="Q59" s="359">
        <f t="shared" si="9"/>
        <v>11656090.81747962</v>
      </c>
      <c r="R59" s="359">
        <f t="shared" si="9"/>
        <v>12171394.702065162</v>
      </c>
      <c r="S59" s="359">
        <f t="shared" si="9"/>
        <v>12709479.645723335</v>
      </c>
      <c r="T59" s="359">
        <f t="shared" si="9"/>
        <v>13271352.77583663</v>
      </c>
      <c r="U59" s="359">
        <f t="shared" si="9"/>
        <v>13858065.743861742</v>
      </c>
      <c r="V59" s="359">
        <f t="shared" si="9"/>
        <v>14470716.69369347</v>
      </c>
      <c r="W59" s="359">
        <f t="shared" si="9"/>
        <v>15110452.317047978</v>
      </c>
      <c r="X59" s="359">
        <f t="shared" si="9"/>
        <v>15778469.999712454</v>
      </c>
      <c r="Y59" s="359">
        <f t="shared" si="9"/>
        <v>16476020.062678277</v>
      </c>
      <c r="Z59" s="359">
        <f t="shared" si="9"/>
        <v>17204408.102352392</v>
      </c>
      <c r="AA59" s="359">
        <f t="shared" si="9"/>
        <v>17964997.434227049</v>
      </c>
      <c r="AB59" s="359">
        <f t="shared" si="9"/>
        <v>18759211.644581683</v>
      </c>
      <c r="AC59" s="359">
        <f t="shared" si="9"/>
        <v>19588537.254992936</v>
      </c>
      <c r="AD59" s="359">
        <f t="shared" si="9"/>
        <v>20454526.504639935</v>
      </c>
      <c r="AE59" s="359">
        <f t="shared" si="9"/>
        <v>21358800.255612474</v>
      </c>
      <c r="AF59" s="359">
        <f t="shared" si="9"/>
        <v>22303051.026659887</v>
      </c>
      <c r="AG59" s="359">
        <f t="shared" si="9"/>
        <v>23289046.161058851</v>
      </c>
      <c r="AH59" s="359">
        <f t="shared" si="9"/>
        <v>24318631.134529449</v>
      </c>
      <c r="AI59" s="359">
        <f t="shared" si="9"/>
        <v>25393733.009390745</v>
      </c>
      <c r="AJ59" s="359">
        <f t="shared" si="9"/>
        <v>26516364.041421141</v>
      </c>
      <c r="AK59" s="359">
        <f t="shared" si="9"/>
        <v>27688625.446174268</v>
      </c>
      <c r="AL59" s="359">
        <f t="shared" si="9"/>
        <v>28912711.331799932</v>
      </c>
      <c r="AM59" s="359">
        <f t="shared" si="9"/>
        <v>30190912.805731002</v>
      </c>
      <c r="AN59" s="359">
        <f t="shared" si="9"/>
        <v>31525622.262922805</v>
      </c>
      <c r="AO59" s="359">
        <f t="shared" si="9"/>
        <v>32919337.86367112</v>
      </c>
      <c r="AP59" s="359">
        <f t="shared" si="9"/>
        <v>34374668.209390029</v>
      </c>
    </row>
    <row r="60" spans="1:46" x14ac:dyDescent="0.2">
      <c r="A60" s="191" t="s">
        <v>298</v>
      </c>
      <c r="B60" s="358">
        <f t="shared" ref="B60:Z60" si="10">SUM(B61:B65)</f>
        <v>0</v>
      </c>
      <c r="C60" s="358">
        <f t="shared" si="10"/>
        <v>0</v>
      </c>
      <c r="D60" s="358">
        <f>SUM(D61:D65)</f>
        <v>0</v>
      </c>
      <c r="E60" s="358">
        <f t="shared" si="10"/>
        <v>0</v>
      </c>
      <c r="F60" s="358">
        <f t="shared" si="10"/>
        <v>0</v>
      </c>
      <c r="G60" s="358">
        <f t="shared" si="10"/>
        <v>0</v>
      </c>
      <c r="H60" s="358">
        <f t="shared" si="10"/>
        <v>-166555.18732731199</v>
      </c>
      <c r="I60" s="358">
        <f t="shared" si="10"/>
        <v>0</v>
      </c>
      <c r="J60" s="358">
        <f t="shared" si="10"/>
        <v>0</v>
      </c>
      <c r="K60" s="358">
        <f t="shared" si="10"/>
        <v>0</v>
      </c>
      <c r="L60" s="358">
        <f t="shared" si="10"/>
        <v>0</v>
      </c>
      <c r="M60" s="358">
        <f t="shared" si="10"/>
        <v>0</v>
      </c>
      <c r="N60" s="358">
        <f t="shared" si="10"/>
        <v>-215914.94572882273</v>
      </c>
      <c r="O60" s="358">
        <f t="shared" si="10"/>
        <v>0</v>
      </c>
      <c r="P60" s="358">
        <f t="shared" si="10"/>
        <v>0</v>
      </c>
      <c r="Q60" s="358">
        <f t="shared" si="10"/>
        <v>0</v>
      </c>
      <c r="R60" s="358">
        <f t="shared" si="10"/>
        <v>0</v>
      </c>
      <c r="S60" s="358">
        <f t="shared" si="10"/>
        <v>0</v>
      </c>
      <c r="T60" s="358">
        <f t="shared" si="10"/>
        <v>-279902.80301186256</v>
      </c>
      <c r="U60" s="358">
        <f t="shared" si="10"/>
        <v>0</v>
      </c>
      <c r="V60" s="358">
        <f t="shared" si="10"/>
        <v>0</v>
      </c>
      <c r="W60" s="358">
        <f t="shared" si="10"/>
        <v>0</v>
      </c>
      <c r="X60" s="358">
        <f t="shared" si="10"/>
        <v>0</v>
      </c>
      <c r="Y60" s="358">
        <f t="shared" si="10"/>
        <v>0</v>
      </c>
      <c r="Z60" s="358">
        <f t="shared" si="10"/>
        <v>-362853.89540516224</v>
      </c>
      <c r="AA60" s="358">
        <f t="shared" ref="AA60:AP60" si="11">SUM(AA61:AA65)</f>
        <v>0</v>
      </c>
      <c r="AB60" s="358">
        <f t="shared" si="11"/>
        <v>0</v>
      </c>
      <c r="AC60" s="358">
        <f t="shared" si="11"/>
        <v>0</v>
      </c>
      <c r="AD60" s="358">
        <f t="shared" si="11"/>
        <v>0</v>
      </c>
      <c r="AE60" s="358">
        <f t="shared" si="11"/>
        <v>0</v>
      </c>
      <c r="AF60" s="358">
        <f t="shared" si="11"/>
        <v>-470388.10613525874</v>
      </c>
      <c r="AG60" s="358">
        <f t="shared" si="11"/>
        <v>0</v>
      </c>
      <c r="AH60" s="358">
        <f t="shared" si="11"/>
        <v>0</v>
      </c>
      <c r="AI60" s="358">
        <f t="shared" si="11"/>
        <v>0</v>
      </c>
      <c r="AJ60" s="358">
        <f t="shared" si="11"/>
        <v>0</v>
      </c>
      <c r="AK60" s="358">
        <f t="shared" si="11"/>
        <v>0</v>
      </c>
      <c r="AL60" s="358">
        <f t="shared" si="11"/>
        <v>-609790.80890519649</v>
      </c>
      <c r="AM60" s="358">
        <f t="shared" si="11"/>
        <v>0</v>
      </c>
      <c r="AN60" s="358">
        <f t="shared" si="11"/>
        <v>0</v>
      </c>
      <c r="AO60" s="358">
        <f t="shared" si="11"/>
        <v>0</v>
      </c>
      <c r="AP60" s="358">
        <f t="shared" si="11"/>
        <v>0</v>
      </c>
    </row>
    <row r="61" spans="1:46" x14ac:dyDescent="0.2">
      <c r="A61" s="194" t="s">
        <v>538</v>
      </c>
      <c r="B61" s="358"/>
      <c r="C61" s="358">
        <f>-IF(C$47&lt;=$B$30,0,$B$29*(1+C$49)*$B$28)</f>
        <v>0</v>
      </c>
      <c r="D61" s="358">
        <f>-IF(D$47&lt;=$B$30,0,$B$29*(1+D$49)*$B$28)</f>
        <v>0</v>
      </c>
      <c r="E61" s="358">
        <f t="shared" ref="E61:AL61" si="12">-IF(E$47&lt;=$B$30,0,$B$29*(1+E$49)*$B$28)</f>
        <v>0</v>
      </c>
      <c r="F61" s="358">
        <f t="shared" si="12"/>
        <v>0</v>
      </c>
      <c r="G61" s="358">
        <f t="shared" si="12"/>
        <v>0</v>
      </c>
      <c r="H61" s="358">
        <f t="shared" si="12"/>
        <v>-166555.18732731199</v>
      </c>
      <c r="I61" s="358"/>
      <c r="J61" s="358"/>
      <c r="K61" s="358"/>
      <c r="L61" s="358"/>
      <c r="M61" s="358"/>
      <c r="N61" s="358">
        <f t="shared" si="12"/>
        <v>-215914.94572882273</v>
      </c>
      <c r="O61" s="358"/>
      <c r="P61" s="358"/>
      <c r="Q61" s="358"/>
      <c r="R61" s="358"/>
      <c r="S61" s="358"/>
      <c r="T61" s="358">
        <f t="shared" si="12"/>
        <v>-279902.80301186256</v>
      </c>
      <c r="U61" s="358"/>
      <c r="V61" s="358"/>
      <c r="W61" s="358"/>
      <c r="X61" s="358"/>
      <c r="Y61" s="358"/>
      <c r="Z61" s="358">
        <f t="shared" si="12"/>
        <v>-362853.89540516224</v>
      </c>
      <c r="AA61" s="358"/>
      <c r="AB61" s="358"/>
      <c r="AC61" s="358"/>
      <c r="AD61" s="358"/>
      <c r="AE61" s="358"/>
      <c r="AF61" s="358">
        <f t="shared" si="12"/>
        <v>-470388.10613525874</v>
      </c>
      <c r="AG61" s="358"/>
      <c r="AH61" s="358"/>
      <c r="AI61" s="358"/>
      <c r="AJ61" s="358"/>
      <c r="AK61" s="358"/>
      <c r="AL61" s="358">
        <f t="shared" si="12"/>
        <v>-609790.80890519649</v>
      </c>
      <c r="AM61" s="358"/>
      <c r="AN61" s="358"/>
      <c r="AO61" s="358"/>
      <c r="AP61" s="358"/>
    </row>
    <row r="62" spans="1:46" x14ac:dyDescent="0.2">
      <c r="A62" s="194"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6" x14ac:dyDescent="0.2">
      <c r="A63" s="194" t="s">
        <v>507</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6" x14ac:dyDescent="0.2">
      <c r="A64" s="194" t="s">
        <v>507</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6" ht="31.5" x14ac:dyDescent="0.2">
      <c r="A65" s="194" t="s">
        <v>539</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6" ht="28.5" x14ac:dyDescent="0.2">
      <c r="A66" s="285" t="s">
        <v>540</v>
      </c>
      <c r="B66" s="359">
        <f t="shared" ref="B66:AO66" si="13">B59+B60</f>
        <v>3940396.95</v>
      </c>
      <c r="C66" s="359">
        <f t="shared" si="13"/>
        <v>1678671.0621086804</v>
      </c>
      <c r="D66" s="359">
        <f t="shared" si="13"/>
        <v>3851437.0063908771</v>
      </c>
      <c r="E66" s="359">
        <f t="shared" si="13"/>
        <v>6409585.4329874283</v>
      </c>
      <c r="F66" s="359">
        <f t="shared" si="13"/>
        <v>6963977.6250495026</v>
      </c>
      <c r="G66" s="359">
        <f t="shared" si="13"/>
        <v>7562731.5641294075</v>
      </c>
      <c r="H66" s="359">
        <f t="shared" si="13"/>
        <v>7730517.0244598351</v>
      </c>
      <c r="I66" s="359">
        <f t="shared" si="13"/>
        <v>8246193.7184147341</v>
      </c>
      <c r="J66" s="359">
        <f t="shared" si="13"/>
        <v>8610749.5307091698</v>
      </c>
      <c r="K66" s="359">
        <f t="shared" si="13"/>
        <v>8991421.9835793506</v>
      </c>
      <c r="L66" s="359">
        <f t="shared" si="13"/>
        <v>9388923.5772644393</v>
      </c>
      <c r="M66" s="359">
        <f t="shared" si="13"/>
        <v>9803998.3109123446</v>
      </c>
      <c r="N66" s="359">
        <f t="shared" si="13"/>
        <v>10021508.129385522</v>
      </c>
      <c r="O66" s="359">
        <f t="shared" si="13"/>
        <v>10690009.106002253</v>
      </c>
      <c r="P66" s="359">
        <f t="shared" si="13"/>
        <v>11162603.503629714</v>
      </c>
      <c r="Q66" s="359">
        <f t="shared" si="13"/>
        <v>11656090.81747962</v>
      </c>
      <c r="R66" s="359">
        <f t="shared" si="13"/>
        <v>12171394.702065162</v>
      </c>
      <c r="S66" s="359">
        <f t="shared" si="13"/>
        <v>12709479.645723335</v>
      </c>
      <c r="T66" s="359">
        <f t="shared" si="13"/>
        <v>12991449.972824767</v>
      </c>
      <c r="U66" s="359">
        <f t="shared" si="13"/>
        <v>13858065.743861742</v>
      </c>
      <c r="V66" s="359">
        <f t="shared" si="13"/>
        <v>14470716.69369347</v>
      </c>
      <c r="W66" s="359">
        <f t="shared" si="13"/>
        <v>15110452.317047978</v>
      </c>
      <c r="X66" s="359">
        <f t="shared" si="13"/>
        <v>15778469.999712454</v>
      </c>
      <c r="Y66" s="359">
        <f t="shared" si="13"/>
        <v>16476020.062678277</v>
      </c>
      <c r="Z66" s="359">
        <f t="shared" si="13"/>
        <v>16841554.20694723</v>
      </c>
      <c r="AA66" s="359">
        <f t="shared" si="13"/>
        <v>17964997.434227049</v>
      </c>
      <c r="AB66" s="359">
        <f t="shared" si="13"/>
        <v>18759211.644581683</v>
      </c>
      <c r="AC66" s="359">
        <f t="shared" si="13"/>
        <v>19588537.254992936</v>
      </c>
      <c r="AD66" s="359">
        <f t="shared" si="13"/>
        <v>20454526.504639935</v>
      </c>
      <c r="AE66" s="359">
        <f t="shared" si="13"/>
        <v>21358800.255612474</v>
      </c>
      <c r="AF66" s="359">
        <f t="shared" si="13"/>
        <v>21832662.920524627</v>
      </c>
      <c r="AG66" s="359">
        <f t="shared" si="13"/>
        <v>23289046.161058851</v>
      </c>
      <c r="AH66" s="359">
        <f t="shared" si="13"/>
        <v>24318631.134529449</v>
      </c>
      <c r="AI66" s="359">
        <f t="shared" si="13"/>
        <v>25393733.009390745</v>
      </c>
      <c r="AJ66" s="359">
        <f t="shared" si="13"/>
        <v>26516364.041421141</v>
      </c>
      <c r="AK66" s="359">
        <f t="shared" si="13"/>
        <v>27688625.446174268</v>
      </c>
      <c r="AL66" s="359">
        <f t="shared" si="13"/>
        <v>28302920.522894736</v>
      </c>
      <c r="AM66" s="359">
        <f t="shared" si="13"/>
        <v>30190912.805731002</v>
      </c>
      <c r="AN66" s="359">
        <f t="shared" si="13"/>
        <v>31525622.262922805</v>
      </c>
      <c r="AO66" s="359">
        <f t="shared" si="13"/>
        <v>32919337.86367112</v>
      </c>
      <c r="AP66" s="359">
        <f>AP59+AP60</f>
        <v>34374668.209390029</v>
      </c>
    </row>
    <row r="67" spans="1:46" x14ac:dyDescent="0.2">
      <c r="A67" s="194" t="s">
        <v>293</v>
      </c>
      <c r="B67" s="286"/>
      <c r="C67" s="358">
        <f>-($B$25)*$B$28/$B$27</f>
        <v>-131346.56666666668</v>
      </c>
      <c r="D67" s="358">
        <f>C67</f>
        <v>-131346.56666666668</v>
      </c>
      <c r="E67" s="358">
        <f t="shared" ref="E67:AP67" si="14">D67</f>
        <v>-131346.56666666668</v>
      </c>
      <c r="F67" s="358">
        <f t="shared" si="14"/>
        <v>-131346.56666666668</v>
      </c>
      <c r="G67" s="358">
        <f t="shared" si="14"/>
        <v>-131346.56666666668</v>
      </c>
      <c r="H67" s="358">
        <f t="shared" si="14"/>
        <v>-131346.56666666668</v>
      </c>
      <c r="I67" s="358">
        <f t="shared" si="14"/>
        <v>-131346.56666666668</v>
      </c>
      <c r="J67" s="358">
        <f t="shared" si="14"/>
        <v>-131346.56666666668</v>
      </c>
      <c r="K67" s="358">
        <f t="shared" si="14"/>
        <v>-131346.56666666668</v>
      </c>
      <c r="L67" s="358">
        <f t="shared" si="14"/>
        <v>-131346.56666666668</v>
      </c>
      <c r="M67" s="358">
        <f t="shared" si="14"/>
        <v>-131346.56666666668</v>
      </c>
      <c r="N67" s="358">
        <f t="shared" si="14"/>
        <v>-131346.56666666668</v>
      </c>
      <c r="O67" s="358">
        <f t="shared" si="14"/>
        <v>-131346.56666666668</v>
      </c>
      <c r="P67" s="358">
        <f t="shared" si="14"/>
        <v>-131346.56666666668</v>
      </c>
      <c r="Q67" s="358">
        <f t="shared" si="14"/>
        <v>-131346.56666666668</v>
      </c>
      <c r="R67" s="358">
        <f t="shared" si="14"/>
        <v>-131346.56666666668</v>
      </c>
      <c r="S67" s="358">
        <f t="shared" si="14"/>
        <v>-131346.56666666668</v>
      </c>
      <c r="T67" s="358">
        <f t="shared" si="14"/>
        <v>-131346.56666666668</v>
      </c>
      <c r="U67" s="358">
        <f t="shared" si="14"/>
        <v>-131346.56666666668</v>
      </c>
      <c r="V67" s="358">
        <f t="shared" si="14"/>
        <v>-131346.56666666668</v>
      </c>
      <c r="W67" s="358">
        <f t="shared" si="14"/>
        <v>-131346.56666666668</v>
      </c>
      <c r="X67" s="358">
        <f t="shared" si="14"/>
        <v>-131346.56666666668</v>
      </c>
      <c r="Y67" s="358">
        <f t="shared" si="14"/>
        <v>-131346.56666666668</v>
      </c>
      <c r="Z67" s="358">
        <f t="shared" si="14"/>
        <v>-131346.56666666668</v>
      </c>
      <c r="AA67" s="358">
        <f t="shared" si="14"/>
        <v>-131346.56666666668</v>
      </c>
      <c r="AB67" s="358">
        <f t="shared" si="14"/>
        <v>-131346.56666666668</v>
      </c>
      <c r="AC67" s="358">
        <f t="shared" si="14"/>
        <v>-131346.56666666668</v>
      </c>
      <c r="AD67" s="358">
        <f t="shared" si="14"/>
        <v>-131346.56666666668</v>
      </c>
      <c r="AE67" s="358">
        <f t="shared" si="14"/>
        <v>-131346.56666666668</v>
      </c>
      <c r="AF67" s="358">
        <f t="shared" si="14"/>
        <v>-131346.56666666668</v>
      </c>
      <c r="AG67" s="358">
        <f t="shared" si="14"/>
        <v>-131346.56666666668</v>
      </c>
      <c r="AH67" s="358">
        <f t="shared" si="14"/>
        <v>-131346.56666666668</v>
      </c>
      <c r="AI67" s="358">
        <f t="shared" si="14"/>
        <v>-131346.56666666668</v>
      </c>
      <c r="AJ67" s="358">
        <f t="shared" si="14"/>
        <v>-131346.56666666668</v>
      </c>
      <c r="AK67" s="358">
        <f t="shared" si="14"/>
        <v>-131346.56666666668</v>
      </c>
      <c r="AL67" s="358">
        <f t="shared" si="14"/>
        <v>-131346.56666666668</v>
      </c>
      <c r="AM67" s="358">
        <f t="shared" si="14"/>
        <v>-131346.56666666668</v>
      </c>
      <c r="AN67" s="358">
        <f t="shared" si="14"/>
        <v>-131346.56666666668</v>
      </c>
      <c r="AO67" s="358">
        <f t="shared" si="14"/>
        <v>-131346.56666666668</v>
      </c>
      <c r="AP67" s="358">
        <f t="shared" si="14"/>
        <v>-131346.56666666668</v>
      </c>
      <c r="AQ67" s="287">
        <f>SUM(B67:AA67)/1.18</f>
        <v>-2782766.242937855</v>
      </c>
      <c r="AR67" s="288">
        <f>SUM(B67:AF67)/1.18</f>
        <v>-3339319.4915254265</v>
      </c>
      <c r="AS67" s="288">
        <f>SUM(B67:AP67)/1.18</f>
        <v>-4452425.9887005659</v>
      </c>
    </row>
    <row r="68" spans="1:46" ht="28.5" x14ac:dyDescent="0.2">
      <c r="A68" s="285" t="s">
        <v>541</v>
      </c>
      <c r="B68" s="359">
        <f t="shared" ref="B68:J68" si="15">B66+B67</f>
        <v>3940396.95</v>
      </c>
      <c r="C68" s="359">
        <f>C66+C67</f>
        <v>1547324.4954420137</v>
      </c>
      <c r="D68" s="359">
        <f>D66+D67</f>
        <v>3720090.4397242102</v>
      </c>
      <c r="E68" s="359">
        <f t="shared" si="15"/>
        <v>6278238.8663207619</v>
      </c>
      <c r="F68" s="359">
        <f>F66+C67</f>
        <v>6832631.0583828362</v>
      </c>
      <c r="G68" s="359">
        <f t="shared" si="15"/>
        <v>7431384.9974627411</v>
      </c>
      <c r="H68" s="359">
        <f t="shared" si="15"/>
        <v>7599170.4577931687</v>
      </c>
      <c r="I68" s="359">
        <f t="shared" si="15"/>
        <v>8114847.1517480677</v>
      </c>
      <c r="J68" s="359">
        <f t="shared" si="15"/>
        <v>8479402.9640425034</v>
      </c>
      <c r="K68" s="359">
        <f>K66+K67</f>
        <v>8860075.4169126842</v>
      </c>
      <c r="L68" s="359">
        <f>L66+L67</f>
        <v>9257577.0105977729</v>
      </c>
      <c r="M68" s="359">
        <f t="shared" ref="M68:AO68" si="16">M66+M67</f>
        <v>9672651.7442456782</v>
      </c>
      <c r="N68" s="359">
        <f t="shared" si="16"/>
        <v>9890161.5627188552</v>
      </c>
      <c r="O68" s="359">
        <f t="shared" si="16"/>
        <v>10558662.539335586</v>
      </c>
      <c r="P68" s="359">
        <f t="shared" si="16"/>
        <v>11031256.936963048</v>
      </c>
      <c r="Q68" s="359">
        <f t="shared" si="16"/>
        <v>11524744.250812953</v>
      </c>
      <c r="R68" s="359">
        <f t="shared" si="16"/>
        <v>12040048.135398496</v>
      </c>
      <c r="S68" s="359">
        <f t="shared" si="16"/>
        <v>12578133.079056669</v>
      </c>
      <c r="T68" s="359">
        <f t="shared" si="16"/>
        <v>12860103.406158101</v>
      </c>
      <c r="U68" s="359">
        <f t="shared" si="16"/>
        <v>13726719.177195076</v>
      </c>
      <c r="V68" s="359">
        <f t="shared" si="16"/>
        <v>14339370.127026804</v>
      </c>
      <c r="W68" s="359">
        <f t="shared" si="16"/>
        <v>14979105.750381311</v>
      </c>
      <c r="X68" s="359">
        <f t="shared" si="16"/>
        <v>15647123.433045788</v>
      </c>
      <c r="Y68" s="359">
        <f t="shared" si="16"/>
        <v>16344673.496011611</v>
      </c>
      <c r="Z68" s="359">
        <f t="shared" si="16"/>
        <v>16710207.640280563</v>
      </c>
      <c r="AA68" s="359">
        <f t="shared" si="16"/>
        <v>17833650.867560383</v>
      </c>
      <c r="AB68" s="359">
        <f t="shared" si="16"/>
        <v>18627865.077915017</v>
      </c>
      <c r="AC68" s="359">
        <f t="shared" si="16"/>
        <v>19457190.688326269</v>
      </c>
      <c r="AD68" s="359">
        <f t="shared" si="16"/>
        <v>20323179.937973268</v>
      </c>
      <c r="AE68" s="359">
        <f t="shared" si="16"/>
        <v>21227453.688945808</v>
      </c>
      <c r="AF68" s="359">
        <f t="shared" si="16"/>
        <v>21701316.353857961</v>
      </c>
      <c r="AG68" s="359">
        <f t="shared" si="16"/>
        <v>23157699.594392184</v>
      </c>
      <c r="AH68" s="359">
        <f t="shared" si="16"/>
        <v>24187284.567862783</v>
      </c>
      <c r="AI68" s="359">
        <f t="shared" si="16"/>
        <v>25262386.442724079</v>
      </c>
      <c r="AJ68" s="359">
        <f t="shared" si="16"/>
        <v>26385017.474754475</v>
      </c>
      <c r="AK68" s="359">
        <f t="shared" si="16"/>
        <v>27557278.879507601</v>
      </c>
      <c r="AL68" s="359">
        <f t="shared" si="16"/>
        <v>28171573.95622807</v>
      </c>
      <c r="AM68" s="359">
        <f t="shared" si="16"/>
        <v>30059566.239064336</v>
      </c>
      <c r="AN68" s="359">
        <f t="shared" si="16"/>
        <v>31394275.696256138</v>
      </c>
      <c r="AO68" s="359">
        <f t="shared" si="16"/>
        <v>32787991.297004454</v>
      </c>
      <c r="AP68" s="359">
        <f>AP66+AP67</f>
        <v>34243321.642723359</v>
      </c>
      <c r="AQ68" s="236">
        <v>25</v>
      </c>
      <c r="AR68" s="236">
        <v>30</v>
      </c>
      <c r="AS68" s="236">
        <v>40</v>
      </c>
    </row>
    <row r="69" spans="1:46" x14ac:dyDescent="0.2">
      <c r="A69" s="194" t="s">
        <v>292</v>
      </c>
      <c r="B69" s="358">
        <f t="shared" ref="B69:AO69" si="17">-B56</f>
        <v>0</v>
      </c>
      <c r="C69" s="358">
        <f t="shared" si="17"/>
        <v>0</v>
      </c>
      <c r="D69" s="358">
        <f t="shared" si="17"/>
        <v>0</v>
      </c>
      <c r="E69" s="358">
        <f t="shared" si="17"/>
        <v>0</v>
      </c>
      <c r="F69" s="358">
        <f t="shared" si="17"/>
        <v>0</v>
      </c>
      <c r="G69" s="358">
        <f t="shared" si="17"/>
        <v>0</v>
      </c>
      <c r="H69" s="358">
        <f t="shared" si="17"/>
        <v>0</v>
      </c>
      <c r="I69" s="358">
        <f t="shared" si="17"/>
        <v>0</v>
      </c>
      <c r="J69" s="358">
        <f t="shared" si="17"/>
        <v>0</v>
      </c>
      <c r="K69" s="358">
        <f t="shared" si="17"/>
        <v>0</v>
      </c>
      <c r="L69" s="358">
        <f t="shared" si="17"/>
        <v>0</v>
      </c>
      <c r="M69" s="358">
        <f t="shared" si="17"/>
        <v>0</v>
      </c>
      <c r="N69" s="358">
        <f t="shared" si="17"/>
        <v>0</v>
      </c>
      <c r="O69" s="358">
        <f t="shared" si="17"/>
        <v>0</v>
      </c>
      <c r="P69" s="358">
        <f t="shared" si="17"/>
        <v>0</v>
      </c>
      <c r="Q69" s="358">
        <f t="shared" si="17"/>
        <v>0</v>
      </c>
      <c r="R69" s="358">
        <f t="shared" si="17"/>
        <v>0</v>
      </c>
      <c r="S69" s="358">
        <f t="shared" si="17"/>
        <v>0</v>
      </c>
      <c r="T69" s="358">
        <f t="shared" si="17"/>
        <v>0</v>
      </c>
      <c r="U69" s="358">
        <f t="shared" si="17"/>
        <v>0</v>
      </c>
      <c r="V69" s="358">
        <f t="shared" si="17"/>
        <v>0</v>
      </c>
      <c r="W69" s="358">
        <f t="shared" si="17"/>
        <v>0</v>
      </c>
      <c r="X69" s="358">
        <f t="shared" si="17"/>
        <v>0</v>
      </c>
      <c r="Y69" s="358">
        <f t="shared" si="17"/>
        <v>0</v>
      </c>
      <c r="Z69" s="358">
        <f t="shared" si="17"/>
        <v>0</v>
      </c>
      <c r="AA69" s="358">
        <f t="shared" si="17"/>
        <v>0</v>
      </c>
      <c r="AB69" s="358">
        <f t="shared" si="17"/>
        <v>0</v>
      </c>
      <c r="AC69" s="358">
        <f t="shared" si="17"/>
        <v>0</v>
      </c>
      <c r="AD69" s="358">
        <f t="shared" si="17"/>
        <v>0</v>
      </c>
      <c r="AE69" s="358">
        <f t="shared" si="17"/>
        <v>0</v>
      </c>
      <c r="AF69" s="358">
        <f t="shared" si="17"/>
        <v>0</v>
      </c>
      <c r="AG69" s="358">
        <f t="shared" si="17"/>
        <v>0</v>
      </c>
      <c r="AH69" s="358">
        <f t="shared" si="17"/>
        <v>0</v>
      </c>
      <c r="AI69" s="358">
        <f t="shared" si="17"/>
        <v>0</v>
      </c>
      <c r="AJ69" s="358">
        <f t="shared" si="17"/>
        <v>0</v>
      </c>
      <c r="AK69" s="358">
        <f t="shared" si="17"/>
        <v>0</v>
      </c>
      <c r="AL69" s="358">
        <f t="shared" si="17"/>
        <v>0</v>
      </c>
      <c r="AM69" s="358">
        <f t="shared" si="17"/>
        <v>0</v>
      </c>
      <c r="AN69" s="358">
        <f t="shared" si="17"/>
        <v>0</v>
      </c>
      <c r="AO69" s="358">
        <f t="shared" si="17"/>
        <v>0</v>
      </c>
      <c r="AP69" s="358">
        <f>-AP56</f>
        <v>0</v>
      </c>
    </row>
    <row r="70" spans="1:46" ht="14.25" x14ac:dyDescent="0.2">
      <c r="A70" s="285" t="s">
        <v>296</v>
      </c>
      <c r="B70" s="359">
        <f t="shared" ref="B70:AO70" si="18">B68+B69</f>
        <v>3940396.95</v>
      </c>
      <c r="C70" s="359">
        <f t="shared" si="18"/>
        <v>1547324.4954420137</v>
      </c>
      <c r="D70" s="359">
        <f t="shared" si="18"/>
        <v>3720090.4397242102</v>
      </c>
      <c r="E70" s="359">
        <f t="shared" si="18"/>
        <v>6278238.8663207619</v>
      </c>
      <c r="F70" s="359">
        <f t="shared" si="18"/>
        <v>6832631.0583828362</v>
      </c>
      <c r="G70" s="359">
        <f t="shared" si="18"/>
        <v>7431384.9974627411</v>
      </c>
      <c r="H70" s="359">
        <f t="shared" si="18"/>
        <v>7599170.4577931687</v>
      </c>
      <c r="I70" s="359">
        <f t="shared" si="18"/>
        <v>8114847.1517480677</v>
      </c>
      <c r="J70" s="359">
        <f t="shared" si="18"/>
        <v>8479402.9640425034</v>
      </c>
      <c r="K70" s="359">
        <f t="shared" si="18"/>
        <v>8860075.4169126842</v>
      </c>
      <c r="L70" s="359">
        <f t="shared" si="18"/>
        <v>9257577.0105977729</v>
      </c>
      <c r="M70" s="359">
        <f t="shared" si="18"/>
        <v>9672651.7442456782</v>
      </c>
      <c r="N70" s="359">
        <f t="shared" si="18"/>
        <v>9890161.5627188552</v>
      </c>
      <c r="O70" s="359">
        <f t="shared" si="18"/>
        <v>10558662.539335586</v>
      </c>
      <c r="P70" s="359">
        <f t="shared" si="18"/>
        <v>11031256.936963048</v>
      </c>
      <c r="Q70" s="359">
        <f t="shared" si="18"/>
        <v>11524744.250812953</v>
      </c>
      <c r="R70" s="359">
        <f t="shared" si="18"/>
        <v>12040048.135398496</v>
      </c>
      <c r="S70" s="359">
        <f t="shared" si="18"/>
        <v>12578133.079056669</v>
      </c>
      <c r="T70" s="359">
        <f t="shared" si="18"/>
        <v>12860103.406158101</v>
      </c>
      <c r="U70" s="359">
        <f t="shared" si="18"/>
        <v>13726719.177195076</v>
      </c>
      <c r="V70" s="359">
        <f t="shared" si="18"/>
        <v>14339370.127026804</v>
      </c>
      <c r="W70" s="359">
        <f t="shared" si="18"/>
        <v>14979105.750381311</v>
      </c>
      <c r="X70" s="359">
        <f t="shared" si="18"/>
        <v>15647123.433045788</v>
      </c>
      <c r="Y70" s="359">
        <f t="shared" si="18"/>
        <v>16344673.496011611</v>
      </c>
      <c r="Z70" s="359">
        <f t="shared" si="18"/>
        <v>16710207.640280563</v>
      </c>
      <c r="AA70" s="359">
        <f t="shared" si="18"/>
        <v>17833650.867560383</v>
      </c>
      <c r="AB70" s="359">
        <f t="shared" si="18"/>
        <v>18627865.077915017</v>
      </c>
      <c r="AC70" s="359">
        <f t="shared" si="18"/>
        <v>19457190.688326269</v>
      </c>
      <c r="AD70" s="359">
        <f t="shared" si="18"/>
        <v>20323179.937973268</v>
      </c>
      <c r="AE70" s="359">
        <f t="shared" si="18"/>
        <v>21227453.688945808</v>
      </c>
      <c r="AF70" s="359">
        <f t="shared" si="18"/>
        <v>21701316.353857961</v>
      </c>
      <c r="AG70" s="359">
        <f t="shared" si="18"/>
        <v>23157699.594392184</v>
      </c>
      <c r="AH70" s="359">
        <f t="shared" si="18"/>
        <v>24187284.567862783</v>
      </c>
      <c r="AI70" s="359">
        <f t="shared" si="18"/>
        <v>25262386.442724079</v>
      </c>
      <c r="AJ70" s="359">
        <f t="shared" si="18"/>
        <v>26385017.474754475</v>
      </c>
      <c r="AK70" s="359">
        <f t="shared" si="18"/>
        <v>27557278.879507601</v>
      </c>
      <c r="AL70" s="359">
        <f t="shared" si="18"/>
        <v>28171573.95622807</v>
      </c>
      <c r="AM70" s="359">
        <f t="shared" si="18"/>
        <v>30059566.239064336</v>
      </c>
      <c r="AN70" s="359">
        <f t="shared" si="18"/>
        <v>31394275.696256138</v>
      </c>
      <c r="AO70" s="359">
        <f t="shared" si="18"/>
        <v>32787991.297004454</v>
      </c>
      <c r="AP70" s="359">
        <f>AP68+AP69</f>
        <v>34243321.642723359</v>
      </c>
    </row>
    <row r="71" spans="1:46" x14ac:dyDescent="0.2">
      <c r="A71" s="194" t="s">
        <v>291</v>
      </c>
      <c r="B71" s="358">
        <f t="shared" ref="B71:AP71" si="19">-B70*$B$36</f>
        <v>-788079.39000000013</v>
      </c>
      <c r="C71" s="358">
        <f t="shared" si="19"/>
        <v>-309464.89908840274</v>
      </c>
      <c r="D71" s="358">
        <f t="shared" si="19"/>
        <v>-744018.08794484206</v>
      </c>
      <c r="E71" s="358">
        <f t="shared" si="19"/>
        <v>-1255647.7732641525</v>
      </c>
      <c r="F71" s="358">
        <f t="shared" si="19"/>
        <v>-1366526.2116765673</v>
      </c>
      <c r="G71" s="358">
        <f t="shared" si="19"/>
        <v>-1486276.9994925484</v>
      </c>
      <c r="H71" s="358">
        <f t="shared" si="19"/>
        <v>-1519834.0915586338</v>
      </c>
      <c r="I71" s="358">
        <f t="shared" si="19"/>
        <v>-1622969.4303496135</v>
      </c>
      <c r="J71" s="358">
        <f t="shared" si="19"/>
        <v>-1695880.5928085009</v>
      </c>
      <c r="K71" s="358">
        <f t="shared" si="19"/>
        <v>-1772015.0833825369</v>
      </c>
      <c r="L71" s="358">
        <f t="shared" si="19"/>
        <v>-1851515.4021195546</v>
      </c>
      <c r="M71" s="358">
        <f t="shared" si="19"/>
        <v>-1934530.3488491357</v>
      </c>
      <c r="N71" s="358">
        <f t="shared" si="19"/>
        <v>-1978032.3125437712</v>
      </c>
      <c r="O71" s="358">
        <f t="shared" si="19"/>
        <v>-2111732.5078671174</v>
      </c>
      <c r="P71" s="358">
        <f t="shared" si="19"/>
        <v>-2206251.3873926098</v>
      </c>
      <c r="Q71" s="358">
        <f t="shared" si="19"/>
        <v>-2304948.8501625909</v>
      </c>
      <c r="R71" s="358">
        <f t="shared" si="19"/>
        <v>-2408009.6270796992</v>
      </c>
      <c r="S71" s="358">
        <f t="shared" si="19"/>
        <v>-2515626.615811334</v>
      </c>
      <c r="T71" s="358">
        <f t="shared" si="19"/>
        <v>-2572020.6812316203</v>
      </c>
      <c r="U71" s="358">
        <f t="shared" si="19"/>
        <v>-2745343.8354390152</v>
      </c>
      <c r="V71" s="358">
        <f t="shared" si="19"/>
        <v>-2867874.0254053609</v>
      </c>
      <c r="W71" s="358">
        <f t="shared" si="19"/>
        <v>-2995821.1500762627</v>
      </c>
      <c r="X71" s="358">
        <f t="shared" si="19"/>
        <v>-3129424.6866091578</v>
      </c>
      <c r="Y71" s="358">
        <f t="shared" si="19"/>
        <v>-3268934.6992023224</v>
      </c>
      <c r="Z71" s="358">
        <f t="shared" si="19"/>
        <v>-3342041.528056113</v>
      </c>
      <c r="AA71" s="358">
        <f t="shared" si="19"/>
        <v>-3566730.173512077</v>
      </c>
      <c r="AB71" s="358">
        <f t="shared" si="19"/>
        <v>-3725573.0155830034</v>
      </c>
      <c r="AC71" s="358">
        <f t="shared" si="19"/>
        <v>-3891438.1376652541</v>
      </c>
      <c r="AD71" s="358">
        <f t="shared" si="19"/>
        <v>-4064635.9875946539</v>
      </c>
      <c r="AE71" s="358">
        <f t="shared" si="19"/>
        <v>-4245490.7377891615</v>
      </c>
      <c r="AF71" s="358">
        <f t="shared" si="19"/>
        <v>-4340263.2707715919</v>
      </c>
      <c r="AG71" s="358">
        <f t="shared" si="19"/>
        <v>-4631539.918878437</v>
      </c>
      <c r="AH71" s="358">
        <f t="shared" si="19"/>
        <v>-4837456.9135725563</v>
      </c>
      <c r="AI71" s="358">
        <f t="shared" si="19"/>
        <v>-5052477.288544816</v>
      </c>
      <c r="AJ71" s="358">
        <f t="shared" si="19"/>
        <v>-5277003.4949508952</v>
      </c>
      <c r="AK71" s="358">
        <f t="shared" si="19"/>
        <v>-5511455.7759015206</v>
      </c>
      <c r="AL71" s="358">
        <f t="shared" si="19"/>
        <v>-5634314.7912456142</v>
      </c>
      <c r="AM71" s="358">
        <f t="shared" si="19"/>
        <v>-6011913.2478128672</v>
      </c>
      <c r="AN71" s="358">
        <f t="shared" si="19"/>
        <v>-6278855.1392512284</v>
      </c>
      <c r="AO71" s="358">
        <f t="shared" si="19"/>
        <v>-6557598.2594008911</v>
      </c>
      <c r="AP71" s="358">
        <f t="shared" si="19"/>
        <v>-6848664.3285446726</v>
      </c>
    </row>
    <row r="72" spans="1:46" ht="15" thickBot="1" x14ac:dyDescent="0.25">
      <c r="A72" s="289" t="s">
        <v>295</v>
      </c>
      <c r="B72" s="195">
        <f t="shared" ref="B72:AO72" si="20">B70+B71</f>
        <v>3152317.56</v>
      </c>
      <c r="C72" s="195">
        <f t="shared" si="20"/>
        <v>1237859.596353611</v>
      </c>
      <c r="D72" s="195">
        <f t="shared" si="20"/>
        <v>2976072.3517793682</v>
      </c>
      <c r="E72" s="195">
        <f t="shared" si="20"/>
        <v>5022591.0930566099</v>
      </c>
      <c r="F72" s="195">
        <f t="shared" si="20"/>
        <v>5466104.8467062693</v>
      </c>
      <c r="G72" s="195">
        <f t="shared" si="20"/>
        <v>5945107.9979701927</v>
      </c>
      <c r="H72" s="195">
        <f t="shared" si="20"/>
        <v>6079336.3662345354</v>
      </c>
      <c r="I72" s="195">
        <f t="shared" si="20"/>
        <v>6491877.7213984542</v>
      </c>
      <c r="J72" s="195">
        <f t="shared" si="20"/>
        <v>6783522.3712340025</v>
      </c>
      <c r="K72" s="195">
        <f t="shared" si="20"/>
        <v>7088060.3335301476</v>
      </c>
      <c r="L72" s="195">
        <f t="shared" si="20"/>
        <v>7406061.6084782183</v>
      </c>
      <c r="M72" s="195">
        <f t="shared" si="20"/>
        <v>7738121.3953965427</v>
      </c>
      <c r="N72" s="195">
        <f t="shared" si="20"/>
        <v>7912129.250175084</v>
      </c>
      <c r="O72" s="195">
        <f t="shared" si="20"/>
        <v>8446930.0314684696</v>
      </c>
      <c r="P72" s="195">
        <f t="shared" si="20"/>
        <v>8825005.5495704375</v>
      </c>
      <c r="Q72" s="195">
        <f t="shared" si="20"/>
        <v>9219795.4006503634</v>
      </c>
      <c r="R72" s="195">
        <f t="shared" si="20"/>
        <v>9632038.5083187968</v>
      </c>
      <c r="S72" s="195">
        <f t="shared" si="20"/>
        <v>10062506.463245336</v>
      </c>
      <c r="T72" s="195">
        <f t="shared" si="20"/>
        <v>10288082.724926481</v>
      </c>
      <c r="U72" s="195">
        <f t="shared" si="20"/>
        <v>10981375.341756061</v>
      </c>
      <c r="V72" s="195">
        <f t="shared" si="20"/>
        <v>11471496.101621443</v>
      </c>
      <c r="W72" s="195">
        <f t="shared" si="20"/>
        <v>11983284.600305049</v>
      </c>
      <c r="X72" s="195">
        <f t="shared" si="20"/>
        <v>12517698.746436629</v>
      </c>
      <c r="Y72" s="195">
        <f t="shared" si="20"/>
        <v>13075738.79680929</v>
      </c>
      <c r="Z72" s="195">
        <f t="shared" si="20"/>
        <v>13368166.11222445</v>
      </c>
      <c r="AA72" s="195">
        <f t="shared" si="20"/>
        <v>14266920.694048306</v>
      </c>
      <c r="AB72" s="195">
        <f t="shared" si="20"/>
        <v>14902292.062332014</v>
      </c>
      <c r="AC72" s="195">
        <f t="shared" si="20"/>
        <v>15565752.550661016</v>
      </c>
      <c r="AD72" s="195">
        <f t="shared" si="20"/>
        <v>16258543.950378615</v>
      </c>
      <c r="AE72" s="195">
        <f t="shared" si="20"/>
        <v>16981962.951156646</v>
      </c>
      <c r="AF72" s="195">
        <f t="shared" si="20"/>
        <v>17361053.083086368</v>
      </c>
      <c r="AG72" s="195">
        <f t="shared" si="20"/>
        <v>18526159.675513748</v>
      </c>
      <c r="AH72" s="195">
        <f t="shared" si="20"/>
        <v>19349827.654290225</v>
      </c>
      <c r="AI72" s="195">
        <f t="shared" si="20"/>
        <v>20209909.154179264</v>
      </c>
      <c r="AJ72" s="195">
        <f t="shared" si="20"/>
        <v>21108013.979803581</v>
      </c>
      <c r="AK72" s="195">
        <f t="shared" si="20"/>
        <v>22045823.103606082</v>
      </c>
      <c r="AL72" s="195">
        <f t="shared" si="20"/>
        <v>22537259.164982457</v>
      </c>
      <c r="AM72" s="195">
        <f t="shared" si="20"/>
        <v>24047652.991251469</v>
      </c>
      <c r="AN72" s="195">
        <f t="shared" si="20"/>
        <v>25115420.55700491</v>
      </c>
      <c r="AO72" s="195">
        <f t="shared" si="20"/>
        <v>26230393.037603565</v>
      </c>
      <c r="AP72" s="195">
        <f>AP70+AP71</f>
        <v>27394657.314178687</v>
      </c>
    </row>
    <row r="73" spans="1:46" s="290" customFormat="1" ht="16.5" thickBot="1" x14ac:dyDescent="0.25">
      <c r="A73" s="281"/>
      <c r="B73" s="404">
        <f>C141</f>
        <v>0.5</v>
      </c>
      <c r="C73" s="404">
        <f t="shared" ref="C73:AT73" si="21">D141</f>
        <v>1.5</v>
      </c>
      <c r="D73" s="404">
        <f t="shared" si="21"/>
        <v>2.5</v>
      </c>
      <c r="E73" s="404">
        <f t="shared" si="21"/>
        <v>3.5</v>
      </c>
      <c r="F73" s="404">
        <f t="shared" si="21"/>
        <v>4.5</v>
      </c>
      <c r="G73" s="404">
        <f t="shared" si="21"/>
        <v>5.5</v>
      </c>
      <c r="H73" s="404">
        <f t="shared" si="21"/>
        <v>6.5</v>
      </c>
      <c r="I73" s="404">
        <f t="shared" si="21"/>
        <v>7.5</v>
      </c>
      <c r="J73" s="404">
        <f t="shared" si="21"/>
        <v>8.5</v>
      </c>
      <c r="K73" s="404">
        <f t="shared" si="21"/>
        <v>9.5</v>
      </c>
      <c r="L73" s="404">
        <f t="shared" si="21"/>
        <v>10.5</v>
      </c>
      <c r="M73" s="404">
        <f t="shared" si="21"/>
        <v>11.5</v>
      </c>
      <c r="N73" s="404">
        <f t="shared" si="21"/>
        <v>12.5</v>
      </c>
      <c r="O73" s="404">
        <f t="shared" si="21"/>
        <v>13.5</v>
      </c>
      <c r="P73" s="404">
        <f t="shared" si="21"/>
        <v>14.5</v>
      </c>
      <c r="Q73" s="404">
        <f t="shared" si="21"/>
        <v>15.5</v>
      </c>
      <c r="R73" s="404">
        <f t="shared" si="21"/>
        <v>16.5</v>
      </c>
      <c r="S73" s="404">
        <f t="shared" si="21"/>
        <v>17.5</v>
      </c>
      <c r="T73" s="404">
        <f t="shared" si="21"/>
        <v>18.5</v>
      </c>
      <c r="U73" s="404">
        <f t="shared" si="21"/>
        <v>19.5</v>
      </c>
      <c r="V73" s="404">
        <f t="shared" si="21"/>
        <v>20.5</v>
      </c>
      <c r="W73" s="404">
        <f t="shared" si="21"/>
        <v>21.5</v>
      </c>
      <c r="X73" s="404">
        <f t="shared" si="21"/>
        <v>22.5</v>
      </c>
      <c r="Y73" s="404">
        <f t="shared" si="21"/>
        <v>23.5</v>
      </c>
      <c r="Z73" s="404">
        <f t="shared" si="21"/>
        <v>24.5</v>
      </c>
      <c r="AA73" s="404">
        <f t="shared" si="21"/>
        <v>25.5</v>
      </c>
      <c r="AB73" s="404">
        <f t="shared" si="21"/>
        <v>26.5</v>
      </c>
      <c r="AC73" s="404">
        <f t="shared" si="21"/>
        <v>27.5</v>
      </c>
      <c r="AD73" s="404">
        <f t="shared" si="21"/>
        <v>28.5</v>
      </c>
      <c r="AE73" s="404">
        <f t="shared" si="21"/>
        <v>29.5</v>
      </c>
      <c r="AF73" s="404">
        <f t="shared" si="21"/>
        <v>30.5</v>
      </c>
      <c r="AG73" s="404">
        <f t="shared" si="21"/>
        <v>31.5</v>
      </c>
      <c r="AH73" s="404">
        <f t="shared" si="21"/>
        <v>32.5</v>
      </c>
      <c r="AI73" s="404">
        <f t="shared" si="21"/>
        <v>33.5</v>
      </c>
      <c r="AJ73" s="404">
        <f t="shared" si="21"/>
        <v>34.5</v>
      </c>
      <c r="AK73" s="404">
        <f t="shared" si="21"/>
        <v>35.5</v>
      </c>
      <c r="AL73" s="404">
        <f t="shared" si="21"/>
        <v>36.5</v>
      </c>
      <c r="AM73" s="404">
        <f t="shared" si="21"/>
        <v>37.5</v>
      </c>
      <c r="AN73" s="404">
        <f t="shared" si="21"/>
        <v>38.5</v>
      </c>
      <c r="AO73" s="404">
        <f t="shared" si="21"/>
        <v>39.5</v>
      </c>
      <c r="AP73" s="404">
        <f t="shared" si="21"/>
        <v>40.5</v>
      </c>
      <c r="AQ73" s="404">
        <f t="shared" si="21"/>
        <v>41.5</v>
      </c>
      <c r="AR73" s="404">
        <f t="shared" si="21"/>
        <v>42.5</v>
      </c>
      <c r="AS73" s="404">
        <f t="shared" si="21"/>
        <v>43.5</v>
      </c>
      <c r="AT73" s="404">
        <f t="shared" si="21"/>
        <v>44.5</v>
      </c>
    </row>
    <row r="74" spans="1:46" x14ac:dyDescent="0.2">
      <c r="A74" s="280" t="s">
        <v>294</v>
      </c>
      <c r="B74" s="190">
        <f t="shared" ref="B74:AO74" si="22">B58</f>
        <v>1</v>
      </c>
      <c r="C74" s="190">
        <f t="shared" si="22"/>
        <v>2</v>
      </c>
      <c r="D74" s="190">
        <f t="shared" si="22"/>
        <v>3</v>
      </c>
      <c r="E74" s="190">
        <f t="shared" si="22"/>
        <v>4</v>
      </c>
      <c r="F74" s="190">
        <f t="shared" si="22"/>
        <v>5</v>
      </c>
      <c r="G74" s="190">
        <f t="shared" si="22"/>
        <v>6</v>
      </c>
      <c r="H74" s="190">
        <f t="shared" si="22"/>
        <v>7</v>
      </c>
      <c r="I74" s="190">
        <f t="shared" si="22"/>
        <v>8</v>
      </c>
      <c r="J74" s="190">
        <f t="shared" si="22"/>
        <v>9</v>
      </c>
      <c r="K74" s="190">
        <f t="shared" si="22"/>
        <v>10</v>
      </c>
      <c r="L74" s="190">
        <f t="shared" si="22"/>
        <v>11</v>
      </c>
      <c r="M74" s="190">
        <f t="shared" si="22"/>
        <v>12</v>
      </c>
      <c r="N74" s="190">
        <f t="shared" si="22"/>
        <v>13</v>
      </c>
      <c r="O74" s="190">
        <f t="shared" si="22"/>
        <v>14</v>
      </c>
      <c r="P74" s="190">
        <f t="shared" si="22"/>
        <v>15</v>
      </c>
      <c r="Q74" s="190">
        <f t="shared" si="22"/>
        <v>16</v>
      </c>
      <c r="R74" s="190">
        <f t="shared" si="22"/>
        <v>17</v>
      </c>
      <c r="S74" s="190">
        <f t="shared" si="22"/>
        <v>18</v>
      </c>
      <c r="T74" s="190">
        <f t="shared" si="22"/>
        <v>19</v>
      </c>
      <c r="U74" s="190">
        <f t="shared" si="22"/>
        <v>20</v>
      </c>
      <c r="V74" s="190">
        <f t="shared" si="22"/>
        <v>21</v>
      </c>
      <c r="W74" s="190">
        <f t="shared" si="22"/>
        <v>22</v>
      </c>
      <c r="X74" s="190">
        <f t="shared" si="22"/>
        <v>23</v>
      </c>
      <c r="Y74" s="190">
        <f t="shared" si="22"/>
        <v>24</v>
      </c>
      <c r="Z74" s="190">
        <f t="shared" si="22"/>
        <v>25</v>
      </c>
      <c r="AA74" s="190">
        <f t="shared" si="22"/>
        <v>26</v>
      </c>
      <c r="AB74" s="190">
        <f t="shared" si="22"/>
        <v>27</v>
      </c>
      <c r="AC74" s="190">
        <f t="shared" si="22"/>
        <v>28</v>
      </c>
      <c r="AD74" s="190">
        <f t="shared" si="22"/>
        <v>29</v>
      </c>
      <c r="AE74" s="190">
        <f t="shared" si="22"/>
        <v>30</v>
      </c>
      <c r="AF74" s="190">
        <f t="shared" si="22"/>
        <v>31</v>
      </c>
      <c r="AG74" s="190">
        <f t="shared" si="22"/>
        <v>32</v>
      </c>
      <c r="AH74" s="190">
        <f t="shared" si="22"/>
        <v>33</v>
      </c>
      <c r="AI74" s="190">
        <f t="shared" si="22"/>
        <v>34</v>
      </c>
      <c r="AJ74" s="190">
        <f t="shared" si="22"/>
        <v>35</v>
      </c>
      <c r="AK74" s="190">
        <f t="shared" si="22"/>
        <v>36</v>
      </c>
      <c r="AL74" s="190">
        <f t="shared" si="22"/>
        <v>37</v>
      </c>
      <c r="AM74" s="190">
        <f t="shared" si="22"/>
        <v>38</v>
      </c>
      <c r="AN74" s="190">
        <f t="shared" si="22"/>
        <v>39</v>
      </c>
      <c r="AO74" s="190">
        <f t="shared" si="22"/>
        <v>40</v>
      </c>
      <c r="AP74" s="190">
        <f>AP58</f>
        <v>41</v>
      </c>
    </row>
    <row r="75" spans="1:46" ht="28.5" x14ac:dyDescent="0.2">
      <c r="A75" s="284" t="s">
        <v>541</v>
      </c>
      <c r="B75" s="359">
        <f t="shared" ref="B75:AO75" si="23">B68</f>
        <v>3940396.95</v>
      </c>
      <c r="C75" s="359">
        <f t="shared" si="23"/>
        <v>1547324.4954420137</v>
      </c>
      <c r="D75" s="359">
        <f>D68</f>
        <v>3720090.4397242102</v>
      </c>
      <c r="E75" s="359">
        <f t="shared" si="23"/>
        <v>6278238.8663207619</v>
      </c>
      <c r="F75" s="359">
        <f t="shared" si="23"/>
        <v>6832631.0583828362</v>
      </c>
      <c r="G75" s="359">
        <f t="shared" si="23"/>
        <v>7431384.9974627411</v>
      </c>
      <c r="H75" s="359">
        <f t="shared" si="23"/>
        <v>7599170.4577931687</v>
      </c>
      <c r="I75" s="359">
        <f t="shared" si="23"/>
        <v>8114847.1517480677</v>
      </c>
      <c r="J75" s="359">
        <f t="shared" si="23"/>
        <v>8479402.9640425034</v>
      </c>
      <c r="K75" s="359">
        <f t="shared" si="23"/>
        <v>8860075.4169126842</v>
      </c>
      <c r="L75" s="359">
        <f t="shared" si="23"/>
        <v>9257577.0105977729</v>
      </c>
      <c r="M75" s="359">
        <f t="shared" si="23"/>
        <v>9672651.7442456782</v>
      </c>
      <c r="N75" s="359">
        <f t="shared" si="23"/>
        <v>9890161.5627188552</v>
      </c>
      <c r="O75" s="359">
        <f t="shared" si="23"/>
        <v>10558662.539335586</v>
      </c>
      <c r="P75" s="359">
        <f t="shared" si="23"/>
        <v>11031256.936963048</v>
      </c>
      <c r="Q75" s="359">
        <f t="shared" si="23"/>
        <v>11524744.250812953</v>
      </c>
      <c r="R75" s="359">
        <f t="shared" si="23"/>
        <v>12040048.135398496</v>
      </c>
      <c r="S75" s="359">
        <f t="shared" si="23"/>
        <v>12578133.079056669</v>
      </c>
      <c r="T75" s="359">
        <f t="shared" si="23"/>
        <v>12860103.406158101</v>
      </c>
      <c r="U75" s="359">
        <f t="shared" si="23"/>
        <v>13726719.177195076</v>
      </c>
      <c r="V75" s="359">
        <f t="shared" si="23"/>
        <v>14339370.127026804</v>
      </c>
      <c r="W75" s="359">
        <f t="shared" si="23"/>
        <v>14979105.750381311</v>
      </c>
      <c r="X75" s="359">
        <f t="shared" si="23"/>
        <v>15647123.433045788</v>
      </c>
      <c r="Y75" s="359">
        <f t="shared" si="23"/>
        <v>16344673.496011611</v>
      </c>
      <c r="Z75" s="359">
        <f t="shared" si="23"/>
        <v>16710207.640280563</v>
      </c>
      <c r="AA75" s="359">
        <f t="shared" si="23"/>
        <v>17833650.867560383</v>
      </c>
      <c r="AB75" s="359">
        <f t="shared" si="23"/>
        <v>18627865.077915017</v>
      </c>
      <c r="AC75" s="359">
        <f t="shared" si="23"/>
        <v>19457190.688326269</v>
      </c>
      <c r="AD75" s="359">
        <f t="shared" si="23"/>
        <v>20323179.937973268</v>
      </c>
      <c r="AE75" s="359">
        <f t="shared" si="23"/>
        <v>21227453.688945808</v>
      </c>
      <c r="AF75" s="359">
        <f t="shared" si="23"/>
        <v>21701316.353857961</v>
      </c>
      <c r="AG75" s="359">
        <f t="shared" si="23"/>
        <v>23157699.594392184</v>
      </c>
      <c r="AH75" s="359">
        <f t="shared" si="23"/>
        <v>24187284.567862783</v>
      </c>
      <c r="AI75" s="359">
        <f t="shared" si="23"/>
        <v>25262386.442724079</v>
      </c>
      <c r="AJ75" s="359">
        <f t="shared" si="23"/>
        <v>26385017.474754475</v>
      </c>
      <c r="AK75" s="359">
        <f t="shared" si="23"/>
        <v>27557278.879507601</v>
      </c>
      <c r="AL75" s="359">
        <f t="shared" si="23"/>
        <v>28171573.95622807</v>
      </c>
      <c r="AM75" s="359">
        <f t="shared" si="23"/>
        <v>30059566.239064336</v>
      </c>
      <c r="AN75" s="359">
        <f t="shared" si="23"/>
        <v>31394275.696256138</v>
      </c>
      <c r="AO75" s="359">
        <f t="shared" si="23"/>
        <v>32787991.297004454</v>
      </c>
      <c r="AP75" s="359">
        <f>AP68</f>
        <v>34243321.642723359</v>
      </c>
    </row>
    <row r="76" spans="1:46" x14ac:dyDescent="0.2">
      <c r="A76" s="194" t="s">
        <v>293</v>
      </c>
      <c r="B76" s="358">
        <f t="shared" ref="B76:AO76" si="24">-B67</f>
        <v>0</v>
      </c>
      <c r="C76" s="358">
        <f>-C67</f>
        <v>131346.56666666668</v>
      </c>
      <c r="D76" s="358">
        <f t="shared" si="24"/>
        <v>131346.56666666668</v>
      </c>
      <c r="E76" s="358">
        <f t="shared" si="24"/>
        <v>131346.56666666668</v>
      </c>
      <c r="F76" s="358">
        <f>-C67</f>
        <v>131346.56666666668</v>
      </c>
      <c r="G76" s="358">
        <f t="shared" si="24"/>
        <v>131346.56666666668</v>
      </c>
      <c r="H76" s="358">
        <f t="shared" si="24"/>
        <v>131346.56666666668</v>
      </c>
      <c r="I76" s="358">
        <f t="shared" si="24"/>
        <v>131346.56666666668</v>
      </c>
      <c r="J76" s="358">
        <f t="shared" si="24"/>
        <v>131346.56666666668</v>
      </c>
      <c r="K76" s="358">
        <f t="shared" si="24"/>
        <v>131346.56666666668</v>
      </c>
      <c r="L76" s="358">
        <f>-L67</f>
        <v>131346.56666666668</v>
      </c>
      <c r="M76" s="358">
        <f>-M67</f>
        <v>131346.56666666668</v>
      </c>
      <c r="N76" s="358">
        <f t="shared" si="24"/>
        <v>131346.56666666668</v>
      </c>
      <c r="O76" s="358">
        <f t="shared" si="24"/>
        <v>131346.56666666668</v>
      </c>
      <c r="P76" s="358">
        <f t="shared" si="24"/>
        <v>131346.56666666668</v>
      </c>
      <c r="Q76" s="358">
        <f t="shared" si="24"/>
        <v>131346.56666666668</v>
      </c>
      <c r="R76" s="358">
        <f t="shared" si="24"/>
        <v>131346.56666666668</v>
      </c>
      <c r="S76" s="358">
        <f t="shared" si="24"/>
        <v>131346.56666666668</v>
      </c>
      <c r="T76" s="358">
        <f t="shared" si="24"/>
        <v>131346.56666666668</v>
      </c>
      <c r="U76" s="358">
        <f t="shared" si="24"/>
        <v>131346.56666666668</v>
      </c>
      <c r="V76" s="358">
        <f t="shared" si="24"/>
        <v>131346.56666666668</v>
      </c>
      <c r="W76" s="358">
        <f t="shared" si="24"/>
        <v>131346.56666666668</v>
      </c>
      <c r="X76" s="358">
        <f t="shared" si="24"/>
        <v>131346.56666666668</v>
      </c>
      <c r="Y76" s="358">
        <f t="shared" si="24"/>
        <v>131346.56666666668</v>
      </c>
      <c r="Z76" s="358">
        <f t="shared" si="24"/>
        <v>131346.56666666668</v>
      </c>
      <c r="AA76" s="358">
        <f t="shared" si="24"/>
        <v>131346.56666666668</v>
      </c>
      <c r="AB76" s="358">
        <f t="shared" si="24"/>
        <v>131346.56666666668</v>
      </c>
      <c r="AC76" s="358">
        <f t="shared" si="24"/>
        <v>131346.56666666668</v>
      </c>
      <c r="AD76" s="358">
        <f t="shared" si="24"/>
        <v>131346.56666666668</v>
      </c>
      <c r="AE76" s="358">
        <f t="shared" si="24"/>
        <v>131346.56666666668</v>
      </c>
      <c r="AF76" s="358">
        <f t="shared" si="24"/>
        <v>131346.56666666668</v>
      </c>
      <c r="AG76" s="358">
        <f t="shared" si="24"/>
        <v>131346.56666666668</v>
      </c>
      <c r="AH76" s="358">
        <f t="shared" si="24"/>
        <v>131346.56666666668</v>
      </c>
      <c r="AI76" s="358">
        <f t="shared" si="24"/>
        <v>131346.56666666668</v>
      </c>
      <c r="AJ76" s="358">
        <f t="shared" si="24"/>
        <v>131346.56666666668</v>
      </c>
      <c r="AK76" s="358">
        <f t="shared" si="24"/>
        <v>131346.56666666668</v>
      </c>
      <c r="AL76" s="358">
        <f t="shared" si="24"/>
        <v>131346.56666666668</v>
      </c>
      <c r="AM76" s="358">
        <f t="shared" si="24"/>
        <v>131346.56666666668</v>
      </c>
      <c r="AN76" s="358">
        <f t="shared" si="24"/>
        <v>131346.56666666668</v>
      </c>
      <c r="AO76" s="358">
        <f t="shared" si="24"/>
        <v>131346.56666666668</v>
      </c>
      <c r="AP76" s="358">
        <f>-AP67</f>
        <v>131346.56666666668</v>
      </c>
    </row>
    <row r="77" spans="1:46" x14ac:dyDescent="0.2">
      <c r="A77" s="194" t="s">
        <v>292</v>
      </c>
      <c r="B77" s="358">
        <f t="shared" ref="B77:AO77" si="25">B69</f>
        <v>0</v>
      </c>
      <c r="C77" s="358">
        <f t="shared" si="25"/>
        <v>0</v>
      </c>
      <c r="D77" s="358">
        <f t="shared" si="25"/>
        <v>0</v>
      </c>
      <c r="E77" s="358">
        <f t="shared" si="25"/>
        <v>0</v>
      </c>
      <c r="F77" s="358">
        <f t="shared" si="25"/>
        <v>0</v>
      </c>
      <c r="G77" s="358">
        <f t="shared" si="25"/>
        <v>0</v>
      </c>
      <c r="H77" s="358">
        <f t="shared" si="25"/>
        <v>0</v>
      </c>
      <c r="I77" s="358">
        <f t="shared" si="25"/>
        <v>0</v>
      </c>
      <c r="J77" s="358">
        <f t="shared" si="25"/>
        <v>0</v>
      </c>
      <c r="K77" s="358">
        <f t="shared" si="25"/>
        <v>0</v>
      </c>
      <c r="L77" s="358">
        <f t="shared" si="25"/>
        <v>0</v>
      </c>
      <c r="M77" s="358">
        <f t="shared" si="25"/>
        <v>0</v>
      </c>
      <c r="N77" s="358">
        <f t="shared" si="25"/>
        <v>0</v>
      </c>
      <c r="O77" s="358">
        <f t="shared" si="25"/>
        <v>0</v>
      </c>
      <c r="P77" s="358">
        <f t="shared" si="25"/>
        <v>0</v>
      </c>
      <c r="Q77" s="358">
        <f t="shared" si="25"/>
        <v>0</v>
      </c>
      <c r="R77" s="358">
        <f t="shared" si="25"/>
        <v>0</v>
      </c>
      <c r="S77" s="358">
        <f t="shared" si="25"/>
        <v>0</v>
      </c>
      <c r="T77" s="358">
        <f t="shared" si="25"/>
        <v>0</v>
      </c>
      <c r="U77" s="358">
        <f t="shared" si="25"/>
        <v>0</v>
      </c>
      <c r="V77" s="358">
        <f t="shared" si="25"/>
        <v>0</v>
      </c>
      <c r="W77" s="358">
        <f t="shared" si="25"/>
        <v>0</v>
      </c>
      <c r="X77" s="358">
        <f t="shared" si="25"/>
        <v>0</v>
      </c>
      <c r="Y77" s="358">
        <f t="shared" si="25"/>
        <v>0</v>
      </c>
      <c r="Z77" s="358">
        <f t="shared" si="25"/>
        <v>0</v>
      </c>
      <c r="AA77" s="358">
        <f t="shared" si="25"/>
        <v>0</v>
      </c>
      <c r="AB77" s="358">
        <f t="shared" si="25"/>
        <v>0</v>
      </c>
      <c r="AC77" s="358">
        <f t="shared" si="25"/>
        <v>0</v>
      </c>
      <c r="AD77" s="358">
        <f t="shared" si="25"/>
        <v>0</v>
      </c>
      <c r="AE77" s="358">
        <f t="shared" si="25"/>
        <v>0</v>
      </c>
      <c r="AF77" s="358">
        <f t="shared" si="25"/>
        <v>0</v>
      </c>
      <c r="AG77" s="358">
        <f t="shared" si="25"/>
        <v>0</v>
      </c>
      <c r="AH77" s="358">
        <f t="shared" si="25"/>
        <v>0</v>
      </c>
      <c r="AI77" s="358">
        <f t="shared" si="25"/>
        <v>0</v>
      </c>
      <c r="AJ77" s="358">
        <f t="shared" si="25"/>
        <v>0</v>
      </c>
      <c r="AK77" s="358">
        <f t="shared" si="25"/>
        <v>0</v>
      </c>
      <c r="AL77" s="358">
        <f t="shared" si="25"/>
        <v>0</v>
      </c>
      <c r="AM77" s="358">
        <f t="shared" si="25"/>
        <v>0</v>
      </c>
      <c r="AN77" s="358">
        <f t="shared" si="25"/>
        <v>0</v>
      </c>
      <c r="AO77" s="358">
        <f t="shared" si="25"/>
        <v>0</v>
      </c>
      <c r="AP77" s="358">
        <f>AP69</f>
        <v>0</v>
      </c>
    </row>
    <row r="78" spans="1:46" x14ac:dyDescent="0.2">
      <c r="A78" s="194" t="s">
        <v>291</v>
      </c>
      <c r="B78" s="358">
        <f>IF(SUM($B$71:B71)+SUM($A$78:A78)&gt;0,0,SUM($B$71:B71)-SUM($A$78:A78))</f>
        <v>-788079.39000000013</v>
      </c>
      <c r="C78" s="358">
        <f>IF(SUM($B$71:C71)+SUM($A$78:B78)&gt;0,0,SUM($B$71:C71)-SUM($A$78:B78))</f>
        <v>-309464.89908840274</v>
      </c>
      <c r="D78" s="358">
        <f>IF(SUM($B$71:D71)+SUM($A$78:C78)&gt;0,0,SUM($B$71:D71)-SUM($A$78:C78))</f>
        <v>-744018.08794484194</v>
      </c>
      <c r="E78" s="358">
        <f>IF(SUM($B$71:E71)+SUM($A$78:D78)&gt;0,0,SUM($B$71:E71)-SUM($A$78:D78))</f>
        <v>-1255647.7732641525</v>
      </c>
      <c r="F78" s="358">
        <f>IF(SUM($B$71:F71)+SUM($A$78:E78)&gt;0,0,SUM($B$71:F71)-SUM($A$78:E78))</f>
        <v>-1366526.2116765673</v>
      </c>
      <c r="G78" s="358">
        <f>IF(SUM($B$71:G71)+SUM($A$78:F78)&gt;0,0,SUM($B$71:G71)-SUM($A$78:F78))</f>
        <v>-1486276.9994925484</v>
      </c>
      <c r="H78" s="358">
        <f>IF(SUM($B$71:H71)+SUM($A$78:G78)&gt;0,0,SUM($B$71:H71)-SUM($A$78:G78))</f>
        <v>-1519834.0915586343</v>
      </c>
      <c r="I78" s="358">
        <f>IF(SUM($B$71:I71)+SUM($A$78:H78)&gt;0,0,SUM($B$71:I71)-SUM($A$78:H78))</f>
        <v>-1622969.4303496145</v>
      </c>
      <c r="J78" s="358">
        <f>IF(SUM($B$71:J71)+SUM($A$78:I78)&gt;0,0,SUM($B$71:J71)-SUM($A$78:I78))</f>
        <v>-1695880.5928084999</v>
      </c>
      <c r="K78" s="358">
        <f>IF(SUM($B$71:K71)+SUM($A$78:J78)&gt;0,0,SUM($B$71:K71)-SUM($A$78:J78))</f>
        <v>-1772015.0833825376</v>
      </c>
      <c r="L78" s="358">
        <f>IF(SUM($B$71:L71)+SUM($A$78:K78)&gt;0,0,SUM($B$71:L71)-SUM($A$78:K78))</f>
        <v>-1851515.4021195546</v>
      </c>
      <c r="M78" s="358">
        <f>IF(SUM($B$71:M71)+SUM($A$78:L78)&gt;0,0,SUM($B$71:M71)-SUM($A$78:L78))</f>
        <v>-1934530.3488491364</v>
      </c>
      <c r="N78" s="358">
        <f>IF(SUM($B$71:N71)+SUM($A$78:M78)&gt;0,0,SUM($B$71:N71)-SUM($A$78:M78))</f>
        <v>-1978032.3125437703</v>
      </c>
      <c r="O78" s="358">
        <f>IF(SUM($B$71:O71)+SUM($A$78:N78)&gt;0,0,SUM($B$71:O71)-SUM($A$78:N78))</f>
        <v>-2111732.5078671165</v>
      </c>
      <c r="P78" s="358">
        <f>IF(SUM($B$71:P71)+SUM($A$78:O78)&gt;0,0,SUM($B$71:P71)-SUM($A$78:O78))</f>
        <v>-2206251.3873926103</v>
      </c>
      <c r="Q78" s="358">
        <f>IF(SUM($B$71:Q71)+SUM($A$78:P78)&gt;0,0,SUM($B$71:Q71)-SUM($A$78:P78))</f>
        <v>-2304948.8501625918</v>
      </c>
      <c r="R78" s="358">
        <f>IF(SUM($B$71:R71)+SUM($A$78:Q78)&gt;0,0,SUM($B$71:R71)-SUM($A$78:Q78))</f>
        <v>-2408009.6270796992</v>
      </c>
      <c r="S78" s="358">
        <f>IF(SUM($B$71:S71)+SUM($A$78:R78)&gt;0,0,SUM($B$71:S71)-SUM($A$78:R78))</f>
        <v>-2515626.6158113331</v>
      </c>
      <c r="T78" s="358">
        <f>IF(SUM($B$71:T71)+SUM($A$78:S78)&gt;0,0,SUM($B$71:T71)-SUM($A$78:S78))</f>
        <v>-2572020.6812316217</v>
      </c>
      <c r="U78" s="358">
        <f>IF(SUM($B$71:U71)+SUM($A$78:T78)&gt;0,0,SUM($B$71:U71)-SUM($A$78:T78))</f>
        <v>-2745343.8354390152</v>
      </c>
      <c r="V78" s="358">
        <f>IF(SUM($B$71:V71)+SUM($A$78:U78)&gt;0,0,SUM($B$71:V71)-SUM($A$78:U78))</f>
        <v>-2867874.0254053622</v>
      </c>
      <c r="W78" s="358">
        <f>IF(SUM($B$71:W71)+SUM($A$78:V78)&gt;0,0,SUM($B$71:W71)-SUM($A$78:V78))</f>
        <v>-2995821.1500762627</v>
      </c>
      <c r="X78" s="358">
        <f>IF(SUM($B$71:X71)+SUM($A$78:W78)&gt;0,0,SUM($B$71:X71)-SUM($A$78:W78))</f>
        <v>-3129424.6866091564</v>
      </c>
      <c r="Y78" s="358">
        <f>IF(SUM($B$71:Y71)+SUM($A$78:X78)&gt;0,0,SUM($B$71:Y71)-SUM($A$78:X78))</f>
        <v>-3268934.6992023215</v>
      </c>
      <c r="Z78" s="358">
        <f>IF(SUM($B$71:Z71)+SUM($A$78:Y78)&gt;0,0,SUM($B$71:Z71)-SUM($A$78:Y78))</f>
        <v>-3342041.5280561149</v>
      </c>
      <c r="AA78" s="358">
        <f>IF(SUM($B$71:AA71)+SUM($A$78:Z78)&gt;0,0,SUM($B$71:AA71)-SUM($A$78:Z78))</f>
        <v>-3566730.1735120788</v>
      </c>
      <c r="AB78" s="358">
        <f>IF(SUM($B$71:AB71)+SUM($A$78:AA78)&gt;0,0,SUM($B$71:AB71)-SUM($A$78:AA78))</f>
        <v>-3725573.0155830011</v>
      </c>
      <c r="AC78" s="358">
        <f>IF(SUM($B$71:AC71)+SUM($A$78:AB78)&gt;0,0,SUM($B$71:AC71)-SUM($A$78:AB78))</f>
        <v>-3891438.1376652569</v>
      </c>
      <c r="AD78" s="358">
        <f>IF(SUM($B$71:AD71)+SUM($A$78:AC78)&gt;0,0,SUM($B$71:AD71)-SUM($A$78:AC78))</f>
        <v>-4064635.9875946566</v>
      </c>
      <c r="AE78" s="358">
        <f>IF(SUM($B$71:AE71)+SUM($A$78:AD78)&gt;0,0,SUM($B$71:AE71)-SUM($A$78:AD78))</f>
        <v>-4245490.737789169</v>
      </c>
      <c r="AF78" s="358">
        <f>IF(SUM($B$71:AF71)+SUM($A$78:AE78)&gt;0,0,SUM($B$71:AF71)-SUM($A$78:AE78))</f>
        <v>-4340263.2707715929</v>
      </c>
      <c r="AG78" s="358">
        <f>IF(SUM($B$71:AG71)+SUM($A$78:AF78)&gt;0,0,SUM($B$71:AG71)-SUM($A$78:AF78))</f>
        <v>-4631539.9188784361</v>
      </c>
      <c r="AH78" s="358">
        <f>IF(SUM($B$71:AH71)+SUM($A$78:AG78)&gt;0,0,SUM($B$71:AH71)-SUM($A$78:AG78))</f>
        <v>-4837456.9135725498</v>
      </c>
      <c r="AI78" s="358">
        <f>IF(SUM($B$71:AI71)+SUM($A$78:AH78)&gt;0,0,SUM($B$71:AI71)-SUM($A$78:AH78))</f>
        <v>-5052477.2885448188</v>
      </c>
      <c r="AJ78" s="358">
        <f>IF(SUM($B$71:AJ71)+SUM($A$78:AI78)&gt;0,0,SUM($B$71:AJ71)-SUM($A$78:AI78))</f>
        <v>-5277003.4949508905</v>
      </c>
      <c r="AK78" s="358">
        <f>IF(SUM($B$71:AK71)+SUM($A$78:AJ78)&gt;0,0,SUM($B$71:AK71)-SUM($A$78:AJ78))</f>
        <v>-5511455.7759015262</v>
      </c>
      <c r="AL78" s="358">
        <f>IF(SUM($B$71:AL71)+SUM($A$78:AK78)&gt;0,0,SUM($B$71:AL71)-SUM($A$78:AK78))</f>
        <v>-5634314.7912456095</v>
      </c>
      <c r="AM78" s="358">
        <f>IF(SUM($B$71:AM71)+SUM($A$78:AL78)&gt;0,0,SUM($B$71:AM71)-SUM($A$78:AL78))</f>
        <v>-6011913.2478128672</v>
      </c>
      <c r="AN78" s="358">
        <f>IF(SUM($B$71:AN71)+SUM($A$78:AM78)&gt;0,0,SUM($B$71:AN71)-SUM($A$78:AM78))</f>
        <v>-6278855.1392512321</v>
      </c>
      <c r="AO78" s="358">
        <f>IF(SUM($B$71:AO71)+SUM($A$78:AN78)&gt;0,0,SUM($B$71:AO71)-SUM($A$78:AN78))</f>
        <v>-6557598.2594008893</v>
      </c>
      <c r="AP78" s="358">
        <f>IF(SUM($B$71:AP71)+SUM($A$78:AO78)&gt;0,0,SUM($B$71:AP71)-SUM($A$78:AO78))</f>
        <v>-6848664.3285446763</v>
      </c>
    </row>
    <row r="79" spans="1:46" x14ac:dyDescent="0.2">
      <c r="A79" s="194" t="s">
        <v>290</v>
      </c>
      <c r="B79" s="358"/>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8"/>
      <c r="AL79" s="358"/>
      <c r="AM79" s="358"/>
      <c r="AN79" s="358"/>
      <c r="AO79" s="358"/>
      <c r="AP79" s="358"/>
    </row>
    <row r="80" spans="1:46" x14ac:dyDescent="0.2">
      <c r="A80" s="194" t="s">
        <v>289</v>
      </c>
      <c r="B80" s="358">
        <f>-B59*(B39)</f>
        <v>0</v>
      </c>
      <c r="C80" s="358">
        <f t="shared" ref="C80:AP80" si="26">-(C59-B59)*$B$39</f>
        <v>0</v>
      </c>
      <c r="D80" s="358">
        <f t="shared" si="26"/>
        <v>0</v>
      </c>
      <c r="E80" s="358">
        <f t="shared" si="26"/>
        <v>0</v>
      </c>
      <c r="F80" s="358">
        <f t="shared" si="26"/>
        <v>0</v>
      </c>
      <c r="G80" s="358">
        <f t="shared" si="26"/>
        <v>0</v>
      </c>
      <c r="H80" s="358">
        <f t="shared" si="26"/>
        <v>0</v>
      </c>
      <c r="I80" s="358">
        <f t="shared" si="26"/>
        <v>0</v>
      </c>
      <c r="J80" s="358">
        <f t="shared" si="26"/>
        <v>0</v>
      </c>
      <c r="K80" s="358">
        <f t="shared" si="26"/>
        <v>0</v>
      </c>
      <c r="L80" s="358">
        <f t="shared" si="26"/>
        <v>0</v>
      </c>
      <c r="M80" s="358">
        <f t="shared" si="26"/>
        <v>0</v>
      </c>
      <c r="N80" s="358">
        <f t="shared" si="26"/>
        <v>0</v>
      </c>
      <c r="O80" s="358">
        <f t="shared" si="26"/>
        <v>0</v>
      </c>
      <c r="P80" s="358">
        <f t="shared" si="26"/>
        <v>0</v>
      </c>
      <c r="Q80" s="358">
        <f t="shared" si="26"/>
        <v>0</v>
      </c>
      <c r="R80" s="358">
        <f t="shared" si="26"/>
        <v>0</v>
      </c>
      <c r="S80" s="358">
        <f t="shared" si="26"/>
        <v>0</v>
      </c>
      <c r="T80" s="358">
        <f t="shared" si="26"/>
        <v>0</v>
      </c>
      <c r="U80" s="358">
        <f t="shared" si="26"/>
        <v>0</v>
      </c>
      <c r="V80" s="358">
        <f t="shared" si="26"/>
        <v>0</v>
      </c>
      <c r="W80" s="358">
        <f t="shared" si="26"/>
        <v>0</v>
      </c>
      <c r="X80" s="358">
        <f t="shared" si="26"/>
        <v>0</v>
      </c>
      <c r="Y80" s="358">
        <f t="shared" si="26"/>
        <v>0</v>
      </c>
      <c r="Z80" s="358">
        <f t="shared" si="26"/>
        <v>0</v>
      </c>
      <c r="AA80" s="358">
        <f t="shared" si="26"/>
        <v>0</v>
      </c>
      <c r="AB80" s="358">
        <f t="shared" si="26"/>
        <v>0</v>
      </c>
      <c r="AC80" s="358">
        <f t="shared" si="26"/>
        <v>0</v>
      </c>
      <c r="AD80" s="358">
        <f t="shared" si="26"/>
        <v>0</v>
      </c>
      <c r="AE80" s="358">
        <f t="shared" si="26"/>
        <v>0</v>
      </c>
      <c r="AF80" s="358">
        <f t="shared" si="26"/>
        <v>0</v>
      </c>
      <c r="AG80" s="358">
        <f t="shared" si="26"/>
        <v>0</v>
      </c>
      <c r="AH80" s="358">
        <f t="shared" si="26"/>
        <v>0</v>
      </c>
      <c r="AI80" s="358">
        <f t="shared" si="26"/>
        <v>0</v>
      </c>
      <c r="AJ80" s="358">
        <f t="shared" si="26"/>
        <v>0</v>
      </c>
      <c r="AK80" s="358">
        <f t="shared" si="26"/>
        <v>0</v>
      </c>
      <c r="AL80" s="358">
        <f t="shared" si="26"/>
        <v>0</v>
      </c>
      <c r="AM80" s="358">
        <f t="shared" si="26"/>
        <v>0</v>
      </c>
      <c r="AN80" s="358">
        <f t="shared" si="26"/>
        <v>0</v>
      </c>
      <c r="AO80" s="358">
        <f t="shared" si="26"/>
        <v>0</v>
      </c>
      <c r="AP80" s="358">
        <f t="shared" si="26"/>
        <v>0</v>
      </c>
    </row>
    <row r="81" spans="1:45" x14ac:dyDescent="0.2">
      <c r="A81" s="194" t="s">
        <v>627</v>
      </c>
      <c r="B81" s="358">
        <f>-$B$126</f>
        <v>-3940397</v>
      </c>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87">
        <f>SUM(B81:AP81)</f>
        <v>-3940397</v>
      </c>
      <c r="AR81" s="288"/>
    </row>
    <row r="82" spans="1:45" x14ac:dyDescent="0.2">
      <c r="A82" s="194" t="s">
        <v>288</v>
      </c>
      <c r="B82" s="358">
        <f t="shared" ref="B82:AO82" si="27">B54-B55</f>
        <v>0</v>
      </c>
      <c r="C82" s="358">
        <f t="shared" si="27"/>
        <v>0</v>
      </c>
      <c r="D82" s="358">
        <f t="shared" si="27"/>
        <v>0</v>
      </c>
      <c r="E82" s="358">
        <f t="shared" si="27"/>
        <v>0</v>
      </c>
      <c r="F82" s="358">
        <f t="shared" si="27"/>
        <v>0</v>
      </c>
      <c r="G82" s="358">
        <f t="shared" si="27"/>
        <v>0</v>
      </c>
      <c r="H82" s="358">
        <f t="shared" si="27"/>
        <v>0</v>
      </c>
      <c r="I82" s="358">
        <f t="shared" si="27"/>
        <v>0</v>
      </c>
      <c r="J82" s="358">
        <f t="shared" si="27"/>
        <v>0</v>
      </c>
      <c r="K82" s="358">
        <f t="shared" si="27"/>
        <v>0</v>
      </c>
      <c r="L82" s="358">
        <f t="shared" si="27"/>
        <v>0</v>
      </c>
      <c r="M82" s="358">
        <f t="shared" si="27"/>
        <v>0</v>
      </c>
      <c r="N82" s="358">
        <f t="shared" si="27"/>
        <v>0</v>
      </c>
      <c r="O82" s="358">
        <f t="shared" si="27"/>
        <v>0</v>
      </c>
      <c r="P82" s="358">
        <f t="shared" si="27"/>
        <v>0</v>
      </c>
      <c r="Q82" s="358">
        <f t="shared" si="27"/>
        <v>0</v>
      </c>
      <c r="R82" s="358">
        <f t="shared" si="27"/>
        <v>0</v>
      </c>
      <c r="S82" s="358">
        <f t="shared" si="27"/>
        <v>0</v>
      </c>
      <c r="T82" s="358">
        <f t="shared" si="27"/>
        <v>0</v>
      </c>
      <c r="U82" s="358">
        <f t="shared" si="27"/>
        <v>0</v>
      </c>
      <c r="V82" s="358">
        <f t="shared" si="27"/>
        <v>0</v>
      </c>
      <c r="W82" s="358">
        <f t="shared" si="27"/>
        <v>0</v>
      </c>
      <c r="X82" s="358">
        <f t="shared" si="27"/>
        <v>0</v>
      </c>
      <c r="Y82" s="358">
        <f t="shared" si="27"/>
        <v>0</v>
      </c>
      <c r="Z82" s="358">
        <f t="shared" si="27"/>
        <v>0</v>
      </c>
      <c r="AA82" s="358">
        <f t="shared" si="27"/>
        <v>0</v>
      </c>
      <c r="AB82" s="358">
        <f t="shared" si="27"/>
        <v>0</v>
      </c>
      <c r="AC82" s="358">
        <f t="shared" si="27"/>
        <v>0</v>
      </c>
      <c r="AD82" s="358">
        <f t="shared" si="27"/>
        <v>0</v>
      </c>
      <c r="AE82" s="358">
        <f t="shared" si="27"/>
        <v>0</v>
      </c>
      <c r="AF82" s="358">
        <f t="shared" si="27"/>
        <v>0</v>
      </c>
      <c r="AG82" s="358">
        <f t="shared" si="27"/>
        <v>0</v>
      </c>
      <c r="AH82" s="358">
        <f t="shared" si="27"/>
        <v>0</v>
      </c>
      <c r="AI82" s="358">
        <f t="shared" si="27"/>
        <v>0</v>
      </c>
      <c r="AJ82" s="358">
        <f t="shared" si="27"/>
        <v>0</v>
      </c>
      <c r="AK82" s="358">
        <f t="shared" si="27"/>
        <v>0</v>
      </c>
      <c r="AL82" s="358">
        <f t="shared" si="27"/>
        <v>0</v>
      </c>
      <c r="AM82" s="358">
        <f t="shared" si="27"/>
        <v>0</v>
      </c>
      <c r="AN82" s="358">
        <f t="shared" si="27"/>
        <v>0</v>
      </c>
      <c r="AO82" s="358">
        <f t="shared" si="27"/>
        <v>0</v>
      </c>
      <c r="AP82" s="358">
        <f>AP54-AP55</f>
        <v>0</v>
      </c>
    </row>
    <row r="83" spans="1:45" ht="14.25" x14ac:dyDescent="0.2">
      <c r="A83" s="285" t="s">
        <v>287</v>
      </c>
      <c r="B83" s="359">
        <f>SUM(B75:B82)</f>
        <v>-788079.44</v>
      </c>
      <c r="C83" s="359">
        <f t="shared" ref="C83:V83" si="28">SUM(C75:C82)</f>
        <v>1369206.1630202776</v>
      </c>
      <c r="D83" s="359">
        <f t="shared" si="28"/>
        <v>3107418.9184460351</v>
      </c>
      <c r="E83" s="359">
        <f t="shared" si="28"/>
        <v>5153937.6597232763</v>
      </c>
      <c r="F83" s="359">
        <f t="shared" si="28"/>
        <v>5597451.4133729357</v>
      </c>
      <c r="G83" s="359">
        <f t="shared" si="28"/>
        <v>6076454.5646368591</v>
      </c>
      <c r="H83" s="359">
        <f t="shared" si="28"/>
        <v>6210682.9329012008</v>
      </c>
      <c r="I83" s="359">
        <f t="shared" si="28"/>
        <v>6623224.2880651196</v>
      </c>
      <c r="J83" s="359">
        <f t="shared" si="28"/>
        <v>6914868.9379006699</v>
      </c>
      <c r="K83" s="359">
        <f t="shared" si="28"/>
        <v>7219406.900196813</v>
      </c>
      <c r="L83" s="359">
        <f t="shared" si="28"/>
        <v>7537408.1751448847</v>
      </c>
      <c r="M83" s="359">
        <f t="shared" si="28"/>
        <v>7869467.9620632082</v>
      </c>
      <c r="N83" s="359">
        <f t="shared" si="28"/>
        <v>8043475.8168417513</v>
      </c>
      <c r="O83" s="359">
        <f t="shared" si="28"/>
        <v>8578276.5981351361</v>
      </c>
      <c r="P83" s="359">
        <f t="shared" si="28"/>
        <v>8956352.1162371039</v>
      </c>
      <c r="Q83" s="359">
        <f t="shared" si="28"/>
        <v>9351141.967317028</v>
      </c>
      <c r="R83" s="359">
        <f t="shared" si="28"/>
        <v>9763385.0749854632</v>
      </c>
      <c r="S83" s="359">
        <f t="shared" si="28"/>
        <v>10193853.029912002</v>
      </c>
      <c r="T83" s="359">
        <f t="shared" si="28"/>
        <v>10419429.291593146</v>
      </c>
      <c r="U83" s="359">
        <f t="shared" si="28"/>
        <v>11112721.908422727</v>
      </c>
      <c r="V83" s="359">
        <f t="shared" si="28"/>
        <v>11602842.668288108</v>
      </c>
      <c r="W83" s="359">
        <f>SUM(W75:W82)</f>
        <v>12114631.166971715</v>
      </c>
      <c r="X83" s="359">
        <f>SUM(X75:X82)</f>
        <v>12649045.313103298</v>
      </c>
      <c r="Y83" s="359">
        <f>SUM(Y75:Y82)</f>
        <v>13207085.363475956</v>
      </c>
      <c r="Z83" s="359">
        <f>SUM(Z75:Z82)</f>
        <v>13499512.678891115</v>
      </c>
      <c r="AA83" s="359">
        <f t="shared" ref="AA83:AP83" si="29">SUM(AA75:AA82)</f>
        <v>14398267.260714971</v>
      </c>
      <c r="AB83" s="359">
        <f t="shared" si="29"/>
        <v>15033638.628998682</v>
      </c>
      <c r="AC83" s="359">
        <f t="shared" si="29"/>
        <v>15697099.117327679</v>
      </c>
      <c r="AD83" s="359">
        <f t="shared" si="29"/>
        <v>16389890.517045278</v>
      </c>
      <c r="AE83" s="359">
        <f t="shared" si="29"/>
        <v>17113309.517823305</v>
      </c>
      <c r="AF83" s="359">
        <f t="shared" si="29"/>
        <v>17492399.649753034</v>
      </c>
      <c r="AG83" s="359">
        <f t="shared" si="29"/>
        <v>18657506.242180414</v>
      </c>
      <c r="AH83" s="359">
        <f t="shared" si="29"/>
        <v>19481174.220956899</v>
      </c>
      <c r="AI83" s="359">
        <f t="shared" si="29"/>
        <v>20341255.720845927</v>
      </c>
      <c r="AJ83" s="359">
        <f t="shared" si="29"/>
        <v>21239360.546470251</v>
      </c>
      <c r="AK83" s="359">
        <f t="shared" si="29"/>
        <v>22177169.670272741</v>
      </c>
      <c r="AL83" s="359">
        <f t="shared" si="29"/>
        <v>22668605.731649127</v>
      </c>
      <c r="AM83" s="359">
        <f t="shared" si="29"/>
        <v>24178999.557918135</v>
      </c>
      <c r="AN83" s="359">
        <f t="shared" si="29"/>
        <v>25246767.123671573</v>
      </c>
      <c r="AO83" s="359">
        <f t="shared" si="29"/>
        <v>26361739.604270231</v>
      </c>
      <c r="AP83" s="359">
        <f t="shared" si="29"/>
        <v>27526003.880845353</v>
      </c>
    </row>
    <row r="84" spans="1:45" ht="14.25" x14ac:dyDescent="0.2">
      <c r="A84" s="285" t="s">
        <v>542</v>
      </c>
      <c r="B84" s="359">
        <f>SUM($B$83:B83)</f>
        <v>-788079.44</v>
      </c>
      <c r="C84" s="359">
        <f>SUM($B$83:C83)</f>
        <v>581126.72302027768</v>
      </c>
      <c r="D84" s="359">
        <f>SUM($B$83:D83)</f>
        <v>3688545.641466313</v>
      </c>
      <c r="E84" s="359">
        <f>SUM($B$83:E83)</f>
        <v>8842483.3011895902</v>
      </c>
      <c r="F84" s="359">
        <f>SUM($B$83:F83)</f>
        <v>14439934.714562526</v>
      </c>
      <c r="G84" s="359">
        <f>SUM($B$83:G83)</f>
        <v>20516389.279199384</v>
      </c>
      <c r="H84" s="359">
        <f>SUM($B$83:H83)</f>
        <v>26727072.212100584</v>
      </c>
      <c r="I84" s="359">
        <f>SUM($B$83:I83)</f>
        <v>33350296.500165705</v>
      </c>
      <c r="J84" s="359">
        <f>SUM($B$83:J83)</f>
        <v>40265165.438066378</v>
      </c>
      <c r="K84" s="359">
        <f>SUM($B$83:K83)</f>
        <v>47484572.338263191</v>
      </c>
      <c r="L84" s="359">
        <f>SUM($B$83:L83)</f>
        <v>55021980.51340808</v>
      </c>
      <c r="M84" s="359">
        <f>SUM($B$83:M83)</f>
        <v>62891448.475471288</v>
      </c>
      <c r="N84" s="359">
        <f>SUM($B$83:N83)</f>
        <v>70934924.292313039</v>
      </c>
      <c r="O84" s="359">
        <f>SUM($B$83:O83)</f>
        <v>79513200.890448183</v>
      </c>
      <c r="P84" s="359">
        <f>SUM($B$83:P83)</f>
        <v>88469553.006685287</v>
      </c>
      <c r="Q84" s="359">
        <f>SUM($B$83:Q83)</f>
        <v>97820694.974002317</v>
      </c>
      <c r="R84" s="359">
        <f>SUM($B$83:R83)</f>
        <v>107584080.04898778</v>
      </c>
      <c r="S84" s="359">
        <f>SUM($B$83:S83)</f>
        <v>117777933.07889977</v>
      </c>
      <c r="T84" s="359">
        <f>SUM($B$83:T83)</f>
        <v>128197362.37049292</v>
      </c>
      <c r="U84" s="359">
        <f>SUM($B$83:U83)</f>
        <v>139310084.27891564</v>
      </c>
      <c r="V84" s="359">
        <f>SUM($B$83:V83)</f>
        <v>150912926.94720376</v>
      </c>
      <c r="W84" s="359">
        <f>SUM($B$83:W83)</f>
        <v>163027558.11417547</v>
      </c>
      <c r="X84" s="359">
        <f>SUM($B$83:X83)</f>
        <v>175676603.42727876</v>
      </c>
      <c r="Y84" s="359">
        <f>SUM($B$83:Y83)</f>
        <v>188883688.79075471</v>
      </c>
      <c r="Z84" s="359">
        <f>SUM($B$83:Z83)</f>
        <v>202383201.46964583</v>
      </c>
      <c r="AA84" s="359">
        <f>SUM($B$83:AA83)</f>
        <v>216781468.73036081</v>
      </c>
      <c r="AB84" s="359">
        <f>SUM($B$83:AB83)</f>
        <v>231815107.3593595</v>
      </c>
      <c r="AC84" s="359">
        <f>SUM($B$83:AC83)</f>
        <v>247512206.47668719</v>
      </c>
      <c r="AD84" s="359">
        <f>SUM($B$83:AD83)</f>
        <v>263902096.99373248</v>
      </c>
      <c r="AE84" s="359">
        <f>SUM($B$83:AE83)</f>
        <v>281015406.51155579</v>
      </c>
      <c r="AF84" s="359">
        <f>SUM($B$83:AF83)</f>
        <v>298507806.16130883</v>
      </c>
      <c r="AG84" s="359">
        <f>SUM($B$83:AG83)</f>
        <v>317165312.40348923</v>
      </c>
      <c r="AH84" s="359">
        <f>SUM($B$83:AH83)</f>
        <v>336646486.62444615</v>
      </c>
      <c r="AI84" s="359">
        <f>SUM($B$83:AI83)</f>
        <v>356987742.34529209</v>
      </c>
      <c r="AJ84" s="359">
        <f>SUM($B$83:AJ83)</f>
        <v>378227102.89176232</v>
      </c>
      <c r="AK84" s="359">
        <f>SUM($B$83:AK83)</f>
        <v>400404272.56203508</v>
      </c>
      <c r="AL84" s="359">
        <f>SUM($B$83:AL83)</f>
        <v>423072878.29368418</v>
      </c>
      <c r="AM84" s="359">
        <f>SUM($B$83:AM83)</f>
        <v>447251877.85160232</v>
      </c>
      <c r="AN84" s="359">
        <f>SUM($B$83:AN83)</f>
        <v>472498644.97527391</v>
      </c>
      <c r="AO84" s="359">
        <f>SUM($B$83:AO83)</f>
        <v>498860384.57954413</v>
      </c>
      <c r="AP84" s="359">
        <f>SUM($B$83:AP83)</f>
        <v>526386388.46038949</v>
      </c>
    </row>
    <row r="85" spans="1:45" x14ac:dyDescent="0.2">
      <c r="A85" s="194" t="s">
        <v>510</v>
      </c>
      <c r="B85" s="360">
        <f t="shared" ref="B85:AP85" si="30">1/POWER((1+$B$44),B73)</f>
        <v>0.93777936065805434</v>
      </c>
      <c r="C85" s="360">
        <f t="shared" si="30"/>
        <v>0.82471142437609202</v>
      </c>
      <c r="D85" s="360">
        <f t="shared" si="30"/>
        <v>0.7252760745546496</v>
      </c>
      <c r="E85" s="360">
        <f t="shared" si="30"/>
        <v>0.63782963200655141</v>
      </c>
      <c r="F85" s="360">
        <f t="shared" si="30"/>
        <v>0.56092659573173109</v>
      </c>
      <c r="G85" s="360">
        <f t="shared" si="30"/>
        <v>0.49329574859883135</v>
      </c>
      <c r="H85" s="360">
        <f t="shared" si="30"/>
        <v>0.43381914396168442</v>
      </c>
      <c r="I85" s="360">
        <f t="shared" si="30"/>
        <v>0.38151362585672716</v>
      </c>
      <c r="J85" s="360">
        <f t="shared" si="30"/>
        <v>0.33551457730782436</v>
      </c>
      <c r="K85" s="360">
        <f t="shared" si="30"/>
        <v>0.29506162809587938</v>
      </c>
      <c r="L85" s="360">
        <f t="shared" si="30"/>
        <v>0.25948608574081378</v>
      </c>
      <c r="M85" s="360">
        <f t="shared" si="30"/>
        <v>0.2281998819284265</v>
      </c>
      <c r="N85" s="360">
        <f t="shared" si="30"/>
        <v>0.20068585166513633</v>
      </c>
      <c r="O85" s="360">
        <f t="shared" si="30"/>
        <v>0.17648918447378092</v>
      </c>
      <c r="P85" s="360">
        <f t="shared" si="30"/>
        <v>0.15520990631763337</v>
      </c>
      <c r="Q85" s="360">
        <f t="shared" si="30"/>
        <v>0.13649626797786774</v>
      </c>
      <c r="R85" s="360">
        <f t="shared" si="30"/>
        <v>0.12003893059349906</v>
      </c>
      <c r="S85" s="360">
        <f t="shared" si="30"/>
        <v>0.10556585225002113</v>
      </c>
      <c r="T85" s="360">
        <f t="shared" si="30"/>
        <v>9.2837791091391383E-2</v>
      </c>
      <c r="U85" s="360">
        <f t="shared" si="30"/>
        <v>8.1644350621221856E-2</v>
      </c>
      <c r="V85" s="360">
        <f t="shared" si="30"/>
        <v>7.1800501821494903E-2</v>
      </c>
      <c r="W85" s="360">
        <f t="shared" si="30"/>
        <v>6.314352459897539E-2</v>
      </c>
      <c r="X85" s="360">
        <f t="shared" si="30"/>
        <v>5.5530318001033675E-2</v>
      </c>
      <c r="Y85" s="360">
        <f t="shared" si="30"/>
        <v>4.8835034738399147E-2</v>
      </c>
      <c r="Z85" s="360">
        <f t="shared" si="30"/>
        <v>4.2947000913199494E-2</v>
      </c>
      <c r="AA85" s="360">
        <f t="shared" si="30"/>
        <v>3.7768886565121354E-2</v>
      </c>
      <c r="AB85" s="360">
        <f t="shared" si="30"/>
        <v>3.3215096794583898E-2</v>
      </c>
      <c r="AC85" s="360">
        <f t="shared" si="30"/>
        <v>2.9210356867983386E-2</v>
      </c>
      <c r="AD85" s="360">
        <f t="shared" si="30"/>
        <v>2.5688467916615415E-2</v>
      </c>
      <c r="AE85" s="360">
        <f t="shared" si="30"/>
        <v>2.2591212660817352E-2</v>
      </c>
      <c r="AF85" s="360">
        <f t="shared" si="30"/>
        <v>1.9867393070809383E-2</v>
      </c>
      <c r="AG85" s="360">
        <f t="shared" si="30"/>
        <v>1.7471984056643557E-2</v>
      </c>
      <c r="AH85" s="360">
        <f t="shared" si="30"/>
        <v>1.536538919764625E-2</v>
      </c>
      <c r="AI85" s="360">
        <f t="shared" si="30"/>
        <v>1.351278620846562E-2</v>
      </c>
      <c r="AJ85" s="360">
        <f t="shared" si="30"/>
        <v>1.1883551322192957E-2</v>
      </c>
      <c r="AK85" s="360">
        <f t="shared" si="30"/>
        <v>1.0450753075536858E-2</v>
      </c>
      <c r="AL85" s="360">
        <f t="shared" si="30"/>
        <v>9.1907071282533309E-3</v>
      </c>
      <c r="AM85" s="360">
        <f t="shared" si="30"/>
        <v>8.0825847579397824E-3</v>
      </c>
      <c r="AN85" s="360">
        <f t="shared" si="30"/>
        <v>7.1080685585610632E-3</v>
      </c>
      <c r="AO85" s="360">
        <f t="shared" si="30"/>
        <v>6.251049651359651E-3</v>
      </c>
      <c r="AP85" s="360">
        <f t="shared" si="30"/>
        <v>5.4973614030073455E-3</v>
      </c>
    </row>
    <row r="86" spans="1:45" ht="28.5" x14ac:dyDescent="0.2">
      <c r="A86" s="284" t="s">
        <v>543</v>
      </c>
      <c r="B86" s="359">
        <f>B83*B85</f>
        <v>-739044.63339095749</v>
      </c>
      <c r="C86" s="359">
        <f>C83*C85</f>
        <v>1129199.9649689768</v>
      </c>
      <c r="D86" s="359">
        <f t="shared" ref="D86:AO86" si="31">D83*D85</f>
        <v>2253736.5951673952</v>
      </c>
      <c r="E86" s="359">
        <f t="shared" si="31"/>
        <v>3287334.1608860041</v>
      </c>
      <c r="F86" s="359">
        <f t="shared" si="31"/>
        <v>3139759.3660770478</v>
      </c>
      <c r="G86" s="359">
        <f t="shared" si="31"/>
        <v>2997489.2032893253</v>
      </c>
      <c r="H86" s="359">
        <f t="shared" si="31"/>
        <v>2694313.1533686426</v>
      </c>
      <c r="I86" s="359">
        <f t="shared" si="31"/>
        <v>2526850.3130020644</v>
      </c>
      <c r="J86" s="359">
        <f t="shared" si="31"/>
        <v>2320039.3288387475</v>
      </c>
      <c r="K86" s="359">
        <f t="shared" si="31"/>
        <v>2130169.9538586973</v>
      </c>
      <c r="L86" s="359">
        <f t="shared" si="31"/>
        <v>1955852.5439991562</v>
      </c>
      <c r="M86" s="359">
        <f t="shared" si="31"/>
        <v>1795811.6597823591</v>
      </c>
      <c r="N86" s="359">
        <f t="shared" si="31"/>
        <v>1614211.794650815</v>
      </c>
      <c r="O86" s="359">
        <f t="shared" si="31"/>
        <v>1513973.0409953899</v>
      </c>
      <c r="P86" s="359">
        <f t="shared" si="31"/>
        <v>1390114.5729088983</v>
      </c>
      <c r="Q86" s="359">
        <f t="shared" si="31"/>
        <v>1276395.9798699904</v>
      </c>
      <c r="R86" s="359">
        <f t="shared" si="31"/>
        <v>1171986.3033737845</v>
      </c>
      <c r="S86" s="359">
        <f t="shared" si="31"/>
        <v>1076122.7828141206</v>
      </c>
      <c r="T86" s="359">
        <f t="shared" si="31"/>
        <v>967316.79986444861</v>
      </c>
      <c r="U86" s="359">
        <f t="shared" si="31"/>
        <v>907290.96384739876</v>
      </c>
      <c r="V86" s="359">
        <f t="shared" si="31"/>
        <v>833089.9261389391</v>
      </c>
      <c r="W86" s="359">
        <f t="shared" si="31"/>
        <v>764960.51109919243</v>
      </c>
      <c r="X86" s="359">
        <f t="shared" si="31"/>
        <v>702405.50864611065</v>
      </c>
      <c r="Y86" s="359">
        <f t="shared" si="31"/>
        <v>644968.47251835128</v>
      </c>
      <c r="Z86" s="359">
        <f t="shared" si="31"/>
        <v>579763.58334808482</v>
      </c>
      <c r="AA86" s="359">
        <f t="shared" si="31"/>
        <v>543806.52290424425</v>
      </c>
      <c r="AB86" s="359">
        <f t="shared" si="31"/>
        <v>499343.76223698677</v>
      </c>
      <c r="AC86" s="359">
        <f t="shared" si="31"/>
        <v>458517.86700924853</v>
      </c>
      <c r="AD86" s="359">
        <f t="shared" si="31"/>
        <v>421031.17670395685</v>
      </c>
      <c r="AE86" s="359">
        <f t="shared" si="31"/>
        <v>386610.41464753594</v>
      </c>
      <c r="AF86" s="359">
        <f t="shared" si="31"/>
        <v>347528.37959333189</v>
      </c>
      <c r="AG86" s="359">
        <f t="shared" si="31"/>
        <v>325983.65160010383</v>
      </c>
      <c r="AH86" s="359">
        <f t="shared" si="31"/>
        <v>299335.82393215573</v>
      </c>
      <c r="AI86" s="359">
        <f t="shared" si="31"/>
        <v>274867.03976751922</v>
      </c>
      <c r="AJ86" s="359">
        <f t="shared" si="31"/>
        <v>252399.03110453949</v>
      </c>
      <c r="AK86" s="359">
        <f t="shared" si="31"/>
        <v>231768.12413830557</v>
      </c>
      <c r="AL86" s="359">
        <f t="shared" si="31"/>
        <v>208340.51628543195</v>
      </c>
      <c r="AM86" s="359">
        <f t="shared" si="31"/>
        <v>195428.81328906186</v>
      </c>
      <c r="AN86" s="359">
        <f t="shared" si="31"/>
        <v>179455.75159708303</v>
      </c>
      <c r="AO86" s="359">
        <f t="shared" si="31"/>
        <v>164788.54316250733</v>
      </c>
      <c r="AP86" s="359">
        <f>AP83*AP85</f>
        <v>151320.39131358964</v>
      </c>
    </row>
    <row r="87" spans="1:45" ht="14.25" x14ac:dyDescent="0.2">
      <c r="A87" s="284" t="s">
        <v>544</v>
      </c>
      <c r="B87" s="359">
        <f>SUM($B$86:B86)</f>
        <v>-739044.63339095749</v>
      </c>
      <c r="C87" s="359">
        <f>SUM($B$86:C86)</f>
        <v>390155.33157801931</v>
      </c>
      <c r="D87" s="359">
        <f>SUM($B$86:D86)</f>
        <v>2643891.9267454147</v>
      </c>
      <c r="E87" s="359">
        <f>SUM($B$86:E86)</f>
        <v>5931226.0876314193</v>
      </c>
      <c r="F87" s="359">
        <f>SUM($B$86:F86)</f>
        <v>9070985.4537084661</v>
      </c>
      <c r="G87" s="359">
        <f>SUM($B$86:G86)</f>
        <v>12068474.656997792</v>
      </c>
      <c r="H87" s="359">
        <f>SUM($B$86:H86)</f>
        <v>14762787.810366435</v>
      </c>
      <c r="I87" s="359">
        <f>SUM($B$86:I86)</f>
        <v>17289638.123368498</v>
      </c>
      <c r="J87" s="359">
        <f>SUM($B$86:J86)</f>
        <v>19609677.452207245</v>
      </c>
      <c r="K87" s="359">
        <f>SUM($B$86:K86)</f>
        <v>21739847.406065941</v>
      </c>
      <c r="L87" s="359">
        <f>SUM($B$86:L86)</f>
        <v>23695699.950065099</v>
      </c>
      <c r="M87" s="359">
        <f>SUM($B$86:M86)</f>
        <v>25491511.609847456</v>
      </c>
      <c r="N87" s="359">
        <f>SUM($B$86:N86)</f>
        <v>27105723.404498272</v>
      </c>
      <c r="O87" s="359">
        <f>SUM($B$86:O86)</f>
        <v>28619696.445493661</v>
      </c>
      <c r="P87" s="359">
        <f>SUM($B$86:P86)</f>
        <v>30009811.018402558</v>
      </c>
      <c r="Q87" s="359">
        <f>SUM($B$86:Q86)</f>
        <v>31286206.998272549</v>
      </c>
      <c r="R87" s="359">
        <f>SUM($B$86:R86)</f>
        <v>32458193.301646333</v>
      </c>
      <c r="S87" s="359">
        <f>SUM($B$86:S86)</f>
        <v>33534316.084460452</v>
      </c>
      <c r="T87" s="359">
        <f>SUM($B$86:T86)</f>
        <v>34501632.884324901</v>
      </c>
      <c r="U87" s="359">
        <f>SUM($B$86:U86)</f>
        <v>35408923.8481723</v>
      </c>
      <c r="V87" s="359">
        <f>SUM($B$86:V86)</f>
        <v>36242013.774311237</v>
      </c>
      <c r="W87" s="359">
        <f>SUM($B$86:W86)</f>
        <v>37006974.285410427</v>
      </c>
      <c r="X87" s="359">
        <f>SUM($B$86:X86)</f>
        <v>37709379.794056535</v>
      </c>
      <c r="Y87" s="359">
        <f>SUM($B$86:Y86)</f>
        <v>38354348.266574889</v>
      </c>
      <c r="Z87" s="359">
        <f>SUM($B$86:Z86)</f>
        <v>38934111.849922977</v>
      </c>
      <c r="AA87" s="359">
        <f>SUM($B$86:AA86)</f>
        <v>39477918.372827224</v>
      </c>
      <c r="AB87" s="359">
        <f>SUM($B$86:AB86)</f>
        <v>39977262.135064214</v>
      </c>
      <c r="AC87" s="359">
        <f>SUM($B$86:AC86)</f>
        <v>40435780.002073459</v>
      </c>
      <c r="AD87" s="359">
        <f>SUM($B$86:AD86)</f>
        <v>40856811.178777419</v>
      </c>
      <c r="AE87" s="359">
        <f>SUM($B$86:AE86)</f>
        <v>41243421.593424954</v>
      </c>
      <c r="AF87" s="359">
        <f>SUM($B$86:AF86)</f>
        <v>41590949.973018289</v>
      </c>
      <c r="AG87" s="359">
        <f>SUM($B$86:AG86)</f>
        <v>41916933.624618396</v>
      </c>
      <c r="AH87" s="359">
        <f>SUM($B$86:AH86)</f>
        <v>42216269.448550552</v>
      </c>
      <c r="AI87" s="359">
        <f>SUM($B$86:AI86)</f>
        <v>42491136.488318071</v>
      </c>
      <c r="AJ87" s="359">
        <f>SUM($B$86:AJ86)</f>
        <v>42743535.519422613</v>
      </c>
      <c r="AK87" s="359">
        <f>SUM($B$86:AK86)</f>
        <v>42975303.643560916</v>
      </c>
      <c r="AL87" s="359">
        <f>SUM($B$86:AL86)</f>
        <v>43183644.159846351</v>
      </c>
      <c r="AM87" s="359">
        <f>SUM($B$86:AM86)</f>
        <v>43379072.973135412</v>
      </c>
      <c r="AN87" s="359">
        <f>SUM($B$86:AN86)</f>
        <v>43558528.724732496</v>
      </c>
      <c r="AO87" s="359">
        <f>SUM($B$86:AO86)</f>
        <v>43723317.267895006</v>
      </c>
      <c r="AP87" s="359">
        <f>SUM($B$86:AP86)</f>
        <v>43874637.659208596</v>
      </c>
    </row>
    <row r="88" spans="1:45" ht="14.25" x14ac:dyDescent="0.2">
      <c r="A88" s="284" t="s">
        <v>545</v>
      </c>
      <c r="B88" s="361">
        <f>IF((ISERR(IRR($B$83:B83))),0,IF(IRR($B$83:B83)&lt;0,0,IRR($B$83:B83)))</f>
        <v>0</v>
      </c>
      <c r="C88" s="361">
        <f>IF((ISERR(IRR($B$83:C83))),0,IF(IRR($B$83:C83)&lt;0,0,IRR($B$83:C83)))</f>
        <v>0.73739612217301054</v>
      </c>
      <c r="D88" s="361">
        <f>IF((ISERR(IRR($B$83:D83))),0,IF(IRR($B$83:D83)&lt;0,0,IRR($B$83:D83)))</f>
        <v>2.0361075377506181</v>
      </c>
      <c r="E88" s="361">
        <f>IF((ISERR(IRR($B$83:E83))),0,IF(IRR($B$83:E83)&lt;0,0,IRR($B$83:E83)))</f>
        <v>2.437750960774423</v>
      </c>
      <c r="F88" s="361">
        <f>IF((ISERR(IRR($B$83:F83))),0,IF(IRR($B$83:F83)&lt;0,0,IRR($B$83:F83)))</f>
        <v>2.5361193174966696</v>
      </c>
      <c r="G88" s="361">
        <f>IF((ISERR(IRR($B$83:G83))),0,IF(IRR($B$83:G83)&lt;0,0,IRR($B$83:G83)))</f>
        <v>2.5636045263852671</v>
      </c>
      <c r="H88" s="361">
        <f>IF((ISERR(IRR($B$83:H83))),0,IF(IRR($B$83:H83)&lt;0,0,IRR($B$83:H83)))</f>
        <v>2.5712142653728276</v>
      </c>
      <c r="I88" s="361">
        <f>IF((ISERR(IRR($B$83:I83))),0,IF(IRR($B$83:I83)&lt;0,0,IRR($B$83:I83)))</f>
        <v>2.5734581991303727</v>
      </c>
      <c r="J88" s="361">
        <f>IF((ISERR(IRR($B$83:J83))),0,IF(IRR($B$83:J83)&lt;0,0,IRR($B$83:J83)))</f>
        <v>2.5741108494474125</v>
      </c>
      <c r="K88" s="361">
        <f>IF((ISERR(IRR($B$83:K83))),0,IF(IRR($B$83:K83)&lt;0,0,IRR($B$83:K83)))</f>
        <v>2.5743012021947251</v>
      </c>
      <c r="L88" s="361">
        <f>IF((ISERR(IRR($B$83:L83))),0,IF(IRR($B$83:L83)&lt;0,0,IRR($B$83:L83)))</f>
        <v>2.574356775081827</v>
      </c>
      <c r="M88" s="361">
        <f>IF((ISERR(IRR($B$83:M83))),0,IF(IRR($B$83:M83)&lt;0,0,IRR($B$83:M83)))</f>
        <v>2.5743730049063211</v>
      </c>
      <c r="N88" s="361">
        <f>IF((ISERR(IRR($B$83:N83))),0,IF(IRR($B$83:N83)&lt;0,0,IRR($B$83:N83)))</f>
        <v>2.5743776456559546</v>
      </c>
      <c r="O88" s="361">
        <f>IF((ISERR(IRR($B$83:O83))),0,IF(IRR($B$83:O83)&lt;0,0,IRR($B$83:O83)))</f>
        <v>2.5743790302940117</v>
      </c>
      <c r="P88" s="361">
        <f>IF((ISERR(IRR($B$83:P83))),0,IF(IRR($B$83:P83)&lt;0,0,IRR($B$83:P83)))</f>
        <v>2.5743794347434754</v>
      </c>
      <c r="Q88" s="361">
        <f>IF((ISERR(IRR($B$83:Q83))),0,IF(IRR($B$83:Q83)&lt;0,0,IRR($B$83:Q83)))</f>
        <v>2.5743795528832849</v>
      </c>
      <c r="R88" s="361">
        <f>IF((ISERR(IRR($B$83:R83))),0,IF(IRR($B$83:R83)&lt;0,0,IRR($B$83:R83)))</f>
        <v>2.5743795873921425</v>
      </c>
      <c r="S88" s="361">
        <f>IF((ISERR(IRR($B$83:S83))),0,IF(IRR($B$83:S83)&lt;0,0,IRR($B$83:S83)))</f>
        <v>2.5743795974721371</v>
      </c>
      <c r="T88" s="361">
        <f>IF((ISERR(IRR($B$83:T83))),0,IF(IRR($B$83:T83)&lt;0,0,IRR($B$83:T83)))</f>
        <v>2.5743796003549075</v>
      </c>
      <c r="U88" s="361">
        <f>IF((ISERR(IRR($B$83:U83))),0,IF(IRR($B$83:U83)&lt;0,0,IRR($B$83:U83)))</f>
        <v>2.5743796012150066</v>
      </c>
      <c r="V88" s="361">
        <f>IF((ISERR(IRR($B$83:V83))),0,IF(IRR($B$83:V83)&lt;0,0,IRR($B$83:V83)))</f>
        <v>2.5743796014662497</v>
      </c>
      <c r="W88" s="361">
        <f>IF((ISERR(IRR($B$83:W83))),0,IF(IRR($B$83:W83)&lt;0,0,IRR($B$83:W83)))</f>
        <v>2.5743796015396399</v>
      </c>
      <c r="X88" s="361">
        <f>IF((ISERR(IRR($B$83:X83))),0,IF(IRR($B$83:X83)&lt;0,0,IRR($B$83:X83)))</f>
        <v>2.5743796015610783</v>
      </c>
      <c r="Y88" s="361">
        <f>IF((ISERR(IRR($B$83:Y83))),0,IF(IRR($B$83:Y83)&lt;0,0,IRR($B$83:Y83)))</f>
        <v>2.5743796015673395</v>
      </c>
      <c r="Z88" s="361">
        <f>IF((ISERR(IRR($B$83:Z83))),0,IF(IRR($B$83:Z83)&lt;0,0,IRR($B$83:Z83)))</f>
        <v>2.5743796015691309</v>
      </c>
      <c r="AA88" s="361">
        <f>IF((ISERR(IRR($B$83:AA83))),0,IF(IRR($B$83:AA83)&lt;0,0,IRR($B$83:AA83)))</f>
        <v>2.5743796015696656</v>
      </c>
      <c r="AB88" s="361">
        <f>IF((ISERR(IRR($B$83:AB83))),0,IF(IRR($B$83:AB83)&lt;0,0,IRR($B$83:AB83)))</f>
        <v>2.5743796015698202</v>
      </c>
      <c r="AC88" s="361">
        <f>IF((ISERR(IRR($B$83:AC83))),0,IF(IRR($B$83:AC83)&lt;0,0,IRR($B$83:AC83)))</f>
        <v>2.5743796015698655</v>
      </c>
      <c r="AD88" s="361">
        <f>IF((ISERR(IRR($B$83:AD83))),0,IF(IRR($B$83:AD83)&lt;0,0,IRR($B$83:AD83)))</f>
        <v>2.5743796015698783</v>
      </c>
      <c r="AE88" s="361">
        <f>IF((ISERR(IRR($B$83:AE83))),0,IF(IRR($B$83:AE83)&lt;0,0,IRR($B$83:AE83)))</f>
        <v>2.574379601569881</v>
      </c>
      <c r="AF88" s="361">
        <f>IF((ISERR(IRR($B$83:AF83))),0,IF(IRR($B$83:AF83)&lt;0,0,IRR($B$83:AF83)))</f>
        <v>2.5743796015698797</v>
      </c>
      <c r="AG88" s="361">
        <f>IF((ISERR(IRR($B$83:AG83))),0,IF(IRR($B$83:AG83)&lt;0,0,IRR($B$83:AG83)))</f>
        <v>2.5743796015698757</v>
      </c>
      <c r="AH88" s="361">
        <f>IF((ISERR(IRR($B$83:AH83))),0,IF(IRR($B$83:AH83)&lt;0,0,IRR($B$83:AH83)))</f>
        <v>2.5743796015698686</v>
      </c>
      <c r="AI88" s="361">
        <f>IF((ISERR(IRR($B$83:AI83))),0,IF(IRR($B$83:AI83)&lt;0,0,IRR($B$83:AI83)))</f>
        <v>2.574379601569857</v>
      </c>
      <c r="AJ88" s="361">
        <f>IF((ISERR(IRR($B$83:AJ83))),0,IF(IRR($B$83:AJ83)&lt;0,0,IRR($B$83:AJ83)))</f>
        <v>2.5743796015698388</v>
      </c>
      <c r="AK88" s="361">
        <f>IF((ISERR(IRR($B$83:AK83))),0,IF(IRR($B$83:AK83)&lt;0,0,IRR($B$83:AK83)))</f>
        <v>2.574379601569813</v>
      </c>
      <c r="AL88" s="361">
        <f>IF((ISERR(IRR($B$83:AL83))),0,IF(IRR($B$83:AL83)&lt;0,0,IRR($B$83:AL83)))</f>
        <v>2.5743796015697762</v>
      </c>
      <c r="AM88" s="361">
        <f>IF((ISERR(IRR($B$83:AM83))),0,IF(IRR($B$83:AM83)&lt;0,0,IRR($B$83:AM83)))</f>
        <v>2.5743796015697251</v>
      </c>
      <c r="AN88" s="361">
        <f>IF((ISERR(IRR($B$83:AN83))),0,IF(IRR($B$83:AN83)&lt;0,0,IRR($B$83:AN83)))</f>
        <v>2.5743796015696541</v>
      </c>
      <c r="AO88" s="361">
        <f>IF((ISERR(IRR($B$83:AO83))),0,IF(IRR($B$83:AO83)&lt;0,0,IRR($B$83:AO83)))</f>
        <v>2.5743796015698854</v>
      </c>
      <c r="AP88" s="361">
        <f>IF((ISERR(IRR($B$83:AP83))),0,IF(IRR($B$83:AP83)&lt;0,0,IRR($B$83:AP83)))</f>
        <v>2.5743796015698854</v>
      </c>
    </row>
    <row r="89" spans="1:45" ht="14.25" x14ac:dyDescent="0.2">
      <c r="A89" s="284" t="s">
        <v>546</v>
      </c>
      <c r="B89" s="362">
        <f>IF(AND(B84&gt;0,A84&lt;0),(B74-(B84/(B84-A84))),0)</f>
        <v>0</v>
      </c>
      <c r="C89" s="362">
        <f t="shared" ref="C89:AP89" si="32">IF(AND(C84&gt;0,B84&lt;0),(C74-(C84/(C84-B84))),0)</f>
        <v>1.575573979495978</v>
      </c>
      <c r="D89" s="362">
        <f t="shared" si="32"/>
        <v>0</v>
      </c>
      <c r="E89" s="362">
        <f t="shared" si="32"/>
        <v>0</v>
      </c>
      <c r="F89" s="362">
        <f t="shared" si="32"/>
        <v>0</v>
      </c>
      <c r="G89" s="362">
        <f t="shared" si="32"/>
        <v>0</v>
      </c>
      <c r="H89" s="362">
        <f>IF(AND(H84&gt;0,G84&lt;0),(H74-(H84/(H84-G84))),0)</f>
        <v>0</v>
      </c>
      <c r="I89" s="362">
        <f t="shared" si="32"/>
        <v>0</v>
      </c>
      <c r="J89" s="362">
        <f t="shared" si="32"/>
        <v>0</v>
      </c>
      <c r="K89" s="362">
        <f t="shared" si="32"/>
        <v>0</v>
      </c>
      <c r="L89" s="362">
        <f t="shared" si="32"/>
        <v>0</v>
      </c>
      <c r="M89" s="362">
        <f t="shared" si="32"/>
        <v>0</v>
      </c>
      <c r="N89" s="362">
        <f t="shared" si="32"/>
        <v>0</v>
      </c>
      <c r="O89" s="362">
        <f t="shared" si="32"/>
        <v>0</v>
      </c>
      <c r="P89" s="362">
        <f t="shared" si="32"/>
        <v>0</v>
      </c>
      <c r="Q89" s="362">
        <f t="shared" si="32"/>
        <v>0</v>
      </c>
      <c r="R89" s="362">
        <f t="shared" si="32"/>
        <v>0</v>
      </c>
      <c r="S89" s="362">
        <f t="shared" si="32"/>
        <v>0</v>
      </c>
      <c r="T89" s="362">
        <f t="shared" si="32"/>
        <v>0</v>
      </c>
      <c r="U89" s="362">
        <f t="shared" si="32"/>
        <v>0</v>
      </c>
      <c r="V89" s="362">
        <f t="shared" si="32"/>
        <v>0</v>
      </c>
      <c r="W89" s="362">
        <f t="shared" si="32"/>
        <v>0</v>
      </c>
      <c r="X89" s="362">
        <f t="shared" si="32"/>
        <v>0</v>
      </c>
      <c r="Y89" s="362">
        <f t="shared" si="32"/>
        <v>0</v>
      </c>
      <c r="Z89" s="362">
        <f t="shared" si="32"/>
        <v>0</v>
      </c>
      <c r="AA89" s="362">
        <f t="shared" si="32"/>
        <v>0</v>
      </c>
      <c r="AB89" s="362">
        <f t="shared" si="32"/>
        <v>0</v>
      </c>
      <c r="AC89" s="362">
        <f t="shared" si="32"/>
        <v>0</v>
      </c>
      <c r="AD89" s="362">
        <f t="shared" si="32"/>
        <v>0</v>
      </c>
      <c r="AE89" s="362">
        <f t="shared" si="32"/>
        <v>0</v>
      </c>
      <c r="AF89" s="362">
        <f t="shared" si="32"/>
        <v>0</v>
      </c>
      <c r="AG89" s="362">
        <f t="shared" si="32"/>
        <v>0</v>
      </c>
      <c r="AH89" s="362">
        <f t="shared" si="32"/>
        <v>0</v>
      </c>
      <c r="AI89" s="362">
        <f t="shared" si="32"/>
        <v>0</v>
      </c>
      <c r="AJ89" s="362">
        <f t="shared" si="32"/>
        <v>0</v>
      </c>
      <c r="AK89" s="362">
        <f t="shared" si="32"/>
        <v>0</v>
      </c>
      <c r="AL89" s="362">
        <f t="shared" si="32"/>
        <v>0</v>
      </c>
      <c r="AM89" s="362">
        <f t="shared" si="32"/>
        <v>0</v>
      </c>
      <c r="AN89" s="362">
        <f t="shared" si="32"/>
        <v>0</v>
      </c>
      <c r="AO89" s="362">
        <f t="shared" si="32"/>
        <v>0</v>
      </c>
      <c r="AP89" s="362">
        <f t="shared" si="32"/>
        <v>0</v>
      </c>
    </row>
    <row r="90" spans="1:45" ht="15" thickBot="1" x14ac:dyDescent="0.25">
      <c r="A90" s="291" t="s">
        <v>547</v>
      </c>
      <c r="B90" s="196">
        <f t="shared" ref="B90:AP90" si="33">IF(AND(B87&gt;0,A87&lt;0),(B74-(B87/(B87-A87))),0)</f>
        <v>0</v>
      </c>
      <c r="C90" s="196">
        <f t="shared" si="33"/>
        <v>1.6544851720848768</v>
      </c>
      <c r="D90" s="196">
        <f t="shared" si="33"/>
        <v>0</v>
      </c>
      <c r="E90" s="196">
        <f t="shared" si="33"/>
        <v>0</v>
      </c>
      <c r="F90" s="196">
        <f t="shared" si="33"/>
        <v>0</v>
      </c>
      <c r="G90" s="196">
        <f t="shared" si="33"/>
        <v>0</v>
      </c>
      <c r="H90" s="196">
        <f t="shared" si="33"/>
        <v>0</v>
      </c>
      <c r="I90" s="196">
        <f t="shared" si="33"/>
        <v>0</v>
      </c>
      <c r="J90" s="196">
        <f t="shared" si="33"/>
        <v>0</v>
      </c>
      <c r="K90" s="196">
        <f t="shared" si="33"/>
        <v>0</v>
      </c>
      <c r="L90" s="196">
        <f t="shared" si="33"/>
        <v>0</v>
      </c>
      <c r="M90" s="196">
        <f t="shared" si="33"/>
        <v>0</v>
      </c>
      <c r="N90" s="196">
        <f t="shared" si="33"/>
        <v>0</v>
      </c>
      <c r="O90" s="196">
        <f t="shared" si="33"/>
        <v>0</v>
      </c>
      <c r="P90" s="196">
        <f t="shared" si="33"/>
        <v>0</v>
      </c>
      <c r="Q90" s="196">
        <f t="shared" si="33"/>
        <v>0</v>
      </c>
      <c r="R90" s="196">
        <f t="shared" si="33"/>
        <v>0</v>
      </c>
      <c r="S90" s="196">
        <f t="shared" si="33"/>
        <v>0</v>
      </c>
      <c r="T90" s="196">
        <f t="shared" si="33"/>
        <v>0</v>
      </c>
      <c r="U90" s="196">
        <f t="shared" si="33"/>
        <v>0</v>
      </c>
      <c r="V90" s="196">
        <f t="shared" si="33"/>
        <v>0</v>
      </c>
      <c r="W90" s="196">
        <f t="shared" si="33"/>
        <v>0</v>
      </c>
      <c r="X90" s="196">
        <f t="shared" si="33"/>
        <v>0</v>
      </c>
      <c r="Y90" s="196">
        <f t="shared" si="33"/>
        <v>0</v>
      </c>
      <c r="Z90" s="196">
        <f t="shared" si="33"/>
        <v>0</v>
      </c>
      <c r="AA90" s="196">
        <f t="shared" si="33"/>
        <v>0</v>
      </c>
      <c r="AB90" s="196">
        <f t="shared" si="33"/>
        <v>0</v>
      </c>
      <c r="AC90" s="196">
        <f t="shared" si="33"/>
        <v>0</v>
      </c>
      <c r="AD90" s="196">
        <f t="shared" si="33"/>
        <v>0</v>
      </c>
      <c r="AE90" s="196">
        <f t="shared" si="33"/>
        <v>0</v>
      </c>
      <c r="AF90" s="196">
        <f t="shared" si="33"/>
        <v>0</v>
      </c>
      <c r="AG90" s="196">
        <f t="shared" si="33"/>
        <v>0</v>
      </c>
      <c r="AH90" s="196">
        <f t="shared" si="33"/>
        <v>0</v>
      </c>
      <c r="AI90" s="196">
        <f t="shared" si="33"/>
        <v>0</v>
      </c>
      <c r="AJ90" s="196">
        <f t="shared" si="33"/>
        <v>0</v>
      </c>
      <c r="AK90" s="196">
        <f t="shared" si="33"/>
        <v>0</v>
      </c>
      <c r="AL90" s="196">
        <f t="shared" si="33"/>
        <v>0</v>
      </c>
      <c r="AM90" s="196">
        <f t="shared" si="33"/>
        <v>0</v>
      </c>
      <c r="AN90" s="196">
        <f t="shared" si="33"/>
        <v>0</v>
      </c>
      <c r="AO90" s="196">
        <f t="shared" si="33"/>
        <v>0</v>
      </c>
      <c r="AP90" s="196">
        <f t="shared" si="33"/>
        <v>0</v>
      </c>
    </row>
    <row r="91" spans="1:45" s="276" customFormat="1" x14ac:dyDescent="0.2">
      <c r="A91" s="250"/>
      <c r="B91" s="292">
        <v>2025</v>
      </c>
      <c r="C91" s="292">
        <f>B91+1</f>
        <v>2026</v>
      </c>
      <c r="D91" s="235">
        <f t="shared" ref="D91:AP91" si="34">C91+1</f>
        <v>2027</v>
      </c>
      <c r="E91" s="235">
        <f t="shared" si="34"/>
        <v>2028</v>
      </c>
      <c r="F91" s="235">
        <f t="shared" si="34"/>
        <v>2029</v>
      </c>
      <c r="G91" s="235">
        <f t="shared" si="34"/>
        <v>2030</v>
      </c>
      <c r="H91" s="235">
        <f t="shared" si="34"/>
        <v>2031</v>
      </c>
      <c r="I91" s="235">
        <f t="shared" si="34"/>
        <v>2032</v>
      </c>
      <c r="J91" s="235">
        <f t="shared" si="34"/>
        <v>2033</v>
      </c>
      <c r="K91" s="235">
        <f t="shared" si="34"/>
        <v>2034</v>
      </c>
      <c r="L91" s="235">
        <f t="shared" si="34"/>
        <v>2035</v>
      </c>
      <c r="M91" s="235">
        <f t="shared" si="34"/>
        <v>2036</v>
      </c>
      <c r="N91" s="235">
        <f t="shared" si="34"/>
        <v>2037</v>
      </c>
      <c r="O91" s="235">
        <f t="shared" si="34"/>
        <v>2038</v>
      </c>
      <c r="P91" s="235">
        <f t="shared" si="34"/>
        <v>2039</v>
      </c>
      <c r="Q91" s="235">
        <f t="shared" si="34"/>
        <v>2040</v>
      </c>
      <c r="R91" s="235">
        <f t="shared" si="34"/>
        <v>2041</v>
      </c>
      <c r="S91" s="235">
        <f t="shared" si="34"/>
        <v>2042</v>
      </c>
      <c r="T91" s="235">
        <f t="shared" si="34"/>
        <v>2043</v>
      </c>
      <c r="U91" s="235">
        <f t="shared" si="34"/>
        <v>2044</v>
      </c>
      <c r="V91" s="235">
        <f t="shared" si="34"/>
        <v>2045</v>
      </c>
      <c r="W91" s="235">
        <f t="shared" si="34"/>
        <v>2046</v>
      </c>
      <c r="X91" s="235">
        <f t="shared" si="34"/>
        <v>2047</v>
      </c>
      <c r="Y91" s="235">
        <f t="shared" si="34"/>
        <v>2048</v>
      </c>
      <c r="Z91" s="235">
        <f t="shared" si="34"/>
        <v>2049</v>
      </c>
      <c r="AA91" s="235">
        <f t="shared" si="34"/>
        <v>2050</v>
      </c>
      <c r="AB91" s="235">
        <f t="shared" si="34"/>
        <v>2051</v>
      </c>
      <c r="AC91" s="235">
        <f t="shared" si="34"/>
        <v>2052</v>
      </c>
      <c r="AD91" s="235">
        <f t="shared" si="34"/>
        <v>2053</v>
      </c>
      <c r="AE91" s="235">
        <f t="shared" si="34"/>
        <v>2054</v>
      </c>
      <c r="AF91" s="235">
        <f t="shared" si="34"/>
        <v>2055</v>
      </c>
      <c r="AG91" s="235">
        <f t="shared" si="34"/>
        <v>2056</v>
      </c>
      <c r="AH91" s="235">
        <f t="shared" si="34"/>
        <v>2057</v>
      </c>
      <c r="AI91" s="235">
        <f t="shared" si="34"/>
        <v>2058</v>
      </c>
      <c r="AJ91" s="235">
        <f t="shared" si="34"/>
        <v>2059</v>
      </c>
      <c r="AK91" s="235">
        <f t="shared" si="34"/>
        <v>2060</v>
      </c>
      <c r="AL91" s="235">
        <f t="shared" si="34"/>
        <v>2061</v>
      </c>
      <c r="AM91" s="235">
        <f t="shared" si="34"/>
        <v>2062</v>
      </c>
      <c r="AN91" s="235">
        <f t="shared" si="34"/>
        <v>2063</v>
      </c>
      <c r="AO91" s="235">
        <f t="shared" si="34"/>
        <v>2064</v>
      </c>
      <c r="AP91" s="235">
        <f t="shared" si="34"/>
        <v>2065</v>
      </c>
      <c r="AQ91" s="236"/>
      <c r="AR91" s="236"/>
      <c r="AS91" s="236"/>
    </row>
    <row r="92" spans="1:45" ht="15.6" customHeight="1" x14ac:dyDescent="0.2">
      <c r="A92" s="293" t="s">
        <v>548</v>
      </c>
      <c r="B92" s="294"/>
      <c r="C92" s="294"/>
      <c r="D92" s="294"/>
      <c r="E92" s="294"/>
      <c r="F92" s="294"/>
      <c r="G92" s="294"/>
      <c r="H92" s="294"/>
      <c r="I92" s="294"/>
      <c r="J92" s="294"/>
      <c r="K92" s="294"/>
      <c r="L92" s="405">
        <v>10</v>
      </c>
      <c r="M92" s="294"/>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2.75" x14ac:dyDescent="0.2">
      <c r="A93" s="295" t="s">
        <v>549</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550</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551</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552</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
      <c r="A97" s="493" t="s">
        <v>553</v>
      </c>
      <c r="B97" s="493"/>
      <c r="C97" s="493"/>
      <c r="D97" s="493"/>
      <c r="E97" s="493"/>
      <c r="F97" s="493"/>
      <c r="G97" s="493"/>
      <c r="H97" s="493"/>
      <c r="I97" s="493"/>
      <c r="J97" s="493"/>
      <c r="K97" s="493"/>
      <c r="L97" s="493"/>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row>
    <row r="98" spans="1:71" ht="16.5" hidden="1" thickBot="1" x14ac:dyDescent="0.25">
      <c r="C98" s="297"/>
    </row>
    <row r="99" spans="1:71" s="303" customFormat="1" ht="16.5" hidden="1" thickTop="1" x14ac:dyDescent="0.2">
      <c r="A99" s="298" t="s">
        <v>554</v>
      </c>
      <c r="B99" s="299">
        <f>B81*B85</f>
        <v>-3695222.9793989155</v>
      </c>
      <c r="C99" s="300">
        <f>C81*C85</f>
        <v>0</v>
      </c>
      <c r="D99" s="300">
        <f t="shared" ref="D99:AP99" si="35">D81*D85</f>
        <v>0</v>
      </c>
      <c r="E99" s="300">
        <f t="shared" si="35"/>
        <v>0</v>
      </c>
      <c r="F99" s="300">
        <f t="shared" si="35"/>
        <v>0</v>
      </c>
      <c r="G99" s="300">
        <f t="shared" si="35"/>
        <v>0</v>
      </c>
      <c r="H99" s="300">
        <f t="shared" si="35"/>
        <v>0</v>
      </c>
      <c r="I99" s="300">
        <f t="shared" si="35"/>
        <v>0</v>
      </c>
      <c r="J99" s="300">
        <f>J81*J85</f>
        <v>0</v>
      </c>
      <c r="K99" s="300">
        <f t="shared" si="35"/>
        <v>0</v>
      </c>
      <c r="L99" s="300">
        <f>L81*L85</f>
        <v>0</v>
      </c>
      <c r="M99" s="300">
        <f t="shared" si="35"/>
        <v>0</v>
      </c>
      <c r="N99" s="300">
        <f t="shared" si="35"/>
        <v>0</v>
      </c>
      <c r="O99" s="300">
        <f t="shared" si="35"/>
        <v>0</v>
      </c>
      <c r="P99" s="300">
        <f t="shared" si="35"/>
        <v>0</v>
      </c>
      <c r="Q99" s="300">
        <f t="shared" si="35"/>
        <v>0</v>
      </c>
      <c r="R99" s="300">
        <f t="shared" si="35"/>
        <v>0</v>
      </c>
      <c r="S99" s="300">
        <f t="shared" si="35"/>
        <v>0</v>
      </c>
      <c r="T99" s="300">
        <f t="shared" si="35"/>
        <v>0</v>
      </c>
      <c r="U99" s="300">
        <f t="shared" si="35"/>
        <v>0</v>
      </c>
      <c r="V99" s="300">
        <f t="shared" si="35"/>
        <v>0</v>
      </c>
      <c r="W99" s="300">
        <f t="shared" si="35"/>
        <v>0</v>
      </c>
      <c r="X99" s="300">
        <f t="shared" si="35"/>
        <v>0</v>
      </c>
      <c r="Y99" s="300">
        <f t="shared" si="35"/>
        <v>0</v>
      </c>
      <c r="Z99" s="300">
        <f t="shared" si="35"/>
        <v>0</v>
      </c>
      <c r="AA99" s="300">
        <f t="shared" si="35"/>
        <v>0</v>
      </c>
      <c r="AB99" s="300">
        <f t="shared" si="35"/>
        <v>0</v>
      </c>
      <c r="AC99" s="300">
        <f t="shared" si="35"/>
        <v>0</v>
      </c>
      <c r="AD99" s="300">
        <f t="shared" si="35"/>
        <v>0</v>
      </c>
      <c r="AE99" s="300">
        <f t="shared" si="35"/>
        <v>0</v>
      </c>
      <c r="AF99" s="300">
        <f t="shared" si="35"/>
        <v>0</v>
      </c>
      <c r="AG99" s="300">
        <f t="shared" si="35"/>
        <v>0</v>
      </c>
      <c r="AH99" s="300">
        <f t="shared" si="35"/>
        <v>0</v>
      </c>
      <c r="AI99" s="300">
        <f t="shared" si="35"/>
        <v>0</v>
      </c>
      <c r="AJ99" s="300">
        <f t="shared" si="35"/>
        <v>0</v>
      </c>
      <c r="AK99" s="300">
        <f t="shared" si="35"/>
        <v>0</v>
      </c>
      <c r="AL99" s="300">
        <f t="shared" si="35"/>
        <v>0</v>
      </c>
      <c r="AM99" s="300">
        <f t="shared" si="35"/>
        <v>0</v>
      </c>
      <c r="AN99" s="300">
        <f t="shared" si="35"/>
        <v>0</v>
      </c>
      <c r="AO99" s="300">
        <f t="shared" si="35"/>
        <v>0</v>
      </c>
      <c r="AP99" s="300">
        <f t="shared" si="35"/>
        <v>0</v>
      </c>
      <c r="AQ99" s="301">
        <f>SUM(B99:AP99)</f>
        <v>-3695222.9793989155</v>
      </c>
      <c r="AR99" s="302"/>
      <c r="AS99" s="302"/>
    </row>
    <row r="100" spans="1:71" s="306" customFormat="1" hidden="1" x14ac:dyDescent="0.2">
      <c r="A100" s="304">
        <f>AQ99</f>
        <v>-3695222.9793989155</v>
      </c>
      <c r="B100" s="305"/>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c r="AK100" s="273"/>
      <c r="AL100" s="273"/>
      <c r="AM100" s="273"/>
      <c r="AN100" s="273"/>
      <c r="AO100" s="273"/>
      <c r="AP100" s="273"/>
      <c r="AQ100" s="236"/>
      <c r="AR100" s="236"/>
      <c r="AS100" s="236"/>
    </row>
    <row r="101" spans="1:71" s="306" customFormat="1" hidden="1" x14ac:dyDescent="0.2">
      <c r="A101" s="304">
        <f>AP87</f>
        <v>43874637.659208596</v>
      </c>
      <c r="B101" s="305"/>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c r="AK101" s="273"/>
      <c r="AL101" s="273"/>
      <c r="AM101" s="273"/>
      <c r="AN101" s="273"/>
      <c r="AO101" s="273"/>
      <c r="AP101" s="273"/>
      <c r="AQ101" s="236"/>
      <c r="AR101" s="236"/>
      <c r="AS101" s="236"/>
    </row>
    <row r="102" spans="1:71" s="306" customFormat="1" hidden="1" x14ac:dyDescent="0.2">
      <c r="A102" s="307" t="s">
        <v>555</v>
      </c>
      <c r="B102" s="363">
        <f>(A101+-A100)/-A100</f>
        <v>12.873339688514676</v>
      </c>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c r="AK102" s="273"/>
      <c r="AL102" s="273"/>
      <c r="AM102" s="273"/>
      <c r="AN102" s="273"/>
      <c r="AO102" s="273"/>
      <c r="AP102" s="273"/>
      <c r="AQ102" s="236"/>
      <c r="AR102" s="236"/>
      <c r="AS102" s="236"/>
    </row>
    <row r="103" spans="1:71" s="306" customFormat="1" hidden="1" x14ac:dyDescent="0.2">
      <c r="A103" s="308"/>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c r="AK103" s="273"/>
      <c r="AL103" s="273"/>
      <c r="AM103" s="273"/>
      <c r="AN103" s="273"/>
      <c r="AO103" s="273"/>
      <c r="AP103" s="273"/>
      <c r="AQ103" s="236"/>
      <c r="AR103" s="236"/>
      <c r="AS103" s="236"/>
    </row>
    <row r="104" spans="1:71" ht="12.75" hidden="1" x14ac:dyDescent="0.2">
      <c r="A104" s="364" t="s">
        <v>556</v>
      </c>
      <c r="B104" s="364" t="s">
        <v>557</v>
      </c>
      <c r="C104" s="364" t="s">
        <v>558</v>
      </c>
      <c r="D104" s="364" t="s">
        <v>559</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65">
        <f>G30/1000/1000</f>
        <v>23.695699950065102</v>
      </c>
      <c r="B105" s="366">
        <f>L88</f>
        <v>2.574356775081827</v>
      </c>
      <c r="C105" s="367">
        <f>G28</f>
        <v>1.575573979495978</v>
      </c>
      <c r="D105" s="367">
        <f>G29</f>
        <v>1.6544851720848768</v>
      </c>
      <c r="E105" s="311" t="s">
        <v>560</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68"/>
      <c r="B107" s="369">
        <v>2024</v>
      </c>
      <c r="C107" s="370">
        <f t="shared" ref="C107:AP107" si="36">B107+1</f>
        <v>2025</v>
      </c>
      <c r="D107" s="370">
        <f t="shared" si="36"/>
        <v>2026</v>
      </c>
      <c r="E107" s="370">
        <f t="shared" si="36"/>
        <v>2027</v>
      </c>
      <c r="F107" s="370">
        <f t="shared" si="36"/>
        <v>2028</v>
      </c>
      <c r="G107" s="370">
        <f t="shared" si="36"/>
        <v>2029</v>
      </c>
      <c r="H107" s="370">
        <f t="shared" si="36"/>
        <v>2030</v>
      </c>
      <c r="I107" s="370">
        <f t="shared" si="36"/>
        <v>2031</v>
      </c>
      <c r="J107" s="370">
        <f t="shared" si="36"/>
        <v>2032</v>
      </c>
      <c r="K107" s="370">
        <f t="shared" si="36"/>
        <v>2033</v>
      </c>
      <c r="L107" s="370">
        <f t="shared" si="36"/>
        <v>2034</v>
      </c>
      <c r="M107" s="370">
        <f t="shared" si="36"/>
        <v>2035</v>
      </c>
      <c r="N107" s="370">
        <f t="shared" si="36"/>
        <v>2036</v>
      </c>
      <c r="O107" s="370">
        <f t="shared" si="36"/>
        <v>2037</v>
      </c>
      <c r="P107" s="370">
        <f t="shared" si="36"/>
        <v>2038</v>
      </c>
      <c r="Q107" s="370">
        <f t="shared" si="36"/>
        <v>2039</v>
      </c>
      <c r="R107" s="370">
        <f t="shared" si="36"/>
        <v>2040</v>
      </c>
      <c r="S107" s="370">
        <f t="shared" si="36"/>
        <v>2041</v>
      </c>
      <c r="T107" s="370">
        <f t="shared" si="36"/>
        <v>2042</v>
      </c>
      <c r="U107" s="370">
        <f t="shared" si="36"/>
        <v>2043</v>
      </c>
      <c r="V107" s="370">
        <f t="shared" si="36"/>
        <v>2044</v>
      </c>
      <c r="W107" s="370">
        <f t="shared" si="36"/>
        <v>2045</v>
      </c>
      <c r="X107" s="370">
        <f t="shared" si="36"/>
        <v>2046</v>
      </c>
      <c r="Y107" s="370">
        <f t="shared" si="36"/>
        <v>2047</v>
      </c>
      <c r="Z107" s="370">
        <f t="shared" si="36"/>
        <v>2048</v>
      </c>
      <c r="AA107" s="370">
        <f t="shared" si="36"/>
        <v>2049</v>
      </c>
      <c r="AB107" s="370">
        <f t="shared" si="36"/>
        <v>2050</v>
      </c>
      <c r="AC107" s="370">
        <f t="shared" si="36"/>
        <v>2051</v>
      </c>
      <c r="AD107" s="370">
        <f t="shared" si="36"/>
        <v>2052</v>
      </c>
      <c r="AE107" s="370">
        <f t="shared" si="36"/>
        <v>2053</v>
      </c>
      <c r="AF107" s="370">
        <f t="shared" si="36"/>
        <v>2054</v>
      </c>
      <c r="AG107" s="370">
        <f t="shared" si="36"/>
        <v>2055</v>
      </c>
      <c r="AH107" s="370">
        <f t="shared" si="36"/>
        <v>2056</v>
      </c>
      <c r="AI107" s="370">
        <f t="shared" si="36"/>
        <v>2057</v>
      </c>
      <c r="AJ107" s="370">
        <f t="shared" si="36"/>
        <v>2058</v>
      </c>
      <c r="AK107" s="370">
        <f t="shared" si="36"/>
        <v>2059</v>
      </c>
      <c r="AL107" s="370">
        <f t="shared" si="36"/>
        <v>2060</v>
      </c>
      <c r="AM107" s="370">
        <f t="shared" si="36"/>
        <v>2061</v>
      </c>
      <c r="AN107" s="370">
        <f t="shared" si="36"/>
        <v>2062</v>
      </c>
      <c r="AO107" s="370">
        <f t="shared" si="36"/>
        <v>2063</v>
      </c>
      <c r="AP107" s="370">
        <f t="shared" si="36"/>
        <v>2064</v>
      </c>
      <c r="AT107" s="306"/>
      <c r="AU107" s="306"/>
      <c r="AV107" s="306"/>
      <c r="AW107" s="306"/>
      <c r="AX107" s="306"/>
      <c r="AY107" s="306"/>
      <c r="AZ107" s="306"/>
      <c r="BA107" s="306"/>
      <c r="BB107" s="306"/>
      <c r="BC107" s="306"/>
      <c r="BD107" s="306"/>
      <c r="BE107" s="306"/>
      <c r="BF107" s="306"/>
      <c r="BG107" s="306"/>
    </row>
    <row r="108" spans="1:71" ht="12.75" hidden="1" x14ac:dyDescent="0.2">
      <c r="A108" s="371" t="s">
        <v>600</v>
      </c>
      <c r="B108" s="372"/>
      <c r="C108" s="372">
        <f>C109*$B$111*C112</f>
        <v>1479128.1199200004</v>
      </c>
      <c r="D108" s="372">
        <f t="shared" ref="D108:AP108" si="37">D109*$B$111*D112</f>
        <v>3249941.6600640006</v>
      </c>
      <c r="E108" s="372">
        <f t="shared" si="37"/>
        <v>5179588.797600002</v>
      </c>
      <c r="F108" s="372">
        <f t="shared" si="37"/>
        <v>5389336.3104000017</v>
      </c>
      <c r="G108" s="372">
        <f t="shared" si="37"/>
        <v>5604916.9320000019</v>
      </c>
      <c r="H108" s="372">
        <f t="shared" si="37"/>
        <v>5604916.9320000019</v>
      </c>
      <c r="I108" s="372">
        <f t="shared" si="37"/>
        <v>5604916.9320000019</v>
      </c>
      <c r="J108" s="372">
        <f t="shared" si="37"/>
        <v>5604916.9320000019</v>
      </c>
      <c r="K108" s="372">
        <f t="shared" si="37"/>
        <v>5604916.9320000019</v>
      </c>
      <c r="L108" s="372">
        <f t="shared" si="37"/>
        <v>5604916.9320000019</v>
      </c>
      <c r="M108" s="372">
        <f t="shared" si="37"/>
        <v>5604916.9320000019</v>
      </c>
      <c r="N108" s="372">
        <f t="shared" si="37"/>
        <v>5604916.9320000019</v>
      </c>
      <c r="O108" s="372">
        <f t="shared" si="37"/>
        <v>5604916.9320000019</v>
      </c>
      <c r="P108" s="372">
        <f t="shared" si="37"/>
        <v>5604916.9320000019</v>
      </c>
      <c r="Q108" s="372">
        <f t="shared" si="37"/>
        <v>5604916.9320000019</v>
      </c>
      <c r="R108" s="372">
        <f t="shared" si="37"/>
        <v>5604916.9320000019</v>
      </c>
      <c r="S108" s="372">
        <f t="shared" si="37"/>
        <v>5604916.9320000019</v>
      </c>
      <c r="T108" s="372">
        <f t="shared" si="37"/>
        <v>5604916.9320000019</v>
      </c>
      <c r="U108" s="372">
        <f t="shared" si="37"/>
        <v>5604916.9320000019</v>
      </c>
      <c r="V108" s="372">
        <f t="shared" si="37"/>
        <v>5604916.9320000019</v>
      </c>
      <c r="W108" s="372">
        <f t="shared" si="37"/>
        <v>5604916.9320000019</v>
      </c>
      <c r="X108" s="372">
        <f t="shared" si="37"/>
        <v>5604916.9320000019</v>
      </c>
      <c r="Y108" s="372">
        <f t="shared" si="37"/>
        <v>5604916.9320000019</v>
      </c>
      <c r="Z108" s="372">
        <f t="shared" si="37"/>
        <v>5604916.9320000019</v>
      </c>
      <c r="AA108" s="372">
        <f t="shared" si="37"/>
        <v>5604916.9320000019</v>
      </c>
      <c r="AB108" s="372">
        <f t="shared" si="37"/>
        <v>5604916.9320000019</v>
      </c>
      <c r="AC108" s="372">
        <f t="shared" si="37"/>
        <v>5604916.9320000019</v>
      </c>
      <c r="AD108" s="372">
        <f t="shared" si="37"/>
        <v>5604916.9320000019</v>
      </c>
      <c r="AE108" s="372">
        <f t="shared" si="37"/>
        <v>5604916.9320000019</v>
      </c>
      <c r="AF108" s="372">
        <f t="shared" si="37"/>
        <v>5604916.9320000019</v>
      </c>
      <c r="AG108" s="372">
        <f t="shared" si="37"/>
        <v>5604916.9320000019</v>
      </c>
      <c r="AH108" s="372">
        <f t="shared" si="37"/>
        <v>5604916.9320000019</v>
      </c>
      <c r="AI108" s="372">
        <f t="shared" si="37"/>
        <v>5604916.9320000019</v>
      </c>
      <c r="AJ108" s="372">
        <f t="shared" si="37"/>
        <v>5604916.9320000019</v>
      </c>
      <c r="AK108" s="372">
        <f t="shared" si="37"/>
        <v>5604916.9320000019</v>
      </c>
      <c r="AL108" s="372">
        <f t="shared" si="37"/>
        <v>5604916.9320000019</v>
      </c>
      <c r="AM108" s="372">
        <f t="shared" si="37"/>
        <v>5604916.9320000019</v>
      </c>
      <c r="AN108" s="372">
        <f t="shared" si="37"/>
        <v>5604916.9320000019</v>
      </c>
      <c r="AO108" s="372">
        <f t="shared" si="37"/>
        <v>5604916.9320000019</v>
      </c>
      <c r="AP108" s="372">
        <f t="shared" si="37"/>
        <v>5604916.9320000019</v>
      </c>
      <c r="AT108" s="306"/>
      <c r="AU108" s="306"/>
      <c r="AV108" s="306"/>
      <c r="AW108" s="306"/>
      <c r="AX108" s="306"/>
      <c r="AY108" s="306"/>
      <c r="AZ108" s="306"/>
      <c r="BA108" s="306"/>
      <c r="BB108" s="306"/>
      <c r="BC108" s="306"/>
      <c r="BD108" s="306"/>
      <c r="BE108" s="306"/>
      <c r="BF108" s="306"/>
      <c r="BG108" s="306"/>
    </row>
    <row r="109" spans="1:71" ht="12.75" hidden="1" x14ac:dyDescent="0.2">
      <c r="A109" s="371" t="s">
        <v>561</v>
      </c>
      <c r="B109" s="370"/>
      <c r="C109" s="370">
        <f>B109+$I$120*C113</f>
        <v>0.12276000000000002</v>
      </c>
      <c r="D109" s="370">
        <f>C109+$I$120*D113</f>
        <v>0.24552000000000004</v>
      </c>
      <c r="E109" s="370">
        <f t="shared" ref="E109:AP109" si="38">D109+$I$120*E113</f>
        <v>0.37200000000000011</v>
      </c>
      <c r="F109" s="370">
        <f t="shared" si="38"/>
        <v>0.37200000000000011</v>
      </c>
      <c r="G109" s="370">
        <f t="shared" si="38"/>
        <v>0.37200000000000011</v>
      </c>
      <c r="H109" s="370">
        <f t="shared" si="38"/>
        <v>0.37200000000000011</v>
      </c>
      <c r="I109" s="370">
        <f t="shared" si="38"/>
        <v>0.37200000000000011</v>
      </c>
      <c r="J109" s="370">
        <f t="shared" si="38"/>
        <v>0.37200000000000011</v>
      </c>
      <c r="K109" s="370">
        <f t="shared" si="38"/>
        <v>0.37200000000000011</v>
      </c>
      <c r="L109" s="370">
        <f t="shared" si="38"/>
        <v>0.37200000000000011</v>
      </c>
      <c r="M109" s="370">
        <f t="shared" si="38"/>
        <v>0.37200000000000011</v>
      </c>
      <c r="N109" s="370">
        <f t="shared" si="38"/>
        <v>0.37200000000000011</v>
      </c>
      <c r="O109" s="370">
        <f t="shared" si="38"/>
        <v>0.37200000000000011</v>
      </c>
      <c r="P109" s="370">
        <f t="shared" si="38"/>
        <v>0.37200000000000011</v>
      </c>
      <c r="Q109" s="370">
        <f t="shared" si="38"/>
        <v>0.37200000000000011</v>
      </c>
      <c r="R109" s="370">
        <f t="shared" si="38"/>
        <v>0.37200000000000011</v>
      </c>
      <c r="S109" s="370">
        <f t="shared" si="38"/>
        <v>0.37200000000000011</v>
      </c>
      <c r="T109" s="370">
        <f t="shared" si="38"/>
        <v>0.37200000000000011</v>
      </c>
      <c r="U109" s="370">
        <f t="shared" si="38"/>
        <v>0.37200000000000011</v>
      </c>
      <c r="V109" s="370">
        <f t="shared" si="38"/>
        <v>0.37200000000000011</v>
      </c>
      <c r="W109" s="370">
        <f t="shared" si="38"/>
        <v>0.37200000000000011</v>
      </c>
      <c r="X109" s="370">
        <f t="shared" si="38"/>
        <v>0.37200000000000011</v>
      </c>
      <c r="Y109" s="370">
        <f t="shared" si="38"/>
        <v>0.37200000000000011</v>
      </c>
      <c r="Z109" s="370">
        <f t="shared" si="38"/>
        <v>0.37200000000000011</v>
      </c>
      <c r="AA109" s="370">
        <f t="shared" si="38"/>
        <v>0.37200000000000011</v>
      </c>
      <c r="AB109" s="370">
        <f t="shared" si="38"/>
        <v>0.37200000000000011</v>
      </c>
      <c r="AC109" s="370">
        <f t="shared" si="38"/>
        <v>0.37200000000000011</v>
      </c>
      <c r="AD109" s="370">
        <f t="shared" si="38"/>
        <v>0.37200000000000011</v>
      </c>
      <c r="AE109" s="370">
        <f t="shared" si="38"/>
        <v>0.37200000000000011</v>
      </c>
      <c r="AF109" s="370">
        <f t="shared" si="38"/>
        <v>0.37200000000000011</v>
      </c>
      <c r="AG109" s="370">
        <f t="shared" si="38"/>
        <v>0.37200000000000011</v>
      </c>
      <c r="AH109" s="370">
        <f t="shared" si="38"/>
        <v>0.37200000000000011</v>
      </c>
      <c r="AI109" s="370">
        <f t="shared" si="38"/>
        <v>0.37200000000000011</v>
      </c>
      <c r="AJ109" s="370">
        <f t="shared" si="38"/>
        <v>0.37200000000000011</v>
      </c>
      <c r="AK109" s="370">
        <f t="shared" si="38"/>
        <v>0.37200000000000011</v>
      </c>
      <c r="AL109" s="370">
        <f t="shared" si="38"/>
        <v>0.37200000000000011</v>
      </c>
      <c r="AM109" s="370">
        <f t="shared" si="38"/>
        <v>0.37200000000000011</v>
      </c>
      <c r="AN109" s="370">
        <f t="shared" si="38"/>
        <v>0.37200000000000011</v>
      </c>
      <c r="AO109" s="370">
        <f t="shared" si="38"/>
        <v>0.37200000000000011</v>
      </c>
      <c r="AP109" s="370">
        <f t="shared" si="38"/>
        <v>0.37200000000000011</v>
      </c>
      <c r="AT109" s="306"/>
      <c r="AU109" s="306"/>
      <c r="AV109" s="306"/>
      <c r="AW109" s="306"/>
      <c r="AX109" s="306"/>
      <c r="AY109" s="306"/>
      <c r="AZ109" s="306"/>
      <c r="BA109" s="306"/>
      <c r="BB109" s="306"/>
      <c r="BC109" s="306"/>
      <c r="BD109" s="306"/>
      <c r="BE109" s="306"/>
      <c r="BF109" s="306"/>
      <c r="BG109" s="306"/>
    </row>
    <row r="110" spans="1:71" ht="12.75" hidden="1" x14ac:dyDescent="0.2">
      <c r="A110" s="371" t="s">
        <v>562</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06"/>
      <c r="AU110" s="306"/>
      <c r="AV110" s="306"/>
      <c r="AW110" s="306"/>
      <c r="AX110" s="306"/>
      <c r="AY110" s="306"/>
      <c r="AZ110" s="306"/>
      <c r="BA110" s="306"/>
      <c r="BB110" s="306"/>
      <c r="BC110" s="306"/>
      <c r="BD110" s="306"/>
      <c r="BE110" s="306"/>
      <c r="BF110" s="306"/>
      <c r="BG110" s="306"/>
    </row>
    <row r="111" spans="1:71" ht="12.75" hidden="1" x14ac:dyDescent="0.2">
      <c r="A111" s="371" t="s">
        <v>563</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06"/>
      <c r="AU111" s="306"/>
      <c r="AV111" s="306"/>
      <c r="AW111" s="306"/>
      <c r="AX111" s="306"/>
      <c r="AY111" s="306"/>
      <c r="AZ111" s="306"/>
      <c r="BA111" s="306"/>
      <c r="BB111" s="306"/>
      <c r="BC111" s="306"/>
      <c r="BD111" s="306"/>
      <c r="BE111" s="306"/>
      <c r="BF111" s="306"/>
      <c r="BG111" s="306"/>
    </row>
    <row r="112" spans="1:71" ht="12.75" hidden="1" x14ac:dyDescent="0.2">
      <c r="A112" s="371" t="s">
        <v>564</v>
      </c>
      <c r="B112" s="403">
        <v>2449.0500000000002</v>
      </c>
      <c r="C112" s="403">
        <v>2750.9</v>
      </c>
      <c r="D112" s="403">
        <v>3022.14</v>
      </c>
      <c r="E112" s="403">
        <v>3178.91</v>
      </c>
      <c r="F112" s="403">
        <v>3307.64</v>
      </c>
      <c r="G112" s="403">
        <v>3439.95</v>
      </c>
      <c r="H112" s="403">
        <f>G112</f>
        <v>3439.95</v>
      </c>
      <c r="I112" s="403">
        <f t="shared" ref="I112:AT112" si="39">H112</f>
        <v>3439.95</v>
      </c>
      <c r="J112" s="403">
        <f t="shared" si="39"/>
        <v>3439.95</v>
      </c>
      <c r="K112" s="403">
        <f t="shared" si="39"/>
        <v>3439.95</v>
      </c>
      <c r="L112" s="403">
        <f t="shared" si="39"/>
        <v>3439.95</v>
      </c>
      <c r="M112" s="403">
        <f t="shared" si="39"/>
        <v>3439.95</v>
      </c>
      <c r="N112" s="403">
        <f t="shared" si="39"/>
        <v>3439.95</v>
      </c>
      <c r="O112" s="403">
        <f t="shared" si="39"/>
        <v>3439.95</v>
      </c>
      <c r="P112" s="403">
        <f t="shared" si="39"/>
        <v>3439.95</v>
      </c>
      <c r="Q112" s="403">
        <f t="shared" si="39"/>
        <v>3439.95</v>
      </c>
      <c r="R112" s="403">
        <f t="shared" si="39"/>
        <v>3439.95</v>
      </c>
      <c r="S112" s="403">
        <f t="shared" si="39"/>
        <v>3439.95</v>
      </c>
      <c r="T112" s="403">
        <f t="shared" si="39"/>
        <v>3439.95</v>
      </c>
      <c r="U112" s="403">
        <f t="shared" si="39"/>
        <v>3439.95</v>
      </c>
      <c r="V112" s="403">
        <f t="shared" si="39"/>
        <v>3439.95</v>
      </c>
      <c r="W112" s="403">
        <f t="shared" si="39"/>
        <v>3439.95</v>
      </c>
      <c r="X112" s="403">
        <f t="shared" si="39"/>
        <v>3439.95</v>
      </c>
      <c r="Y112" s="403">
        <f t="shared" si="39"/>
        <v>3439.95</v>
      </c>
      <c r="Z112" s="403">
        <f t="shared" si="39"/>
        <v>3439.95</v>
      </c>
      <c r="AA112" s="403">
        <f t="shared" si="39"/>
        <v>3439.95</v>
      </c>
      <c r="AB112" s="403">
        <f t="shared" si="39"/>
        <v>3439.95</v>
      </c>
      <c r="AC112" s="403">
        <f t="shared" si="39"/>
        <v>3439.95</v>
      </c>
      <c r="AD112" s="403">
        <f t="shared" si="39"/>
        <v>3439.95</v>
      </c>
      <c r="AE112" s="403">
        <f t="shared" si="39"/>
        <v>3439.95</v>
      </c>
      <c r="AF112" s="403">
        <f t="shared" si="39"/>
        <v>3439.95</v>
      </c>
      <c r="AG112" s="403">
        <f t="shared" si="39"/>
        <v>3439.95</v>
      </c>
      <c r="AH112" s="403">
        <f t="shared" si="39"/>
        <v>3439.95</v>
      </c>
      <c r="AI112" s="403">
        <f t="shared" si="39"/>
        <v>3439.95</v>
      </c>
      <c r="AJ112" s="403">
        <f t="shared" si="39"/>
        <v>3439.95</v>
      </c>
      <c r="AK112" s="403">
        <f t="shared" si="39"/>
        <v>3439.95</v>
      </c>
      <c r="AL112" s="403">
        <f t="shared" si="39"/>
        <v>3439.95</v>
      </c>
      <c r="AM112" s="403">
        <f t="shared" si="39"/>
        <v>3439.95</v>
      </c>
      <c r="AN112" s="403">
        <f t="shared" si="39"/>
        <v>3439.95</v>
      </c>
      <c r="AO112" s="403">
        <f t="shared" si="39"/>
        <v>3439.95</v>
      </c>
      <c r="AP112" s="403">
        <f t="shared" si="39"/>
        <v>3439.95</v>
      </c>
      <c r="AQ112" s="403">
        <f t="shared" si="39"/>
        <v>3439.95</v>
      </c>
      <c r="AR112" s="403">
        <f t="shared" si="39"/>
        <v>3439.95</v>
      </c>
      <c r="AS112" s="403">
        <f t="shared" si="39"/>
        <v>3439.95</v>
      </c>
      <c r="AT112" s="403">
        <f t="shared" si="39"/>
        <v>3439.95</v>
      </c>
      <c r="AU112" s="306"/>
      <c r="AV112" s="306"/>
      <c r="AW112" s="306"/>
      <c r="AX112" s="306"/>
      <c r="AY112" s="306"/>
      <c r="AZ112" s="306"/>
      <c r="BA112" s="306"/>
      <c r="BB112" s="306"/>
      <c r="BC112" s="306"/>
      <c r="BD112" s="306"/>
      <c r="BE112" s="306"/>
      <c r="BF112" s="306"/>
      <c r="BG112" s="306"/>
    </row>
    <row r="113" spans="1:71" ht="15" hidden="1" x14ac:dyDescent="0.2">
      <c r="A113" s="374" t="s">
        <v>565</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06"/>
      <c r="AU113" s="306"/>
      <c r="AV113" s="306"/>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68"/>
      <c r="B116" s="494" t="s">
        <v>566</v>
      </c>
      <c r="C116" s="495"/>
      <c r="D116" s="494" t="s">
        <v>567</v>
      </c>
      <c r="E116" s="495"/>
      <c r="F116" s="368"/>
      <c r="G116" s="368"/>
      <c r="H116" s="368"/>
      <c r="I116" s="368"/>
      <c r="J116" s="368"/>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71" t="s">
        <v>568</v>
      </c>
      <c r="B117" s="377"/>
      <c r="C117" s="368" t="s">
        <v>569</v>
      </c>
      <c r="D117" s="377">
        <f>'3.1. паспорт Техсостояние ПС'!O26</f>
        <v>0.4</v>
      </c>
      <c r="E117" s="368" t="s">
        <v>569</v>
      </c>
      <c r="F117" s="368"/>
      <c r="G117" s="368"/>
      <c r="H117" s="368"/>
      <c r="I117" s="368"/>
      <c r="J117" s="368"/>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71" t="s">
        <v>568</v>
      </c>
      <c r="B118" s="368">
        <f>$B$110*B117</f>
        <v>0</v>
      </c>
      <c r="C118" s="368" t="s">
        <v>125</v>
      </c>
      <c r="D118" s="368">
        <f>$B$110*D117</f>
        <v>0.37200000000000005</v>
      </c>
      <c r="E118" s="368" t="s">
        <v>125</v>
      </c>
      <c r="F118" s="371" t="s">
        <v>570</v>
      </c>
      <c r="G118" s="368">
        <f>D117-B117</f>
        <v>0.4</v>
      </c>
      <c r="H118" s="368" t="s">
        <v>569</v>
      </c>
      <c r="I118" s="378">
        <f>$B$110*G118</f>
        <v>0.37200000000000005</v>
      </c>
      <c r="J118" s="368"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68"/>
      <c r="B119" s="368"/>
      <c r="C119" s="368"/>
      <c r="D119" s="368"/>
      <c r="E119" s="368"/>
      <c r="F119" s="371" t="s">
        <v>571</v>
      </c>
      <c r="G119" s="368">
        <f>I119/$B$110</f>
        <v>0</v>
      </c>
      <c r="H119" s="368" t="s">
        <v>569</v>
      </c>
      <c r="I119" s="377"/>
      <c r="J119" s="368"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79"/>
      <c r="B120" s="380"/>
      <c r="C120" s="380"/>
      <c r="D120" s="380"/>
      <c r="E120" s="380"/>
      <c r="F120" s="381" t="s">
        <v>572</v>
      </c>
      <c r="G120" s="378">
        <f>G118</f>
        <v>0.4</v>
      </c>
      <c r="H120" s="368" t="s">
        <v>569</v>
      </c>
      <c r="I120" s="373">
        <f>I118</f>
        <v>0.37200000000000005</v>
      </c>
      <c r="J120" s="368"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82" t="s">
        <v>573</v>
      </c>
      <c r="B122" s="383">
        <f>'6.2. Паспорт фин осв ввод'!AC52</f>
        <v>3.9403969999999999</v>
      </c>
      <c r="C122" s="311"/>
      <c r="D122" s="488" t="s">
        <v>319</v>
      </c>
      <c r="E122" s="314" t="s">
        <v>515</v>
      </c>
      <c r="F122" s="315">
        <v>35</v>
      </c>
      <c r="G122" s="489" t="s">
        <v>574</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82" t="s">
        <v>319</v>
      </c>
      <c r="B123" s="384">
        <v>30</v>
      </c>
      <c r="C123" s="311"/>
      <c r="D123" s="488"/>
      <c r="E123" s="314" t="s">
        <v>516</v>
      </c>
      <c r="F123" s="315">
        <v>30</v>
      </c>
      <c r="G123" s="489"/>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82" t="s">
        <v>575</v>
      </c>
      <c r="B124" s="384" t="s">
        <v>585</v>
      </c>
      <c r="C124" s="316" t="s">
        <v>576</v>
      </c>
      <c r="D124" s="488"/>
      <c r="E124" s="314" t="s">
        <v>577</v>
      </c>
      <c r="F124" s="315">
        <v>30</v>
      </c>
      <c r="G124" s="489"/>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6" customFormat="1" hidden="1" x14ac:dyDescent="0.2">
      <c r="A125" s="385"/>
      <c r="B125" s="386"/>
      <c r="C125" s="317"/>
      <c r="D125" s="488"/>
      <c r="E125" s="314" t="s">
        <v>578</v>
      </c>
      <c r="F125" s="315">
        <v>30</v>
      </c>
      <c r="G125" s="489"/>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82" t="s">
        <v>579</v>
      </c>
      <c r="B126" s="387">
        <f>$B$122*1000*1000</f>
        <v>3940397</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82" t="s">
        <v>580</v>
      </c>
      <c r="B127" s="388">
        <v>0.03</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12.75" hidden="1" x14ac:dyDescent="0.2">
      <c r="A128" s="313"/>
      <c r="B128" s="319"/>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82" t="s">
        <v>581</v>
      </c>
      <c r="B129" s="389">
        <v>0.1371</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90"/>
      <c r="B130" s="391"/>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2.75" hidden="1" x14ac:dyDescent="0.2">
      <c r="A131" s="400"/>
      <c r="B131" s="401"/>
      <c r="C131" s="401">
        <v>2024</v>
      </c>
      <c r="D131" s="401">
        <v>2025</v>
      </c>
      <c r="E131" s="401">
        <v>2026</v>
      </c>
      <c r="F131" s="401">
        <v>2027</v>
      </c>
      <c r="G131" s="401">
        <v>2028</v>
      </c>
      <c r="H131" s="401">
        <v>2029</v>
      </c>
      <c r="I131" s="401">
        <v>2030</v>
      </c>
      <c r="J131" s="401">
        <v>2031</v>
      </c>
      <c r="K131" s="401">
        <v>2032</v>
      </c>
      <c r="L131" s="401">
        <v>2033</v>
      </c>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402" t="s">
        <v>599</v>
      </c>
      <c r="B132" s="403"/>
      <c r="C132" s="403">
        <v>2449.0500000000002</v>
      </c>
      <c r="D132" s="403">
        <v>2750.9</v>
      </c>
      <c r="E132" s="403">
        <v>3022.14</v>
      </c>
      <c r="F132" s="403">
        <v>3178.91</v>
      </c>
      <c r="G132" s="403">
        <v>3307.64</v>
      </c>
      <c r="H132" s="403">
        <v>3439.95</v>
      </c>
      <c r="I132" s="403">
        <f>H132</f>
        <v>3439.95</v>
      </c>
      <c r="J132" s="403">
        <f t="shared" ref="J132:AT132" si="40">I132</f>
        <v>3439.95</v>
      </c>
      <c r="K132" s="403">
        <f t="shared" si="40"/>
        <v>3439.95</v>
      </c>
      <c r="L132" s="403">
        <f t="shared" si="40"/>
        <v>3439.95</v>
      </c>
      <c r="M132" s="403">
        <f t="shared" si="40"/>
        <v>3439.95</v>
      </c>
      <c r="N132" s="403">
        <f t="shared" si="40"/>
        <v>3439.95</v>
      </c>
      <c r="O132" s="403">
        <f t="shared" si="40"/>
        <v>3439.95</v>
      </c>
      <c r="P132" s="403">
        <f t="shared" si="40"/>
        <v>3439.95</v>
      </c>
      <c r="Q132" s="403">
        <f t="shared" si="40"/>
        <v>3439.95</v>
      </c>
      <c r="R132" s="403">
        <f t="shared" si="40"/>
        <v>3439.95</v>
      </c>
      <c r="S132" s="403">
        <f t="shared" si="40"/>
        <v>3439.95</v>
      </c>
      <c r="T132" s="403">
        <f t="shared" si="40"/>
        <v>3439.95</v>
      </c>
      <c r="U132" s="403">
        <f t="shared" si="40"/>
        <v>3439.95</v>
      </c>
      <c r="V132" s="403">
        <f t="shared" si="40"/>
        <v>3439.95</v>
      </c>
      <c r="W132" s="403">
        <f t="shared" si="40"/>
        <v>3439.95</v>
      </c>
      <c r="X132" s="403">
        <f t="shared" si="40"/>
        <v>3439.95</v>
      </c>
      <c r="Y132" s="403">
        <f t="shared" si="40"/>
        <v>3439.95</v>
      </c>
      <c r="Z132" s="403">
        <f t="shared" si="40"/>
        <v>3439.95</v>
      </c>
      <c r="AA132" s="403">
        <f t="shared" si="40"/>
        <v>3439.95</v>
      </c>
      <c r="AB132" s="403">
        <f t="shared" si="40"/>
        <v>3439.95</v>
      </c>
      <c r="AC132" s="403">
        <f t="shared" si="40"/>
        <v>3439.95</v>
      </c>
      <c r="AD132" s="403">
        <f t="shared" si="40"/>
        <v>3439.95</v>
      </c>
      <c r="AE132" s="403">
        <f t="shared" si="40"/>
        <v>3439.95</v>
      </c>
      <c r="AF132" s="403">
        <f t="shared" si="40"/>
        <v>3439.95</v>
      </c>
      <c r="AG132" s="403">
        <f t="shared" si="40"/>
        <v>3439.95</v>
      </c>
      <c r="AH132" s="403">
        <f t="shared" si="40"/>
        <v>3439.95</v>
      </c>
      <c r="AI132" s="403">
        <f t="shared" si="40"/>
        <v>3439.95</v>
      </c>
      <c r="AJ132" s="403">
        <f t="shared" si="40"/>
        <v>3439.95</v>
      </c>
      <c r="AK132" s="403">
        <f t="shared" si="40"/>
        <v>3439.95</v>
      </c>
      <c r="AL132" s="403">
        <f t="shared" si="40"/>
        <v>3439.95</v>
      </c>
      <c r="AM132" s="403">
        <f t="shared" si="40"/>
        <v>3439.95</v>
      </c>
      <c r="AN132" s="403">
        <f t="shared" si="40"/>
        <v>3439.95</v>
      </c>
      <c r="AO132" s="403">
        <f t="shared" si="40"/>
        <v>3439.95</v>
      </c>
      <c r="AP132" s="403">
        <f t="shared" si="40"/>
        <v>3439.95</v>
      </c>
      <c r="AQ132" s="403">
        <f t="shared" si="40"/>
        <v>3439.95</v>
      </c>
      <c r="AR132" s="403">
        <f t="shared" si="40"/>
        <v>3439.95</v>
      </c>
      <c r="AS132" s="403">
        <f t="shared" si="40"/>
        <v>3439.95</v>
      </c>
      <c r="AT132" s="403">
        <f t="shared" si="40"/>
        <v>3439.95</v>
      </c>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6"/>
      <c r="AR133" s="276"/>
      <c r="AS133" s="276"/>
      <c r="BH133" s="311"/>
      <c r="BI133" s="311"/>
      <c r="BJ133" s="311"/>
      <c r="BK133" s="311"/>
      <c r="BL133" s="311"/>
      <c r="BM133" s="311"/>
      <c r="BN133" s="311"/>
      <c r="BO133" s="311"/>
      <c r="BP133" s="311"/>
      <c r="BQ133" s="311"/>
      <c r="BR133" s="311"/>
      <c r="BS133" s="311"/>
    </row>
    <row r="134" spans="1:71" hidden="1" x14ac:dyDescent="0.2">
      <c r="A134" s="382" t="s">
        <v>582</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6"/>
      <c r="AR134" s="276"/>
      <c r="AS134" s="276"/>
      <c r="BH134" s="318"/>
      <c r="BI134" s="318"/>
      <c r="BJ134" s="318"/>
      <c r="BK134" s="318"/>
      <c r="BL134" s="318"/>
      <c r="BM134" s="318"/>
      <c r="BN134" s="318"/>
      <c r="BO134" s="318"/>
      <c r="BP134" s="318"/>
      <c r="BQ134" s="318"/>
      <c r="BR134" s="318"/>
      <c r="BS134" s="318"/>
    </row>
    <row r="135" spans="1:71" ht="12.75" hidden="1" x14ac:dyDescent="0.2">
      <c r="A135" s="382"/>
      <c r="B135" s="392">
        <v>2024</v>
      </c>
      <c r="C135" s="392">
        <f>B135+1</f>
        <v>2025</v>
      </c>
      <c r="D135" s="392">
        <f t="shared" ref="D135:AY135" si="41">C135+1</f>
        <v>2026</v>
      </c>
      <c r="E135" s="392">
        <f t="shared" si="41"/>
        <v>2027</v>
      </c>
      <c r="F135" s="392">
        <f t="shared" si="41"/>
        <v>2028</v>
      </c>
      <c r="G135" s="392">
        <f t="shared" si="41"/>
        <v>2029</v>
      </c>
      <c r="H135" s="392">
        <f t="shared" si="41"/>
        <v>2030</v>
      </c>
      <c r="I135" s="392">
        <f t="shared" si="41"/>
        <v>2031</v>
      </c>
      <c r="J135" s="392">
        <f t="shared" si="41"/>
        <v>2032</v>
      </c>
      <c r="K135" s="392">
        <f t="shared" si="41"/>
        <v>2033</v>
      </c>
      <c r="L135" s="392">
        <f t="shared" si="41"/>
        <v>2034</v>
      </c>
      <c r="M135" s="392">
        <f t="shared" si="41"/>
        <v>2035</v>
      </c>
      <c r="N135" s="392">
        <f t="shared" si="41"/>
        <v>2036</v>
      </c>
      <c r="O135" s="392">
        <f t="shared" si="41"/>
        <v>2037</v>
      </c>
      <c r="P135" s="392">
        <f t="shared" si="41"/>
        <v>2038</v>
      </c>
      <c r="Q135" s="392">
        <f t="shared" si="41"/>
        <v>2039</v>
      </c>
      <c r="R135" s="392">
        <f t="shared" si="41"/>
        <v>2040</v>
      </c>
      <c r="S135" s="392">
        <f t="shared" si="41"/>
        <v>2041</v>
      </c>
      <c r="T135" s="392">
        <f t="shared" si="41"/>
        <v>2042</v>
      </c>
      <c r="U135" s="392">
        <f t="shared" si="41"/>
        <v>2043</v>
      </c>
      <c r="V135" s="392">
        <f t="shared" si="41"/>
        <v>2044</v>
      </c>
      <c r="W135" s="392">
        <f t="shared" si="41"/>
        <v>2045</v>
      </c>
      <c r="X135" s="392">
        <f t="shared" si="41"/>
        <v>2046</v>
      </c>
      <c r="Y135" s="392">
        <f t="shared" si="41"/>
        <v>2047</v>
      </c>
      <c r="Z135" s="392">
        <f t="shared" si="41"/>
        <v>2048</v>
      </c>
      <c r="AA135" s="392">
        <f t="shared" si="41"/>
        <v>2049</v>
      </c>
      <c r="AB135" s="392">
        <f t="shared" si="41"/>
        <v>2050</v>
      </c>
      <c r="AC135" s="392">
        <f t="shared" si="41"/>
        <v>2051</v>
      </c>
      <c r="AD135" s="392">
        <f t="shared" si="41"/>
        <v>2052</v>
      </c>
      <c r="AE135" s="392">
        <f t="shared" si="41"/>
        <v>2053</v>
      </c>
      <c r="AF135" s="392">
        <f t="shared" si="41"/>
        <v>2054</v>
      </c>
      <c r="AG135" s="392">
        <f t="shared" si="41"/>
        <v>2055</v>
      </c>
      <c r="AH135" s="392">
        <f t="shared" si="41"/>
        <v>2056</v>
      </c>
      <c r="AI135" s="392">
        <f t="shared" si="41"/>
        <v>2057</v>
      </c>
      <c r="AJ135" s="392">
        <f t="shared" si="41"/>
        <v>2058</v>
      </c>
      <c r="AK135" s="392">
        <f t="shared" si="41"/>
        <v>2059</v>
      </c>
      <c r="AL135" s="392">
        <f t="shared" si="41"/>
        <v>2060</v>
      </c>
      <c r="AM135" s="392">
        <f t="shared" si="41"/>
        <v>2061</v>
      </c>
      <c r="AN135" s="392">
        <f t="shared" si="41"/>
        <v>2062</v>
      </c>
      <c r="AO135" s="392">
        <f t="shared" si="41"/>
        <v>2063</v>
      </c>
      <c r="AP135" s="392">
        <f t="shared" si="41"/>
        <v>2064</v>
      </c>
      <c r="AQ135" s="392">
        <f t="shared" si="41"/>
        <v>2065</v>
      </c>
      <c r="AR135" s="392">
        <f t="shared" si="41"/>
        <v>2066</v>
      </c>
      <c r="AS135" s="392">
        <f t="shared" si="41"/>
        <v>2067</v>
      </c>
      <c r="AT135" s="392">
        <f t="shared" si="41"/>
        <v>2068</v>
      </c>
      <c r="AU135" s="392">
        <f t="shared" si="41"/>
        <v>2069</v>
      </c>
      <c r="AV135" s="392">
        <f t="shared" si="41"/>
        <v>2070</v>
      </c>
      <c r="AW135" s="392">
        <f t="shared" si="41"/>
        <v>2071</v>
      </c>
      <c r="AX135" s="392">
        <f t="shared" si="41"/>
        <v>2072</v>
      </c>
      <c r="AY135" s="392">
        <f t="shared" si="41"/>
        <v>2073</v>
      </c>
    </row>
    <row r="136" spans="1:71" ht="15" hidden="1" x14ac:dyDescent="0.2">
      <c r="A136" s="382" t="s">
        <v>583</v>
      </c>
      <c r="B136" s="414">
        <v>9.1135032622053413E-2</v>
      </c>
      <c r="C136" s="414">
        <v>7.8163170639641913E-2</v>
      </c>
      <c r="D136" s="414">
        <v>5.2628968689616612E-2</v>
      </c>
      <c r="E136" s="414">
        <v>4.4208979893394937E-2</v>
      </c>
      <c r="F136" s="414">
        <v>4.4208979893394937E-2</v>
      </c>
      <c r="G136" s="414">
        <f>F136</f>
        <v>4.4208979893394937E-2</v>
      </c>
      <c r="H136" s="414">
        <f t="shared" ref="H136" si="42">G136</f>
        <v>4.4208979893394937E-2</v>
      </c>
      <c r="I136" s="414">
        <f t="shared" ref="I136" si="43">H136</f>
        <v>4.4208979893394937E-2</v>
      </c>
      <c r="J136" s="414">
        <f t="shared" ref="J136" si="44">I136</f>
        <v>4.4208979893394937E-2</v>
      </c>
      <c r="K136" s="414">
        <f t="shared" ref="K136" si="45">J136</f>
        <v>4.4208979893394937E-2</v>
      </c>
      <c r="L136" s="414">
        <f t="shared" ref="L136" si="46">K136</f>
        <v>4.4208979893394937E-2</v>
      </c>
      <c r="M136" s="414">
        <f t="shared" ref="M136" si="47">L136</f>
        <v>4.4208979893394937E-2</v>
      </c>
      <c r="N136" s="414">
        <f t="shared" ref="N136" si="48">M136</f>
        <v>4.4208979893394937E-2</v>
      </c>
      <c r="O136" s="414">
        <f t="shared" ref="O136" si="49">N136</f>
        <v>4.4208979893394937E-2</v>
      </c>
      <c r="P136" s="414">
        <f t="shared" ref="P136" si="50">O136</f>
        <v>4.4208979893394937E-2</v>
      </c>
      <c r="Q136" s="414">
        <f t="shared" ref="Q136" si="51">P136</f>
        <v>4.4208979893394937E-2</v>
      </c>
      <c r="R136" s="414">
        <f t="shared" ref="R136" si="52">Q136</f>
        <v>4.4208979893394937E-2</v>
      </c>
      <c r="S136" s="414">
        <f t="shared" ref="S136" si="53">R136</f>
        <v>4.4208979893394937E-2</v>
      </c>
      <c r="T136" s="414">
        <f t="shared" ref="T136" si="54">S136</f>
        <v>4.4208979893394937E-2</v>
      </c>
      <c r="U136" s="414">
        <f t="shared" ref="U136" si="55">T136</f>
        <v>4.4208979893394937E-2</v>
      </c>
      <c r="V136" s="414">
        <f t="shared" ref="V136" si="56">U136</f>
        <v>4.4208979893394937E-2</v>
      </c>
      <c r="W136" s="414">
        <f t="shared" ref="W136" si="57">V136</f>
        <v>4.4208979893394937E-2</v>
      </c>
      <c r="X136" s="414">
        <f t="shared" ref="X136" si="58">W136</f>
        <v>4.4208979893394937E-2</v>
      </c>
      <c r="Y136" s="414">
        <f t="shared" ref="Y136" si="59">X136</f>
        <v>4.4208979893394937E-2</v>
      </c>
      <c r="Z136" s="414">
        <f t="shared" ref="Z136" si="60">Y136</f>
        <v>4.4208979893394937E-2</v>
      </c>
      <c r="AA136" s="414">
        <f t="shared" ref="AA136" si="61">Z136</f>
        <v>4.4208979893394937E-2</v>
      </c>
      <c r="AB136" s="414">
        <f t="shared" ref="AB136" si="62">AA136</f>
        <v>4.4208979893394937E-2</v>
      </c>
      <c r="AC136" s="414">
        <f t="shared" ref="AC136" si="63">AB136</f>
        <v>4.4208979893394937E-2</v>
      </c>
      <c r="AD136" s="414">
        <f t="shared" ref="AD136" si="64">AC136</f>
        <v>4.4208979893394937E-2</v>
      </c>
      <c r="AE136" s="414">
        <f t="shared" ref="AE136" si="65">AD136</f>
        <v>4.4208979893394937E-2</v>
      </c>
      <c r="AF136" s="414">
        <f t="shared" ref="AF136" si="66">AE136</f>
        <v>4.4208979893394937E-2</v>
      </c>
      <c r="AG136" s="414">
        <f t="shared" ref="AG136" si="67">AF136</f>
        <v>4.4208979893394937E-2</v>
      </c>
      <c r="AH136" s="414">
        <f t="shared" ref="AH136" si="68">AG136</f>
        <v>4.4208979893394937E-2</v>
      </c>
      <c r="AI136" s="414">
        <f t="shared" ref="AI136" si="69">AH136</f>
        <v>4.4208979893394937E-2</v>
      </c>
      <c r="AJ136" s="414">
        <f t="shared" ref="AJ136" si="70">AI136</f>
        <v>4.4208979893394937E-2</v>
      </c>
      <c r="AK136" s="414">
        <f t="shared" ref="AK136" si="71">AJ136</f>
        <v>4.4208979893394937E-2</v>
      </c>
      <c r="AL136" s="414">
        <f t="shared" ref="AL136" si="72">AK136</f>
        <v>4.4208979893394937E-2</v>
      </c>
      <c r="AM136" s="414">
        <f t="shared" ref="AM136" si="73">AL136</f>
        <v>4.4208979893394937E-2</v>
      </c>
      <c r="AN136" s="414">
        <f t="shared" ref="AN136" si="74">AM136</f>
        <v>4.4208979893394937E-2</v>
      </c>
      <c r="AO136" s="414">
        <f t="shared" ref="AO136" si="75">AN136</f>
        <v>4.4208979893394937E-2</v>
      </c>
      <c r="AP136" s="414">
        <f t="shared" ref="AP136" si="76">AO136</f>
        <v>4.4208979893394937E-2</v>
      </c>
      <c r="AQ136" s="414">
        <f t="shared" ref="AQ136" si="77">AP136</f>
        <v>4.4208979893394937E-2</v>
      </c>
      <c r="AR136" s="414">
        <f t="shared" ref="AR136" si="78">AQ136</f>
        <v>4.4208979893394937E-2</v>
      </c>
      <c r="AS136" s="414">
        <f t="shared" ref="AS136" si="79">AR136</f>
        <v>4.4208979893394937E-2</v>
      </c>
      <c r="AT136" s="414">
        <f t="shared" ref="AT136" si="80">AS136</f>
        <v>4.4208979893394937E-2</v>
      </c>
      <c r="AU136" s="414">
        <f t="shared" ref="AU136" si="81">AT136</f>
        <v>4.4208979893394937E-2</v>
      </c>
      <c r="AV136" s="414">
        <f t="shared" ref="AV136" si="82">AU136</f>
        <v>4.4208979893394937E-2</v>
      </c>
      <c r="AW136" s="414">
        <f t="shared" ref="AW136" si="83">AV136</f>
        <v>4.4208979893394937E-2</v>
      </c>
      <c r="AX136" s="414">
        <f t="shared" ref="AX136" si="84">AW136</f>
        <v>4.4208979893394937E-2</v>
      </c>
      <c r="AY136" s="414">
        <f t="shared" ref="AY136" si="85">AX136</f>
        <v>4.4208979893394937E-2</v>
      </c>
    </row>
    <row r="137" spans="1:71" s="276" customFormat="1" ht="15" hidden="1" x14ac:dyDescent="0.2">
      <c r="A137" s="382" t="s">
        <v>584</v>
      </c>
      <c r="B137" s="394">
        <f>B136</f>
        <v>9.1135032622053413E-2</v>
      </c>
      <c r="C137" s="414">
        <v>7.8163170639641913E-2</v>
      </c>
      <c r="D137" s="394">
        <f>(1+C137)*(1+D136)-1</f>
        <v>0.13490578638953354</v>
      </c>
      <c r="E137" s="394">
        <f>(1+D137)*(1+E136)-1</f>
        <v>0.18507881348092603</v>
      </c>
      <c r="F137" s="394">
        <f t="shared" ref="F137:AY137" si="86">(1+E137)*(1+F136)-1</f>
        <v>0.23746993891819246</v>
      </c>
      <c r="G137" s="394">
        <f>(1+F137)*(1+G136)-1</f>
        <v>0.29217722256650736</v>
      </c>
      <c r="H137" s="394">
        <f t="shared" si="86"/>
        <v>0.34930305941765294</v>
      </c>
      <c r="I137" s="394">
        <f t="shared" si="86"/>
        <v>0.40895437124154421</v>
      </c>
      <c r="J137" s="394">
        <f t="shared" si="86"/>
        <v>0.47124280671047258</v>
      </c>
      <c r="K137" s="394">
        <f t="shared" si="86"/>
        <v>0.53628495037063773</v>
      </c>
      <c r="L137" s="394">
        <f t="shared" si="86"/>
        <v>0.60420254085209835</v>
      </c>
      <c r="M137" s="394">
        <f t="shared" si="86"/>
        <v>0.67512269872556185</v>
      </c>
      <c r="N137" s="394">
        <f t="shared" si="86"/>
        <v>0.74917816443248952</v>
      </c>
      <c r="O137" s="394">
        <f t="shared" si="86"/>
        <v>0.82650754673385074</v>
      </c>
      <c r="P137" s="394">
        <f t="shared" si="86"/>
        <v>0.90725558214254165</v>
      </c>
      <c r="Q137" s="394">
        <f t="shared" si="86"/>
        <v>0.99157340582504649</v>
      </c>
      <c r="R137" s="394">
        <f t="shared" si="86"/>
        <v>1.079618834479386</v>
      </c>
      <c r="S137" s="394">
        <f t="shared" si="86"/>
        <v>1.1715566617188107</v>
      </c>
      <c r="T137" s="394">
        <f t="shared" si="86"/>
        <v>1.2675589665141054</v>
      </c>
      <c r="U137" s="394">
        <f t="shared" si="86"/>
        <v>1.3678054352718148</v>
      </c>
      <c r="V137" s="394">
        <f t="shared" si="86"/>
        <v>1.4724836981512177</v>
      </c>
      <c r="W137" s="394">
        <f t="shared" si="86"/>
        <v>1.5817896802495315</v>
      </c>
      <c r="X137" s="394">
        <f t="shared" si="86"/>
        <v>1.6959279683126574</v>
      </c>
      <c r="Y137" s="394">
        <f t="shared" si="86"/>
        <v>1.8151121936578325</v>
      </c>
      <c r="Z137" s="394">
        <f t="shared" si="86"/>
        <v>1.9395654320249025</v>
      </c>
      <c r="AA137" s="394">
        <f t="shared" si="86"/>
        <v>2.0695206211046102</v>
      </c>
      <c r="AB137" s="394">
        <f t="shared" si="86"/>
        <v>2.2052209965253851</v>
      </c>
      <c r="AC137" s="394">
        <f t="shared" si="86"/>
        <v>2.3469205471146628</v>
      </c>
      <c r="AD137" s="394">
        <f t="shared" si="86"/>
        <v>2.4948844902868452</v>
      </c>
      <c r="AE137" s="394">
        <f t="shared" si="86"/>
        <v>2.6493897684476742</v>
      </c>
      <c r="AF137" s="394">
        <f t="shared" si="86"/>
        <v>2.8107255673441385</v>
      </c>
      <c r="AG137" s="394">
        <f t="shared" si="86"/>
        <v>2.9791938573301016</v>
      </c>
      <c r="AH137" s="394">
        <f t="shared" si="86"/>
        <v>3.1551099585607281</v>
      </c>
      <c r="AI137" s="394">
        <f t="shared" si="86"/>
        <v>3.3388031311735844</v>
      </c>
      <c r="AJ137" s="394">
        <f t="shared" si="86"/>
        <v>3.5306171915610358</v>
      </c>
      <c r="AK137" s="394">
        <f t="shared" si="86"/>
        <v>3.7309111558874273</v>
      </c>
      <c r="AL137" s="394">
        <f t="shared" si="86"/>
        <v>3.9400599120554922</v>
      </c>
      <c r="AM137" s="394">
        <f t="shared" si="86"/>
        <v>4.1584549213797199</v>
      </c>
      <c r="AN137" s="394">
        <f t="shared" si="86"/>
        <v>4.3865049512799796</v>
      </c>
      <c r="AO137" s="394">
        <f t="shared" si="86"/>
        <v>4.6246368403667883</v>
      </c>
      <c r="AP137" s="394">
        <f t="shared" si="86"/>
        <v>4.8732962973502119</v>
      </c>
      <c r="AQ137" s="394">
        <f t="shared" si="86"/>
        <v>5.1329487352677177</v>
      </c>
      <c r="AR137" s="394">
        <f t="shared" si="86"/>
        <v>5.4040801425923899</v>
      </c>
      <c r="AS137" s="394">
        <f t="shared" si="86"/>
        <v>5.6871979928519467</v>
      </c>
      <c r="AT137" s="394">
        <f t="shared" si="86"/>
        <v>5.9828321944610892</v>
      </c>
      <c r="AU137" s="394">
        <f t="shared" si="86"/>
        <v>6.2915360825449698</v>
      </c>
      <c r="AV137" s="394">
        <f t="shared" si="86"/>
        <v>6.6138874546101638</v>
      </c>
      <c r="AW137" s="394">
        <f>(1+AV137)*(1+AW136)-1</f>
        <v>6.950489652001596</v>
      </c>
      <c r="AX137" s="394">
        <f t="shared" si="86"/>
        <v>7.3019726891695793</v>
      </c>
      <c r="AY137" s="394">
        <f t="shared" si="86"/>
        <v>7.6689944328605915</v>
      </c>
    </row>
    <row r="138" spans="1:71" s="276" customFormat="1" hidden="1" x14ac:dyDescent="0.2">
      <c r="A138" s="320"/>
      <c r="B138" s="395"/>
      <c r="C138" s="396"/>
      <c r="D138" s="396"/>
      <c r="E138" s="396"/>
      <c r="F138" s="396"/>
      <c r="G138" s="396"/>
      <c r="H138" s="396"/>
      <c r="I138" s="396"/>
      <c r="J138" s="396"/>
      <c r="K138" s="396"/>
      <c r="L138" s="396"/>
      <c r="M138" s="396"/>
      <c r="N138" s="396"/>
      <c r="O138" s="396"/>
      <c r="P138" s="396"/>
      <c r="Q138" s="396"/>
      <c r="R138" s="396"/>
      <c r="S138" s="396"/>
      <c r="T138" s="396"/>
      <c r="U138" s="396"/>
      <c r="V138" s="396"/>
      <c r="W138" s="396"/>
      <c r="X138" s="396"/>
      <c r="Y138" s="396"/>
      <c r="Z138" s="396"/>
      <c r="AA138" s="396"/>
      <c r="AB138" s="396"/>
      <c r="AC138" s="396"/>
      <c r="AD138" s="396"/>
      <c r="AE138" s="396"/>
      <c r="AF138" s="396"/>
      <c r="AG138" s="396"/>
      <c r="AH138" s="396"/>
      <c r="AI138" s="396"/>
      <c r="AJ138" s="396"/>
      <c r="AK138" s="396"/>
      <c r="AL138" s="396"/>
      <c r="AM138" s="396"/>
      <c r="AN138" s="396"/>
      <c r="AO138" s="396"/>
      <c r="AP138" s="396"/>
      <c r="AQ138" s="236"/>
    </row>
    <row r="139" spans="1:71" ht="12.75" hidden="1" x14ac:dyDescent="0.2">
      <c r="A139" s="313"/>
      <c r="B139" s="393">
        <f>B135</f>
        <v>2024</v>
      </c>
      <c r="C139" s="393">
        <f>B139+1</f>
        <v>2025</v>
      </c>
      <c r="D139" s="393">
        <f t="shared" ref="D139:S140" si="87">C139+1</f>
        <v>2026</v>
      </c>
      <c r="E139" s="393">
        <f t="shared" si="87"/>
        <v>2027</v>
      </c>
      <c r="F139" s="393">
        <f t="shared" si="87"/>
        <v>2028</v>
      </c>
      <c r="G139" s="393">
        <f t="shared" si="87"/>
        <v>2029</v>
      </c>
      <c r="H139" s="393">
        <f t="shared" si="87"/>
        <v>2030</v>
      </c>
      <c r="I139" s="393">
        <f t="shared" si="87"/>
        <v>2031</v>
      </c>
      <c r="J139" s="393">
        <f t="shared" si="87"/>
        <v>2032</v>
      </c>
      <c r="K139" s="393">
        <f t="shared" si="87"/>
        <v>2033</v>
      </c>
      <c r="L139" s="393">
        <f t="shared" si="87"/>
        <v>2034</v>
      </c>
      <c r="M139" s="393">
        <f t="shared" si="87"/>
        <v>2035</v>
      </c>
      <c r="N139" s="393">
        <f t="shared" si="87"/>
        <v>2036</v>
      </c>
      <c r="O139" s="393">
        <f t="shared" si="87"/>
        <v>2037</v>
      </c>
      <c r="P139" s="393">
        <f t="shared" si="87"/>
        <v>2038</v>
      </c>
      <c r="Q139" s="393">
        <f t="shared" si="87"/>
        <v>2039</v>
      </c>
      <c r="R139" s="393">
        <f t="shared" si="87"/>
        <v>2040</v>
      </c>
      <c r="S139" s="393">
        <f t="shared" si="87"/>
        <v>2041</v>
      </c>
      <c r="T139" s="393">
        <f t="shared" ref="T139:AI140" si="88">S139+1</f>
        <v>2042</v>
      </c>
      <c r="U139" s="393">
        <f t="shared" si="88"/>
        <v>2043</v>
      </c>
      <c r="V139" s="393">
        <f t="shared" si="88"/>
        <v>2044</v>
      </c>
      <c r="W139" s="393">
        <f t="shared" si="88"/>
        <v>2045</v>
      </c>
      <c r="X139" s="393">
        <f t="shared" si="88"/>
        <v>2046</v>
      </c>
      <c r="Y139" s="393">
        <f t="shared" si="88"/>
        <v>2047</v>
      </c>
      <c r="Z139" s="393">
        <f t="shared" si="88"/>
        <v>2048</v>
      </c>
      <c r="AA139" s="393">
        <f t="shared" si="88"/>
        <v>2049</v>
      </c>
      <c r="AB139" s="393">
        <f t="shared" si="88"/>
        <v>2050</v>
      </c>
      <c r="AC139" s="393">
        <f t="shared" si="88"/>
        <v>2051</v>
      </c>
      <c r="AD139" s="393">
        <f t="shared" si="88"/>
        <v>2052</v>
      </c>
      <c r="AE139" s="393">
        <f t="shared" si="88"/>
        <v>2053</v>
      </c>
      <c r="AF139" s="393">
        <f t="shared" si="88"/>
        <v>2054</v>
      </c>
      <c r="AG139" s="393">
        <f t="shared" si="88"/>
        <v>2055</v>
      </c>
      <c r="AH139" s="393">
        <f t="shared" si="88"/>
        <v>2056</v>
      </c>
      <c r="AI139" s="393">
        <f t="shared" si="88"/>
        <v>2057</v>
      </c>
      <c r="AJ139" s="393">
        <f t="shared" ref="AJ139:AY140" si="89">AI139+1</f>
        <v>2058</v>
      </c>
      <c r="AK139" s="393">
        <f t="shared" si="89"/>
        <v>2059</v>
      </c>
      <c r="AL139" s="393">
        <f t="shared" si="89"/>
        <v>2060</v>
      </c>
      <c r="AM139" s="393">
        <f t="shared" si="89"/>
        <v>2061</v>
      </c>
      <c r="AN139" s="393">
        <f t="shared" si="89"/>
        <v>2062</v>
      </c>
      <c r="AO139" s="393">
        <f t="shared" si="89"/>
        <v>2063</v>
      </c>
      <c r="AP139" s="393">
        <f t="shared" si="89"/>
        <v>2064</v>
      </c>
      <c r="AQ139" s="393">
        <f t="shared" si="89"/>
        <v>2065</v>
      </c>
      <c r="AR139" s="393">
        <f t="shared" si="89"/>
        <v>2066</v>
      </c>
      <c r="AS139" s="393">
        <f t="shared" si="89"/>
        <v>2067</v>
      </c>
      <c r="AT139" s="393">
        <f t="shared" si="89"/>
        <v>2068</v>
      </c>
      <c r="AU139" s="393">
        <f t="shared" si="89"/>
        <v>2069</v>
      </c>
      <c r="AV139" s="393">
        <f t="shared" si="89"/>
        <v>2070</v>
      </c>
      <c r="AW139" s="393">
        <f t="shared" si="89"/>
        <v>2071</v>
      </c>
      <c r="AX139" s="393">
        <f t="shared" si="89"/>
        <v>2072</v>
      </c>
      <c r="AY139" s="393">
        <f t="shared" si="89"/>
        <v>2073</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v>0</v>
      </c>
      <c r="B140" s="397">
        <v>0</v>
      </c>
      <c r="C140" s="397">
        <f t="shared" ref="C140" si="90">B140+1</f>
        <v>1</v>
      </c>
      <c r="D140" s="397">
        <f t="shared" si="87"/>
        <v>2</v>
      </c>
      <c r="E140" s="397">
        <f>D140+1</f>
        <v>3</v>
      </c>
      <c r="F140" s="397">
        <f t="shared" si="87"/>
        <v>4</v>
      </c>
      <c r="G140" s="397">
        <f t="shared" si="87"/>
        <v>5</v>
      </c>
      <c r="H140" s="397">
        <f t="shared" si="87"/>
        <v>6</v>
      </c>
      <c r="I140" s="397">
        <f t="shared" si="87"/>
        <v>7</v>
      </c>
      <c r="J140" s="397">
        <f t="shared" si="87"/>
        <v>8</v>
      </c>
      <c r="K140" s="397">
        <f t="shared" si="87"/>
        <v>9</v>
      </c>
      <c r="L140" s="397">
        <f t="shared" si="87"/>
        <v>10</v>
      </c>
      <c r="M140" s="397">
        <f t="shared" si="87"/>
        <v>11</v>
      </c>
      <c r="N140" s="397">
        <f t="shared" si="87"/>
        <v>12</v>
      </c>
      <c r="O140" s="397">
        <f t="shared" si="87"/>
        <v>13</v>
      </c>
      <c r="P140" s="397">
        <f t="shared" si="87"/>
        <v>14</v>
      </c>
      <c r="Q140" s="397">
        <f t="shared" si="87"/>
        <v>15</v>
      </c>
      <c r="R140" s="397">
        <f t="shared" si="87"/>
        <v>16</v>
      </c>
      <c r="S140" s="397">
        <f t="shared" si="87"/>
        <v>17</v>
      </c>
      <c r="T140" s="397">
        <f t="shared" si="88"/>
        <v>18</v>
      </c>
      <c r="U140" s="397">
        <f t="shared" si="88"/>
        <v>19</v>
      </c>
      <c r="V140" s="397">
        <f t="shared" si="88"/>
        <v>20</v>
      </c>
      <c r="W140" s="397">
        <f t="shared" si="88"/>
        <v>21</v>
      </c>
      <c r="X140" s="397">
        <f t="shared" si="88"/>
        <v>22</v>
      </c>
      <c r="Y140" s="397">
        <f t="shared" si="88"/>
        <v>23</v>
      </c>
      <c r="Z140" s="397">
        <f t="shared" si="88"/>
        <v>24</v>
      </c>
      <c r="AA140" s="397">
        <f t="shared" si="88"/>
        <v>25</v>
      </c>
      <c r="AB140" s="397">
        <f t="shared" si="88"/>
        <v>26</v>
      </c>
      <c r="AC140" s="397">
        <f t="shared" si="88"/>
        <v>27</v>
      </c>
      <c r="AD140" s="397">
        <f t="shared" si="88"/>
        <v>28</v>
      </c>
      <c r="AE140" s="397">
        <f t="shared" si="88"/>
        <v>29</v>
      </c>
      <c r="AF140" s="397">
        <f t="shared" si="88"/>
        <v>30</v>
      </c>
      <c r="AG140" s="397">
        <f t="shared" si="88"/>
        <v>31</v>
      </c>
      <c r="AH140" s="397">
        <f t="shared" si="88"/>
        <v>32</v>
      </c>
      <c r="AI140" s="397">
        <f t="shared" si="88"/>
        <v>33</v>
      </c>
      <c r="AJ140" s="397">
        <f t="shared" si="89"/>
        <v>34</v>
      </c>
      <c r="AK140" s="397">
        <f t="shared" si="89"/>
        <v>35</v>
      </c>
      <c r="AL140" s="397">
        <f t="shared" si="89"/>
        <v>36</v>
      </c>
      <c r="AM140" s="397">
        <f t="shared" si="89"/>
        <v>37</v>
      </c>
      <c r="AN140" s="397">
        <f t="shared" si="89"/>
        <v>38</v>
      </c>
      <c r="AO140" s="397">
        <f t="shared" si="89"/>
        <v>39</v>
      </c>
      <c r="AP140" s="397">
        <f>AO140+1</f>
        <v>40</v>
      </c>
      <c r="AQ140" s="397">
        <f t="shared" si="89"/>
        <v>41</v>
      </c>
      <c r="AR140" s="397">
        <f t="shared" si="89"/>
        <v>42</v>
      </c>
      <c r="AS140" s="397">
        <f t="shared" si="89"/>
        <v>43</v>
      </c>
      <c r="AT140" s="397">
        <f t="shared" si="89"/>
        <v>44</v>
      </c>
      <c r="AU140" s="397">
        <f t="shared" si="89"/>
        <v>45</v>
      </c>
      <c r="AV140" s="397">
        <f t="shared" si="89"/>
        <v>46</v>
      </c>
      <c r="AW140" s="397">
        <f t="shared" si="89"/>
        <v>47</v>
      </c>
      <c r="AX140" s="397">
        <f t="shared" si="89"/>
        <v>48</v>
      </c>
      <c r="AY140" s="397">
        <f t="shared" si="89"/>
        <v>49</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98">
        <f>AVERAGE(A140:B140)</f>
        <v>0</v>
      </c>
      <c r="C141" s="398">
        <f>AVERAGE(B140:C140)</f>
        <v>0.5</v>
      </c>
      <c r="D141" s="398">
        <f>AVERAGE(C140:D140)</f>
        <v>1.5</v>
      </c>
      <c r="E141" s="398">
        <f>AVERAGE(D140:E140)</f>
        <v>2.5</v>
      </c>
      <c r="F141" s="398">
        <f t="shared" ref="F141:AO141" si="91">AVERAGE(E140:F140)</f>
        <v>3.5</v>
      </c>
      <c r="G141" s="398">
        <f t="shared" si="91"/>
        <v>4.5</v>
      </c>
      <c r="H141" s="398">
        <f t="shared" si="91"/>
        <v>5.5</v>
      </c>
      <c r="I141" s="398">
        <f t="shared" si="91"/>
        <v>6.5</v>
      </c>
      <c r="J141" s="398">
        <f t="shared" si="91"/>
        <v>7.5</v>
      </c>
      <c r="K141" s="398">
        <f t="shared" si="91"/>
        <v>8.5</v>
      </c>
      <c r="L141" s="398">
        <f t="shared" si="91"/>
        <v>9.5</v>
      </c>
      <c r="M141" s="398">
        <f t="shared" si="91"/>
        <v>10.5</v>
      </c>
      <c r="N141" s="398">
        <f t="shared" si="91"/>
        <v>11.5</v>
      </c>
      <c r="O141" s="398">
        <f t="shared" si="91"/>
        <v>12.5</v>
      </c>
      <c r="P141" s="398">
        <f t="shared" si="91"/>
        <v>13.5</v>
      </c>
      <c r="Q141" s="398">
        <f t="shared" si="91"/>
        <v>14.5</v>
      </c>
      <c r="R141" s="398">
        <f t="shared" si="91"/>
        <v>15.5</v>
      </c>
      <c r="S141" s="398">
        <f t="shared" si="91"/>
        <v>16.5</v>
      </c>
      <c r="T141" s="398">
        <f t="shared" si="91"/>
        <v>17.5</v>
      </c>
      <c r="U141" s="398">
        <f t="shared" si="91"/>
        <v>18.5</v>
      </c>
      <c r="V141" s="398">
        <f t="shared" si="91"/>
        <v>19.5</v>
      </c>
      <c r="W141" s="398">
        <f t="shared" si="91"/>
        <v>20.5</v>
      </c>
      <c r="X141" s="398">
        <f t="shared" si="91"/>
        <v>21.5</v>
      </c>
      <c r="Y141" s="398">
        <f t="shared" si="91"/>
        <v>22.5</v>
      </c>
      <c r="Z141" s="398">
        <f t="shared" si="91"/>
        <v>23.5</v>
      </c>
      <c r="AA141" s="398">
        <f t="shared" si="91"/>
        <v>24.5</v>
      </c>
      <c r="AB141" s="398">
        <f t="shared" si="91"/>
        <v>25.5</v>
      </c>
      <c r="AC141" s="398">
        <f t="shared" si="91"/>
        <v>26.5</v>
      </c>
      <c r="AD141" s="398">
        <f t="shared" si="91"/>
        <v>27.5</v>
      </c>
      <c r="AE141" s="398">
        <f t="shared" si="91"/>
        <v>28.5</v>
      </c>
      <c r="AF141" s="398">
        <f t="shared" si="91"/>
        <v>29.5</v>
      </c>
      <c r="AG141" s="398">
        <f t="shared" si="91"/>
        <v>30.5</v>
      </c>
      <c r="AH141" s="398">
        <f t="shared" si="91"/>
        <v>31.5</v>
      </c>
      <c r="AI141" s="398">
        <f t="shared" si="91"/>
        <v>32.5</v>
      </c>
      <c r="AJ141" s="398">
        <f t="shared" si="91"/>
        <v>33.5</v>
      </c>
      <c r="AK141" s="398">
        <f t="shared" si="91"/>
        <v>34.5</v>
      </c>
      <c r="AL141" s="398">
        <f t="shared" si="91"/>
        <v>35.5</v>
      </c>
      <c r="AM141" s="398">
        <f t="shared" si="91"/>
        <v>36.5</v>
      </c>
      <c r="AN141" s="398">
        <f t="shared" si="91"/>
        <v>37.5</v>
      </c>
      <c r="AO141" s="398">
        <f t="shared" si="91"/>
        <v>38.5</v>
      </c>
      <c r="AP141" s="398">
        <f>AVERAGE(AO140:AP140)</f>
        <v>39.5</v>
      </c>
      <c r="AQ141" s="398">
        <f t="shared" ref="AQ141:AY141" si="92">AVERAGE(AP140:AQ140)</f>
        <v>40.5</v>
      </c>
      <c r="AR141" s="398">
        <f t="shared" si="92"/>
        <v>41.5</v>
      </c>
      <c r="AS141" s="398">
        <f t="shared" si="92"/>
        <v>42.5</v>
      </c>
      <c r="AT141" s="398">
        <f t="shared" si="92"/>
        <v>43.5</v>
      </c>
      <c r="AU141" s="398">
        <f t="shared" si="92"/>
        <v>44.5</v>
      </c>
      <c r="AV141" s="398">
        <f t="shared" si="92"/>
        <v>45.5</v>
      </c>
      <c r="AW141" s="398">
        <f t="shared" si="92"/>
        <v>46.5</v>
      </c>
      <c r="AX141" s="398">
        <f t="shared" si="92"/>
        <v>47.5</v>
      </c>
      <c r="AY141" s="398">
        <f t="shared" si="92"/>
        <v>48.5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hidden="1"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hidden="1"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hidden="1"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hidden="1"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hidden="1"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hidden="1"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hidden="1"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hidden="1"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hidden="1"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hidden="1"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hidden="1"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hidden="1"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hidden="1"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hidden="1"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hidden="1"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hidden="1"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hidden="1"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hidden="1"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hidden="1"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hidden="1"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hidden="1"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D122:D125"/>
    <mergeCell ref="G122:G125"/>
    <mergeCell ref="D31:F31"/>
    <mergeCell ref="G31:H31"/>
    <mergeCell ref="A97:L97"/>
    <mergeCell ref="B116:C116"/>
    <mergeCell ref="D116:E116"/>
    <mergeCell ref="A5:H5"/>
    <mergeCell ref="A7:H7"/>
    <mergeCell ref="A9:H9"/>
    <mergeCell ref="A12:H12"/>
    <mergeCell ref="A15:H15"/>
    <mergeCell ref="A10:H10"/>
    <mergeCell ref="A13:H13"/>
    <mergeCell ref="D30:F30"/>
    <mergeCell ref="G30:H30"/>
    <mergeCell ref="A16:H16"/>
    <mergeCell ref="D28:F28"/>
    <mergeCell ref="A18:H18"/>
    <mergeCell ref="G28:H28"/>
    <mergeCell ref="D29:F29"/>
    <mergeCell ref="G29:H29"/>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3" t="s">
        <v>8</v>
      </c>
    </row>
    <row r="3" spans="1:44" ht="18.75" x14ac:dyDescent="0.3">
      <c r="L3" s="13" t="s">
        <v>65</v>
      </c>
    </row>
    <row r="4" spans="1:44" ht="18.75" x14ac:dyDescent="0.3">
      <c r="K4" s="13"/>
    </row>
    <row r="5" spans="1:44" x14ac:dyDescent="0.25">
      <c r="A5" s="422" t="str">
        <f>'2. паспорт  ТП'!A4:S4</f>
        <v>Год раскрытия информации: 2025 год</v>
      </c>
      <c r="B5" s="422"/>
      <c r="C5" s="422"/>
      <c r="D5" s="422"/>
      <c r="E5" s="422"/>
      <c r="F5" s="422"/>
      <c r="G5" s="422"/>
      <c r="H5" s="422"/>
      <c r="I5" s="422"/>
      <c r="J5" s="422"/>
      <c r="K5" s="422"/>
      <c r="L5" s="422"/>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3"/>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row>
    <row r="10" spans="1:44" x14ac:dyDescent="0.25">
      <c r="A10" s="436" t="s">
        <v>6</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P_140-286</v>
      </c>
      <c r="B12" s="432"/>
      <c r="C12" s="432"/>
      <c r="D12" s="432"/>
      <c r="E12" s="432"/>
      <c r="F12" s="432"/>
      <c r="G12" s="432"/>
      <c r="H12" s="432"/>
      <c r="I12" s="432"/>
      <c r="J12" s="432"/>
      <c r="K12" s="432"/>
      <c r="L12" s="432"/>
    </row>
    <row r="13" spans="1:44" x14ac:dyDescent="0.25">
      <c r="A13" s="436" t="s">
        <v>5</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Приобретение электросетевого комплекса в г. Калининграде, ул. Горького, территория СНТ «Победа» (Договор БП №101 от 25.01.2025 Шипилова Н.Б.)</v>
      </c>
      <c r="B15" s="432"/>
      <c r="C15" s="432"/>
      <c r="D15" s="432"/>
      <c r="E15" s="432"/>
      <c r="F15" s="432"/>
      <c r="G15" s="432"/>
      <c r="H15" s="432"/>
      <c r="I15" s="432"/>
      <c r="J15" s="432"/>
      <c r="K15" s="432"/>
      <c r="L15" s="432"/>
    </row>
    <row r="16" spans="1:44" x14ac:dyDescent="0.25">
      <c r="A16" s="436" t="s">
        <v>4</v>
      </c>
      <c r="B16" s="436"/>
      <c r="C16" s="436"/>
      <c r="D16" s="436"/>
      <c r="E16" s="436"/>
      <c r="F16" s="436"/>
      <c r="G16" s="436"/>
      <c r="H16" s="436"/>
      <c r="I16" s="436"/>
      <c r="J16" s="436"/>
      <c r="K16" s="436"/>
      <c r="L16" s="436"/>
    </row>
    <row r="17" spans="1:12" ht="15.75" customHeight="1" x14ac:dyDescent="0.25">
      <c r="L17" s="78"/>
    </row>
    <row r="18" spans="1:12" x14ac:dyDescent="0.25">
      <c r="K18" s="77"/>
    </row>
    <row r="19" spans="1:12" ht="15.75" customHeight="1" x14ac:dyDescent="0.25">
      <c r="A19" s="506" t="s">
        <v>471</v>
      </c>
      <c r="B19" s="506"/>
      <c r="C19" s="506"/>
      <c r="D19" s="506"/>
      <c r="E19" s="506"/>
      <c r="F19" s="506"/>
      <c r="G19" s="506"/>
      <c r="H19" s="506"/>
      <c r="I19" s="506"/>
      <c r="J19" s="506"/>
      <c r="K19" s="506"/>
      <c r="L19" s="506"/>
    </row>
    <row r="20" spans="1:12" x14ac:dyDescent="0.25">
      <c r="A20" s="58"/>
      <c r="B20" s="58"/>
      <c r="C20" s="76"/>
      <c r="D20" s="76"/>
      <c r="E20" s="76"/>
      <c r="F20" s="76"/>
      <c r="G20" s="76"/>
      <c r="H20" s="76"/>
      <c r="I20" s="76"/>
      <c r="J20" s="76"/>
      <c r="K20" s="76"/>
      <c r="L20" s="76"/>
    </row>
    <row r="21" spans="1:12" ht="28.5" customHeight="1" x14ac:dyDescent="0.25">
      <c r="A21" s="496" t="s">
        <v>215</v>
      </c>
      <c r="B21" s="496" t="s">
        <v>214</v>
      </c>
      <c r="C21" s="502" t="s">
        <v>403</v>
      </c>
      <c r="D21" s="502"/>
      <c r="E21" s="502"/>
      <c r="F21" s="502"/>
      <c r="G21" s="502"/>
      <c r="H21" s="502"/>
      <c r="I21" s="497" t="s">
        <v>213</v>
      </c>
      <c r="J21" s="499" t="s">
        <v>405</v>
      </c>
      <c r="K21" s="496" t="s">
        <v>212</v>
      </c>
      <c r="L21" s="498" t="s">
        <v>404</v>
      </c>
    </row>
    <row r="22" spans="1:12" ht="58.5" customHeight="1" x14ac:dyDescent="0.25">
      <c r="A22" s="496"/>
      <c r="B22" s="496"/>
      <c r="C22" s="503" t="s">
        <v>2</v>
      </c>
      <c r="D22" s="503"/>
      <c r="E22" s="504" t="s">
        <v>513</v>
      </c>
      <c r="F22" s="505"/>
      <c r="G22" s="504" t="s">
        <v>524</v>
      </c>
      <c r="H22" s="505"/>
      <c r="I22" s="497"/>
      <c r="J22" s="500"/>
      <c r="K22" s="496"/>
      <c r="L22" s="498"/>
    </row>
    <row r="23" spans="1:12" ht="31.5" x14ac:dyDescent="0.25">
      <c r="A23" s="496"/>
      <c r="B23" s="496"/>
      <c r="C23" s="75" t="s">
        <v>211</v>
      </c>
      <c r="D23" s="75" t="s">
        <v>210</v>
      </c>
      <c r="E23" s="75" t="s">
        <v>211</v>
      </c>
      <c r="F23" s="75" t="s">
        <v>210</v>
      </c>
      <c r="G23" s="75" t="s">
        <v>211</v>
      </c>
      <c r="H23" s="75" t="s">
        <v>210</v>
      </c>
      <c r="I23" s="497"/>
      <c r="J23" s="501"/>
      <c r="K23" s="496"/>
      <c r="L23" s="498"/>
    </row>
    <row r="24" spans="1:12" x14ac:dyDescent="0.25">
      <c r="A24" s="63">
        <v>1</v>
      </c>
      <c r="B24" s="63">
        <v>2</v>
      </c>
      <c r="C24" s="75">
        <v>3</v>
      </c>
      <c r="D24" s="75">
        <v>4</v>
      </c>
      <c r="E24" s="75">
        <v>5</v>
      </c>
      <c r="F24" s="75">
        <v>6</v>
      </c>
      <c r="G24" s="75">
        <v>7</v>
      </c>
      <c r="H24" s="75">
        <v>8</v>
      </c>
      <c r="I24" s="75">
        <v>9</v>
      </c>
      <c r="J24" s="75">
        <v>10</v>
      </c>
      <c r="K24" s="75">
        <v>11</v>
      </c>
      <c r="L24" s="75">
        <v>12</v>
      </c>
    </row>
    <row r="25" spans="1:12" x14ac:dyDescent="0.25">
      <c r="A25" s="70">
        <v>1</v>
      </c>
      <c r="B25" s="71" t="s">
        <v>209</v>
      </c>
      <c r="C25" s="71"/>
      <c r="D25" s="73"/>
      <c r="E25" s="73"/>
      <c r="F25" s="73"/>
      <c r="G25" s="73"/>
      <c r="H25" s="73"/>
      <c r="I25" s="73"/>
      <c r="J25" s="73"/>
      <c r="K25" s="68"/>
      <c r="L25" s="86"/>
    </row>
    <row r="26" spans="1:12" ht="21.75" customHeight="1" x14ac:dyDescent="0.25">
      <c r="A26" s="70" t="s">
        <v>208</v>
      </c>
      <c r="B26" s="74" t="s">
        <v>410</v>
      </c>
      <c r="C26" s="197" t="s">
        <v>512</v>
      </c>
      <c r="D26" s="198" t="s">
        <v>512</v>
      </c>
      <c r="E26" s="199" t="s">
        <v>505</v>
      </c>
      <c r="F26" s="199" t="s">
        <v>505</v>
      </c>
      <c r="G26" s="199" t="s">
        <v>505</v>
      </c>
      <c r="H26" s="199" t="s">
        <v>505</v>
      </c>
      <c r="I26" s="199"/>
      <c r="J26" s="199"/>
      <c r="K26" s="68"/>
      <c r="L26" s="68"/>
    </row>
    <row r="27" spans="1:12" s="59" customFormat="1" ht="39" customHeight="1" x14ac:dyDescent="0.25">
      <c r="A27" s="70" t="s">
        <v>207</v>
      </c>
      <c r="B27" s="74" t="s">
        <v>412</v>
      </c>
      <c r="C27" s="197" t="s">
        <v>512</v>
      </c>
      <c r="D27" s="198" t="s">
        <v>512</v>
      </c>
      <c r="E27" s="199" t="s">
        <v>505</v>
      </c>
      <c r="F27" s="199" t="s">
        <v>505</v>
      </c>
      <c r="G27" s="199" t="s">
        <v>505</v>
      </c>
      <c r="H27" s="199" t="s">
        <v>505</v>
      </c>
      <c r="I27" s="199"/>
      <c r="J27" s="199"/>
      <c r="K27" s="68"/>
      <c r="L27" s="68"/>
    </row>
    <row r="28" spans="1:12" s="59" customFormat="1" ht="70.5" customHeight="1" x14ac:dyDescent="0.25">
      <c r="A28" s="70" t="s">
        <v>411</v>
      </c>
      <c r="B28" s="74" t="s">
        <v>416</v>
      </c>
      <c r="C28" s="197" t="s">
        <v>512</v>
      </c>
      <c r="D28" s="198" t="s">
        <v>512</v>
      </c>
      <c r="E28" s="199" t="s">
        <v>505</v>
      </c>
      <c r="F28" s="199" t="s">
        <v>505</v>
      </c>
      <c r="G28" s="199" t="s">
        <v>505</v>
      </c>
      <c r="H28" s="199" t="s">
        <v>505</v>
      </c>
      <c r="I28" s="199"/>
      <c r="J28" s="199"/>
      <c r="K28" s="68"/>
      <c r="L28" s="68"/>
    </row>
    <row r="29" spans="1:12" s="59" customFormat="1" ht="54" customHeight="1" x14ac:dyDescent="0.25">
      <c r="A29" s="70" t="s">
        <v>206</v>
      </c>
      <c r="B29" s="74" t="s">
        <v>415</v>
      </c>
      <c r="C29" s="197" t="s">
        <v>512</v>
      </c>
      <c r="D29" s="198" t="s">
        <v>512</v>
      </c>
      <c r="E29" s="199" t="s">
        <v>505</v>
      </c>
      <c r="F29" s="199" t="s">
        <v>505</v>
      </c>
      <c r="G29" s="199" t="s">
        <v>505</v>
      </c>
      <c r="H29" s="199" t="s">
        <v>505</v>
      </c>
      <c r="I29" s="199"/>
      <c r="J29" s="199"/>
      <c r="K29" s="68"/>
      <c r="L29" s="68"/>
    </row>
    <row r="30" spans="1:12" s="59" customFormat="1" ht="42" customHeight="1" x14ac:dyDescent="0.25">
      <c r="A30" s="70" t="s">
        <v>205</v>
      </c>
      <c r="B30" s="74" t="s">
        <v>417</v>
      </c>
      <c r="C30" s="197" t="s">
        <v>512</v>
      </c>
      <c r="D30" s="198" t="s">
        <v>512</v>
      </c>
      <c r="E30" s="199" t="s">
        <v>505</v>
      </c>
      <c r="F30" s="199" t="s">
        <v>505</v>
      </c>
      <c r="G30" s="199" t="s">
        <v>505</v>
      </c>
      <c r="H30" s="199" t="s">
        <v>505</v>
      </c>
      <c r="I30" s="199"/>
      <c r="J30" s="199"/>
      <c r="K30" s="68"/>
      <c r="L30" s="68"/>
    </row>
    <row r="31" spans="1:12" s="59" customFormat="1" ht="37.5" customHeight="1" x14ac:dyDescent="0.25">
      <c r="A31" s="70" t="s">
        <v>204</v>
      </c>
      <c r="B31" s="69" t="s">
        <v>413</v>
      </c>
      <c r="C31" s="197" t="s">
        <v>512</v>
      </c>
      <c r="D31" s="198" t="s">
        <v>512</v>
      </c>
      <c r="E31" s="199" t="s">
        <v>505</v>
      </c>
      <c r="F31" s="199" t="s">
        <v>505</v>
      </c>
      <c r="G31" s="199" t="s">
        <v>505</v>
      </c>
      <c r="H31" s="199" t="s">
        <v>505</v>
      </c>
      <c r="I31" s="199"/>
      <c r="J31" s="199"/>
      <c r="K31" s="68"/>
      <c r="L31" s="68"/>
    </row>
    <row r="32" spans="1:12" s="59" customFormat="1" ht="31.5" x14ac:dyDescent="0.25">
      <c r="A32" s="70" t="s">
        <v>202</v>
      </c>
      <c r="B32" s="69" t="s">
        <v>418</v>
      </c>
      <c r="C32" s="197" t="s">
        <v>512</v>
      </c>
      <c r="D32" s="198" t="s">
        <v>512</v>
      </c>
      <c r="E32" s="199" t="s">
        <v>505</v>
      </c>
      <c r="F32" s="199" t="s">
        <v>505</v>
      </c>
      <c r="G32" s="199" t="s">
        <v>505</v>
      </c>
      <c r="H32" s="199" t="s">
        <v>505</v>
      </c>
      <c r="I32" s="199"/>
      <c r="J32" s="199"/>
      <c r="K32" s="68"/>
      <c r="L32" s="68"/>
    </row>
    <row r="33" spans="1:12" s="59" customFormat="1" ht="37.5" customHeight="1" x14ac:dyDescent="0.25">
      <c r="A33" s="70" t="s">
        <v>429</v>
      </c>
      <c r="B33" s="69" t="s">
        <v>347</v>
      </c>
      <c r="C33" s="197" t="s">
        <v>512</v>
      </c>
      <c r="D33" s="198" t="s">
        <v>512</v>
      </c>
      <c r="E33" s="199" t="s">
        <v>505</v>
      </c>
      <c r="F33" s="199" t="s">
        <v>505</v>
      </c>
      <c r="G33" s="199" t="s">
        <v>505</v>
      </c>
      <c r="H33" s="199" t="s">
        <v>505</v>
      </c>
      <c r="I33" s="199"/>
      <c r="J33" s="199"/>
      <c r="K33" s="68"/>
      <c r="L33" s="68"/>
    </row>
    <row r="34" spans="1:12" s="59" customFormat="1" ht="47.25" customHeight="1" x14ac:dyDescent="0.25">
      <c r="A34" s="70" t="s">
        <v>430</v>
      </c>
      <c r="B34" s="69" t="s">
        <v>422</v>
      </c>
      <c r="C34" s="197" t="s">
        <v>512</v>
      </c>
      <c r="D34" s="198" t="s">
        <v>512</v>
      </c>
      <c r="E34" s="199" t="s">
        <v>505</v>
      </c>
      <c r="F34" s="199" t="s">
        <v>505</v>
      </c>
      <c r="G34" s="199" t="s">
        <v>505</v>
      </c>
      <c r="H34" s="199" t="s">
        <v>505</v>
      </c>
      <c r="I34" s="199"/>
      <c r="J34" s="199"/>
      <c r="K34" s="72"/>
      <c r="L34" s="68"/>
    </row>
    <row r="35" spans="1:12" s="59" customFormat="1" ht="49.5" customHeight="1" x14ac:dyDescent="0.25">
      <c r="A35" s="70" t="s">
        <v>431</v>
      </c>
      <c r="B35" s="69" t="s">
        <v>203</v>
      </c>
      <c r="C35" s="197" t="s">
        <v>512</v>
      </c>
      <c r="D35" s="198" t="s">
        <v>512</v>
      </c>
      <c r="E35" s="199" t="s">
        <v>505</v>
      </c>
      <c r="F35" s="199" t="s">
        <v>505</v>
      </c>
      <c r="G35" s="199" t="s">
        <v>505</v>
      </c>
      <c r="H35" s="199" t="s">
        <v>505</v>
      </c>
      <c r="I35" s="199"/>
      <c r="J35" s="199"/>
      <c r="K35" s="72"/>
      <c r="L35" s="68"/>
    </row>
    <row r="36" spans="1:12" ht="37.5" customHeight="1" x14ac:dyDescent="0.25">
      <c r="A36" s="70" t="s">
        <v>432</v>
      </c>
      <c r="B36" s="69" t="s">
        <v>414</v>
      </c>
      <c r="C36" s="197" t="s">
        <v>512</v>
      </c>
      <c r="D36" s="201" t="s">
        <v>512</v>
      </c>
      <c r="E36" s="199" t="s">
        <v>505</v>
      </c>
      <c r="F36" s="199" t="s">
        <v>505</v>
      </c>
      <c r="G36" s="199" t="s">
        <v>505</v>
      </c>
      <c r="H36" s="199" t="s">
        <v>505</v>
      </c>
      <c r="I36" s="199"/>
      <c r="J36" s="199"/>
      <c r="K36" s="68"/>
      <c r="L36" s="68"/>
    </row>
    <row r="37" spans="1:12" x14ac:dyDescent="0.25">
      <c r="A37" s="70" t="s">
        <v>433</v>
      </c>
      <c r="B37" s="69" t="s">
        <v>201</v>
      </c>
      <c r="C37" s="197" t="s">
        <v>512</v>
      </c>
      <c r="D37" s="201" t="s">
        <v>512</v>
      </c>
      <c r="E37" s="199" t="s">
        <v>505</v>
      </c>
      <c r="F37" s="199" t="s">
        <v>505</v>
      </c>
      <c r="G37" s="199" t="s">
        <v>505</v>
      </c>
      <c r="H37" s="199" t="s">
        <v>505</v>
      </c>
      <c r="I37" s="199"/>
      <c r="J37" s="199"/>
      <c r="K37" s="68"/>
      <c r="L37" s="68"/>
    </row>
    <row r="38" spans="1:12" x14ac:dyDescent="0.25">
      <c r="A38" s="70" t="s">
        <v>434</v>
      </c>
      <c r="B38" s="71" t="s">
        <v>200</v>
      </c>
      <c r="C38" s="197"/>
      <c r="D38" s="201"/>
      <c r="E38" s="199"/>
      <c r="F38" s="203"/>
      <c r="G38" s="199"/>
      <c r="H38" s="203"/>
      <c r="I38" s="202"/>
      <c r="J38" s="202"/>
      <c r="K38" s="68"/>
      <c r="L38" s="68"/>
    </row>
    <row r="39" spans="1:12" ht="63" x14ac:dyDescent="0.25">
      <c r="A39" s="70">
        <v>2</v>
      </c>
      <c r="B39" s="69" t="s">
        <v>419</v>
      </c>
      <c r="C39" s="204" t="s">
        <v>512</v>
      </c>
      <c r="D39" s="201" t="s">
        <v>512</v>
      </c>
      <c r="E39" s="199" t="s">
        <v>505</v>
      </c>
      <c r="F39" s="199" t="s">
        <v>505</v>
      </c>
      <c r="G39" s="199" t="s">
        <v>505</v>
      </c>
      <c r="H39" s="199" t="s">
        <v>505</v>
      </c>
      <c r="I39" s="199"/>
      <c r="J39" s="199"/>
      <c r="K39" s="68"/>
      <c r="L39" s="68"/>
    </row>
    <row r="40" spans="1:12" ht="33.75" customHeight="1" x14ac:dyDescent="0.25">
      <c r="A40" s="70" t="s">
        <v>199</v>
      </c>
      <c r="B40" s="69" t="s">
        <v>421</v>
      </c>
      <c r="C40" s="197" t="s">
        <v>512</v>
      </c>
      <c r="D40" s="201" t="s">
        <v>512</v>
      </c>
      <c r="E40" s="200" t="s">
        <v>505</v>
      </c>
      <c r="F40" s="200" t="s">
        <v>505</v>
      </c>
      <c r="G40" s="200" t="s">
        <v>505</v>
      </c>
      <c r="H40" s="200" t="s">
        <v>505</v>
      </c>
      <c r="I40" s="199"/>
      <c r="J40" s="199"/>
      <c r="K40" s="68"/>
      <c r="L40" s="68"/>
    </row>
    <row r="41" spans="1:12" ht="63" customHeight="1" x14ac:dyDescent="0.25">
      <c r="A41" s="70" t="s">
        <v>198</v>
      </c>
      <c r="B41" s="71" t="s">
        <v>501</v>
      </c>
      <c r="C41" s="197"/>
      <c r="D41" s="201"/>
      <c r="E41" s="200"/>
      <c r="F41" s="200"/>
      <c r="G41" s="200"/>
      <c r="H41" s="200"/>
      <c r="I41" s="184"/>
      <c r="J41" s="184"/>
      <c r="K41" s="68"/>
      <c r="L41" s="68"/>
    </row>
    <row r="42" spans="1:12" ht="58.5" customHeight="1" x14ac:dyDescent="0.25">
      <c r="A42" s="70">
        <v>3</v>
      </c>
      <c r="B42" s="69" t="s">
        <v>420</v>
      </c>
      <c r="C42" s="204" t="s">
        <v>512</v>
      </c>
      <c r="D42" s="201" t="s">
        <v>512</v>
      </c>
      <c r="E42" s="199" t="s">
        <v>505</v>
      </c>
      <c r="F42" s="199" t="s">
        <v>505</v>
      </c>
      <c r="G42" s="199" t="s">
        <v>505</v>
      </c>
      <c r="H42" s="199" t="s">
        <v>505</v>
      </c>
      <c r="I42" s="199"/>
      <c r="J42" s="199"/>
      <c r="K42" s="68"/>
      <c r="L42" s="68"/>
    </row>
    <row r="43" spans="1:12" ht="34.5" customHeight="1" x14ac:dyDescent="0.25">
      <c r="A43" s="70" t="s">
        <v>197</v>
      </c>
      <c r="B43" s="69" t="s">
        <v>195</v>
      </c>
      <c r="C43" s="197" t="s">
        <v>512</v>
      </c>
      <c r="D43" s="201" t="s">
        <v>512</v>
      </c>
      <c r="E43" s="199" t="s">
        <v>505</v>
      </c>
      <c r="F43" s="199" t="s">
        <v>505</v>
      </c>
      <c r="G43" s="199" t="s">
        <v>505</v>
      </c>
      <c r="H43" s="199" t="s">
        <v>505</v>
      </c>
      <c r="I43" s="199"/>
      <c r="J43" s="199"/>
      <c r="K43" s="68"/>
      <c r="L43" s="68"/>
    </row>
    <row r="44" spans="1:12" ht="24.75" customHeight="1" x14ac:dyDescent="0.25">
      <c r="A44" s="70" t="s">
        <v>196</v>
      </c>
      <c r="B44" s="69" t="s">
        <v>193</v>
      </c>
      <c r="C44" s="197" t="s">
        <v>512</v>
      </c>
      <c r="D44" s="201" t="s">
        <v>512</v>
      </c>
      <c r="E44" s="199" t="s">
        <v>505</v>
      </c>
      <c r="F44" s="199" t="s">
        <v>505</v>
      </c>
      <c r="G44" s="199" t="s">
        <v>505</v>
      </c>
      <c r="H44" s="199" t="s">
        <v>505</v>
      </c>
      <c r="I44" s="199"/>
      <c r="J44" s="199"/>
      <c r="K44" s="68"/>
      <c r="L44" s="68"/>
    </row>
    <row r="45" spans="1:12" ht="90.75" customHeight="1" x14ac:dyDescent="0.25">
      <c r="A45" s="70" t="s">
        <v>194</v>
      </c>
      <c r="B45" s="69" t="s">
        <v>425</v>
      </c>
      <c r="C45" s="197" t="s">
        <v>512</v>
      </c>
      <c r="D45" s="201" t="s">
        <v>512</v>
      </c>
      <c r="E45" s="200" t="s">
        <v>505</v>
      </c>
      <c r="F45" s="200" t="s">
        <v>505</v>
      </c>
      <c r="G45" s="200" t="s">
        <v>505</v>
      </c>
      <c r="H45" s="200" t="s">
        <v>505</v>
      </c>
      <c r="I45" s="199"/>
      <c r="J45" s="199"/>
      <c r="K45" s="68"/>
      <c r="L45" s="68"/>
    </row>
    <row r="46" spans="1:12" ht="167.25" customHeight="1" x14ac:dyDescent="0.25">
      <c r="A46" s="70" t="s">
        <v>192</v>
      </c>
      <c r="B46" s="69" t="s">
        <v>423</v>
      </c>
      <c r="C46" s="197" t="s">
        <v>512</v>
      </c>
      <c r="D46" s="201" t="s">
        <v>512</v>
      </c>
      <c r="E46" s="200" t="s">
        <v>505</v>
      </c>
      <c r="F46" s="200" t="s">
        <v>505</v>
      </c>
      <c r="G46" s="200" t="s">
        <v>505</v>
      </c>
      <c r="H46" s="200" t="s">
        <v>505</v>
      </c>
      <c r="I46" s="199"/>
      <c r="J46" s="199"/>
      <c r="K46" s="68"/>
      <c r="L46" s="68"/>
    </row>
    <row r="47" spans="1:12" ht="30.75" customHeight="1" x14ac:dyDescent="0.25">
      <c r="A47" s="70" t="s">
        <v>190</v>
      </c>
      <c r="B47" s="69" t="s">
        <v>191</v>
      </c>
      <c r="C47" s="197" t="s">
        <v>512</v>
      </c>
      <c r="D47" s="201" t="s">
        <v>512</v>
      </c>
      <c r="E47" s="199" t="s">
        <v>505</v>
      </c>
      <c r="F47" s="199" t="s">
        <v>505</v>
      </c>
      <c r="G47" s="199" t="s">
        <v>505</v>
      </c>
      <c r="H47" s="199" t="s">
        <v>505</v>
      </c>
      <c r="I47" s="199"/>
      <c r="J47" s="199"/>
      <c r="K47" s="68"/>
      <c r="L47" s="68"/>
    </row>
    <row r="48" spans="1:12" ht="37.5" customHeight="1" x14ac:dyDescent="0.25">
      <c r="A48" s="70" t="s">
        <v>435</v>
      </c>
      <c r="B48" s="71" t="s">
        <v>189</v>
      </c>
      <c r="C48" s="197"/>
      <c r="D48" s="201"/>
      <c r="E48" s="200"/>
      <c r="F48" s="205"/>
      <c r="G48" s="200"/>
      <c r="H48" s="205"/>
      <c r="I48" s="184"/>
      <c r="J48" s="184"/>
      <c r="K48" s="68"/>
      <c r="L48" s="68"/>
    </row>
    <row r="49" spans="1:12" ht="35.25" customHeight="1" x14ac:dyDescent="0.25">
      <c r="A49" s="70">
        <v>4</v>
      </c>
      <c r="B49" s="69" t="s">
        <v>187</v>
      </c>
      <c r="C49" s="204" t="s">
        <v>512</v>
      </c>
      <c r="D49" s="201" t="s">
        <v>512</v>
      </c>
      <c r="E49" s="199" t="s">
        <v>505</v>
      </c>
      <c r="F49" s="199" t="s">
        <v>505</v>
      </c>
      <c r="G49" s="199" t="s">
        <v>505</v>
      </c>
      <c r="H49" s="199" t="s">
        <v>505</v>
      </c>
      <c r="I49" s="199"/>
      <c r="J49" s="199"/>
      <c r="K49" s="68"/>
      <c r="L49" s="68"/>
    </row>
    <row r="50" spans="1:12" ht="86.25" customHeight="1" x14ac:dyDescent="0.25">
      <c r="A50" s="70" t="s">
        <v>188</v>
      </c>
      <c r="B50" s="69" t="s">
        <v>424</v>
      </c>
      <c r="C50" s="204" t="s">
        <v>512</v>
      </c>
      <c r="D50" s="201" t="s">
        <v>512</v>
      </c>
      <c r="E50" s="199" t="s">
        <v>505</v>
      </c>
      <c r="F50" s="199" t="s">
        <v>505</v>
      </c>
      <c r="G50" s="199" t="s">
        <v>505</v>
      </c>
      <c r="H50" s="199" t="s">
        <v>505</v>
      </c>
      <c r="I50" s="199"/>
      <c r="J50" s="199"/>
      <c r="K50" s="68"/>
      <c r="L50" s="68"/>
    </row>
    <row r="51" spans="1:12" ht="77.25" customHeight="1" x14ac:dyDescent="0.25">
      <c r="A51" s="70" t="s">
        <v>186</v>
      </c>
      <c r="B51" s="69" t="s">
        <v>426</v>
      </c>
      <c r="C51" s="197" t="s">
        <v>512</v>
      </c>
      <c r="D51" s="201" t="s">
        <v>512</v>
      </c>
      <c r="E51" s="199" t="s">
        <v>505</v>
      </c>
      <c r="F51" s="199" t="s">
        <v>505</v>
      </c>
      <c r="G51" s="199" t="s">
        <v>505</v>
      </c>
      <c r="H51" s="199" t="s">
        <v>505</v>
      </c>
      <c r="I51" s="199"/>
      <c r="J51" s="199"/>
      <c r="K51" s="68"/>
      <c r="L51" s="68"/>
    </row>
    <row r="52" spans="1:12" ht="71.25" customHeight="1" x14ac:dyDescent="0.25">
      <c r="A52" s="70" t="s">
        <v>184</v>
      </c>
      <c r="B52" s="69" t="s">
        <v>185</v>
      </c>
      <c r="C52" s="197" t="s">
        <v>512</v>
      </c>
      <c r="D52" s="201" t="s">
        <v>512</v>
      </c>
      <c r="E52" s="199" t="s">
        <v>505</v>
      </c>
      <c r="F52" s="199" t="s">
        <v>505</v>
      </c>
      <c r="G52" s="199" t="s">
        <v>505</v>
      </c>
      <c r="H52" s="199" t="s">
        <v>505</v>
      </c>
      <c r="I52" s="199"/>
      <c r="J52" s="199"/>
      <c r="K52" s="68"/>
      <c r="L52" s="68"/>
    </row>
    <row r="53" spans="1:12" ht="48" customHeight="1" x14ac:dyDescent="0.25">
      <c r="A53" s="70" t="s">
        <v>182</v>
      </c>
      <c r="B53" s="127" t="s">
        <v>427</v>
      </c>
      <c r="C53" s="197" t="s">
        <v>512</v>
      </c>
      <c r="D53" s="201" t="s">
        <v>512</v>
      </c>
      <c r="E53" s="225">
        <v>45778</v>
      </c>
      <c r="F53" s="225">
        <v>45808</v>
      </c>
      <c r="G53" s="225">
        <v>43496</v>
      </c>
      <c r="H53" s="225">
        <v>43496</v>
      </c>
      <c r="I53" s="201">
        <v>100</v>
      </c>
      <c r="J53" s="201"/>
      <c r="K53" s="68"/>
      <c r="L53" s="68"/>
    </row>
    <row r="54" spans="1:12" ht="46.5" customHeight="1" x14ac:dyDescent="0.25">
      <c r="A54" s="70" t="s">
        <v>428</v>
      </c>
      <c r="B54" s="69" t="s">
        <v>183</v>
      </c>
      <c r="C54" s="197" t="s">
        <v>512</v>
      </c>
      <c r="D54" s="201" t="s">
        <v>512</v>
      </c>
      <c r="E54" s="199" t="s">
        <v>505</v>
      </c>
      <c r="F54" s="199" t="s">
        <v>505</v>
      </c>
      <c r="G54" s="199" t="s">
        <v>505</v>
      </c>
      <c r="H54" s="199" t="s">
        <v>505</v>
      </c>
      <c r="I54" s="199"/>
      <c r="J54" s="199"/>
      <c r="K54" s="68"/>
      <c r="L54" s="6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2018-12-24T14:22:49Z</cp:lastPrinted>
  <dcterms:created xsi:type="dcterms:W3CDTF">2015-08-16T15:31:05Z</dcterms:created>
  <dcterms:modified xsi:type="dcterms:W3CDTF">2025-11-06T07:56:40Z</dcterms:modified>
</cp:coreProperties>
</file>