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901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5" l="1"/>
  <c r="AB31" i="25"/>
  <c r="AB32" i="25"/>
  <c r="AB33" i="25"/>
  <c r="AB34" i="25"/>
  <c r="L30" i="25"/>
  <c r="A15" i="26" l="1"/>
  <c r="A12" i="26"/>
  <c r="A9" i="26"/>
  <c r="A5" i="26"/>
  <c r="B22" i="23" l="1"/>
  <c r="A14" i="25" l="1"/>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R30" i="25"/>
  <c r="Q30" i="25"/>
  <c r="P30" i="25"/>
  <c r="O30" i="25"/>
  <c r="M30" i="25"/>
  <c r="K30" i="25"/>
  <c r="J30" i="25"/>
  <c r="E30" i="25" s="1"/>
  <c r="I30" i="25"/>
  <c r="H30" i="25"/>
  <c r="G30" i="25"/>
  <c r="F30" i="25"/>
  <c r="C30" i="25"/>
  <c r="C28" i="25" s="1"/>
  <c r="AB29" i="25"/>
  <c r="E29" i="25"/>
  <c r="AB28" i="25"/>
  <c r="E28" i="25"/>
  <c r="AB27" i="25"/>
  <c r="E27" i="25"/>
  <c r="AB26" i="25"/>
  <c r="E26" i="25"/>
  <c r="AB25" i="25"/>
  <c r="E25" i="25"/>
  <c r="AB24" i="25"/>
  <c r="AA24" i="25"/>
  <c r="Z24" i="25"/>
  <c r="Y24" i="25"/>
  <c r="X24" i="25"/>
  <c r="W24" i="25"/>
  <c r="V24" i="25"/>
  <c r="U24" i="25"/>
  <c r="T24" i="25"/>
  <c r="S24" i="25"/>
  <c r="R24" i="25"/>
  <c r="Q24" i="25"/>
  <c r="P24" i="25"/>
  <c r="O24" i="25"/>
  <c r="L24" i="25"/>
  <c r="M24" i="25"/>
  <c r="K24" i="25"/>
  <c r="H24" i="25"/>
  <c r="I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C29" i="25" l="1"/>
  <c r="E24" i="25"/>
  <c r="AB30" i="25"/>
  <c r="C24" i="25"/>
  <c r="B27" i="23" s="1"/>
  <c r="G24" i="25"/>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E91" i="24"/>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D91" i="24" s="1"/>
  <c r="B81" i="24"/>
  <c r="B76" i="24"/>
  <c r="B74" i="24"/>
  <c r="A62" i="24"/>
  <c r="B60" i="24"/>
  <c r="C58" i="24"/>
  <c r="C74" i="24" s="1"/>
  <c r="C52" i="24"/>
  <c r="B52" i="24"/>
  <c r="B50" i="24"/>
  <c r="B59" i="24" s="1"/>
  <c r="B49" i="24"/>
  <c r="E48" i="24"/>
  <c r="D48" i="24"/>
  <c r="C48" i="24"/>
  <c r="B48" i="24"/>
  <c r="C47" i="24"/>
  <c r="B47" i="24"/>
  <c r="B45" i="24"/>
  <c r="B44" i="24"/>
  <c r="B29" i="24"/>
  <c r="B27" i="24"/>
  <c r="B25" i="24"/>
  <c r="A7" i="24"/>
  <c r="A5" i="24"/>
  <c r="E137" i="24" l="1"/>
  <c r="C49" i="24"/>
  <c r="H136" i="24"/>
  <c r="F48" i="24"/>
  <c r="C61" i="24"/>
  <c r="C60" i="24" s="1"/>
  <c r="I118" i="24"/>
  <c r="I120" i="24" s="1"/>
  <c r="C109" i="24" s="1"/>
  <c r="C67" i="24"/>
  <c r="B54" i="24"/>
  <c r="B46" i="24"/>
  <c r="B80" i="24"/>
  <c r="B79" i="24"/>
  <c r="B66" i="24"/>
  <c r="B68" i="24" s="1"/>
  <c r="D58" i="24"/>
  <c r="AQ81" i="24"/>
  <c r="C140" i="24"/>
  <c r="C141" i="24" s="1"/>
  <c r="B73" i="24" s="1"/>
  <c r="B85" i="24" s="1"/>
  <c r="B99" i="24" s="1"/>
  <c r="I136" i="24" l="1"/>
  <c r="G48" i="24"/>
  <c r="F137" i="24"/>
  <c r="D49" i="24"/>
  <c r="D109" i="24"/>
  <c r="C108" i="24"/>
  <c r="C50" i="24" s="1"/>
  <c r="C59" i="24" s="1"/>
  <c r="D74" i="24"/>
  <c r="E58" i="24"/>
  <c r="D52" i="24"/>
  <c r="D47" i="24"/>
  <c r="D61" i="24" s="1"/>
  <c r="D60" i="24" s="1"/>
  <c r="B55" i="24"/>
  <c r="B56" i="24" s="1"/>
  <c r="B69" i="24" s="1"/>
  <c r="B77" i="24" s="1"/>
  <c r="D140" i="24"/>
  <c r="D141" i="24" s="1"/>
  <c r="C73" i="24" s="1"/>
  <c r="C85" i="24" s="1"/>
  <c r="C99" i="24" s="1"/>
  <c r="B75" i="24"/>
  <c r="F76" i="24"/>
  <c r="C76" i="24"/>
  <c r="D67" i="24"/>
  <c r="E49" i="24" l="1"/>
  <c r="G137" i="24"/>
  <c r="J136" i="24"/>
  <c r="H48" i="24"/>
  <c r="C66" i="24"/>
  <c r="C68" i="24" s="1"/>
  <c r="C75" i="24" s="1"/>
  <c r="C79" i="24"/>
  <c r="C80" i="24"/>
  <c r="D108" i="24"/>
  <c r="D50" i="24" s="1"/>
  <c r="D59" i="24" s="1"/>
  <c r="D80" i="24" s="1"/>
  <c r="E109" i="24"/>
  <c r="B70" i="24"/>
  <c r="C53" i="24"/>
  <c r="B82" i="24"/>
  <c r="D79" i="24"/>
  <c r="D76" i="24"/>
  <c r="E67" i="24"/>
  <c r="E140" i="24"/>
  <c r="E141" i="24" s="1"/>
  <c r="D73" i="24" s="1"/>
  <c r="D85" i="24" s="1"/>
  <c r="D99" i="24" s="1"/>
  <c r="E74" i="24"/>
  <c r="F58" i="24"/>
  <c r="E52" i="24"/>
  <c r="E47" i="24"/>
  <c r="E61" i="24" s="1"/>
  <c r="E60" i="24" s="1"/>
  <c r="D66" i="24" l="1"/>
  <c r="D68" i="24" s="1"/>
  <c r="D75" i="24" s="1"/>
  <c r="H137" i="24"/>
  <c r="F49" i="24"/>
  <c r="K136" i="24"/>
  <c r="I48" i="24"/>
  <c r="E108" i="24"/>
  <c r="E50" i="24" s="1"/>
  <c r="E59" i="24" s="1"/>
  <c r="F109" i="24"/>
  <c r="F74" i="24"/>
  <c r="G58" i="24"/>
  <c r="F52" i="24"/>
  <c r="F47" i="24"/>
  <c r="F61" i="24" s="1"/>
  <c r="F60" i="24" s="1"/>
  <c r="F140" i="24"/>
  <c r="F141" i="24"/>
  <c r="E73" i="24" s="1"/>
  <c r="E85" i="24" s="1"/>
  <c r="E99" i="24" s="1"/>
  <c r="E76" i="24"/>
  <c r="F67" i="24"/>
  <c r="G67" i="24" s="1"/>
  <c r="C55" i="24"/>
  <c r="D53" i="24" s="1"/>
  <c r="E79" i="24"/>
  <c r="B71" i="24"/>
  <c r="B72" i="24" s="1"/>
  <c r="L136" i="24" l="1"/>
  <c r="J48" i="24"/>
  <c r="I137" i="24"/>
  <c r="G49" i="24"/>
  <c r="G109" i="24"/>
  <c r="F108" i="24"/>
  <c r="F50" i="24" s="1"/>
  <c r="F59" i="24" s="1"/>
  <c r="E66" i="24"/>
  <c r="E68" i="24" s="1"/>
  <c r="E75" i="24" s="1"/>
  <c r="E80" i="24"/>
  <c r="D55" i="24"/>
  <c r="E53" i="24" s="1"/>
  <c r="G140" i="24"/>
  <c r="G141" i="24" s="1"/>
  <c r="F73" i="24" s="1"/>
  <c r="F85" i="24" s="1"/>
  <c r="F99" i="24" s="1"/>
  <c r="B78" i="24"/>
  <c r="B83" i="24" s="1"/>
  <c r="C82" i="24"/>
  <c r="C56" i="24"/>
  <c r="C69" i="24" s="1"/>
  <c r="G76" i="24"/>
  <c r="H67" i="24"/>
  <c r="G74" i="24"/>
  <c r="H58" i="24"/>
  <c r="G52" i="24"/>
  <c r="G47" i="24"/>
  <c r="G61" i="24" s="1"/>
  <c r="J137" i="24" l="1"/>
  <c r="H49" i="24"/>
  <c r="M136" i="24"/>
  <c r="K48" i="24"/>
  <c r="F80" i="24"/>
  <c r="F79" i="24"/>
  <c r="F66" i="24"/>
  <c r="F68" i="24" s="1"/>
  <c r="F75" i="24" s="1"/>
  <c r="G108" i="24"/>
  <c r="G50" i="24" s="1"/>
  <c r="G59" i="24" s="1"/>
  <c r="G80" i="24" s="1"/>
  <c r="H109" i="24"/>
  <c r="E55" i="24"/>
  <c r="G60" i="24"/>
  <c r="G79" i="24"/>
  <c r="H74" i="24"/>
  <c r="I58" i="24"/>
  <c r="H52" i="24"/>
  <c r="H47" i="24"/>
  <c r="H61" i="24" s="1"/>
  <c r="H60" i="24" s="1"/>
  <c r="H76" i="24"/>
  <c r="I67" i="24"/>
  <c r="C77" i="24"/>
  <c r="C70" i="24"/>
  <c r="B88" i="24"/>
  <c r="B86" i="24"/>
  <c r="B84" i="24"/>
  <c r="B89" i="24" s="1"/>
  <c r="H140" i="24"/>
  <c r="H141" i="24"/>
  <c r="G73" i="24" s="1"/>
  <c r="G85" i="24" s="1"/>
  <c r="G99" i="24" s="1"/>
  <c r="D82" i="24"/>
  <c r="D56" i="24"/>
  <c r="D69" i="24" s="1"/>
  <c r="N136" i="24" l="1"/>
  <c r="L48" i="24"/>
  <c r="I49" i="24"/>
  <c r="K137" i="24"/>
  <c r="G66" i="24"/>
  <c r="G68" i="24" s="1"/>
  <c r="H108" i="24"/>
  <c r="H50" i="24" s="1"/>
  <c r="H59" i="24" s="1"/>
  <c r="I109" i="24"/>
  <c r="D77" i="24"/>
  <c r="D70" i="24"/>
  <c r="I140" i="24"/>
  <c r="I141" i="24" s="1"/>
  <c r="H73" i="24" s="1"/>
  <c r="H85" i="24" s="1"/>
  <c r="H99" i="24" s="1"/>
  <c r="B87" i="24"/>
  <c r="B90" i="24" s="1"/>
  <c r="C71" i="24"/>
  <c r="I76" i="24"/>
  <c r="J67" i="24"/>
  <c r="I74" i="24"/>
  <c r="J58" i="24"/>
  <c r="I52" i="24"/>
  <c r="I47" i="24"/>
  <c r="I61" i="24" s="1"/>
  <c r="I60" i="24" s="1"/>
  <c r="E82" i="24"/>
  <c r="E56" i="24"/>
  <c r="E69" i="24" s="1"/>
  <c r="G75" i="24"/>
  <c r="F53" i="24"/>
  <c r="L137" i="24" l="1"/>
  <c r="J49" i="24"/>
  <c r="O136" i="24"/>
  <c r="M48" i="24"/>
  <c r="H80" i="24"/>
  <c r="H79" i="24"/>
  <c r="H66" i="24"/>
  <c r="H68" i="24" s="1"/>
  <c r="H75" i="24" s="1"/>
  <c r="J109" i="24"/>
  <c r="I108" i="24"/>
  <c r="I50" i="24" s="1"/>
  <c r="I59" i="24" s="1"/>
  <c r="C78" i="24"/>
  <c r="C83" i="24" s="1"/>
  <c r="F55" i="24"/>
  <c r="G53" i="24" s="1"/>
  <c r="E77" i="24"/>
  <c r="E70" i="24"/>
  <c r="J74" i="24"/>
  <c r="K58" i="24"/>
  <c r="J52" i="24"/>
  <c r="J47" i="24"/>
  <c r="J61" i="24" s="1"/>
  <c r="J60" i="24" s="1"/>
  <c r="J76" i="24"/>
  <c r="K67" i="24"/>
  <c r="C72" i="24"/>
  <c r="J140" i="24"/>
  <c r="J141" i="24" s="1"/>
  <c r="I73" i="24" s="1"/>
  <c r="I85" i="24" s="1"/>
  <c r="I99" i="24" s="1"/>
  <c r="D71" i="24"/>
  <c r="P136" i="24" l="1"/>
  <c r="N48" i="24"/>
  <c r="K49" i="24"/>
  <c r="M137" i="24"/>
  <c r="K109" i="24"/>
  <c r="J108" i="24"/>
  <c r="J50" i="24" s="1"/>
  <c r="J59" i="24" s="1"/>
  <c r="J80" i="24" s="1"/>
  <c r="I80" i="24"/>
  <c r="I79" i="24"/>
  <c r="I66" i="24"/>
  <c r="I68" i="24" s="1"/>
  <c r="I75" i="24" s="1"/>
  <c r="G55" i="24"/>
  <c r="H53" i="24" s="1"/>
  <c r="D72" i="24"/>
  <c r="C86" i="24"/>
  <c r="C88" i="24"/>
  <c r="C84" i="24"/>
  <c r="C89" i="24" s="1"/>
  <c r="K141" i="24"/>
  <c r="J73" i="24" s="1"/>
  <c r="J85" i="24" s="1"/>
  <c r="J99" i="24" s="1"/>
  <c r="K140" i="24"/>
  <c r="K76" i="24"/>
  <c r="L67" i="24"/>
  <c r="K74" i="24"/>
  <c r="L58" i="24"/>
  <c r="K52" i="24"/>
  <c r="K47" i="24"/>
  <c r="K61" i="24" s="1"/>
  <c r="K60" i="24" s="1"/>
  <c r="E71" i="24"/>
  <c r="E72" i="24" s="1"/>
  <c r="F82" i="24"/>
  <c r="F56" i="24"/>
  <c r="F69" i="24" s="1"/>
  <c r="J79" i="24"/>
  <c r="D78" i="24"/>
  <c r="D83" i="24" s="1"/>
  <c r="D86" i="24" s="1"/>
  <c r="L49" i="24" l="1"/>
  <c r="N137" i="24"/>
  <c r="J66" i="24"/>
  <c r="J68" i="24" s="1"/>
  <c r="J75" i="24" s="1"/>
  <c r="Q136" i="24"/>
  <c r="O48" i="24"/>
  <c r="K108" i="24"/>
  <c r="K50" i="24" s="1"/>
  <c r="K59" i="24" s="1"/>
  <c r="K80" i="24" s="1"/>
  <c r="L109" i="24"/>
  <c r="H55" i="24"/>
  <c r="I53" i="24" s="1"/>
  <c r="D88" i="24"/>
  <c r="D84" i="24"/>
  <c r="D89" i="24" s="1"/>
  <c r="D87" i="24"/>
  <c r="C87" i="24"/>
  <c r="C90" i="24" s="1"/>
  <c r="E78" i="24"/>
  <c r="E83" i="24" s="1"/>
  <c r="E86" i="24" s="1"/>
  <c r="E87" i="24" s="1"/>
  <c r="E90" i="24" s="1"/>
  <c r="F77" i="24"/>
  <c r="F70" i="24"/>
  <c r="L74" i="24"/>
  <c r="M58" i="24"/>
  <c r="L52" i="24"/>
  <c r="L47" i="24"/>
  <c r="L61" i="24" s="1"/>
  <c r="L60" i="24" s="1"/>
  <c r="L76" i="24"/>
  <c r="M67" i="24"/>
  <c r="L140" i="24"/>
  <c r="L141" i="24" s="1"/>
  <c r="K73" i="24" s="1"/>
  <c r="K85" i="24" s="1"/>
  <c r="K99" i="24" s="1"/>
  <c r="K79" i="24"/>
  <c r="G82" i="24"/>
  <c r="G56" i="24"/>
  <c r="G69" i="24" s="1"/>
  <c r="R136" i="24" l="1"/>
  <c r="P48" i="24"/>
  <c r="M49" i="24"/>
  <c r="O137" i="24"/>
  <c r="E88" i="24"/>
  <c r="D90" i="24"/>
  <c r="M109" i="24"/>
  <c r="L108" i="24"/>
  <c r="L50" i="24" s="1"/>
  <c r="L59" i="24" s="1"/>
  <c r="L80" i="24" s="1"/>
  <c r="K66" i="24"/>
  <c r="K68" i="24" s="1"/>
  <c r="K75" i="24" s="1"/>
  <c r="I55" i="24"/>
  <c r="J53" i="24" s="1"/>
  <c r="M76" i="24"/>
  <c r="N67" i="24"/>
  <c r="M74" i="24"/>
  <c r="N58" i="24"/>
  <c r="M52" i="24"/>
  <c r="M47" i="24"/>
  <c r="M61" i="24" s="1"/>
  <c r="M60" i="24" s="1"/>
  <c r="F71" i="24"/>
  <c r="F72" i="24" s="1"/>
  <c r="E84" i="24"/>
  <c r="E89" i="24" s="1"/>
  <c r="L79" i="24"/>
  <c r="G77" i="24"/>
  <c r="G70" i="24"/>
  <c r="M140" i="24"/>
  <c r="M141" i="24" s="1"/>
  <c r="L73" i="24" s="1"/>
  <c r="L85" i="24" s="1"/>
  <c r="L99" i="24" s="1"/>
  <c r="H82" i="24"/>
  <c r="H56" i="24"/>
  <c r="H69" i="24" s="1"/>
  <c r="P137" i="24" l="1"/>
  <c r="N49" i="24"/>
  <c r="S136" i="24"/>
  <c r="Q48" i="24"/>
  <c r="L66" i="24"/>
  <c r="L68" i="24" s="1"/>
  <c r="L75" i="24" s="1"/>
  <c r="M108" i="24"/>
  <c r="M50" i="24" s="1"/>
  <c r="M59" i="24" s="1"/>
  <c r="M80" i="24" s="1"/>
  <c r="N109" i="24"/>
  <c r="J55" i="24"/>
  <c r="K53" i="24" s="1"/>
  <c r="N74" i="24"/>
  <c r="O58" i="24"/>
  <c r="N52" i="24"/>
  <c r="N47" i="24"/>
  <c r="N61" i="24" s="1"/>
  <c r="N60" i="24" s="1"/>
  <c r="N76" i="24"/>
  <c r="O67" i="24"/>
  <c r="M79" i="24"/>
  <c r="H77" i="24"/>
  <c r="H70" i="24"/>
  <c r="N140" i="24"/>
  <c r="N141" i="24"/>
  <c r="M73" i="24" s="1"/>
  <c r="M85" i="24" s="1"/>
  <c r="M99" i="24" s="1"/>
  <c r="G71" i="24"/>
  <c r="G72" i="24" s="1"/>
  <c r="F78" i="24"/>
  <c r="F83" i="24" s="1"/>
  <c r="I82" i="24"/>
  <c r="I56" i="24"/>
  <c r="I69" i="24" s="1"/>
  <c r="T136" i="24" l="1"/>
  <c r="R48" i="24"/>
  <c r="O49" i="24"/>
  <c r="Q137" i="24"/>
  <c r="G78" i="24"/>
  <c r="G83" i="24" s="1"/>
  <c r="G86" i="24" s="1"/>
  <c r="O109" i="24"/>
  <c r="N108" i="24"/>
  <c r="N50" i="24" s="1"/>
  <c r="N59" i="24" s="1"/>
  <c r="M66" i="24"/>
  <c r="M68" i="24" s="1"/>
  <c r="M75" i="24" s="1"/>
  <c r="K55" i="24"/>
  <c r="I77" i="24"/>
  <c r="I70" i="24"/>
  <c r="O76" i="24"/>
  <c r="P67" i="24"/>
  <c r="O74" i="24"/>
  <c r="P58" i="24"/>
  <c r="O52" i="24"/>
  <c r="O47" i="24"/>
  <c r="O61" i="24" s="1"/>
  <c r="O60" i="24" s="1"/>
  <c r="F86" i="24"/>
  <c r="G84" i="24"/>
  <c r="F88" i="24"/>
  <c r="G88" i="24"/>
  <c r="F84" i="24"/>
  <c r="F89" i="24" s="1"/>
  <c r="O140" i="24"/>
  <c r="O141" i="24" s="1"/>
  <c r="N73" i="24" s="1"/>
  <c r="N85" i="24" s="1"/>
  <c r="N99" i="24" s="1"/>
  <c r="H71" i="24"/>
  <c r="H72" i="24" s="1"/>
  <c r="J82" i="24"/>
  <c r="J56" i="24"/>
  <c r="J69" i="24" s="1"/>
  <c r="R137" i="24" l="1"/>
  <c r="P49" i="24"/>
  <c r="U136" i="24"/>
  <c r="S48" i="24"/>
  <c r="N66" i="24"/>
  <c r="N68" i="24" s="1"/>
  <c r="N75" i="24" s="1"/>
  <c r="N80" i="24"/>
  <c r="N79" i="24"/>
  <c r="P109" i="24"/>
  <c r="O108" i="24"/>
  <c r="O50" i="24" s="1"/>
  <c r="O59" i="24" s="1"/>
  <c r="O80" i="24" s="1"/>
  <c r="J77" i="24"/>
  <c r="J70" i="24"/>
  <c r="H78" i="24"/>
  <c r="H83" i="24" s="1"/>
  <c r="P74" i="24"/>
  <c r="Q58" i="24"/>
  <c r="P52" i="24"/>
  <c r="P47" i="24"/>
  <c r="P61" i="24" s="1"/>
  <c r="P60" i="24" s="1"/>
  <c r="P76" i="24"/>
  <c r="Q67" i="24"/>
  <c r="I71" i="24"/>
  <c r="I78" i="24" s="1"/>
  <c r="I83" i="24" s="1"/>
  <c r="I86" i="24" s="1"/>
  <c r="K82" i="24"/>
  <c r="K56" i="24"/>
  <c r="K69" i="24" s="1"/>
  <c r="P140" i="24"/>
  <c r="P141" i="24"/>
  <c r="O73" i="24" s="1"/>
  <c r="O85" i="24" s="1"/>
  <c r="O99" i="24" s="1"/>
  <c r="G89" i="24"/>
  <c r="F87" i="24"/>
  <c r="F90" i="24" s="1"/>
  <c r="G87" i="24"/>
  <c r="O79" i="24"/>
  <c r="L53" i="24"/>
  <c r="V136" i="24" l="1"/>
  <c r="T48" i="24"/>
  <c r="Q49" i="24"/>
  <c r="S137" i="24"/>
  <c r="O66" i="24"/>
  <c r="O68" i="24" s="1"/>
  <c r="O75" i="24" s="1"/>
  <c r="G90" i="24"/>
  <c r="P108" i="24"/>
  <c r="P50" i="24" s="1"/>
  <c r="P59" i="24" s="1"/>
  <c r="P80" i="24" s="1"/>
  <c r="Q109" i="24"/>
  <c r="K77" i="24"/>
  <c r="K70" i="24"/>
  <c r="Q76" i="24"/>
  <c r="R67" i="24"/>
  <c r="Q74" i="24"/>
  <c r="R58" i="24"/>
  <c r="Q52" i="24"/>
  <c r="Q47" i="24"/>
  <c r="Q61" i="24" s="1"/>
  <c r="Q60" i="24" s="1"/>
  <c r="P79" i="24"/>
  <c r="H86" i="24"/>
  <c r="I84" i="24"/>
  <c r="I88" i="24"/>
  <c r="H88" i="24"/>
  <c r="H84" i="24"/>
  <c r="H89" i="24" s="1"/>
  <c r="J71" i="24"/>
  <c r="J78" i="24" s="1"/>
  <c r="L55" i="24"/>
  <c r="M53" i="24" s="1"/>
  <c r="Q140" i="24"/>
  <c r="I72" i="24"/>
  <c r="J83" i="24"/>
  <c r="T137" i="24" l="1"/>
  <c r="R49" i="24"/>
  <c r="W136" i="24"/>
  <c r="U48" i="24"/>
  <c r="R109" i="24"/>
  <c r="Q108" i="24"/>
  <c r="Q50" i="24" s="1"/>
  <c r="Q59" i="24" s="1"/>
  <c r="Q80" i="24" s="1"/>
  <c r="P66" i="24"/>
  <c r="P68" i="24" s="1"/>
  <c r="P75" i="24" s="1"/>
  <c r="M55" i="24"/>
  <c r="J86" i="24"/>
  <c r="J84" i="24"/>
  <c r="J89" i="24" s="1"/>
  <c r="R140" i="24"/>
  <c r="R141" i="24"/>
  <c r="Q73" i="24" s="1"/>
  <c r="Q85" i="24" s="1"/>
  <c r="Q99" i="24" s="1"/>
  <c r="Q141" i="24"/>
  <c r="P73" i="24" s="1"/>
  <c r="P85" i="24" s="1"/>
  <c r="P99" i="24" s="1"/>
  <c r="J72" i="24"/>
  <c r="L82" i="24"/>
  <c r="L56" i="24"/>
  <c r="L69" i="24" s="1"/>
  <c r="J88" i="24"/>
  <c r="I89" i="24"/>
  <c r="H87" i="24"/>
  <c r="H90" i="24" s="1"/>
  <c r="I87" i="24"/>
  <c r="J87" i="24"/>
  <c r="R74" i="24"/>
  <c r="S58" i="24"/>
  <c r="R52" i="24"/>
  <c r="R47" i="24"/>
  <c r="R61" i="24" s="1"/>
  <c r="R60" i="24" s="1"/>
  <c r="R76" i="24"/>
  <c r="S67" i="24"/>
  <c r="K71" i="24"/>
  <c r="K78" i="24" s="1"/>
  <c r="K83" i="24" s="1"/>
  <c r="Q79" i="24"/>
  <c r="X136" i="24" l="1"/>
  <c r="V48" i="24"/>
  <c r="U137" i="24"/>
  <c r="S49" i="24"/>
  <c r="J90" i="24"/>
  <c r="S109" i="24"/>
  <c r="R108" i="24"/>
  <c r="R50" i="24" s="1"/>
  <c r="R59" i="24" s="1"/>
  <c r="R80" i="24" s="1"/>
  <c r="K72" i="24"/>
  <c r="Q66" i="24"/>
  <c r="Q68" i="24" s="1"/>
  <c r="Q75" i="24" s="1"/>
  <c r="K86" i="24"/>
  <c r="K84" i="24"/>
  <c r="K89" i="24" s="1"/>
  <c r="K88" i="24"/>
  <c r="S76" i="24"/>
  <c r="T67" i="24"/>
  <c r="S74" i="24"/>
  <c r="T58" i="24"/>
  <c r="S52" i="24"/>
  <c r="S47" i="24"/>
  <c r="S61" i="24" s="1"/>
  <c r="S60" i="24" s="1"/>
  <c r="I90" i="24"/>
  <c r="L77" i="24"/>
  <c r="L70" i="24"/>
  <c r="R79" i="24"/>
  <c r="M82" i="24"/>
  <c r="M56" i="24"/>
  <c r="M69" i="24" s="1"/>
  <c r="S141" i="24"/>
  <c r="R73" i="24" s="1"/>
  <c r="R85" i="24" s="1"/>
  <c r="R99" i="24" s="1"/>
  <c r="S140" i="24"/>
  <c r="N53" i="24"/>
  <c r="R66" i="24" l="1"/>
  <c r="R68" i="24" s="1"/>
  <c r="R75" i="24" s="1"/>
  <c r="V137" i="24"/>
  <c r="T49" i="24"/>
  <c r="Y136" i="24"/>
  <c r="W48" i="24"/>
  <c r="S108" i="24"/>
  <c r="S50" i="24" s="1"/>
  <c r="S59" i="24" s="1"/>
  <c r="T109" i="24"/>
  <c r="T74" i="24"/>
  <c r="U58" i="24"/>
  <c r="T52" i="24"/>
  <c r="T47" i="24"/>
  <c r="T61" i="24" s="1"/>
  <c r="T60" i="24" s="1"/>
  <c r="T76" i="24"/>
  <c r="U67" i="24"/>
  <c r="N55" i="24"/>
  <c r="O53" i="24" s="1"/>
  <c r="T140" i="24"/>
  <c r="T141" i="24" s="1"/>
  <c r="S73" i="24" s="1"/>
  <c r="S85" i="24" s="1"/>
  <c r="S99" i="24" s="1"/>
  <c r="M77" i="24"/>
  <c r="M70" i="24"/>
  <c r="L71" i="24"/>
  <c r="L78" i="24" s="1"/>
  <c r="L83" i="24" s="1"/>
  <c r="K87" i="24"/>
  <c r="K90" i="24" s="1"/>
  <c r="Z136" i="24" l="1"/>
  <c r="X48" i="24"/>
  <c r="U49" i="24"/>
  <c r="W137" i="24"/>
  <c r="S80" i="24"/>
  <c r="S79" i="24"/>
  <c r="U109" i="24"/>
  <c r="T108" i="24"/>
  <c r="T50" i="24" s="1"/>
  <c r="T59" i="24" s="1"/>
  <c r="T80" i="24" s="1"/>
  <c r="S66" i="24"/>
  <c r="S68" i="24" s="1"/>
  <c r="S75" i="24" s="1"/>
  <c r="L86" i="24"/>
  <c r="L87" i="24" s="1"/>
  <c r="L84" i="24"/>
  <c r="L89" i="24" s="1"/>
  <c r="G28" i="24" s="1"/>
  <c r="C105" i="24" s="1"/>
  <c r="L88" i="24"/>
  <c r="B105" i="24" s="1"/>
  <c r="O55" i="24"/>
  <c r="L72" i="24"/>
  <c r="M71" i="24"/>
  <c r="M78" i="24" s="1"/>
  <c r="M83" i="24" s="1"/>
  <c r="U76" i="24"/>
  <c r="V67" i="24"/>
  <c r="U74" i="24"/>
  <c r="V58" i="24"/>
  <c r="U52" i="24"/>
  <c r="U47" i="24"/>
  <c r="U61" i="24" s="1"/>
  <c r="U60" i="24" s="1"/>
  <c r="U141" i="24"/>
  <c r="T73" i="24" s="1"/>
  <c r="T85" i="24" s="1"/>
  <c r="T99" i="24" s="1"/>
  <c r="U140" i="24"/>
  <c r="N82" i="24"/>
  <c r="N56" i="24"/>
  <c r="N69" i="24" s="1"/>
  <c r="T79" i="24"/>
  <c r="V49" i="24" l="1"/>
  <c r="X137" i="24"/>
  <c r="AA136" i="24"/>
  <c r="Y48" i="24"/>
  <c r="U108" i="24"/>
  <c r="U50" i="24" s="1"/>
  <c r="U59" i="24" s="1"/>
  <c r="U80" i="24" s="1"/>
  <c r="V109" i="24"/>
  <c r="U66" i="24"/>
  <c r="U68" i="24" s="1"/>
  <c r="U75" i="24" s="1"/>
  <c r="M72" i="24"/>
  <c r="T66" i="24"/>
  <c r="T68" i="24" s="1"/>
  <c r="T75" i="24" s="1"/>
  <c r="V74" i="24"/>
  <c r="W58" i="24"/>
  <c r="V52" i="24"/>
  <c r="V47" i="24"/>
  <c r="V61" i="24" s="1"/>
  <c r="V60" i="24" s="1"/>
  <c r="V76" i="24"/>
  <c r="W67" i="24"/>
  <c r="U79" i="24"/>
  <c r="O82" i="24"/>
  <c r="O56" i="24"/>
  <c r="O69" i="24" s="1"/>
  <c r="N77" i="24"/>
  <c r="N70" i="24"/>
  <c r="V140" i="24"/>
  <c r="V141" i="24"/>
  <c r="U73" i="24" s="1"/>
  <c r="U85" i="24" s="1"/>
  <c r="U99" i="24" s="1"/>
  <c r="M86" i="24"/>
  <c r="M87" i="24" s="1"/>
  <c r="M90" i="24" s="1"/>
  <c r="M88" i="24"/>
  <c r="M84" i="24"/>
  <c r="M89" i="24" s="1"/>
  <c r="P53" i="24"/>
  <c r="L90" i="24"/>
  <c r="G29" i="24" s="1"/>
  <c r="D105" i="24" s="1"/>
  <c r="G30" i="24"/>
  <c r="A105" i="24" s="1"/>
  <c r="Y137" i="24" l="1"/>
  <c r="W49" i="24"/>
  <c r="AB136" i="24"/>
  <c r="Z48" i="24"/>
  <c r="V108" i="24"/>
  <c r="V50" i="24" s="1"/>
  <c r="V59" i="24" s="1"/>
  <c r="V80" i="24" s="1"/>
  <c r="W109" i="24"/>
  <c r="V66" i="24"/>
  <c r="V68" i="24" s="1"/>
  <c r="V75" i="24" s="1"/>
  <c r="N71" i="24"/>
  <c r="N78" i="24" s="1"/>
  <c r="N83" i="24" s="1"/>
  <c r="O77" i="24"/>
  <c r="O70" i="24"/>
  <c r="P55" i="24"/>
  <c r="Q53" i="24" s="1"/>
  <c r="W140" i="24"/>
  <c r="W141" i="24" s="1"/>
  <c r="V73" i="24" s="1"/>
  <c r="V85" i="24" s="1"/>
  <c r="V99" i="24" s="1"/>
  <c r="W76" i="24"/>
  <c r="X67" i="24"/>
  <c r="W74" i="24"/>
  <c r="X58" i="24"/>
  <c r="W52" i="24"/>
  <c r="W47" i="24"/>
  <c r="W61" i="24" s="1"/>
  <c r="W60" i="24" s="1"/>
  <c r="V79" i="24"/>
  <c r="AC136" i="24" l="1"/>
  <c r="AA48" i="24"/>
  <c r="Z137" i="24"/>
  <c r="X49" i="24"/>
  <c r="N72" i="24"/>
  <c r="X109" i="24"/>
  <c r="W108" i="24"/>
  <c r="W50" i="24" s="1"/>
  <c r="W59" i="24" s="1"/>
  <c r="W80" i="24" s="1"/>
  <c r="X74" i="24"/>
  <c r="Y58" i="24"/>
  <c r="X52" i="24"/>
  <c r="X47" i="24"/>
  <c r="X61" i="24" s="1"/>
  <c r="X60" i="24" s="1"/>
  <c r="X76" i="24"/>
  <c r="Y67" i="24"/>
  <c r="N86" i="24"/>
  <c r="N87" i="24" s="1"/>
  <c r="N90" i="24" s="1"/>
  <c r="N88" i="24"/>
  <c r="N84" i="24"/>
  <c r="N89" i="24" s="1"/>
  <c r="P82" i="24"/>
  <c r="P56" i="24"/>
  <c r="P69" i="24" s="1"/>
  <c r="X140" i="24"/>
  <c r="Q55" i="24"/>
  <c r="R53" i="24" s="1"/>
  <c r="O71" i="24"/>
  <c r="O78" i="24" s="1"/>
  <c r="O83" i="24" s="1"/>
  <c r="W79" i="24"/>
  <c r="W66" i="24" l="1"/>
  <c r="W68" i="24" s="1"/>
  <c r="W75" i="24" s="1"/>
  <c r="O72" i="24"/>
  <c r="AA137" i="24"/>
  <c r="Y49" i="24"/>
  <c r="AD136" i="24"/>
  <c r="AB48" i="24"/>
  <c r="Y109" i="24"/>
  <c r="X108" i="24"/>
  <c r="X50" i="24" s="1"/>
  <c r="X59" i="24" s="1"/>
  <c r="X80" i="24" s="1"/>
  <c r="O86" i="24"/>
  <c r="O87" i="24" s="1"/>
  <c r="O90" i="24" s="1"/>
  <c r="O88" i="24"/>
  <c r="O84" i="24"/>
  <c r="O89" i="24" s="1"/>
  <c r="R55" i="24"/>
  <c r="Y140" i="24"/>
  <c r="Y141" i="24" s="1"/>
  <c r="X73" i="24" s="1"/>
  <c r="X85" i="24" s="1"/>
  <c r="X99" i="24" s="1"/>
  <c r="P77" i="24"/>
  <c r="P70" i="24"/>
  <c r="Y76" i="24"/>
  <c r="Z67" i="24"/>
  <c r="Y74" i="24"/>
  <c r="Z58" i="24"/>
  <c r="Y52" i="24"/>
  <c r="Y47" i="24"/>
  <c r="Y61" i="24" s="1"/>
  <c r="Y60" i="24" s="1"/>
  <c r="Q82" i="24"/>
  <c r="Q56" i="24"/>
  <c r="Q69" i="24" s="1"/>
  <c r="X141" i="24"/>
  <c r="W73" i="24" s="1"/>
  <c r="W85" i="24" s="1"/>
  <c r="W99" i="24" s="1"/>
  <c r="AE136" i="24" l="1"/>
  <c r="AC48" i="24"/>
  <c r="Z49" i="24"/>
  <c r="AB137" i="24"/>
  <c r="X79" i="24"/>
  <c r="Y108" i="24"/>
  <c r="Y50" i="24" s="1"/>
  <c r="Y59" i="24" s="1"/>
  <c r="Z109" i="24"/>
  <c r="X66" i="24"/>
  <c r="X68" i="24" s="1"/>
  <c r="X75" i="24" s="1"/>
  <c r="R82" i="24"/>
  <c r="R56" i="24"/>
  <c r="R69" i="24" s="1"/>
  <c r="Q77" i="24"/>
  <c r="Q70" i="24"/>
  <c r="Z74" i="24"/>
  <c r="AA58" i="24"/>
  <c r="Z52" i="24"/>
  <c r="Z47" i="24"/>
  <c r="Z61" i="24" s="1"/>
  <c r="Z60" i="24" s="1"/>
  <c r="Z76" i="24"/>
  <c r="AA67" i="24"/>
  <c r="P71" i="24"/>
  <c r="P78" i="24" s="1"/>
  <c r="P83" i="24" s="1"/>
  <c r="Z140" i="24"/>
  <c r="S53" i="24"/>
  <c r="AC137" i="24" l="1"/>
  <c r="AA49" i="24"/>
  <c r="AF136" i="24"/>
  <c r="AD48" i="24"/>
  <c r="Y66" i="24"/>
  <c r="Y68" i="24" s="1"/>
  <c r="Y75" i="24" s="1"/>
  <c r="Y80" i="24"/>
  <c r="Y79" i="24"/>
  <c r="AA109" i="24"/>
  <c r="Z108" i="24"/>
  <c r="Z50" i="24" s="1"/>
  <c r="Z59" i="24" s="1"/>
  <c r="Z80" i="24" s="1"/>
  <c r="P86" i="24"/>
  <c r="P87" i="24" s="1"/>
  <c r="P90" i="24" s="1"/>
  <c r="P84" i="24"/>
  <c r="P89" i="24" s="1"/>
  <c r="P88" i="24"/>
  <c r="R77" i="24"/>
  <c r="R70" i="24"/>
  <c r="S55" i="24"/>
  <c r="T53" i="24" s="1"/>
  <c r="AA141" i="24"/>
  <c r="Z73" i="24" s="1"/>
  <c r="Z85" i="24" s="1"/>
  <c r="Z99" i="24" s="1"/>
  <c r="AA140" i="24"/>
  <c r="Z141" i="24"/>
  <c r="Y73" i="24" s="1"/>
  <c r="Y85" i="24" s="1"/>
  <c r="Y99" i="24" s="1"/>
  <c r="P72" i="24"/>
  <c r="AA76" i="24"/>
  <c r="AB67" i="24"/>
  <c r="AQ67" i="24"/>
  <c r="AA74" i="24"/>
  <c r="AB58" i="24"/>
  <c r="AA52" i="24"/>
  <c r="AA47" i="24"/>
  <c r="AA61" i="24" s="1"/>
  <c r="AA60" i="24" s="1"/>
  <c r="Q71" i="24"/>
  <c r="Q78" i="24" s="1"/>
  <c r="Q83" i="24" s="1"/>
  <c r="AG136" i="24" l="1"/>
  <c r="AE48" i="24"/>
  <c r="AD137" i="24"/>
  <c r="AB49" i="24"/>
  <c r="Q72" i="24"/>
  <c r="Z79" i="24"/>
  <c r="AA108" i="24"/>
  <c r="AA50" i="24" s="1"/>
  <c r="AA59" i="24" s="1"/>
  <c r="AB109" i="24"/>
  <c r="Z66" i="24"/>
  <c r="Z68" i="24" s="1"/>
  <c r="Z75" i="24" s="1"/>
  <c r="Q86" i="24"/>
  <c r="Q87" i="24" s="1"/>
  <c r="Q90" i="24" s="1"/>
  <c r="Q88" i="24"/>
  <c r="Q84" i="24"/>
  <c r="Q89" i="24" s="1"/>
  <c r="AB76" i="24"/>
  <c r="AC67" i="24"/>
  <c r="T55" i="24"/>
  <c r="U53" i="24" s="1"/>
  <c r="R71" i="24"/>
  <c r="R78" i="24" s="1"/>
  <c r="R83" i="24" s="1"/>
  <c r="AB74" i="24"/>
  <c r="AC58" i="24"/>
  <c r="AB52" i="24"/>
  <c r="AB47" i="24"/>
  <c r="AB61" i="24" s="1"/>
  <c r="AB60" i="24" s="1"/>
  <c r="AB140" i="24"/>
  <c r="AB141" i="24"/>
  <c r="AA73" i="24" s="1"/>
  <c r="AA85" i="24" s="1"/>
  <c r="AA99" i="24" s="1"/>
  <c r="S82" i="24"/>
  <c r="S56" i="24"/>
  <c r="S69" i="24" s="1"/>
  <c r="AE137" i="24" l="1"/>
  <c r="AC49" i="24"/>
  <c r="AH136" i="24"/>
  <c r="AF48" i="24"/>
  <c r="AA79" i="24"/>
  <c r="AA80" i="24"/>
  <c r="AB66" i="24"/>
  <c r="AB68" i="24" s="1"/>
  <c r="AB75" i="24" s="1"/>
  <c r="R72" i="24"/>
  <c r="AC109" i="24"/>
  <c r="AB108" i="24"/>
  <c r="AB50" i="24" s="1"/>
  <c r="AB59" i="24" s="1"/>
  <c r="AB80" i="24" s="1"/>
  <c r="AA66" i="24"/>
  <c r="AA68" i="24" s="1"/>
  <c r="AA75" i="24" s="1"/>
  <c r="S77" i="24"/>
  <c r="S70" i="24"/>
  <c r="AC74" i="24"/>
  <c r="AD58" i="24"/>
  <c r="AC52" i="24"/>
  <c r="AC47" i="24"/>
  <c r="AC61" i="24" s="1"/>
  <c r="AC60" i="24" s="1"/>
  <c r="U55" i="24"/>
  <c r="V53" i="24" s="1"/>
  <c r="AB79" i="24"/>
  <c r="R86" i="24"/>
  <c r="R87" i="24" s="1"/>
  <c r="R90" i="24" s="1"/>
  <c r="R88" i="24"/>
  <c r="R84" i="24"/>
  <c r="R89" i="24" s="1"/>
  <c r="AC141" i="24"/>
  <c r="AB73" i="24" s="1"/>
  <c r="AB85" i="24" s="1"/>
  <c r="AB99" i="24" s="1"/>
  <c r="AC140" i="24"/>
  <c r="T82" i="24"/>
  <c r="T56" i="24"/>
  <c r="T69" i="24" s="1"/>
  <c r="AC76" i="24"/>
  <c r="AD67" i="24"/>
  <c r="AI136" i="24" l="1"/>
  <c r="AG48" i="24"/>
  <c r="AD49" i="24"/>
  <c r="AF137" i="24"/>
  <c r="AC108" i="24"/>
  <c r="AC50" i="24" s="1"/>
  <c r="AC59" i="24" s="1"/>
  <c r="AC80" i="24" s="1"/>
  <c r="AD109" i="24"/>
  <c r="V55" i="24"/>
  <c r="W53" i="24" s="1"/>
  <c r="AD76" i="24"/>
  <c r="AE67" i="24"/>
  <c r="T77" i="24"/>
  <c r="T70" i="24"/>
  <c r="AD140" i="24"/>
  <c r="AD141" i="24"/>
  <c r="AC73" i="24" s="1"/>
  <c r="AC85" i="24" s="1"/>
  <c r="AC99" i="24" s="1"/>
  <c r="S71" i="24"/>
  <c r="S78" i="24" s="1"/>
  <c r="U82" i="24"/>
  <c r="U56" i="24"/>
  <c r="U69" i="24" s="1"/>
  <c r="AD74" i="24"/>
  <c r="AE58" i="24"/>
  <c r="AD52" i="24"/>
  <c r="AD47" i="24"/>
  <c r="AD61" i="24" s="1"/>
  <c r="AD60" i="24" s="1"/>
  <c r="AC79" i="24"/>
  <c r="S83" i="24"/>
  <c r="AG137" i="24" l="1"/>
  <c r="AE49" i="24"/>
  <c r="AJ136" i="24"/>
  <c r="AH48" i="24"/>
  <c r="AE109" i="24"/>
  <c r="AD108" i="24"/>
  <c r="AD50" i="24" s="1"/>
  <c r="AD59" i="24" s="1"/>
  <c r="AD80" i="24" s="1"/>
  <c r="AC66" i="24"/>
  <c r="AC68" i="24" s="1"/>
  <c r="AC75" i="24" s="1"/>
  <c r="W55" i="24"/>
  <c r="U77" i="24"/>
  <c r="U70" i="24"/>
  <c r="S72" i="24"/>
  <c r="AE140" i="24"/>
  <c r="AE141" i="24" s="1"/>
  <c r="AD73" i="24" s="1"/>
  <c r="AD85" i="24" s="1"/>
  <c r="AD99" i="24" s="1"/>
  <c r="S86" i="24"/>
  <c r="S87" i="24" s="1"/>
  <c r="S90" i="24" s="1"/>
  <c r="S84" i="24"/>
  <c r="S89" i="24" s="1"/>
  <c r="S88" i="24"/>
  <c r="AE74" i="24"/>
  <c r="AF58" i="24"/>
  <c r="AE52" i="24"/>
  <c r="AE47" i="24"/>
  <c r="AE61" i="24" s="1"/>
  <c r="AE60" i="24" s="1"/>
  <c r="T71" i="24"/>
  <c r="T78" i="24" s="1"/>
  <c r="T83" i="24" s="1"/>
  <c r="AE76" i="24"/>
  <c r="AF67" i="24"/>
  <c r="AD79" i="24"/>
  <c r="V82" i="24"/>
  <c r="V56" i="24"/>
  <c r="V69" i="24" s="1"/>
  <c r="AK136" i="24" l="1"/>
  <c r="AI48" i="24"/>
  <c r="AF49" i="24"/>
  <c r="AH137" i="24"/>
  <c r="AF109" i="24"/>
  <c r="AE108" i="24"/>
  <c r="AE50" i="24" s="1"/>
  <c r="AE59" i="24" s="1"/>
  <c r="AD66" i="24"/>
  <c r="AD68" i="24" s="1"/>
  <c r="AD75" i="24" s="1"/>
  <c r="T86" i="24"/>
  <c r="T87" i="24" s="1"/>
  <c r="T90" i="24" s="1"/>
  <c r="T88" i="24"/>
  <c r="T84" i="24"/>
  <c r="T89" i="24" s="1"/>
  <c r="V77" i="24"/>
  <c r="V70" i="24"/>
  <c r="AF74" i="24"/>
  <c r="AG58" i="24"/>
  <c r="AF52" i="24"/>
  <c r="AF47" i="24"/>
  <c r="AF61" i="24" s="1"/>
  <c r="AF60" i="24" s="1"/>
  <c r="AF76" i="24"/>
  <c r="AG67" i="24"/>
  <c r="AR67" i="24"/>
  <c r="T72" i="24"/>
  <c r="AE79" i="24"/>
  <c r="U71" i="24"/>
  <c r="U78" i="24" s="1"/>
  <c r="W82" i="24"/>
  <c r="W56" i="24"/>
  <c r="W69" i="24" s="1"/>
  <c r="AF140" i="24"/>
  <c r="U83" i="24"/>
  <c r="X53" i="24"/>
  <c r="U72" i="24" l="1"/>
  <c r="AI137" i="24"/>
  <c r="AG49" i="24"/>
  <c r="AL136" i="24"/>
  <c r="AJ48" i="24"/>
  <c r="AG109" i="24"/>
  <c r="AF108" i="24"/>
  <c r="AF50" i="24" s="1"/>
  <c r="AF59" i="24" s="1"/>
  <c r="AF79" i="24" s="1"/>
  <c r="AE80" i="24"/>
  <c r="AE66" i="24"/>
  <c r="AE68" i="24" s="1"/>
  <c r="AE75" i="24" s="1"/>
  <c r="X55" i="24"/>
  <c r="Y53" i="24" s="1"/>
  <c r="U86" i="24"/>
  <c r="U87" i="24" s="1"/>
  <c r="U90" i="24" s="1"/>
  <c r="U84" i="24"/>
  <c r="U89" i="24" s="1"/>
  <c r="U88" i="24"/>
  <c r="AG140" i="24"/>
  <c r="AF141" i="24"/>
  <c r="AE73" i="24" s="1"/>
  <c r="AE85" i="24" s="1"/>
  <c r="AE99" i="24" s="1"/>
  <c r="W77" i="24"/>
  <c r="W70" i="24"/>
  <c r="AG76" i="24"/>
  <c r="AH67" i="24"/>
  <c r="AG74" i="24"/>
  <c r="AH58" i="24"/>
  <c r="AG52" i="24"/>
  <c r="AG47" i="24"/>
  <c r="AG61" i="24" s="1"/>
  <c r="AG60" i="24" s="1"/>
  <c r="V71" i="24"/>
  <c r="V78" i="24" s="1"/>
  <c r="V83" i="24" s="1"/>
  <c r="AM136" i="24" l="1"/>
  <c r="AK48" i="24"/>
  <c r="AH49" i="24"/>
  <c r="AJ137" i="24"/>
  <c r="AH109" i="24"/>
  <c r="AG108" i="24"/>
  <c r="AG50" i="24" s="1"/>
  <c r="AG59" i="24" s="1"/>
  <c r="AG80" i="24" s="1"/>
  <c r="V72" i="24"/>
  <c r="AG66" i="24"/>
  <c r="AG68" i="24" s="1"/>
  <c r="AG75" i="24" s="1"/>
  <c r="AF66" i="24"/>
  <c r="AF68" i="24" s="1"/>
  <c r="AF75" i="24" s="1"/>
  <c r="AF80" i="24"/>
  <c r="Y55" i="24"/>
  <c r="AH74" i="24"/>
  <c r="AI58" i="24"/>
  <c r="AH52" i="24"/>
  <c r="AH47" i="24"/>
  <c r="AH61" i="24" s="1"/>
  <c r="AH60" i="24" s="1"/>
  <c r="AH76" i="24"/>
  <c r="AI67" i="24"/>
  <c r="W71" i="24"/>
  <c r="W78" i="24" s="1"/>
  <c r="V86" i="24"/>
  <c r="V87" i="24" s="1"/>
  <c r="V90" i="24" s="1"/>
  <c r="V84" i="24"/>
  <c r="V89" i="24" s="1"/>
  <c r="V88" i="24"/>
  <c r="AH140" i="24"/>
  <c r="AH141" i="24"/>
  <c r="AG73" i="24" s="1"/>
  <c r="AG85" i="24" s="1"/>
  <c r="AG99" i="24" s="1"/>
  <c r="W83" i="24"/>
  <c r="AG79" i="24"/>
  <c r="AG141" i="24"/>
  <c r="AF73" i="24" s="1"/>
  <c r="AF85" i="24" s="1"/>
  <c r="AF99" i="24" s="1"/>
  <c r="X82" i="24"/>
  <c r="X56" i="24"/>
  <c r="X69" i="24" s="1"/>
  <c r="AI49" i="24" l="1"/>
  <c r="AK137" i="24"/>
  <c r="AN136" i="24"/>
  <c r="AL48" i="24"/>
  <c r="AH108" i="24"/>
  <c r="AH50" i="24" s="1"/>
  <c r="AH59" i="24" s="1"/>
  <c r="AI109" i="24"/>
  <c r="AH79" i="24"/>
  <c r="X77" i="24"/>
  <c r="X70" i="24"/>
  <c r="W86" i="24"/>
  <c r="W87" i="24" s="1"/>
  <c r="W90" i="24" s="1"/>
  <c r="W84" i="24"/>
  <c r="W89" i="24" s="1"/>
  <c r="W88" i="24"/>
  <c r="AI140" i="24"/>
  <c r="AI76" i="24"/>
  <c r="AJ67" i="24"/>
  <c r="AI74" i="24"/>
  <c r="AJ58" i="24"/>
  <c r="AI52" i="24"/>
  <c r="AI47" i="24"/>
  <c r="AI61" i="24" s="1"/>
  <c r="AI60" i="24" s="1"/>
  <c r="Y82" i="24"/>
  <c r="Y56" i="24"/>
  <c r="Y69" i="24" s="1"/>
  <c r="W72" i="24"/>
  <c r="Z53" i="24"/>
  <c r="AL137" i="24" l="1"/>
  <c r="AJ49" i="24"/>
  <c r="AO136" i="24"/>
  <c r="AM48" i="24"/>
  <c r="AH80" i="24"/>
  <c r="AH66" i="24"/>
  <c r="AH68" i="24" s="1"/>
  <c r="AH75" i="24" s="1"/>
  <c r="AI108" i="24"/>
  <c r="AI50" i="24" s="1"/>
  <c r="AI59" i="24" s="1"/>
  <c r="AI80" i="24" s="1"/>
  <c r="AJ109" i="24"/>
  <c r="Z55" i="24"/>
  <c r="AA53" i="24" s="1"/>
  <c r="Y77" i="24"/>
  <c r="Y70" i="24"/>
  <c r="AJ74" i="24"/>
  <c r="AK58" i="24"/>
  <c r="AJ52" i="24"/>
  <c r="AJ47" i="24"/>
  <c r="AJ61" i="24" s="1"/>
  <c r="AJ60" i="24" s="1"/>
  <c r="AJ76" i="24"/>
  <c r="AK67" i="24"/>
  <c r="AJ140" i="24"/>
  <c r="AJ141" i="24"/>
  <c r="AI73" i="24" s="1"/>
  <c r="AI85" i="24" s="1"/>
  <c r="AI99" i="24" s="1"/>
  <c r="AI141" i="24"/>
  <c r="AH73" i="24" s="1"/>
  <c r="AH85" i="24" s="1"/>
  <c r="AH99" i="24" s="1"/>
  <c r="X71" i="24"/>
  <c r="X78" i="24" s="1"/>
  <c r="X83" i="24" s="1"/>
  <c r="AI79" i="24"/>
  <c r="AI66" i="24" l="1"/>
  <c r="AI68" i="24" s="1"/>
  <c r="AI75" i="24" s="1"/>
  <c r="AP136" i="24"/>
  <c r="AN48" i="24"/>
  <c r="AK49" i="24"/>
  <c r="AM137" i="24"/>
  <c r="X72" i="24"/>
  <c r="AK109" i="24"/>
  <c r="AJ108" i="24"/>
  <c r="AJ50" i="24" s="1"/>
  <c r="AJ59" i="24" s="1"/>
  <c r="AJ79" i="24"/>
  <c r="X86" i="24"/>
  <c r="X87" i="24" s="1"/>
  <c r="X90" i="24" s="1"/>
  <c r="X84" i="24"/>
  <c r="X89" i="24" s="1"/>
  <c r="X88" i="24"/>
  <c r="AK140" i="24"/>
  <c r="Z82" i="24"/>
  <c r="Z56" i="24"/>
  <c r="Z69" i="24" s="1"/>
  <c r="AK76" i="24"/>
  <c r="AL67" i="24"/>
  <c r="AK74" i="24"/>
  <c r="AL58" i="24"/>
  <c r="AK52" i="24"/>
  <c r="AK47" i="24"/>
  <c r="AK61" i="24" s="1"/>
  <c r="AK60" i="24" s="1"/>
  <c r="Y71" i="24"/>
  <c r="Y78" i="24" s="1"/>
  <c r="Y83" i="24" s="1"/>
  <c r="AA55" i="24"/>
  <c r="AQ136" i="24" l="1"/>
  <c r="AO48" i="24"/>
  <c r="AL49" i="24"/>
  <c r="AN137" i="24"/>
  <c r="AK108" i="24"/>
  <c r="AK50" i="24" s="1"/>
  <c r="AK59" i="24" s="1"/>
  <c r="AK80" i="24" s="1"/>
  <c r="AL109" i="24"/>
  <c r="AJ80" i="24"/>
  <c r="AJ66" i="24"/>
  <c r="AJ68" i="24" s="1"/>
  <c r="AJ75" i="24" s="1"/>
  <c r="Y86" i="24"/>
  <c r="Y87" i="24" s="1"/>
  <c r="Y90" i="24" s="1"/>
  <c r="Y84" i="24"/>
  <c r="Y89" i="24" s="1"/>
  <c r="Y88" i="24"/>
  <c r="AA82" i="24"/>
  <c r="AA56" i="24"/>
  <c r="AA69" i="24" s="1"/>
  <c r="AL74" i="24"/>
  <c r="AM58" i="24"/>
  <c r="AL52" i="24"/>
  <c r="AL47" i="24"/>
  <c r="AL61" i="24" s="1"/>
  <c r="AL60" i="24" s="1"/>
  <c r="AL76" i="24"/>
  <c r="AM67" i="24"/>
  <c r="AK79" i="24"/>
  <c r="AL140" i="24"/>
  <c r="AB53" i="24"/>
  <c r="Y72" i="24"/>
  <c r="Z77" i="24"/>
  <c r="Z70" i="24"/>
  <c r="AK141" i="24"/>
  <c r="AJ73" i="24" s="1"/>
  <c r="AJ85" i="24" s="1"/>
  <c r="AJ99" i="24" s="1"/>
  <c r="AM49" i="24" l="1"/>
  <c r="AO137" i="24"/>
  <c r="AK66" i="24"/>
  <c r="AK68" i="24" s="1"/>
  <c r="AK75" i="24" s="1"/>
  <c r="AR136" i="24"/>
  <c r="AS136" i="24" s="1"/>
  <c r="AT136" i="24" s="1"/>
  <c r="AU136" i="24" s="1"/>
  <c r="AV136" i="24" s="1"/>
  <c r="AW136" i="24" s="1"/>
  <c r="AX136" i="24" s="1"/>
  <c r="AY136" i="24" s="1"/>
  <c r="AP48" i="24"/>
  <c r="AL108" i="24"/>
  <c r="AL50" i="24" s="1"/>
  <c r="AL59" i="24" s="1"/>
  <c r="AM109" i="24"/>
  <c r="AB55" i="24"/>
  <c r="AC53" i="24" s="1"/>
  <c r="AM140" i="24"/>
  <c r="AM76" i="24"/>
  <c r="AN67" i="24"/>
  <c r="AM74" i="24"/>
  <c r="AN58" i="24"/>
  <c r="AM52" i="24"/>
  <c r="AM47" i="24"/>
  <c r="AM61" i="24" s="1"/>
  <c r="AM60" i="24" s="1"/>
  <c r="AA77" i="24"/>
  <c r="AA70" i="24"/>
  <c r="Z71" i="24"/>
  <c r="Z78" i="24" s="1"/>
  <c r="Z83" i="24" s="1"/>
  <c r="AL141" i="24"/>
  <c r="AK73" i="24" s="1"/>
  <c r="AK85" i="24" s="1"/>
  <c r="AK99" i="24" s="1"/>
  <c r="AP137" i="24" l="1"/>
  <c r="AN49" i="24"/>
  <c r="Z72" i="24"/>
  <c r="AL66" i="24"/>
  <c r="AL68" i="24" s="1"/>
  <c r="AL75" i="24" s="1"/>
  <c r="AL80" i="24"/>
  <c r="AL79" i="24"/>
  <c r="AN109" i="24"/>
  <c r="AM108" i="24"/>
  <c r="AM50" i="24" s="1"/>
  <c r="AM59" i="24" s="1"/>
  <c r="AM80" i="24" s="1"/>
  <c r="AN74" i="24"/>
  <c r="AO58" i="24"/>
  <c r="AN52" i="24"/>
  <c r="AN47" i="24"/>
  <c r="AN61" i="24" s="1"/>
  <c r="AN60" i="24" s="1"/>
  <c r="AN76" i="24"/>
  <c r="AO67" i="24"/>
  <c r="AN140" i="24"/>
  <c r="AN141" i="24"/>
  <c r="AM73" i="24" s="1"/>
  <c r="AM85" i="24" s="1"/>
  <c r="AM99" i="24" s="1"/>
  <c r="AC55" i="24"/>
  <c r="Z86" i="24"/>
  <c r="Z87" i="24" s="1"/>
  <c r="Z90" i="24" s="1"/>
  <c r="Z88" i="24"/>
  <c r="Z84" i="24"/>
  <c r="Z89" i="24" s="1"/>
  <c r="AM141" i="24"/>
  <c r="AL73" i="24" s="1"/>
  <c r="AL85" i="24" s="1"/>
  <c r="AL99" i="24" s="1"/>
  <c r="AB82" i="24"/>
  <c r="AB56" i="24"/>
  <c r="AB69" i="24" s="1"/>
  <c r="AA71" i="24"/>
  <c r="AA78" i="24" s="1"/>
  <c r="AA83" i="24" s="1"/>
  <c r="AO49" i="24" l="1"/>
  <c r="AQ137" i="24"/>
  <c r="AM66" i="24"/>
  <c r="AM68" i="24" s="1"/>
  <c r="AM75" i="24" s="1"/>
  <c r="AA72" i="24"/>
  <c r="AO109" i="24"/>
  <c r="AN108" i="24"/>
  <c r="AN50" i="24" s="1"/>
  <c r="AN59" i="24" s="1"/>
  <c r="AM79" i="24"/>
  <c r="AA86" i="24"/>
  <c r="AA87" i="24" s="1"/>
  <c r="AA90" i="24" s="1"/>
  <c r="AA88" i="24"/>
  <c r="AA84" i="24"/>
  <c r="AA89" i="24" s="1"/>
  <c r="AC82" i="24"/>
  <c r="AC56" i="24"/>
  <c r="AC69" i="24" s="1"/>
  <c r="AO76" i="24"/>
  <c r="AP67" i="24"/>
  <c r="AO74" i="24"/>
  <c r="AP58" i="24"/>
  <c r="AO52" i="24"/>
  <c r="AO47" i="24"/>
  <c r="AO61" i="24" s="1"/>
  <c r="AO60" i="24" s="1"/>
  <c r="AB77" i="24"/>
  <c r="AB70" i="24"/>
  <c r="AN79" i="24"/>
  <c r="AD53" i="24"/>
  <c r="AO141" i="24"/>
  <c r="AN73" i="24" s="1"/>
  <c r="AN85" i="24" s="1"/>
  <c r="AN99" i="24" s="1"/>
  <c r="AO140" i="24"/>
  <c r="AR137" i="24" l="1"/>
  <c r="AS137" i="24" s="1"/>
  <c r="AT137" i="24" s="1"/>
  <c r="AU137" i="24" s="1"/>
  <c r="AV137" i="24" s="1"/>
  <c r="AW137" i="24" s="1"/>
  <c r="AX137" i="24" s="1"/>
  <c r="AY137" i="24" s="1"/>
  <c r="AP49" i="24"/>
  <c r="AO108" i="24"/>
  <c r="AO50" i="24" s="1"/>
  <c r="AO59" i="24" s="1"/>
  <c r="AO80" i="24" s="1"/>
  <c r="AP109" i="24"/>
  <c r="AP108" i="24" s="1"/>
  <c r="AP50" i="24" s="1"/>
  <c r="AP59" i="24" s="1"/>
  <c r="AO66" i="24"/>
  <c r="AO68" i="24" s="1"/>
  <c r="AO75" i="24" s="1"/>
  <c r="AN80" i="24"/>
  <c r="AN66" i="24"/>
  <c r="AN68" i="24" s="1"/>
  <c r="AN75" i="24" s="1"/>
  <c r="AD55" i="24"/>
  <c r="AE53" i="24" s="1"/>
  <c r="AB71" i="24"/>
  <c r="AB78" i="24" s="1"/>
  <c r="AP74" i="24"/>
  <c r="AP52" i="24"/>
  <c r="AP47" i="24"/>
  <c r="AP61" i="24" s="1"/>
  <c r="AP60" i="24" s="1"/>
  <c r="AP76" i="24"/>
  <c r="AS67" i="24"/>
  <c r="AP140" i="24"/>
  <c r="AP141" i="24" s="1"/>
  <c r="AO73" i="24" s="1"/>
  <c r="AO85" i="24" s="1"/>
  <c r="AO99" i="24" s="1"/>
  <c r="AP80" i="24"/>
  <c r="AP66" i="24"/>
  <c r="AP68" i="24" s="1"/>
  <c r="AB83" i="24"/>
  <c r="AC77" i="24"/>
  <c r="AC70" i="24"/>
  <c r="AO79" i="24" l="1"/>
  <c r="AE55" i="24"/>
  <c r="AP79" i="24"/>
  <c r="AQ140" i="24"/>
  <c r="AB72" i="24"/>
  <c r="AC71" i="24"/>
  <c r="AC78" i="24" s="1"/>
  <c r="AC83" i="24" s="1"/>
  <c r="AB86" i="24"/>
  <c r="AB87" i="24" s="1"/>
  <c r="AB90" i="24" s="1"/>
  <c r="AB88" i="24"/>
  <c r="AB84" i="24"/>
  <c r="AB89" i="24" s="1"/>
  <c r="AP75" i="24"/>
  <c r="AD82" i="24"/>
  <c r="AD56" i="24"/>
  <c r="AD69" i="24" s="1"/>
  <c r="AC72" i="24" l="1"/>
  <c r="AC86" i="24"/>
  <c r="AC87" i="24" s="1"/>
  <c r="AC90" i="24" s="1"/>
  <c r="AC88" i="24"/>
  <c r="AC84" i="24"/>
  <c r="AC89" i="24" s="1"/>
  <c r="AD77" i="24"/>
  <c r="AD70" i="24"/>
  <c r="AR140" i="24"/>
  <c r="AR141" i="24" s="1"/>
  <c r="AE82" i="24"/>
  <c r="AE56" i="24"/>
  <c r="AE69" i="24" s="1"/>
  <c r="AQ141" i="24"/>
  <c r="AP73" i="24" s="1"/>
  <c r="AP85" i="24" s="1"/>
  <c r="AP99" i="24" s="1"/>
  <c r="AQ99" i="24" s="1"/>
  <c r="A100" i="24" s="1"/>
  <c r="AF53" i="24"/>
  <c r="AF55" i="24" l="1"/>
  <c r="AE77" i="24"/>
  <c r="AE70" i="24"/>
  <c r="AD71" i="24"/>
  <c r="AD78" i="24" s="1"/>
  <c r="AD83" i="24" s="1"/>
  <c r="AS140" i="24"/>
  <c r="AS141" i="24" s="1"/>
  <c r="AD72" i="24" l="1"/>
  <c r="AD86" i="24"/>
  <c r="AD87" i="24" s="1"/>
  <c r="AD90" i="24" s="1"/>
  <c r="AD88" i="24"/>
  <c r="AD84" i="24"/>
  <c r="AD89" i="24" s="1"/>
  <c r="AF82" i="24"/>
  <c r="AF56" i="24"/>
  <c r="AF69" i="24" s="1"/>
  <c r="AT140" i="24"/>
  <c r="AT141" i="24" s="1"/>
  <c r="AE71" i="24"/>
  <c r="AE78" i="24" s="1"/>
  <c r="AE83" i="24" s="1"/>
  <c r="AG53" i="24"/>
  <c r="AE86" i="24" l="1"/>
  <c r="AE87" i="24" s="1"/>
  <c r="AE90" i="24" s="1"/>
  <c r="AE84" i="24"/>
  <c r="AE89" i="24" s="1"/>
  <c r="AE88" i="24"/>
  <c r="AF77" i="24"/>
  <c r="AF70" i="24"/>
  <c r="AG55" i="24"/>
  <c r="AH53" i="24" s="1"/>
  <c r="AE72" i="24"/>
  <c r="AU140" i="24"/>
  <c r="AU141" i="24" s="1"/>
  <c r="AH55" i="24" l="1"/>
  <c r="AI53" i="24" s="1"/>
  <c r="AV140" i="24"/>
  <c r="AV141" i="24"/>
  <c r="AG82" i="24"/>
  <c r="AG56" i="24"/>
  <c r="AG69" i="24" s="1"/>
  <c r="AF71" i="24"/>
  <c r="AF78" i="24" s="1"/>
  <c r="AF83" i="24" s="1"/>
  <c r="AF86" i="24" l="1"/>
  <c r="AF87" i="24" s="1"/>
  <c r="AF90" i="24" s="1"/>
  <c r="AF88" i="24"/>
  <c r="AF84" i="24"/>
  <c r="AF89" i="24" s="1"/>
  <c r="AI55" i="24"/>
  <c r="AJ53" i="24" s="1"/>
  <c r="AF72" i="24"/>
  <c r="AG77" i="24"/>
  <c r="AG70" i="24"/>
  <c r="AW140" i="24"/>
  <c r="AH82" i="24"/>
  <c r="AH56" i="24"/>
  <c r="AH69" i="24" s="1"/>
  <c r="AH77" i="24" l="1"/>
  <c r="AH70" i="24"/>
  <c r="AX140" i="24"/>
  <c r="AX141" i="24" s="1"/>
  <c r="AG71" i="24"/>
  <c r="AG78" i="24" s="1"/>
  <c r="AG83" i="24" s="1"/>
  <c r="AJ55" i="24"/>
  <c r="AK53" i="24" s="1"/>
  <c r="AW141" i="24"/>
  <c r="AI82" i="24"/>
  <c r="AI56" i="24"/>
  <c r="AI69" i="24" s="1"/>
  <c r="AG86" i="24" l="1"/>
  <c r="AG87" i="24" s="1"/>
  <c r="AG90" i="24" s="1"/>
  <c r="AG88" i="24"/>
  <c r="AG84" i="24"/>
  <c r="AG89" i="24" s="1"/>
  <c r="AH71" i="24"/>
  <c r="AH78" i="24" s="1"/>
  <c r="AH83" i="24" s="1"/>
  <c r="AI77" i="24"/>
  <c r="AI70" i="24"/>
  <c r="AK55" i="24"/>
  <c r="AL53" i="24" s="1"/>
  <c r="AJ82" i="24"/>
  <c r="AJ56" i="24"/>
  <c r="AJ69" i="24" s="1"/>
  <c r="AG72" i="24"/>
  <c r="AY140" i="24"/>
  <c r="AY141" i="24" s="1"/>
  <c r="AH72" i="24" l="1"/>
  <c r="AL55" i="24"/>
  <c r="AM53" i="24" s="1"/>
  <c r="AH86" i="24"/>
  <c r="AH87" i="24" s="1"/>
  <c r="AH90" i="24" s="1"/>
  <c r="AH84" i="24"/>
  <c r="AH89" i="24" s="1"/>
  <c r="AH88" i="24"/>
  <c r="AJ77" i="24"/>
  <c r="AJ70" i="24"/>
  <c r="AK82" i="24"/>
  <c r="AK56" i="24"/>
  <c r="AK69" i="24" s="1"/>
  <c r="AI71" i="24"/>
  <c r="AI78" i="24" s="1"/>
  <c r="AI83" i="24" s="1"/>
  <c r="AI86" i="24" l="1"/>
  <c r="AI87" i="24" s="1"/>
  <c r="AI90" i="24" s="1"/>
  <c r="AI88" i="24"/>
  <c r="AI84" i="24"/>
  <c r="AI89" i="24" s="1"/>
  <c r="AM55" i="24"/>
  <c r="AN53" i="24" s="1"/>
  <c r="AK77" i="24"/>
  <c r="AK70" i="24"/>
  <c r="AJ71" i="24"/>
  <c r="AJ78" i="24" s="1"/>
  <c r="AJ83" i="24" s="1"/>
  <c r="AI72" i="24"/>
  <c r="AL82" i="24"/>
  <c r="AL56" i="24"/>
  <c r="AL69" i="24" s="1"/>
  <c r="AJ86" i="24" l="1"/>
  <c r="AJ87" i="24" s="1"/>
  <c r="AJ90" i="24" s="1"/>
  <c r="AJ84" i="24"/>
  <c r="AJ89" i="24" s="1"/>
  <c r="AJ88" i="24"/>
  <c r="AN55" i="24"/>
  <c r="AO53" i="24" s="1"/>
  <c r="AL77" i="24"/>
  <c r="AL70" i="24"/>
  <c r="AJ72" i="24"/>
  <c r="AK71" i="24"/>
  <c r="AK78" i="24" s="1"/>
  <c r="AK83" i="24" s="1"/>
  <c r="AM82" i="24"/>
  <c r="AM56" i="24"/>
  <c r="AM69" i="24" s="1"/>
  <c r="AK86" i="24" l="1"/>
  <c r="AK87" i="24" s="1"/>
  <c r="AK90" i="24" s="1"/>
  <c r="AK84" i="24"/>
  <c r="AK89" i="24" s="1"/>
  <c r="AK88" i="24"/>
  <c r="AO55" i="24"/>
  <c r="AK72" i="24"/>
  <c r="AL71" i="24"/>
  <c r="AL78" i="24" s="1"/>
  <c r="AL83" i="24" s="1"/>
  <c r="AM77" i="24"/>
  <c r="AM70" i="24"/>
  <c r="AN82" i="24"/>
  <c r="AN56" i="24"/>
  <c r="AN69" i="24" s="1"/>
  <c r="AL72" i="24" l="1"/>
  <c r="AN77" i="24"/>
  <c r="AN70" i="24"/>
  <c r="AL86" i="24"/>
  <c r="AL87" i="24" s="1"/>
  <c r="AL90" i="24" s="1"/>
  <c r="AL84" i="24"/>
  <c r="AL89" i="24" s="1"/>
  <c r="AL88" i="24"/>
  <c r="AO82" i="24"/>
  <c r="AO56" i="24"/>
  <c r="AO69" i="24" s="1"/>
  <c r="AM71" i="24"/>
  <c r="AM78" i="24" s="1"/>
  <c r="AM83" i="24" s="1"/>
  <c r="AP53" i="24"/>
  <c r="AP55" i="24" s="1"/>
  <c r="AM72" i="24" l="1"/>
  <c r="AM86" i="24"/>
  <c r="AM87" i="24" s="1"/>
  <c r="AM90" i="24" s="1"/>
  <c r="AM84" i="24"/>
  <c r="AM89" i="24" s="1"/>
  <c r="AM88" i="24"/>
  <c r="AP82" i="24"/>
  <c r="AP56" i="24"/>
  <c r="AP69" i="24" s="1"/>
  <c r="AO77" i="24"/>
  <c r="AO70" i="24"/>
  <c r="AN71" i="24"/>
  <c r="AN78" i="24" s="1"/>
  <c r="AN83" i="24"/>
  <c r="AN72" i="24" l="1"/>
  <c r="AN86" i="24"/>
  <c r="AN87" i="24" s="1"/>
  <c r="AN90" i="24" s="1"/>
  <c r="AN84" i="24"/>
  <c r="AN89" i="24" s="1"/>
  <c r="AN88" i="24"/>
  <c r="AO71" i="24"/>
  <c r="AO78" i="24" s="1"/>
  <c r="AO83" i="24" s="1"/>
  <c r="AP77" i="24"/>
  <c r="AP70" i="24"/>
  <c r="AO72" i="24" l="1"/>
  <c r="AO86" i="24"/>
  <c r="AO87" i="24" s="1"/>
  <c r="AO90" i="24" s="1"/>
  <c r="AO84" i="24"/>
  <c r="AO89" i="24" s="1"/>
  <c r="AO88" i="24"/>
  <c r="AP71" i="24"/>
  <c r="AP78" i="24" s="1"/>
  <c r="AP83" i="24" s="1"/>
  <c r="AP72" i="24" l="1"/>
  <c r="AP86" i="24"/>
  <c r="AP87" i="24" s="1"/>
  <c r="AP84" i="24"/>
  <c r="AP89" i="24" s="1"/>
  <c r="AP88"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S23" i="12"/>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<sst xmlns="http://schemas.openxmlformats.org/spreadsheetml/2006/main" count="934" uniqueCount="623">
  <si>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</si>
  <si>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</si>
  <si>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</si>
  <si>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</si>
  <si>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</si>
  <si>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</si>
  <si>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</si>
  <si>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</si>
  <si>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</si>
  <si>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</si>
  <si>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</si>
  <si>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</si>
  <si>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</si>
  <si>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</si>
  <si>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</si>
  <si>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</si>
  <si>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</si>
  <si>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</si>
  <si>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</si>
  <si>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</si>
  <si>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</si>
  <si>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</si>
  <si>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</si>
  <si>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</si>
  <si>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</si>
  <si>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</si>
  <si>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</si>
  <si>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</si>
  <si>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</si>
  <si>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</si>
  <si>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</si>
  <si>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</si>
  <si>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</si>
  <si>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</si>
  <si>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</si>
  <si>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</si>
  <si>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</si>
  <si>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</si>
  <si>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</si>
  <si>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</si>
  <si>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</si>
  <si>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</si>
  <si>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</si>
  <si>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</si>
  <si>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</si>
  <si>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</si>
  <si>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</si>
  <si>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</si>
  <si>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</si>
  <si>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</si>
  <si>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</si>
  <si>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</si>
  <si>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</si>
  <si>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</si>
  <si>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</si>
  <si>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</si>
  <si>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</si>
  <si>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</si>
  <si>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</si>
  <si>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</si>
  <si>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</si>
  <si>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</si>
  <si>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</si>
  <si>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</si>
  <si>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</si>
  <si>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</si>
  <si>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</si>
  <si>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</si>
  <si>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</si>
  <si>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</si>
  <si>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</si>
  <si>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</si>
  <si>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</si>
  <si>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</si>
  <si>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</si>
  <si>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</si>
  <si>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</si>
  <si>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</si>
  <si>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</si>
  <si>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</si>
  <si>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</si>
  <si>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</si>
  <si>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</si>
  <si>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</si>
  <si>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</si>
  <si>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</si>
  <si>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</si>
  <si>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</si>
  <si>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</si>
  <si>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</si>
  <si>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</si>
  <si>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</si>
  <si>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</si>
  <si>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</si>
  <si>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</si>
  <si>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</si>
  <si>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</si>
  <si>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</si>
  <si>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</si>
  <si>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</si>
  <si>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</si>
  <si>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</si>
  <si>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</si>
  <si>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</si>
  <si>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</si>
  <si>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</si>
  <si>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</si>
  <si>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</si>
  <si>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</si>
  <si>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</si>
  <si>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</si>
  <si>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</si>
  <si>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</si>
  <si>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</si>
  <si>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</si>
  <si>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</si>
  <si>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</si>
  <si>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</si>
  <si>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</si>
  <si>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</si>
  <si>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</si>
  <si>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</si>
  <si>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</si>
  <si>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</si>
  <si>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</si>
  <si>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</si>
  <si>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</si>
  <si>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</si>
  <si>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</si>
  <si>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</si>
  <si>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</si>
  <si>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</si>
  <si>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</si>
  <si>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</si>
  <si>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</si>
  <si>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</si>
  <si>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</si>
  <si>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</si>
  <si>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</si>
  <si>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</si>
  <si>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</si>
  <si>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</si>
  <si>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</si>
  <si>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</si>
  <si>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</si>
  <si>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</si>
  <si>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</si>
  <si>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</si>
  <si>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</si>
  <si>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</si>
  <si>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</si>
  <si>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</si>
  <si>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</si>
  <si>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</si>
  <si>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</si>
  <si>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</si>
  <si>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</si>
  <si>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</si>
  <si>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</si>
  <si>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</si>
  <si>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</si>
  <si>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</si>
  <si>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</si>
  <si>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</si>
  <si>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</si>
  <si>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</si>
  <si>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</si>
  <si>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</si>
  <si>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</si>
  <si>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</si>
  <si>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</si>
  <si>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</si>
  <si>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</si>
  <si>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</si>
  <si>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</si>
  <si>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</si>
  <si>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</si>
  <si>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</si>
  <si>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</si>
  <si>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</si>
  <si>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</si>
  <si>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</si>
  <si>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</si>
  <si>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</si>
  <si>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</si>
  <si>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</si>
  <si>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</si>
  <si>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</si>
  <si>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</si>
  <si>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</si>
  <si>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</si>
  <si>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</si>
  <si>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</si>
  <si>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</si>
  <si>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</si>
  <si>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</si>
  <si>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</si>
  <si>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</si>
  <si>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</si>
  <si>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</si>
  <si>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</si>
  <si>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</si>
  <si>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</si>
  <si>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</si>
  <si>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</si>
  <si>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</si>
  <si>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</si>
  <si>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</si>
  <si>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</si>
  <si>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</si>
  <si>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</si>
  <si>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</si>
  <si>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</si>
  <si>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</si>
  <si>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</si>
  <si>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</si>
  <si>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</si>
  <si>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</si>
  <si>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</si>
  <si>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</si>
  <si>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</si>
  <si>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</si>
  <si>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</si>
  <si>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</si>
  <si>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</si>
  <si>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</si>
  <si>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</si>
  <si>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</si>
  <si>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</si>
  <si>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</si>
  <si>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</si>
  <si>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</si>
  <si>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</si>
  <si>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</si>
  <si>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</si>
  <si>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</si>
  <si>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</si>
  <si>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</si>
  <si>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</si>
  <si>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</si>
  <si>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</si>
  <si>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</si>
  <si>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</si>
  <si>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</si>
  <si>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</si>
  <si>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</si>
  <si>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</si>
  <si>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</si>
  <si>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</si>
  <si>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</si>
  <si>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</si>
  <si>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</si>
  <si>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</si>
  <si>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</si>
  <si>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</si>
  <si>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</si>
  <si>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</si>
  <si>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</si>
  <si>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</si>
  <si>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</si>
  <si>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</si>
  <si>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</si>
  <si>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</si>
  <si>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</si>
  <si>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</si>
  <si>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</si>
  <si>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</si>
  <si>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</si>
  <si>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</si>
  <si>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</si>
  <si>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</si>
  <si>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</si>
  <si>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</si>
  <si>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</si>
  <si>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</si>
  <si>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</si>
  <si>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</si>
  <si>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</si>
  <si>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</si>
  <si>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</si>
  <si>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</si>
  <si>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</si>
  <si>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</si>
  <si>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</si>
  <si>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</si>
  <si>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</si>
  <si>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</si>
  <si>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</si>
  <si>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</si>
  <si>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</si>
  <si>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</si>
  <si>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</si>
  <si>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</si>
  <si>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</si>
  <si>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</si>
  <si>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</si>
  <si>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</si>
  <si>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</si>
  <si>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</si>
  <si>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</si>
  <si>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</si>
  <si>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</si>
  <si>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</si>
  <si>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</si>
  <si>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</si>
  <si>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</si>
  <si>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</si>
  <si>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</si>
  <si>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</si>
  <si>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</si>
  <si>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</si>
  <si>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</si>
  <si>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</si>
  <si>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</si>
  <si>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</si>
  <si>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</si>
  <si>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</si>
  <si>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</si>
  <si>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</si>
  <si>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</si>
  <si>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</si>
  <si>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</si>
  <si>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</si>
  <si>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</si>
  <si>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</si>
  <si>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</si>
  <si>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</si>
  <si>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</si>
  <si>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</si>
  <si>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</si>
  <si>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</si>
  <si>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</si>
  <si>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</si>
  <si>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</si>
  <si>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</si>
  <si>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</si>
  <si>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</si>
  <si>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</si>
  <si>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</si>
  <si>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</si>
  <si>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</si>
  <si>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</si>
  <si>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</si>
  <si>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</si>
  <si>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</si>
  <si>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</si>
  <si>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</si>
  <si>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</si>
  <si>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</si>
  <si>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</si>
  <si>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</si>
  <si>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</si>
  <si>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</si>
  <si>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</si>
  <si>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</si>
  <si>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</si>
  <si>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</si>
  <si>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</si>
  <si>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</si>
  <si>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</si>
  <si>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</si>
  <si>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</si>
  <si>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</si>
  <si>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</si>
  <si>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</si>
  <si>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</si>
  <si>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</si>
  <si>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</si>
  <si>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</si>
  <si>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</si>
  <si>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</si>
  <si>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</si>
  <si>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</si>
  <si>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</si>
  <si>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</si>
  <si>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</si>
  <si>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</si>
  <si>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</si>
  <si>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</si>
  <si>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</si>
  <si>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</si>
  <si>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</si>
  <si>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</si>
  <si>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</si>
  <si>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</si>
  <si>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</si>
  <si>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</si>
  <si>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</si>
  <si>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</si>
  <si>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</si>
  <si>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</si>
  <si>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</si>
  <si>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</si>
  <si>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</si>
  <si>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</si>
  <si>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</si>
  <si>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</si>
  <si>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</si>
  <si>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</si>
  <si>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</si>
  <si>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</si>
  <si>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</si>
  <si>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</si>
  <si>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</si>
  <si>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</si>
  <si>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</si>
  <si>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</si>
  <si>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</si>
  <si>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</si>
  <si>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</si>
  <si>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</si>
  <si>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</si>
  <si>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</si>
  <si>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</si>
  <si>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</si>
  <si>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</si>
  <si>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</si>
  <si>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</si>
  <si>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</si>
  <si>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</si>
  <si>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</si>
  <si>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</si>
  <si>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</si>
  <si>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</si>
  <si>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</si>
  <si>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</si>
  <si>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</si>
  <si>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</si>
  <si>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</si>
  <si>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</si>
  <si>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</si>
  <si>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</si>
  <si>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</si>
  <si>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</si>
  <si>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</si>
  <si>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</si>
  <si>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</si>
  <si>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</si>
  <si>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</si>
  <si>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</si>
  <si>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</si>
  <si>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</si>
  <si>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</si>
  <si>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</si>
  <si>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</si>
  <si>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</si>
  <si>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</si>
  <si>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</si>
  <si>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</si>
  <si>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</si>
  <si>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</si>
  <si>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</si>
  <si>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</si>
  <si>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</si>
  <si>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</si>
  <si>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</si>
  <si>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</si>
  <si>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</si>
  <si>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</si>
  <si>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</si>
  <si>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</si>
  <si>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</si>
  <si>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</si>
  <si>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</si>
  <si>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</si>
  <si>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</si>
  <si>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</si>
  <si>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</si>
  <si>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</si>
  <si>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</si>
  <si>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</si>
  <si>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</si>
  <si>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</si>
  <si>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</si>
  <si>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</si>
  <si>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</si>
  <si>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</si>
  <si>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</si>
  <si>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</si>
  <si>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</si>
  <si>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</si>
  <si>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</si>
  <si>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</si>
  <si>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</si>
  <si>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</si>
  <si>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</si>
  <si>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</si>
  <si>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</si>
  <si>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</si>
  <si>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</si>
  <si>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</si>
  <si>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</si>
  <si>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</si>
  <si>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</si>
  <si>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</si>
  <si>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</si>
  <si>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</si>
  <si>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</si>
  <si>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</si>
  <si>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</si>
  <si>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</si>
  <si>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</si>
  <si>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</si>
  <si>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</si>
  <si>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</si>
  <si>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</si>
  <si>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</si>
  <si>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</si>
  <si>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</si>
  <si>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</si>
  <si>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</si>
  <si>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</si>
  <si>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</si>
  <si>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</si>
  <si>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</si>
  <si>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</si>
  <si>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</si>
  <si>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</si>
  <si>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</si>
  <si>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</si>
  <si>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</si>
  <si>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</si>
  <si>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</si>
  <si>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</si>
  <si>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</si>
  <si>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</si>
  <si>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</si>
  <si>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</si>
  <si>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</si>
  <si>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</si>
  <si>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</si>
  <si>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</si>
  <si>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</si>
  <si>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</si>
  <si>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</si>
  <si>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</si>
  <si>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</si>
  <si>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</si>
  <si>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</si>
  <si>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</si>
  <si>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</si>
  <si>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</si>
  <si>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</si>
  <si>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</si>
  <si>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</si>
  <si>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_Строительство ТП 15/0.4 кВ, ВЛ 15 кВ от ВЛ 15-343 у п.Малиновка Славского района</t>
  </si>
  <si>
    <t>Дог № 834/07/14 д/с № 1 от 15.03.2016</t>
  </si>
  <si>
    <t>Животноводческий комплекс</t>
  </si>
  <si>
    <t>0.4 кВ</t>
  </si>
  <si>
    <t>Дог № 834/07/14 от 11.08.2014</t>
  </si>
  <si>
    <t>Ведется работа по ВТУ</t>
  </si>
  <si>
    <t>Славский район, пос.Малиновка, КН 39:12:040802:123</t>
  </si>
  <si>
    <t>УСР</t>
  </si>
  <si>
    <t>КалининградПромСтройПроект    договор  № 491  от  29/06/15-   в ценах 2015 года с НДС, млн. руб.</t>
  </si>
  <si>
    <t>ОЭнТ-Центр       договор  № 3044ц      от  18/11/2015-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</si>
  <si>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</si>
  <si>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</si>
  <si>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</si>
  <si>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</si>
  <si>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</si>
  <si>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</si>
  <si>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</si>
  <si>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</si>
  <si>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</si>
  <si>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</si>
  <si>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</si>
  <si>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</si>
  <si>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</si>
  <si>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</si>
  <si>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</si>
  <si>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</si>
  <si>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</si>
  <si>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</si>
  <si>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</si>
  <si>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</si>
  <si>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</si>
  <si>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</si>
  <si>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</si>
  <si>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</si>
  <si>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</si>
  <si>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</si>
  <si>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</si>
  <si>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</si>
  <si>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</si>
  <si>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</si>
  <si>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</si>
  <si>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</si>
  <si>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</si>
  <si>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</si>
  <si>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</si>
  <si>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</si>
  <si>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</si>
  <si>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</si>
  <si>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</si>
  <si>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</si>
  <si>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</si>
  <si>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</si>
  <si>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</si>
  <si>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</si>
  <si>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</si>
  <si>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</si>
  <si>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</si>
  <si>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</si>
  <si>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</si>
  <si>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</si>
  <si>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</si>
  <si>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</si>
  <si>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стоек предохранителей в РУ 0,4 кВ от ТП Новой (п.10.1.)</t>
  </si>
  <si>
    <t>10.1. 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№15-343 отпайка к ТП 43-10 (собственик ООО "Малиновка")  до ТП Новая (п.10.1.) выполнить строительство ВЛ 15 кВ  протяженностью 0,05 км (ориентировачно) с сечением провода не менее 50 кв. мм. Опоры ж.б., климатические условия: район по ветру- 4, район по гололеду- 2, максимальное рабочее значение температуры наружного воздуха +35 град.</t>
  </si>
  <si>
    <t>F_prj_111001_48735</t>
  </si>
  <si>
    <t>Славский р-н</t>
  </si>
  <si>
    <t>6.06 млн.руб.</t>
  </si>
  <si>
    <t>2015 г.</t>
  </si>
  <si>
    <t>2017 г.</t>
  </si>
  <si>
    <t>6.00 млн.руб.</t>
  </si>
  <si>
    <t>4.80 млн.руб.</t>
  </si>
  <si>
    <t>новое строительство</t>
  </si>
  <si>
    <t>строительство</t>
  </si>
  <si>
    <t>0.400 МВА / 2.678 км</t>
  </si>
  <si>
    <t>не требуется</t>
  </si>
  <si>
    <t>31.02.2016</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</si>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</sst>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167"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665928"/>
        <c:axId val="920252960"/>
      </c:lineChart>
      <c:catAx>
        <c:axId val="677665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0252960"/>
        <c:crosses val="autoZero"/>
        <c:auto val="1"/>
        <c:lblAlgn val="ctr"/>
        <c:lblOffset val="100"/>
        <c:noMultiLvlLbl val="0"/>
      </c:catAx>
      <c:valAx>
        <c:axId val="92025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6659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2;&#1069;&#1057;%20&#1074;&#1099;&#1087;%20&#1092;&#1086;&#1088;&#1084;&#1072;%206.1/3508_F_prj_111001_48735%20&#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544</v>
      </c>
      <c r="B5" s="365"/>
      <c r="C5" s="365"/>
      <c r="D5" s="179"/>
      <c r="E5" s="179"/>
      <c r="F5" s="179"/>
      <c r="G5" s="179"/>
      <c r="H5" s="179"/>
      <c r="I5" s="179"/>
      <c r="J5" s="179"/>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543</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609</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545</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610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0"/>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F30" sqref="F30"/>
    </sheetView>
  </sheetViews>
  <sheetFormatPr defaultColWidth="9.140625" defaultRowHeight="15.75" x14ac:dyDescent="0.25"/>
  <cols>
    <col min="1" max="1" width="9.140625" style="71"/>
    <col min="2" max="2" width="57.85546875" style="71" customWidth="1"/>
    <col min="3" max="3" width="13" style="71" customWidth="1"/>
    <col min="4" max="4" width="17.85546875" style="352" customWidth="1"/>
    <col min="5" max="5" width="20.42578125" style="71" customWidth="1"/>
    <col min="6" max="6" width="18.7109375" style="71" customWidth="1"/>
    <col min="7" max="7" width="12.85546875" style="72" customWidth="1"/>
    <col min="8" max="8" width="8.7109375" style="72" customWidth="1"/>
    <col min="9" max="9" width="5.42578125" style="72" customWidth="1"/>
    <col min="10" max="10" width="8.140625" style="72" customWidth="1"/>
    <col min="11" max="11" width="7.7109375" style="72" customWidth="1"/>
    <col min="12" max="12" width="8.5703125" style="71" customWidth="1"/>
    <col min="13" max="13" width="5.28515625" style="71" customWidth="1"/>
    <col min="14" max="14" width="8.5703125" style="71" customWidth="1"/>
    <col min="15" max="27" width="6.140625" style="71" customWidth="1"/>
    <col min="28" max="28" width="13.140625" style="71" customWidth="1"/>
    <col min="29" max="29" width="24.85546875" style="352" customWidth="1"/>
    <col min="30" max="16384" width="9.140625" style="71"/>
  </cols>
  <sheetData>
    <row r="1" spans="1:29" ht="18.75" x14ac:dyDescent="0.25">
      <c r="A1" s="72"/>
      <c r="B1" s="72"/>
      <c r="C1" s="72"/>
      <c r="D1" s="353"/>
      <c r="E1" s="72"/>
      <c r="F1" s="72"/>
      <c r="L1" s="72"/>
      <c r="M1" s="72"/>
      <c r="AC1" s="358" t="s">
        <v>70</v>
      </c>
    </row>
    <row r="2" spans="1:29" ht="18.75" x14ac:dyDescent="0.3">
      <c r="A2" s="72"/>
      <c r="B2" s="72"/>
      <c r="C2" s="72"/>
      <c r="D2" s="353"/>
      <c r="E2" s="72"/>
      <c r="F2" s="72"/>
      <c r="L2" s="72"/>
      <c r="M2" s="72"/>
      <c r="AC2" s="359" t="s">
        <v>11</v>
      </c>
    </row>
    <row r="3" spans="1:29" ht="18.75" x14ac:dyDescent="0.3">
      <c r="A3" s="72"/>
      <c r="B3" s="72"/>
      <c r="C3" s="72"/>
      <c r="D3" s="353"/>
      <c r="E3" s="72"/>
      <c r="F3" s="72"/>
      <c r="L3" s="72"/>
      <c r="M3" s="72"/>
      <c r="AC3" s="359" t="s">
        <v>69</v>
      </c>
    </row>
    <row r="4" spans="1:29" ht="18.75" customHeight="1" x14ac:dyDescent="0.25">
      <c r="A4" s="437" t="str">
        <f>'[4]1.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2"/>
      <c r="B5" s="72"/>
      <c r="C5" s="72"/>
      <c r="D5" s="353"/>
      <c r="E5" s="72"/>
      <c r="F5" s="72"/>
      <c r="L5" s="72"/>
      <c r="M5" s="72"/>
      <c r="AC5" s="359"/>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2"/>
      <c r="B7" s="172"/>
      <c r="C7" s="172"/>
      <c r="D7" s="172"/>
      <c r="E7" s="172"/>
      <c r="F7" s="172"/>
      <c r="G7" s="172"/>
      <c r="H7" s="172"/>
      <c r="I7" s="172"/>
      <c r="J7" s="88"/>
      <c r="K7" s="88"/>
      <c r="L7" s="88"/>
      <c r="M7" s="88"/>
      <c r="N7" s="88"/>
      <c r="O7" s="88"/>
      <c r="P7" s="88"/>
      <c r="Q7" s="88"/>
      <c r="R7" s="88"/>
      <c r="S7" s="88"/>
      <c r="T7" s="88"/>
      <c r="U7" s="88"/>
      <c r="V7" s="88"/>
      <c r="W7" s="88"/>
      <c r="X7" s="88"/>
      <c r="Y7" s="88"/>
      <c r="Z7" s="88"/>
      <c r="AA7" s="88"/>
      <c r="AB7" s="88"/>
      <c r="AC7" s="88"/>
    </row>
    <row r="8" spans="1:29" x14ac:dyDescent="0.25">
      <c r="A8" s="438" t="str">
        <f>'1. паспорт местоположение'!A9:C9</f>
        <v xml:space="preserve">                         АО "Янтарьэнерго"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2"/>
      <c r="B10" s="172"/>
      <c r="C10" s="172"/>
      <c r="D10" s="172"/>
      <c r="E10" s="172"/>
      <c r="F10" s="172"/>
      <c r="G10" s="172"/>
      <c r="H10" s="172"/>
      <c r="I10" s="172"/>
      <c r="J10" s="88"/>
      <c r="K10" s="88"/>
      <c r="L10" s="88"/>
      <c r="M10" s="88"/>
      <c r="N10" s="88"/>
      <c r="O10" s="88"/>
      <c r="P10" s="88"/>
      <c r="Q10" s="88"/>
      <c r="R10" s="88"/>
      <c r="S10" s="88"/>
      <c r="T10" s="88"/>
      <c r="U10" s="88"/>
      <c r="V10" s="88"/>
      <c r="W10" s="88"/>
      <c r="X10" s="88"/>
      <c r="Y10" s="88"/>
      <c r="Z10" s="88"/>
      <c r="AA10" s="88"/>
      <c r="AB10" s="88"/>
      <c r="AC10" s="88"/>
    </row>
    <row r="11" spans="1:29" x14ac:dyDescent="0.25">
      <c r="A11" s="438" t="str">
        <f>'1. паспорт местоположение'!A12:C12</f>
        <v>F_prj_111001_48735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54"/>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39" t="str">
        <f>'1. паспорт местоположение'!A15:C15</f>
        <v>_Строительство ТП 15/0.4 кВ, ВЛ 15 кВ от ВЛ 15-343 у п.Малиновка Славского района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1" t="s">
        <v>510</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2"/>
      <c r="B19" s="72"/>
      <c r="C19" s="72"/>
      <c r="D19" s="353"/>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2" t="s">
        <v>193</v>
      </c>
      <c r="B20" s="442" t="s">
        <v>192</v>
      </c>
      <c r="C20" s="431" t="s">
        <v>191</v>
      </c>
      <c r="D20" s="431"/>
      <c r="E20" s="444" t="s">
        <v>190</v>
      </c>
      <c r="F20" s="444"/>
      <c r="G20" s="445" t="s">
        <v>599</v>
      </c>
      <c r="H20" s="448" t="s">
        <v>600</v>
      </c>
      <c r="I20" s="449"/>
      <c r="J20" s="449"/>
      <c r="K20" s="449"/>
      <c r="L20" s="448" t="s">
        <v>601</v>
      </c>
      <c r="M20" s="449"/>
      <c r="N20" s="449"/>
      <c r="O20" s="449"/>
      <c r="P20" s="448" t="s">
        <v>602</v>
      </c>
      <c r="Q20" s="449"/>
      <c r="R20" s="449"/>
      <c r="S20" s="449"/>
      <c r="T20" s="448" t="s">
        <v>603</v>
      </c>
      <c r="U20" s="449"/>
      <c r="V20" s="449"/>
      <c r="W20" s="449"/>
      <c r="X20" s="448" t="s">
        <v>604</v>
      </c>
      <c r="Y20" s="449"/>
      <c r="Z20" s="449"/>
      <c r="AA20" s="449"/>
      <c r="AB20" s="450" t="s">
        <v>189</v>
      </c>
      <c r="AC20" s="451"/>
      <c r="AD20" s="86"/>
      <c r="AE20" s="86"/>
      <c r="AF20" s="86"/>
    </row>
    <row r="21" spans="1:32" ht="99.75" customHeight="1" x14ac:dyDescent="0.25">
      <c r="A21" s="443"/>
      <c r="B21" s="443"/>
      <c r="C21" s="431"/>
      <c r="D21" s="431"/>
      <c r="E21" s="444"/>
      <c r="F21" s="444"/>
      <c r="G21" s="446"/>
      <c r="H21" s="454" t="s">
        <v>3</v>
      </c>
      <c r="I21" s="454"/>
      <c r="J21" s="454" t="s">
        <v>622</v>
      </c>
      <c r="K21" s="454"/>
      <c r="L21" s="454" t="s">
        <v>3</v>
      </c>
      <c r="M21" s="454"/>
      <c r="N21" s="454" t="s">
        <v>188</v>
      </c>
      <c r="O21" s="454"/>
      <c r="P21" s="454" t="s">
        <v>3</v>
      </c>
      <c r="Q21" s="454"/>
      <c r="R21" s="454" t="s">
        <v>188</v>
      </c>
      <c r="S21" s="454"/>
      <c r="T21" s="454" t="s">
        <v>3</v>
      </c>
      <c r="U21" s="454"/>
      <c r="V21" s="454" t="s">
        <v>188</v>
      </c>
      <c r="W21" s="454"/>
      <c r="X21" s="454" t="s">
        <v>3</v>
      </c>
      <c r="Y21" s="454"/>
      <c r="Z21" s="454" t="s">
        <v>188</v>
      </c>
      <c r="AA21" s="454"/>
      <c r="AB21" s="452"/>
      <c r="AC21" s="453"/>
    </row>
    <row r="22" spans="1:32" ht="89.25" customHeight="1" x14ac:dyDescent="0.25">
      <c r="A22" s="428"/>
      <c r="B22" s="428"/>
      <c r="C22" s="204" t="s">
        <v>3</v>
      </c>
      <c r="D22" s="348" t="s">
        <v>185</v>
      </c>
      <c r="E22" s="343" t="s">
        <v>605</v>
      </c>
      <c r="F22" s="85" t="s">
        <v>187</v>
      </c>
      <c r="G22" s="447"/>
      <c r="H22" s="344" t="s">
        <v>491</v>
      </c>
      <c r="I22" s="344" t="s">
        <v>492</v>
      </c>
      <c r="J22" s="344" t="s">
        <v>491</v>
      </c>
      <c r="K22" s="344" t="s">
        <v>492</v>
      </c>
      <c r="L22" s="344" t="s">
        <v>491</v>
      </c>
      <c r="M22" s="344" t="s">
        <v>492</v>
      </c>
      <c r="N22" s="344" t="s">
        <v>491</v>
      </c>
      <c r="O22" s="344" t="s">
        <v>492</v>
      </c>
      <c r="P22" s="344" t="s">
        <v>491</v>
      </c>
      <c r="Q22" s="344" t="s">
        <v>492</v>
      </c>
      <c r="R22" s="344" t="s">
        <v>491</v>
      </c>
      <c r="S22" s="344" t="s">
        <v>492</v>
      </c>
      <c r="T22" s="344" t="s">
        <v>491</v>
      </c>
      <c r="U22" s="344" t="s">
        <v>492</v>
      </c>
      <c r="V22" s="344" t="s">
        <v>491</v>
      </c>
      <c r="W22" s="344" t="s">
        <v>492</v>
      </c>
      <c r="X22" s="344" t="s">
        <v>491</v>
      </c>
      <c r="Y22" s="344" t="s">
        <v>492</v>
      </c>
      <c r="Z22" s="344" t="s">
        <v>491</v>
      </c>
      <c r="AA22" s="344" t="s">
        <v>492</v>
      </c>
      <c r="AB22" s="204" t="s">
        <v>186</v>
      </c>
      <c r="AC22" s="348" t="s">
        <v>185</v>
      </c>
    </row>
    <row r="23" spans="1:32" ht="19.5" customHeight="1" x14ac:dyDescent="0.25">
      <c r="A23" s="203">
        <v>1</v>
      </c>
      <c r="B23" s="203">
        <f>A23+1</f>
        <v>2</v>
      </c>
      <c r="C23" s="203">
        <f t="shared" ref="C23:AC23" si="0">B23+1</f>
        <v>3</v>
      </c>
      <c r="D23" s="347">
        <f t="shared" si="0"/>
        <v>4</v>
      </c>
      <c r="E23" s="203">
        <f t="shared" si="0"/>
        <v>5</v>
      </c>
      <c r="F23" s="203">
        <f t="shared" si="0"/>
        <v>6</v>
      </c>
      <c r="G23" s="203">
        <f t="shared" si="0"/>
        <v>7</v>
      </c>
      <c r="H23" s="203">
        <f t="shared" si="0"/>
        <v>8</v>
      </c>
      <c r="I23" s="203">
        <f t="shared" si="0"/>
        <v>9</v>
      </c>
      <c r="J23" s="203">
        <f t="shared" si="0"/>
        <v>10</v>
      </c>
      <c r="K23" s="203">
        <f t="shared" si="0"/>
        <v>11</v>
      </c>
      <c r="L23" s="203">
        <f t="shared" si="0"/>
        <v>12</v>
      </c>
      <c r="M23" s="203">
        <f t="shared" si="0"/>
        <v>13</v>
      </c>
      <c r="N23" s="203">
        <f t="shared" si="0"/>
        <v>14</v>
      </c>
      <c r="O23" s="203">
        <f t="shared" si="0"/>
        <v>15</v>
      </c>
      <c r="P23" s="203">
        <f t="shared" si="0"/>
        <v>16</v>
      </c>
      <c r="Q23" s="203">
        <f t="shared" si="0"/>
        <v>17</v>
      </c>
      <c r="R23" s="203">
        <f t="shared" si="0"/>
        <v>18</v>
      </c>
      <c r="S23" s="203">
        <f t="shared" si="0"/>
        <v>19</v>
      </c>
      <c r="T23" s="203">
        <f t="shared" si="0"/>
        <v>20</v>
      </c>
      <c r="U23" s="203">
        <f t="shared" si="0"/>
        <v>21</v>
      </c>
      <c r="V23" s="203">
        <f t="shared" si="0"/>
        <v>22</v>
      </c>
      <c r="W23" s="203">
        <f t="shared" si="0"/>
        <v>23</v>
      </c>
      <c r="X23" s="203">
        <f t="shared" si="0"/>
        <v>24</v>
      </c>
      <c r="Y23" s="203">
        <f t="shared" si="0"/>
        <v>25</v>
      </c>
      <c r="Z23" s="203">
        <f t="shared" si="0"/>
        <v>26</v>
      </c>
      <c r="AA23" s="203">
        <f t="shared" si="0"/>
        <v>27</v>
      </c>
      <c r="AB23" s="203">
        <f>AA23+1</f>
        <v>28</v>
      </c>
      <c r="AC23" s="347">
        <f t="shared" si="0"/>
        <v>29</v>
      </c>
    </row>
    <row r="24" spans="1:32" s="352" customFormat="1" ht="47.25" customHeight="1" x14ac:dyDescent="0.25">
      <c r="A24" s="83">
        <v>1</v>
      </c>
      <c r="B24" s="82" t="s">
        <v>184</v>
      </c>
      <c r="C24" s="490">
        <f>SUM(C25:C29)</f>
        <v>6.0648240568035297</v>
      </c>
      <c r="D24" s="490"/>
      <c r="E24" s="490">
        <f>SUM(E25:E29)</f>
        <v>6.0041640568035284</v>
      </c>
      <c r="F24" s="490">
        <f t="shared" ref="F24:AC24" si="1">SUM(F25:F29)</f>
        <v>0</v>
      </c>
      <c r="G24" s="490">
        <f t="shared" si="1"/>
        <v>0</v>
      </c>
      <c r="H24" s="490">
        <f>SUM(H25:H29)</f>
        <v>0.33700000000000002</v>
      </c>
      <c r="I24" s="490">
        <f t="shared" si="1"/>
        <v>0</v>
      </c>
      <c r="J24" s="490">
        <f t="shared" si="1"/>
        <v>1.357247836800004</v>
      </c>
      <c r="K24" s="490">
        <f t="shared" si="1"/>
        <v>0</v>
      </c>
      <c r="L24" s="490">
        <f>SUM(L25:L29)</f>
        <v>5.6671640568035286</v>
      </c>
      <c r="M24" s="490">
        <f t="shared" si="1"/>
        <v>0</v>
      </c>
      <c r="N24" s="490"/>
      <c r="O24" s="490">
        <f t="shared" si="1"/>
        <v>0</v>
      </c>
      <c r="P24" s="490">
        <f t="shared" si="1"/>
        <v>0</v>
      </c>
      <c r="Q24" s="490">
        <f t="shared" si="1"/>
        <v>0</v>
      </c>
      <c r="R24" s="490">
        <f>SUM(R25:R29)</f>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6.0041640568035284</v>
      </c>
      <c r="AC24" s="490"/>
    </row>
    <row r="25" spans="1:32" ht="24" customHeight="1" x14ac:dyDescent="0.25">
      <c r="A25" s="80" t="s">
        <v>183</v>
      </c>
      <c r="B25" s="56" t="s">
        <v>182</v>
      </c>
      <c r="C25" s="492">
        <v>0</v>
      </c>
      <c r="D25" s="492"/>
      <c r="E25" s="493">
        <f>G25+H25+L25+R25+V25+Z25</f>
        <v>0</v>
      </c>
      <c r="F25" s="494">
        <v>0</v>
      </c>
      <c r="G25" s="491">
        <v>0</v>
      </c>
      <c r="H25" s="491">
        <v>0</v>
      </c>
      <c r="I25" s="491">
        <v>0</v>
      </c>
      <c r="J25" s="491"/>
      <c r="K25" s="491">
        <v>0</v>
      </c>
      <c r="L25" s="491">
        <v>0</v>
      </c>
      <c r="M25" s="491">
        <v>0</v>
      </c>
      <c r="N25" s="491"/>
      <c r="O25" s="491">
        <v>0</v>
      </c>
      <c r="P25" s="491">
        <v>0</v>
      </c>
      <c r="Q25" s="491">
        <v>0</v>
      </c>
      <c r="R25" s="491">
        <v>0</v>
      </c>
      <c r="S25" s="491">
        <v>0</v>
      </c>
      <c r="T25" s="491">
        <v>0</v>
      </c>
      <c r="U25" s="491">
        <v>0</v>
      </c>
      <c r="V25" s="491">
        <v>0</v>
      </c>
      <c r="W25" s="491">
        <v>0</v>
      </c>
      <c r="X25" s="491">
        <v>0</v>
      </c>
      <c r="Y25" s="491">
        <v>0</v>
      </c>
      <c r="Z25" s="491">
        <v>0</v>
      </c>
      <c r="AA25" s="491">
        <v>0</v>
      </c>
      <c r="AB25" s="490">
        <f>H25+L25+R25+V25+Z25</f>
        <v>0</v>
      </c>
      <c r="AC25" s="490"/>
    </row>
    <row r="26" spans="1:32" x14ac:dyDescent="0.25">
      <c r="A26" s="80" t="s">
        <v>181</v>
      </c>
      <c r="B26" s="56" t="s">
        <v>180</v>
      </c>
      <c r="C26" s="492">
        <v>0</v>
      </c>
      <c r="D26" s="492"/>
      <c r="E26" s="493">
        <f>G26+H26+L26+R26+V26+Z26</f>
        <v>0</v>
      </c>
      <c r="F26" s="491">
        <v>0</v>
      </c>
      <c r="G26" s="491">
        <v>0</v>
      </c>
      <c r="H26" s="491">
        <v>0</v>
      </c>
      <c r="I26" s="491">
        <v>0</v>
      </c>
      <c r="J26" s="491"/>
      <c r="K26" s="491">
        <v>0</v>
      </c>
      <c r="L26" s="491">
        <v>0</v>
      </c>
      <c r="M26" s="491">
        <v>0</v>
      </c>
      <c r="N26" s="491"/>
      <c r="O26" s="491">
        <v>0</v>
      </c>
      <c r="P26" s="491">
        <v>0</v>
      </c>
      <c r="Q26" s="491">
        <v>0</v>
      </c>
      <c r="R26" s="491">
        <v>0</v>
      </c>
      <c r="S26" s="491">
        <v>0</v>
      </c>
      <c r="T26" s="491">
        <v>0</v>
      </c>
      <c r="U26" s="491">
        <v>0</v>
      </c>
      <c r="V26" s="491">
        <v>0</v>
      </c>
      <c r="W26" s="491">
        <v>0</v>
      </c>
      <c r="X26" s="491">
        <v>0</v>
      </c>
      <c r="Y26" s="491">
        <v>0</v>
      </c>
      <c r="Z26" s="491">
        <v>0</v>
      </c>
      <c r="AA26" s="491">
        <v>0</v>
      </c>
      <c r="AB26" s="490">
        <f>H26+L26+R26+V26+Z26</f>
        <v>0</v>
      </c>
      <c r="AC26" s="490"/>
    </row>
    <row r="27" spans="1:32" ht="31.5" x14ac:dyDescent="0.25">
      <c r="A27" s="80" t="s">
        <v>179</v>
      </c>
      <c r="B27" s="56" t="s">
        <v>447</v>
      </c>
      <c r="C27" s="495">
        <v>0</v>
      </c>
      <c r="D27" s="495"/>
      <c r="E27" s="493">
        <f>G27+H27+L27+R27+V27+Z27</f>
        <v>0</v>
      </c>
      <c r="F27" s="491">
        <v>0</v>
      </c>
      <c r="G27" s="496">
        <v>0</v>
      </c>
      <c r="H27" s="496">
        <v>0</v>
      </c>
      <c r="I27" s="491">
        <v>0</v>
      </c>
      <c r="J27" s="496"/>
      <c r="K27" s="491">
        <v>0</v>
      </c>
      <c r="L27" s="491">
        <v>0</v>
      </c>
      <c r="M27" s="491">
        <v>0</v>
      </c>
      <c r="N27" s="491"/>
      <c r="O27" s="491">
        <v>0</v>
      </c>
      <c r="P27" s="491">
        <v>0</v>
      </c>
      <c r="Q27" s="491">
        <v>0</v>
      </c>
      <c r="R27" s="491">
        <v>0</v>
      </c>
      <c r="S27" s="491">
        <v>0</v>
      </c>
      <c r="T27" s="491">
        <v>0</v>
      </c>
      <c r="U27" s="491">
        <v>0</v>
      </c>
      <c r="V27" s="491">
        <v>0</v>
      </c>
      <c r="W27" s="491">
        <v>0</v>
      </c>
      <c r="X27" s="491">
        <v>0</v>
      </c>
      <c r="Y27" s="491">
        <v>0</v>
      </c>
      <c r="Z27" s="491">
        <v>0</v>
      </c>
      <c r="AA27" s="491">
        <v>0</v>
      </c>
      <c r="AB27" s="490">
        <f>H27+L27+R27+V27+Z27</f>
        <v>0</v>
      </c>
      <c r="AC27" s="490"/>
    </row>
    <row r="28" spans="1:32" x14ac:dyDescent="0.25">
      <c r="A28" s="80" t="s">
        <v>178</v>
      </c>
      <c r="B28" s="56" t="s">
        <v>606</v>
      </c>
      <c r="C28" s="495">
        <f>C30</f>
        <v>5.139681404070787</v>
      </c>
      <c r="D28" s="495"/>
      <c r="E28" s="493">
        <f>G28+H28+L28+R28+V28+Z28</f>
        <v>5.0882746244097703</v>
      </c>
      <c r="F28" s="491">
        <v>0</v>
      </c>
      <c r="G28" s="497">
        <v>0</v>
      </c>
      <c r="H28" s="496">
        <v>0.2855932203389831</v>
      </c>
      <c r="I28" s="491">
        <v>0</v>
      </c>
      <c r="J28" s="491">
        <v>1.15188799728814</v>
      </c>
      <c r="K28" s="491"/>
      <c r="L28" s="496">
        <v>4.8026814040707873</v>
      </c>
      <c r="M28" s="491">
        <v>0</v>
      </c>
      <c r="N28" s="496"/>
      <c r="O28" s="491">
        <v>0</v>
      </c>
      <c r="P28" s="491">
        <v>0</v>
      </c>
      <c r="Q28" s="491">
        <v>0</v>
      </c>
      <c r="R28" s="497">
        <v>0</v>
      </c>
      <c r="S28" s="491">
        <v>0</v>
      </c>
      <c r="T28" s="491">
        <v>0</v>
      </c>
      <c r="U28" s="491">
        <v>0</v>
      </c>
      <c r="V28" s="497">
        <v>0</v>
      </c>
      <c r="W28" s="491">
        <v>0</v>
      </c>
      <c r="X28" s="491">
        <v>0</v>
      </c>
      <c r="Y28" s="491">
        <v>0</v>
      </c>
      <c r="Z28" s="491">
        <v>0</v>
      </c>
      <c r="AA28" s="491">
        <v>0</v>
      </c>
      <c r="AB28" s="490">
        <f>H28+L28+R28+V28+Z28</f>
        <v>5.0882746244097703</v>
      </c>
      <c r="AC28" s="490"/>
    </row>
    <row r="29" spans="1:32" x14ac:dyDescent="0.25">
      <c r="A29" s="80" t="s">
        <v>177</v>
      </c>
      <c r="B29" s="84" t="s">
        <v>176</v>
      </c>
      <c r="C29" s="495">
        <f>6.06482405680353-C30</f>
        <v>0.92514265273274265</v>
      </c>
      <c r="D29" s="495"/>
      <c r="E29" s="493">
        <f>G29+H29+L29+R29+V29+Z29</f>
        <v>0.91588943239375831</v>
      </c>
      <c r="F29" s="491">
        <v>0</v>
      </c>
      <c r="G29" s="497">
        <v>0</v>
      </c>
      <c r="H29" s="496">
        <v>5.1406779661016921E-2</v>
      </c>
      <c r="I29" s="491">
        <v>0</v>
      </c>
      <c r="J29" s="491">
        <v>0.20535983951186401</v>
      </c>
      <c r="K29" s="491">
        <v>0</v>
      </c>
      <c r="L29" s="496">
        <v>0.86448265273274139</v>
      </c>
      <c r="M29" s="491">
        <v>0</v>
      </c>
      <c r="N29" s="496"/>
      <c r="O29" s="491">
        <v>0</v>
      </c>
      <c r="P29" s="491">
        <v>0</v>
      </c>
      <c r="Q29" s="491">
        <v>0</v>
      </c>
      <c r="R29" s="497">
        <v>0</v>
      </c>
      <c r="S29" s="491">
        <v>0</v>
      </c>
      <c r="T29" s="491">
        <v>0</v>
      </c>
      <c r="U29" s="491">
        <v>0</v>
      </c>
      <c r="V29" s="497">
        <v>0</v>
      </c>
      <c r="W29" s="491">
        <v>0</v>
      </c>
      <c r="X29" s="491">
        <v>0</v>
      </c>
      <c r="Y29" s="491">
        <v>0</v>
      </c>
      <c r="Z29" s="491">
        <v>0</v>
      </c>
      <c r="AA29" s="491">
        <v>0</v>
      </c>
      <c r="AB29" s="490">
        <f>H29+L29+R29+V29+Z29</f>
        <v>0.91588943239375831</v>
      </c>
      <c r="AC29" s="490"/>
    </row>
    <row r="30" spans="1:32" s="352" customFormat="1" ht="47.25" x14ac:dyDescent="0.25">
      <c r="A30" s="83" t="s">
        <v>64</v>
      </c>
      <c r="B30" s="82" t="s">
        <v>175</v>
      </c>
      <c r="C30" s="490">
        <f>SUM(C31:C34)</f>
        <v>5.139681404070787</v>
      </c>
      <c r="D30" s="490"/>
      <c r="E30" s="498">
        <f>G30+J30+L30+R30+V30+Z30</f>
        <v>7.8763151640707871</v>
      </c>
      <c r="F30" s="490">
        <f t="shared" ref="F30:AB30" si="2">SUM(F31:F34)</f>
        <v>0</v>
      </c>
      <c r="G30" s="490">
        <f t="shared" si="2"/>
        <v>0.33700000000000002</v>
      </c>
      <c r="H30" s="490">
        <f t="shared" si="2"/>
        <v>0</v>
      </c>
      <c r="I30" s="490">
        <f t="shared" si="2"/>
        <v>0</v>
      </c>
      <c r="J30" s="490">
        <f t="shared" si="2"/>
        <v>2.7366337600000001</v>
      </c>
      <c r="K30" s="490">
        <f t="shared" si="2"/>
        <v>0</v>
      </c>
      <c r="L30" s="490">
        <f t="shared" si="2"/>
        <v>4.8026814040707873</v>
      </c>
      <c r="M30" s="490">
        <f t="shared" si="2"/>
        <v>0</v>
      </c>
      <c r="N30" s="495"/>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J30+L30+R30+V30+Z30</f>
        <v>7.5393151640707874</v>
      </c>
      <c r="AC30" s="490"/>
    </row>
    <row r="31" spans="1:32" x14ac:dyDescent="0.25">
      <c r="A31" s="80" t="s">
        <v>174</v>
      </c>
      <c r="B31" s="56" t="s">
        <v>173</v>
      </c>
      <c r="C31" s="495">
        <v>0.33700000000000002</v>
      </c>
      <c r="D31" s="495"/>
      <c r="E31" s="491">
        <v>0</v>
      </c>
      <c r="F31" s="491">
        <v>0</v>
      </c>
      <c r="G31" s="496">
        <v>0.33700000000000002</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0">
        <f t="shared" ref="AB31:AB34" si="3">J31+L31+R31+V31+Z31</f>
        <v>0</v>
      </c>
      <c r="AC31" s="499">
        <v>0</v>
      </c>
    </row>
    <row r="32" spans="1:32" ht="31.5" x14ac:dyDescent="0.25">
      <c r="A32" s="80" t="s">
        <v>172</v>
      </c>
      <c r="B32" s="56" t="s">
        <v>171</v>
      </c>
      <c r="C32" s="495">
        <v>2.121205080240455</v>
      </c>
      <c r="D32" s="495"/>
      <c r="E32" s="491">
        <v>0</v>
      </c>
      <c r="F32" s="491">
        <v>0</v>
      </c>
      <c r="G32" s="497">
        <v>0</v>
      </c>
      <c r="H32" s="491">
        <v>0</v>
      </c>
      <c r="I32" s="491">
        <v>0</v>
      </c>
      <c r="J32" s="491">
        <v>0.98411800000000005</v>
      </c>
      <c r="K32" s="491">
        <v>0</v>
      </c>
      <c r="L32" s="491">
        <v>2.121205080240455</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0">
        <f t="shared" si="3"/>
        <v>3.105323080240455</v>
      </c>
      <c r="AC32" s="499">
        <v>0</v>
      </c>
    </row>
    <row r="33" spans="1:29" x14ac:dyDescent="0.25">
      <c r="A33" s="80" t="s">
        <v>170</v>
      </c>
      <c r="B33" s="56" t="s">
        <v>169</v>
      </c>
      <c r="C33" s="495">
        <v>2.3111359486459646</v>
      </c>
      <c r="D33" s="495"/>
      <c r="E33" s="491">
        <v>0</v>
      </c>
      <c r="F33" s="491">
        <v>0</v>
      </c>
      <c r="G33" s="497">
        <v>0</v>
      </c>
      <c r="H33" s="491">
        <v>0</v>
      </c>
      <c r="I33" s="491">
        <v>0</v>
      </c>
      <c r="J33" s="491">
        <v>1.5847457599999999</v>
      </c>
      <c r="K33" s="491">
        <v>0</v>
      </c>
      <c r="L33" s="491">
        <v>2.3111359486459646</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0">
        <f t="shared" si="3"/>
        <v>3.8958817086459643</v>
      </c>
      <c r="AC33" s="499">
        <v>0</v>
      </c>
    </row>
    <row r="34" spans="1:29" x14ac:dyDescent="0.25">
      <c r="A34" s="80" t="s">
        <v>168</v>
      </c>
      <c r="B34" s="56" t="s">
        <v>167</v>
      </c>
      <c r="C34" s="495">
        <v>0.37034037518436769</v>
      </c>
      <c r="D34" s="495"/>
      <c r="E34" s="491">
        <v>0</v>
      </c>
      <c r="F34" s="491">
        <v>0</v>
      </c>
      <c r="G34" s="497">
        <v>0</v>
      </c>
      <c r="H34" s="491">
        <v>0</v>
      </c>
      <c r="I34" s="491">
        <v>0</v>
      </c>
      <c r="J34" s="491">
        <v>0.16777</v>
      </c>
      <c r="K34" s="491">
        <v>0</v>
      </c>
      <c r="L34" s="491">
        <v>0.37034037518436769</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0">
        <f t="shared" si="3"/>
        <v>0.53811037518436766</v>
      </c>
      <c r="AC34" s="499">
        <v>0</v>
      </c>
    </row>
    <row r="35" spans="1:29" s="352" customFormat="1" ht="31.5" x14ac:dyDescent="0.25">
      <c r="A35" s="83" t="s">
        <v>63</v>
      </c>
      <c r="B35" s="82" t="s">
        <v>166</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0">
        <v>0</v>
      </c>
      <c r="AC35" s="499">
        <v>0</v>
      </c>
    </row>
    <row r="36" spans="1:29" ht="31.5" x14ac:dyDescent="0.25">
      <c r="A36" s="80" t="s">
        <v>165</v>
      </c>
      <c r="B36" s="79" t="s">
        <v>164</v>
      </c>
      <c r="C36" s="501">
        <v>0</v>
      </c>
      <c r="D36" s="50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4">J36+N36+R36+V36+Z36</f>
        <v>0</v>
      </c>
    </row>
    <row r="37" spans="1:29" x14ac:dyDescent="0.25">
      <c r="A37" s="80" t="s">
        <v>163</v>
      </c>
      <c r="B37" s="79" t="s">
        <v>153</v>
      </c>
      <c r="C37" s="495">
        <v>0.4</v>
      </c>
      <c r="D37" s="495"/>
      <c r="E37" s="502">
        <f>G37+J37+L37+R37+V37+Z37</f>
        <v>0.8</v>
      </c>
      <c r="F37" s="491">
        <v>0</v>
      </c>
      <c r="G37" s="491">
        <v>0</v>
      </c>
      <c r="H37" s="491">
        <v>0</v>
      </c>
      <c r="I37" s="491">
        <v>0</v>
      </c>
      <c r="J37" s="491">
        <v>0.4</v>
      </c>
      <c r="K37" s="491">
        <v>0.4</v>
      </c>
      <c r="L37" s="496">
        <v>0.4</v>
      </c>
      <c r="M37" s="491">
        <v>0</v>
      </c>
      <c r="N37" s="496"/>
      <c r="O37" s="491">
        <v>0</v>
      </c>
      <c r="P37" s="491">
        <v>0</v>
      </c>
      <c r="Q37" s="491">
        <v>0</v>
      </c>
      <c r="R37" s="497">
        <v>0</v>
      </c>
      <c r="S37" s="491">
        <v>0</v>
      </c>
      <c r="T37" s="491">
        <v>0</v>
      </c>
      <c r="U37" s="491">
        <v>0</v>
      </c>
      <c r="V37" s="491">
        <v>0</v>
      </c>
      <c r="W37" s="491">
        <v>0</v>
      </c>
      <c r="X37" s="491">
        <v>0</v>
      </c>
      <c r="Y37" s="491">
        <v>0</v>
      </c>
      <c r="Z37" s="491">
        <v>0</v>
      </c>
      <c r="AA37" s="491">
        <v>0</v>
      </c>
      <c r="AB37" s="490">
        <f>J37+L37+R37+V37+Z37</f>
        <v>0.8</v>
      </c>
      <c r="AC37" s="490"/>
    </row>
    <row r="38" spans="1:29" x14ac:dyDescent="0.25">
      <c r="A38" s="80" t="s">
        <v>162</v>
      </c>
      <c r="B38" s="79" t="s">
        <v>151</v>
      </c>
      <c r="C38" s="500">
        <v>0</v>
      </c>
      <c r="D38" s="500"/>
      <c r="E38" s="491">
        <v>0</v>
      </c>
      <c r="F38" s="491">
        <v>0</v>
      </c>
      <c r="G38" s="491">
        <v>0</v>
      </c>
      <c r="H38" s="491">
        <v>0</v>
      </c>
      <c r="I38" s="491">
        <v>0</v>
      </c>
      <c r="J38" s="491">
        <v>0</v>
      </c>
      <c r="K38" s="491">
        <v>0</v>
      </c>
      <c r="L38" s="491">
        <v>0</v>
      </c>
      <c r="M38" s="491">
        <v>0</v>
      </c>
      <c r="N38" s="491"/>
      <c r="O38" s="491">
        <v>0</v>
      </c>
      <c r="P38" s="491">
        <v>0</v>
      </c>
      <c r="Q38" s="491">
        <v>0</v>
      </c>
      <c r="R38" s="491">
        <v>0</v>
      </c>
      <c r="S38" s="491">
        <v>0</v>
      </c>
      <c r="T38" s="491">
        <v>0</v>
      </c>
      <c r="U38" s="491">
        <v>0</v>
      </c>
      <c r="V38" s="491">
        <v>0</v>
      </c>
      <c r="W38" s="491">
        <v>0</v>
      </c>
      <c r="X38" s="491">
        <v>0</v>
      </c>
      <c r="Y38" s="491">
        <v>0</v>
      </c>
      <c r="Z38" s="491">
        <v>0</v>
      </c>
      <c r="AA38" s="491">
        <v>0</v>
      </c>
      <c r="AB38" s="490">
        <f>J38+L38+R38+V38+Z38</f>
        <v>0</v>
      </c>
      <c r="AC38" s="490"/>
    </row>
    <row r="39" spans="1:29" ht="31.5" x14ac:dyDescent="0.25">
      <c r="A39" s="80" t="s">
        <v>161</v>
      </c>
      <c r="B39" s="56" t="s">
        <v>149</v>
      </c>
      <c r="C39" s="495">
        <v>2.5230000000000001</v>
      </c>
      <c r="D39" s="495"/>
      <c r="E39" s="502">
        <f>G39+J39+L39+R39+V39+Z39</f>
        <v>2.7760000000000002</v>
      </c>
      <c r="F39" s="491">
        <v>0</v>
      </c>
      <c r="G39" s="491">
        <v>0</v>
      </c>
      <c r="H39" s="491">
        <v>0</v>
      </c>
      <c r="I39" s="491">
        <v>0</v>
      </c>
      <c r="J39" s="491">
        <v>0.253</v>
      </c>
      <c r="K39" s="491">
        <v>0.253</v>
      </c>
      <c r="L39" s="496">
        <v>2.5230000000000001</v>
      </c>
      <c r="M39" s="491">
        <v>0</v>
      </c>
      <c r="N39" s="496"/>
      <c r="O39" s="491">
        <v>0</v>
      </c>
      <c r="P39" s="491">
        <v>0</v>
      </c>
      <c r="Q39" s="491">
        <v>0</v>
      </c>
      <c r="R39" s="491">
        <v>0</v>
      </c>
      <c r="S39" s="491">
        <v>0</v>
      </c>
      <c r="T39" s="491">
        <v>0</v>
      </c>
      <c r="U39" s="491">
        <v>0</v>
      </c>
      <c r="V39" s="491">
        <v>0</v>
      </c>
      <c r="W39" s="491">
        <v>0</v>
      </c>
      <c r="X39" s="491">
        <v>0</v>
      </c>
      <c r="Y39" s="491">
        <v>0</v>
      </c>
      <c r="Z39" s="491">
        <v>0</v>
      </c>
      <c r="AA39" s="491">
        <v>0</v>
      </c>
      <c r="AB39" s="490">
        <f>J39+L39+R39+V39+Z39</f>
        <v>2.7760000000000002</v>
      </c>
      <c r="AC39" s="490"/>
    </row>
    <row r="40" spans="1:29" ht="31.5" x14ac:dyDescent="0.25">
      <c r="A40" s="80" t="s">
        <v>160</v>
      </c>
      <c r="B40" s="56" t="s">
        <v>147</v>
      </c>
      <c r="C40" s="500">
        <v>0</v>
      </c>
      <c r="D40" s="500"/>
      <c r="E40" s="491">
        <v>0</v>
      </c>
      <c r="F40" s="491">
        <v>0</v>
      </c>
      <c r="G40" s="491">
        <v>0</v>
      </c>
      <c r="H40" s="491">
        <v>0</v>
      </c>
      <c r="I40" s="491">
        <v>0</v>
      </c>
      <c r="J40" s="491">
        <v>0</v>
      </c>
      <c r="K40" s="491">
        <v>0</v>
      </c>
      <c r="L40" s="491">
        <v>0</v>
      </c>
      <c r="M40" s="491">
        <v>0</v>
      </c>
      <c r="N40" s="491"/>
      <c r="O40" s="491">
        <v>0</v>
      </c>
      <c r="P40" s="491">
        <v>0</v>
      </c>
      <c r="Q40" s="491">
        <v>0</v>
      </c>
      <c r="R40" s="491">
        <v>0</v>
      </c>
      <c r="S40" s="491">
        <v>0</v>
      </c>
      <c r="T40" s="491">
        <v>0</v>
      </c>
      <c r="U40" s="491">
        <v>0</v>
      </c>
      <c r="V40" s="491">
        <v>0</v>
      </c>
      <c r="W40" s="491">
        <v>0</v>
      </c>
      <c r="X40" s="491">
        <v>0</v>
      </c>
      <c r="Y40" s="491">
        <v>0</v>
      </c>
      <c r="Z40" s="491">
        <v>0</v>
      </c>
      <c r="AA40" s="491">
        <v>0</v>
      </c>
      <c r="AB40" s="490">
        <f>J40+L40+R40+V40+Z40</f>
        <v>0</v>
      </c>
      <c r="AC40" s="490"/>
    </row>
    <row r="41" spans="1:29" x14ac:dyDescent="0.25">
      <c r="A41" s="80" t="s">
        <v>159</v>
      </c>
      <c r="B41" s="56" t="s">
        <v>145</v>
      </c>
      <c r="C41" s="495">
        <v>0.155</v>
      </c>
      <c r="D41" s="495"/>
      <c r="E41" s="502">
        <f>G41+J41+L41+R41+V41+Z41</f>
        <v>0.33299999999999996</v>
      </c>
      <c r="F41" s="491">
        <v>0</v>
      </c>
      <c r="G41" s="491">
        <v>0</v>
      </c>
      <c r="H41" s="491">
        <v>0</v>
      </c>
      <c r="I41" s="491">
        <v>0</v>
      </c>
      <c r="J41" s="491">
        <v>0.17799999999999999</v>
      </c>
      <c r="K41" s="491">
        <v>0.17799999999999999</v>
      </c>
      <c r="L41" s="496">
        <v>0.155</v>
      </c>
      <c r="M41" s="491">
        <v>0</v>
      </c>
      <c r="N41" s="496"/>
      <c r="O41" s="491">
        <v>0</v>
      </c>
      <c r="P41" s="491">
        <v>0</v>
      </c>
      <c r="Q41" s="491">
        <v>0</v>
      </c>
      <c r="R41" s="497">
        <v>0</v>
      </c>
      <c r="S41" s="491">
        <v>0</v>
      </c>
      <c r="T41" s="491">
        <v>0</v>
      </c>
      <c r="U41" s="491">
        <v>0</v>
      </c>
      <c r="V41" s="491">
        <v>0</v>
      </c>
      <c r="W41" s="491">
        <v>0</v>
      </c>
      <c r="X41" s="491">
        <v>0</v>
      </c>
      <c r="Y41" s="491">
        <v>0</v>
      </c>
      <c r="Z41" s="491">
        <v>0</v>
      </c>
      <c r="AA41" s="491">
        <v>0</v>
      </c>
      <c r="AB41" s="490">
        <f>J41+L41+R41+V41+Z41</f>
        <v>0.33299999999999996</v>
      </c>
      <c r="AC41" s="490"/>
    </row>
    <row r="42" spans="1:29" ht="18.75" x14ac:dyDescent="0.25">
      <c r="A42" s="80" t="s">
        <v>158</v>
      </c>
      <c r="B42" s="79" t="s">
        <v>143</v>
      </c>
      <c r="C42" s="500">
        <v>0</v>
      </c>
      <c r="D42" s="500"/>
      <c r="E42" s="491">
        <v>0</v>
      </c>
      <c r="F42" s="491">
        <v>0</v>
      </c>
      <c r="G42" s="491">
        <v>0</v>
      </c>
      <c r="H42" s="491">
        <v>0</v>
      </c>
      <c r="I42" s="491">
        <v>0</v>
      </c>
      <c r="J42" s="491">
        <v>0</v>
      </c>
      <c r="K42" s="491">
        <v>0</v>
      </c>
      <c r="L42" s="491">
        <v>0</v>
      </c>
      <c r="M42" s="491">
        <v>0</v>
      </c>
      <c r="N42" s="491"/>
      <c r="O42" s="491">
        <v>0</v>
      </c>
      <c r="P42" s="491">
        <v>0</v>
      </c>
      <c r="Q42" s="491">
        <v>0</v>
      </c>
      <c r="R42" s="491">
        <v>0</v>
      </c>
      <c r="S42" s="491">
        <v>0</v>
      </c>
      <c r="T42" s="491">
        <v>0</v>
      </c>
      <c r="U42" s="491">
        <v>0</v>
      </c>
      <c r="V42" s="491">
        <v>0</v>
      </c>
      <c r="W42" s="491">
        <v>0</v>
      </c>
      <c r="X42" s="491">
        <v>0</v>
      </c>
      <c r="Y42" s="491">
        <v>0</v>
      </c>
      <c r="Z42" s="491">
        <v>0</v>
      </c>
      <c r="AA42" s="491">
        <v>0</v>
      </c>
      <c r="AB42" s="490">
        <f>J42+L42+R42+V42+Z42</f>
        <v>0</v>
      </c>
      <c r="AC42" s="490"/>
    </row>
    <row r="43" spans="1:29" s="352" customFormat="1" x14ac:dyDescent="0.25">
      <c r="A43" s="83" t="s">
        <v>62</v>
      </c>
      <c r="B43" s="82" t="s">
        <v>157</v>
      </c>
      <c r="C43" s="500">
        <v>0</v>
      </c>
      <c r="D43" s="500"/>
      <c r="E43" s="500">
        <v>0</v>
      </c>
      <c r="F43" s="500">
        <v>0</v>
      </c>
      <c r="G43" s="500">
        <v>0</v>
      </c>
      <c r="H43" s="500">
        <v>0</v>
      </c>
      <c r="I43" s="500">
        <v>0</v>
      </c>
      <c r="J43" s="500">
        <v>0</v>
      </c>
      <c r="K43" s="500">
        <v>0</v>
      </c>
      <c r="L43" s="500">
        <v>0</v>
      </c>
      <c r="M43" s="500">
        <v>0</v>
      </c>
      <c r="N43" s="500"/>
      <c r="O43" s="500">
        <v>0</v>
      </c>
      <c r="P43" s="500">
        <v>0</v>
      </c>
      <c r="Q43" s="500">
        <v>0</v>
      </c>
      <c r="R43" s="500">
        <v>0</v>
      </c>
      <c r="S43" s="500">
        <v>0</v>
      </c>
      <c r="T43" s="500">
        <v>0</v>
      </c>
      <c r="U43" s="500">
        <v>0</v>
      </c>
      <c r="V43" s="500">
        <v>0</v>
      </c>
      <c r="W43" s="500">
        <v>0</v>
      </c>
      <c r="X43" s="500">
        <v>0</v>
      </c>
      <c r="Y43" s="500">
        <v>0</v>
      </c>
      <c r="Z43" s="500">
        <v>0</v>
      </c>
      <c r="AA43" s="500">
        <v>0</v>
      </c>
      <c r="AB43" s="499">
        <v>0</v>
      </c>
      <c r="AC43" s="499"/>
    </row>
    <row r="44" spans="1:29" x14ac:dyDescent="0.25">
      <c r="A44" s="80" t="s">
        <v>156</v>
      </c>
      <c r="B44" s="56" t="s">
        <v>155</v>
      </c>
      <c r="C44" s="500">
        <v>0</v>
      </c>
      <c r="D44" s="500"/>
      <c r="E44" s="491">
        <v>0</v>
      </c>
      <c r="F44" s="491">
        <v>0</v>
      </c>
      <c r="G44" s="491">
        <v>0</v>
      </c>
      <c r="H44" s="491">
        <v>0</v>
      </c>
      <c r="I44" s="491">
        <v>0</v>
      </c>
      <c r="J44" s="491">
        <v>0</v>
      </c>
      <c r="K44" s="491">
        <v>0</v>
      </c>
      <c r="L44" s="491">
        <v>0</v>
      </c>
      <c r="M44" s="491">
        <v>0</v>
      </c>
      <c r="N44" s="491"/>
      <c r="O44" s="491">
        <v>0</v>
      </c>
      <c r="P44" s="491">
        <v>0</v>
      </c>
      <c r="Q44" s="491">
        <v>0</v>
      </c>
      <c r="R44" s="491">
        <v>0</v>
      </c>
      <c r="S44" s="491">
        <v>0</v>
      </c>
      <c r="T44" s="491">
        <v>0</v>
      </c>
      <c r="U44" s="491">
        <v>0</v>
      </c>
      <c r="V44" s="491">
        <v>0</v>
      </c>
      <c r="W44" s="491">
        <v>0</v>
      </c>
      <c r="X44" s="491">
        <v>0</v>
      </c>
      <c r="Y44" s="491">
        <v>0</v>
      </c>
      <c r="Z44" s="491">
        <v>0</v>
      </c>
      <c r="AA44" s="491">
        <v>0</v>
      </c>
      <c r="AB44" s="490">
        <f>J44+L44+R44+V44+Z44</f>
        <v>0</v>
      </c>
      <c r="AC44" s="490"/>
    </row>
    <row r="45" spans="1:29" x14ac:dyDescent="0.25">
      <c r="A45" s="80" t="s">
        <v>154</v>
      </c>
      <c r="B45" s="56" t="s">
        <v>153</v>
      </c>
      <c r="C45" s="495">
        <v>0.4</v>
      </c>
      <c r="D45" s="495"/>
      <c r="E45" s="502">
        <f>G45+J45+L45+R45+V45+Z45</f>
        <v>0.8</v>
      </c>
      <c r="F45" s="491">
        <v>0</v>
      </c>
      <c r="G45" s="491">
        <v>0</v>
      </c>
      <c r="H45" s="491">
        <v>0</v>
      </c>
      <c r="I45" s="491">
        <v>0</v>
      </c>
      <c r="J45" s="491">
        <v>0.4</v>
      </c>
      <c r="K45" s="491">
        <v>0.4</v>
      </c>
      <c r="L45" s="496">
        <v>0.4</v>
      </c>
      <c r="M45" s="491">
        <v>0</v>
      </c>
      <c r="N45" s="496"/>
      <c r="O45" s="491">
        <v>0</v>
      </c>
      <c r="P45" s="491">
        <v>0</v>
      </c>
      <c r="Q45" s="491">
        <v>0</v>
      </c>
      <c r="R45" s="497">
        <v>0</v>
      </c>
      <c r="S45" s="491">
        <v>0</v>
      </c>
      <c r="T45" s="491">
        <v>0</v>
      </c>
      <c r="U45" s="491">
        <v>0</v>
      </c>
      <c r="V45" s="491">
        <v>0</v>
      </c>
      <c r="W45" s="491">
        <v>0</v>
      </c>
      <c r="X45" s="491">
        <v>0</v>
      </c>
      <c r="Y45" s="491">
        <v>0</v>
      </c>
      <c r="Z45" s="491">
        <v>0</v>
      </c>
      <c r="AA45" s="491">
        <v>0</v>
      </c>
      <c r="AB45" s="490">
        <f>J45+L45+R45+V45+Z45</f>
        <v>0.8</v>
      </c>
      <c r="AC45" s="490"/>
    </row>
    <row r="46" spans="1:29" x14ac:dyDescent="0.25">
      <c r="A46" s="80" t="s">
        <v>152</v>
      </c>
      <c r="B46" s="56" t="s">
        <v>151</v>
      </c>
      <c r="C46" s="500">
        <v>0</v>
      </c>
      <c r="D46" s="500"/>
      <c r="E46" s="491">
        <v>0</v>
      </c>
      <c r="F46" s="491">
        <v>0</v>
      </c>
      <c r="G46" s="491">
        <v>0</v>
      </c>
      <c r="H46" s="491">
        <v>0</v>
      </c>
      <c r="I46" s="491">
        <v>0</v>
      </c>
      <c r="J46" s="491">
        <v>0</v>
      </c>
      <c r="K46" s="491">
        <v>0</v>
      </c>
      <c r="L46" s="491">
        <v>0</v>
      </c>
      <c r="M46" s="491">
        <v>0</v>
      </c>
      <c r="N46" s="491"/>
      <c r="O46" s="491">
        <v>0</v>
      </c>
      <c r="P46" s="491">
        <v>0</v>
      </c>
      <c r="Q46" s="491">
        <v>0</v>
      </c>
      <c r="R46" s="491">
        <v>0</v>
      </c>
      <c r="S46" s="491">
        <v>0</v>
      </c>
      <c r="T46" s="491">
        <v>0</v>
      </c>
      <c r="U46" s="491">
        <v>0</v>
      </c>
      <c r="V46" s="491">
        <v>0</v>
      </c>
      <c r="W46" s="491">
        <v>0</v>
      </c>
      <c r="X46" s="491">
        <v>0</v>
      </c>
      <c r="Y46" s="491">
        <v>0</v>
      </c>
      <c r="Z46" s="491">
        <v>0</v>
      </c>
      <c r="AA46" s="491">
        <v>0</v>
      </c>
      <c r="AB46" s="490">
        <f>J46+L46+R46+V46+Z46</f>
        <v>0</v>
      </c>
      <c r="AC46" s="490"/>
    </row>
    <row r="47" spans="1:29" ht="31.5" x14ac:dyDescent="0.25">
      <c r="A47" s="80" t="s">
        <v>150</v>
      </c>
      <c r="B47" s="56" t="s">
        <v>149</v>
      </c>
      <c r="C47" s="495">
        <v>2.5230000000000001</v>
      </c>
      <c r="D47" s="495"/>
      <c r="E47" s="502">
        <f>G47+J47+L47+R47+V47+Z47</f>
        <v>2.7760000000000002</v>
      </c>
      <c r="F47" s="491">
        <v>0</v>
      </c>
      <c r="G47" s="491">
        <v>0</v>
      </c>
      <c r="H47" s="491">
        <v>0</v>
      </c>
      <c r="I47" s="491">
        <v>0</v>
      </c>
      <c r="J47" s="491">
        <v>0.253</v>
      </c>
      <c r="K47" s="491">
        <v>0.253</v>
      </c>
      <c r="L47" s="496">
        <v>2.5230000000000001</v>
      </c>
      <c r="M47" s="491">
        <v>0</v>
      </c>
      <c r="N47" s="496"/>
      <c r="O47" s="491">
        <v>0</v>
      </c>
      <c r="P47" s="491">
        <v>0</v>
      </c>
      <c r="Q47" s="491">
        <v>0</v>
      </c>
      <c r="R47" s="491">
        <v>0</v>
      </c>
      <c r="S47" s="491">
        <v>0</v>
      </c>
      <c r="T47" s="491">
        <v>0</v>
      </c>
      <c r="U47" s="491">
        <v>0</v>
      </c>
      <c r="V47" s="491">
        <v>0</v>
      </c>
      <c r="W47" s="491">
        <v>0</v>
      </c>
      <c r="X47" s="491">
        <v>0</v>
      </c>
      <c r="Y47" s="491">
        <v>0</v>
      </c>
      <c r="Z47" s="491">
        <v>0</v>
      </c>
      <c r="AA47" s="491">
        <v>0</v>
      </c>
      <c r="AB47" s="490">
        <f>J47+L47+R47+V47+Z47</f>
        <v>2.7760000000000002</v>
      </c>
      <c r="AC47" s="490"/>
    </row>
    <row r="48" spans="1:29" ht="31.5" x14ac:dyDescent="0.25">
      <c r="A48" s="80" t="s">
        <v>148</v>
      </c>
      <c r="B48" s="56" t="s">
        <v>147</v>
      </c>
      <c r="C48" s="500">
        <v>0</v>
      </c>
      <c r="D48" s="500"/>
      <c r="E48" s="491">
        <v>0</v>
      </c>
      <c r="F48" s="491">
        <v>0</v>
      </c>
      <c r="G48" s="491">
        <v>0</v>
      </c>
      <c r="H48" s="491">
        <v>0</v>
      </c>
      <c r="I48" s="491">
        <v>0</v>
      </c>
      <c r="J48" s="491">
        <v>0</v>
      </c>
      <c r="K48" s="491">
        <v>0</v>
      </c>
      <c r="L48" s="491">
        <v>0</v>
      </c>
      <c r="M48" s="491">
        <v>0</v>
      </c>
      <c r="N48" s="491"/>
      <c r="O48" s="491">
        <v>0</v>
      </c>
      <c r="P48" s="491">
        <v>0</v>
      </c>
      <c r="Q48" s="491">
        <v>0</v>
      </c>
      <c r="R48" s="491">
        <v>0</v>
      </c>
      <c r="S48" s="491">
        <v>0</v>
      </c>
      <c r="T48" s="491">
        <v>0</v>
      </c>
      <c r="U48" s="491">
        <v>0</v>
      </c>
      <c r="V48" s="491">
        <v>0</v>
      </c>
      <c r="W48" s="491">
        <v>0</v>
      </c>
      <c r="X48" s="491">
        <v>0</v>
      </c>
      <c r="Y48" s="491">
        <v>0</v>
      </c>
      <c r="Z48" s="491">
        <v>0</v>
      </c>
      <c r="AA48" s="491">
        <v>0</v>
      </c>
      <c r="AB48" s="490">
        <f>J48+L48+R48+V48+Z48</f>
        <v>0</v>
      </c>
      <c r="AC48" s="490"/>
    </row>
    <row r="49" spans="1:29" x14ac:dyDescent="0.25">
      <c r="A49" s="80" t="s">
        <v>146</v>
      </c>
      <c r="B49" s="56" t="s">
        <v>145</v>
      </c>
      <c r="C49" s="495">
        <v>0.155</v>
      </c>
      <c r="D49" s="495"/>
      <c r="E49" s="502">
        <f>G49+J49+L49+R49+V49+Z49</f>
        <v>0.33299999999999996</v>
      </c>
      <c r="F49" s="491">
        <v>0</v>
      </c>
      <c r="G49" s="491">
        <v>0</v>
      </c>
      <c r="H49" s="491">
        <v>0</v>
      </c>
      <c r="I49" s="491">
        <v>0</v>
      </c>
      <c r="J49" s="491">
        <v>0.17799999999999999</v>
      </c>
      <c r="K49" s="491">
        <v>0.17799999999999999</v>
      </c>
      <c r="L49" s="496">
        <v>0.155</v>
      </c>
      <c r="M49" s="491">
        <v>0</v>
      </c>
      <c r="N49" s="496"/>
      <c r="O49" s="491">
        <v>0</v>
      </c>
      <c r="P49" s="491">
        <v>0</v>
      </c>
      <c r="Q49" s="491">
        <v>0</v>
      </c>
      <c r="R49" s="497">
        <v>0</v>
      </c>
      <c r="S49" s="491">
        <v>0</v>
      </c>
      <c r="T49" s="491">
        <v>0</v>
      </c>
      <c r="U49" s="491">
        <v>0</v>
      </c>
      <c r="V49" s="491">
        <v>0</v>
      </c>
      <c r="W49" s="491">
        <v>0</v>
      </c>
      <c r="X49" s="491">
        <v>0</v>
      </c>
      <c r="Y49" s="491">
        <v>0</v>
      </c>
      <c r="Z49" s="491">
        <v>0</v>
      </c>
      <c r="AA49" s="491">
        <v>0</v>
      </c>
      <c r="AB49" s="490">
        <f>J49+L49+R49+V49+Z49</f>
        <v>0.33299999999999996</v>
      </c>
      <c r="AC49" s="490"/>
    </row>
    <row r="50" spans="1:29" ht="18.75" x14ac:dyDescent="0.25">
      <c r="A50" s="80" t="s">
        <v>144</v>
      </c>
      <c r="B50" s="79" t="s">
        <v>143</v>
      </c>
      <c r="C50" s="500">
        <v>0</v>
      </c>
      <c r="D50" s="500"/>
      <c r="E50" s="491">
        <v>0</v>
      </c>
      <c r="F50" s="491">
        <v>0</v>
      </c>
      <c r="G50" s="491">
        <v>0</v>
      </c>
      <c r="H50" s="491">
        <v>0</v>
      </c>
      <c r="I50" s="491">
        <v>0</v>
      </c>
      <c r="J50" s="491">
        <v>0</v>
      </c>
      <c r="K50" s="491">
        <v>0</v>
      </c>
      <c r="L50" s="491">
        <v>0</v>
      </c>
      <c r="M50" s="491">
        <v>0</v>
      </c>
      <c r="N50" s="491"/>
      <c r="O50" s="491">
        <v>0</v>
      </c>
      <c r="P50" s="491">
        <v>0</v>
      </c>
      <c r="Q50" s="491">
        <v>0</v>
      </c>
      <c r="R50" s="491">
        <v>0</v>
      </c>
      <c r="S50" s="491">
        <v>0</v>
      </c>
      <c r="T50" s="491">
        <v>0</v>
      </c>
      <c r="U50" s="491">
        <v>0</v>
      </c>
      <c r="V50" s="491">
        <v>0</v>
      </c>
      <c r="W50" s="491">
        <v>0</v>
      </c>
      <c r="X50" s="491">
        <v>0</v>
      </c>
      <c r="Y50" s="491">
        <v>0</v>
      </c>
      <c r="Z50" s="491">
        <v>0</v>
      </c>
      <c r="AA50" s="491">
        <v>0</v>
      </c>
      <c r="AB50" s="490">
        <f>J50+L50+R50+V50+Z50</f>
        <v>0</v>
      </c>
      <c r="AC50" s="490"/>
    </row>
    <row r="51" spans="1:29" s="352" customFormat="1" ht="35.25" customHeight="1" x14ac:dyDescent="0.25">
      <c r="A51" s="83" t="s">
        <v>60</v>
      </c>
      <c r="B51" s="82" t="s">
        <v>142</v>
      </c>
      <c r="C51" s="500">
        <v>0</v>
      </c>
      <c r="D51" s="500"/>
      <c r="E51" s="500">
        <v>0</v>
      </c>
      <c r="F51" s="500">
        <v>0</v>
      </c>
      <c r="G51" s="500">
        <v>0</v>
      </c>
      <c r="H51" s="500">
        <v>0</v>
      </c>
      <c r="I51" s="500">
        <v>0</v>
      </c>
      <c r="J51" s="500">
        <v>0</v>
      </c>
      <c r="K51" s="500">
        <v>0</v>
      </c>
      <c r="L51" s="500">
        <v>0</v>
      </c>
      <c r="M51" s="500">
        <v>0</v>
      </c>
      <c r="N51" s="500"/>
      <c r="O51" s="500">
        <v>0</v>
      </c>
      <c r="P51" s="500">
        <v>0</v>
      </c>
      <c r="Q51" s="500">
        <v>0</v>
      </c>
      <c r="R51" s="500">
        <v>0</v>
      </c>
      <c r="S51" s="500">
        <v>0</v>
      </c>
      <c r="T51" s="500">
        <v>0</v>
      </c>
      <c r="U51" s="500">
        <v>0</v>
      </c>
      <c r="V51" s="500">
        <v>0</v>
      </c>
      <c r="W51" s="500">
        <v>0</v>
      </c>
      <c r="X51" s="500">
        <v>0</v>
      </c>
      <c r="Y51" s="500">
        <v>0</v>
      </c>
      <c r="Z51" s="500">
        <v>0</v>
      </c>
      <c r="AA51" s="500">
        <v>0</v>
      </c>
      <c r="AB51" s="499">
        <v>0</v>
      </c>
      <c r="AC51" s="499"/>
    </row>
    <row r="52" spans="1:29" x14ac:dyDescent="0.25">
      <c r="A52" s="80" t="s">
        <v>141</v>
      </c>
      <c r="B52" s="56" t="s">
        <v>140</v>
      </c>
      <c r="C52" s="495">
        <v>5.139681404070787</v>
      </c>
      <c r="D52" s="495"/>
      <c r="E52" s="502">
        <f>G52+J52+L52+R52+V52+Z52</f>
        <v>8.2133151640707869</v>
      </c>
      <c r="F52" s="491">
        <v>0</v>
      </c>
      <c r="G52" s="491">
        <v>0</v>
      </c>
      <c r="H52" s="491">
        <v>0</v>
      </c>
      <c r="I52" s="491">
        <v>0</v>
      </c>
      <c r="J52" s="491">
        <v>3.0736337599999999</v>
      </c>
      <c r="K52" s="491">
        <v>3.0736337599999999</v>
      </c>
      <c r="L52" s="496">
        <v>5.139681404070787</v>
      </c>
      <c r="M52" s="491">
        <v>0</v>
      </c>
      <c r="N52" s="496"/>
      <c r="O52" s="491">
        <v>0</v>
      </c>
      <c r="P52" s="491">
        <v>0</v>
      </c>
      <c r="Q52" s="491">
        <v>0</v>
      </c>
      <c r="R52" s="497">
        <v>0</v>
      </c>
      <c r="S52" s="491">
        <v>0</v>
      </c>
      <c r="T52" s="491">
        <v>0</v>
      </c>
      <c r="U52" s="491">
        <v>0</v>
      </c>
      <c r="V52" s="491">
        <v>0</v>
      </c>
      <c r="W52" s="491">
        <v>0</v>
      </c>
      <c r="X52" s="491">
        <v>0</v>
      </c>
      <c r="Y52" s="491">
        <v>0</v>
      </c>
      <c r="Z52" s="491">
        <v>0</v>
      </c>
      <c r="AA52" s="491">
        <v>0</v>
      </c>
      <c r="AB52" s="490">
        <f>J52+L52+R52+V52+Z52</f>
        <v>8.2133151640707869</v>
      </c>
      <c r="AC52" s="490"/>
    </row>
    <row r="53" spans="1:29" x14ac:dyDescent="0.25">
      <c r="A53" s="80" t="s">
        <v>139</v>
      </c>
      <c r="B53" s="56" t="s">
        <v>133</v>
      </c>
      <c r="C53" s="500">
        <v>0</v>
      </c>
      <c r="D53" s="500"/>
      <c r="E53" s="491">
        <v>0</v>
      </c>
      <c r="F53" s="491">
        <v>0</v>
      </c>
      <c r="G53" s="491">
        <v>0</v>
      </c>
      <c r="H53" s="491">
        <v>0</v>
      </c>
      <c r="I53" s="491">
        <v>0</v>
      </c>
      <c r="J53" s="491">
        <v>0</v>
      </c>
      <c r="K53" s="491">
        <v>0</v>
      </c>
      <c r="L53" s="491">
        <v>0</v>
      </c>
      <c r="M53" s="491">
        <v>0</v>
      </c>
      <c r="N53" s="491"/>
      <c r="O53" s="491">
        <v>0</v>
      </c>
      <c r="P53" s="491">
        <v>0</v>
      </c>
      <c r="Q53" s="491">
        <v>0</v>
      </c>
      <c r="R53" s="496">
        <v>0</v>
      </c>
      <c r="S53" s="491">
        <v>0</v>
      </c>
      <c r="T53" s="491">
        <v>0</v>
      </c>
      <c r="U53" s="491">
        <v>0</v>
      </c>
      <c r="V53" s="491">
        <v>0</v>
      </c>
      <c r="W53" s="491">
        <v>0</v>
      </c>
      <c r="X53" s="491">
        <v>0</v>
      </c>
      <c r="Y53" s="491">
        <v>0</v>
      </c>
      <c r="Z53" s="491">
        <v>0</v>
      </c>
      <c r="AA53" s="491">
        <v>0</v>
      </c>
      <c r="AB53" s="490">
        <f>J53+L53+R53+V53+Z53</f>
        <v>0</v>
      </c>
      <c r="AC53" s="490"/>
    </row>
    <row r="54" spans="1:29" x14ac:dyDescent="0.25">
      <c r="A54" s="80" t="s">
        <v>138</v>
      </c>
      <c r="B54" s="79" t="s">
        <v>132</v>
      </c>
      <c r="C54" s="495">
        <v>0.4</v>
      </c>
      <c r="D54" s="495"/>
      <c r="E54" s="502">
        <f>G54+J54+L54+R54+V54+Z54</f>
        <v>0.4</v>
      </c>
      <c r="F54" s="491">
        <v>0</v>
      </c>
      <c r="G54" s="491">
        <v>0</v>
      </c>
      <c r="H54" s="491">
        <v>0</v>
      </c>
      <c r="I54" s="491">
        <v>0</v>
      </c>
      <c r="J54" s="496">
        <v>0</v>
      </c>
      <c r="K54" s="491">
        <v>0</v>
      </c>
      <c r="L54" s="496">
        <v>0.4</v>
      </c>
      <c r="M54" s="491">
        <v>0</v>
      </c>
      <c r="N54" s="496"/>
      <c r="O54" s="491">
        <v>0</v>
      </c>
      <c r="P54" s="491">
        <v>0</v>
      </c>
      <c r="Q54" s="491">
        <v>0</v>
      </c>
      <c r="R54" s="497">
        <v>0</v>
      </c>
      <c r="S54" s="491">
        <v>0</v>
      </c>
      <c r="T54" s="491">
        <v>0</v>
      </c>
      <c r="U54" s="491">
        <v>0</v>
      </c>
      <c r="V54" s="491">
        <v>0</v>
      </c>
      <c r="W54" s="491">
        <v>0</v>
      </c>
      <c r="X54" s="491">
        <v>0</v>
      </c>
      <c r="Y54" s="491">
        <v>0</v>
      </c>
      <c r="Z54" s="491">
        <v>0</v>
      </c>
      <c r="AA54" s="491">
        <v>0</v>
      </c>
      <c r="AB54" s="490">
        <f>J54+L54+R54+V54+Z54</f>
        <v>0.4</v>
      </c>
      <c r="AC54" s="490"/>
    </row>
    <row r="55" spans="1:29" x14ac:dyDescent="0.25">
      <c r="A55" s="80" t="s">
        <v>137</v>
      </c>
      <c r="B55" s="79" t="s">
        <v>131</v>
      </c>
      <c r="C55" s="500">
        <v>0</v>
      </c>
      <c r="D55" s="500"/>
      <c r="E55" s="491">
        <v>0</v>
      </c>
      <c r="F55" s="491">
        <v>0</v>
      </c>
      <c r="G55" s="491">
        <v>0</v>
      </c>
      <c r="H55" s="491">
        <v>0</v>
      </c>
      <c r="I55" s="491">
        <v>0</v>
      </c>
      <c r="J55" s="491">
        <v>0</v>
      </c>
      <c r="K55" s="491">
        <v>0</v>
      </c>
      <c r="L55" s="491">
        <v>0</v>
      </c>
      <c r="M55" s="491">
        <v>0</v>
      </c>
      <c r="N55" s="491"/>
      <c r="O55" s="491">
        <v>0</v>
      </c>
      <c r="P55" s="491">
        <v>0</v>
      </c>
      <c r="Q55" s="491">
        <v>0</v>
      </c>
      <c r="R55" s="491">
        <v>0</v>
      </c>
      <c r="S55" s="491">
        <v>0</v>
      </c>
      <c r="T55" s="491">
        <v>0</v>
      </c>
      <c r="U55" s="491">
        <v>0</v>
      </c>
      <c r="V55" s="491">
        <v>0</v>
      </c>
      <c r="W55" s="491">
        <v>0</v>
      </c>
      <c r="X55" s="491">
        <v>0</v>
      </c>
      <c r="Y55" s="491">
        <v>0</v>
      </c>
      <c r="Z55" s="491">
        <v>0</v>
      </c>
      <c r="AA55" s="491">
        <v>0</v>
      </c>
      <c r="AB55" s="490">
        <f>J55+L55+R55+V55+Z55</f>
        <v>0</v>
      </c>
      <c r="AC55" s="490"/>
    </row>
    <row r="56" spans="1:29" x14ac:dyDescent="0.25">
      <c r="A56" s="80" t="s">
        <v>136</v>
      </c>
      <c r="B56" s="79" t="s">
        <v>130</v>
      </c>
      <c r="C56" s="495">
        <v>2.6779999999999999</v>
      </c>
      <c r="D56" s="495"/>
      <c r="E56" s="502">
        <f>G56+J56+L56+R56+V56+Z56</f>
        <v>3.109</v>
      </c>
      <c r="F56" s="491">
        <v>0</v>
      </c>
      <c r="G56" s="491">
        <v>0</v>
      </c>
      <c r="H56" s="491">
        <v>0</v>
      </c>
      <c r="I56" s="491">
        <v>0</v>
      </c>
      <c r="J56" s="491">
        <v>0.43099999999999999</v>
      </c>
      <c r="K56" s="491">
        <v>0.43099999999999999</v>
      </c>
      <c r="L56" s="496">
        <v>2.6779999999999999</v>
      </c>
      <c r="M56" s="491">
        <v>0</v>
      </c>
      <c r="N56" s="496"/>
      <c r="O56" s="491">
        <v>0</v>
      </c>
      <c r="P56" s="491">
        <v>0</v>
      </c>
      <c r="Q56" s="491">
        <v>0</v>
      </c>
      <c r="R56" s="497">
        <v>0</v>
      </c>
      <c r="S56" s="491">
        <v>0</v>
      </c>
      <c r="T56" s="491">
        <v>0</v>
      </c>
      <c r="U56" s="491">
        <v>0</v>
      </c>
      <c r="V56" s="491">
        <v>0</v>
      </c>
      <c r="W56" s="491">
        <v>0</v>
      </c>
      <c r="X56" s="491">
        <v>0</v>
      </c>
      <c r="Y56" s="491">
        <v>0</v>
      </c>
      <c r="Z56" s="491">
        <v>0</v>
      </c>
      <c r="AA56" s="491">
        <v>0</v>
      </c>
      <c r="AB56" s="490">
        <f>J56+L56+R56+V56+Z56</f>
        <v>3.109</v>
      </c>
      <c r="AC56" s="490"/>
    </row>
    <row r="57" spans="1:29" ht="18.75" x14ac:dyDescent="0.25">
      <c r="A57" s="80" t="s">
        <v>135</v>
      </c>
      <c r="B57" s="79" t="s">
        <v>129</v>
      </c>
      <c r="C57" s="501">
        <v>0</v>
      </c>
      <c r="D57" s="50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5">J57+N57+R57+V57+Z57</f>
        <v>0</v>
      </c>
    </row>
    <row r="58" spans="1:29" s="352" customFormat="1" ht="36.75" customHeight="1" x14ac:dyDescent="0.25">
      <c r="A58" s="83" t="s">
        <v>59</v>
      </c>
      <c r="B58" s="104" t="s">
        <v>235</v>
      </c>
      <c r="C58" s="503">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v>0</v>
      </c>
      <c r="AC58" s="499">
        <v>0</v>
      </c>
    </row>
    <row r="59" spans="1:29" s="352" customFormat="1" x14ac:dyDescent="0.25">
      <c r="A59" s="83" t="s">
        <v>57</v>
      </c>
      <c r="B59" s="82" t="s">
        <v>134</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v>0</v>
      </c>
      <c r="AC59" s="499">
        <v>0</v>
      </c>
    </row>
    <row r="60" spans="1:29" x14ac:dyDescent="0.25">
      <c r="A60" s="80" t="s">
        <v>229</v>
      </c>
      <c r="B60" s="81" t="s">
        <v>155</v>
      </c>
      <c r="C60" s="504">
        <v>0</v>
      </c>
      <c r="D60" s="50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6">J60+N60+R60+V60+Z60</f>
        <v>0</v>
      </c>
    </row>
    <row r="61" spans="1:29" x14ac:dyDescent="0.25">
      <c r="A61" s="80" t="s">
        <v>230</v>
      </c>
      <c r="B61" s="81" t="s">
        <v>153</v>
      </c>
      <c r="C61" s="504">
        <v>0</v>
      </c>
      <c r="D61" s="50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6"/>
        <v>0</v>
      </c>
    </row>
    <row r="62" spans="1:29" x14ac:dyDescent="0.25">
      <c r="A62" s="80" t="s">
        <v>231</v>
      </c>
      <c r="B62" s="81" t="s">
        <v>151</v>
      </c>
      <c r="C62" s="504">
        <v>0</v>
      </c>
      <c r="D62" s="50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6"/>
        <v>0</v>
      </c>
    </row>
    <row r="63" spans="1:29" x14ac:dyDescent="0.25">
      <c r="A63" s="80" t="s">
        <v>232</v>
      </c>
      <c r="B63" s="81" t="s">
        <v>234</v>
      </c>
      <c r="C63" s="504">
        <v>0</v>
      </c>
      <c r="D63" s="495">
        <v>0</v>
      </c>
      <c r="E63" s="496">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6"/>
        <v>0</v>
      </c>
    </row>
    <row r="64" spans="1:29" ht="18.75" x14ac:dyDescent="0.25">
      <c r="A64" s="80" t="s">
        <v>233</v>
      </c>
      <c r="B64" s="79" t="s">
        <v>129</v>
      </c>
      <c r="C64" s="501">
        <v>0</v>
      </c>
      <c r="D64" s="50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6"/>
        <v>0</v>
      </c>
    </row>
    <row r="65" spans="1:28" x14ac:dyDescent="0.25">
      <c r="A65" s="77"/>
      <c r="B65" s="78"/>
      <c r="C65" s="78"/>
      <c r="D65" s="355"/>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207"/>
      <c r="K66" s="207"/>
      <c r="L66" s="76"/>
      <c r="M66" s="76"/>
      <c r="N66" s="76"/>
      <c r="O66" s="76"/>
      <c r="P66" s="76"/>
      <c r="Q66" s="76"/>
      <c r="R66" s="76"/>
      <c r="S66" s="76"/>
      <c r="T66" s="76"/>
      <c r="U66" s="76"/>
      <c r="V66" s="76"/>
      <c r="W66" s="76"/>
      <c r="X66" s="76"/>
      <c r="Y66" s="76"/>
      <c r="Z66" s="76"/>
      <c r="AA66" s="76"/>
      <c r="AB66" s="76"/>
    </row>
    <row r="67" spans="1:28" x14ac:dyDescent="0.25">
      <c r="A67" s="72"/>
      <c r="B67" s="72"/>
      <c r="C67" s="72"/>
      <c r="D67" s="353"/>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7"/>
      <c r="C68" s="457"/>
      <c r="D68" s="457"/>
      <c r="E68" s="457"/>
      <c r="F68" s="457"/>
      <c r="G68" s="457"/>
      <c r="H68" s="457"/>
      <c r="I68" s="457"/>
      <c r="J68" s="208"/>
      <c r="K68" s="208"/>
      <c r="L68" s="72"/>
      <c r="M68" s="72"/>
      <c r="N68" s="72"/>
      <c r="O68" s="72"/>
      <c r="P68" s="72"/>
      <c r="Q68" s="72"/>
      <c r="R68" s="72"/>
      <c r="S68" s="72"/>
      <c r="T68" s="72"/>
      <c r="U68" s="72"/>
      <c r="V68" s="72"/>
      <c r="W68" s="72"/>
      <c r="X68" s="72"/>
      <c r="Y68" s="72"/>
      <c r="Z68" s="72"/>
      <c r="AA68" s="72"/>
      <c r="AB68" s="72"/>
    </row>
    <row r="69" spans="1:28" x14ac:dyDescent="0.25">
      <c r="A69" s="72"/>
      <c r="B69" s="72"/>
      <c r="C69" s="72"/>
      <c r="D69" s="353"/>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207"/>
      <c r="K70" s="207"/>
      <c r="L70" s="72"/>
      <c r="M70" s="72"/>
      <c r="N70" s="72"/>
      <c r="O70" s="72"/>
      <c r="P70" s="72"/>
      <c r="Q70" s="72"/>
      <c r="R70" s="72"/>
      <c r="S70" s="72"/>
      <c r="T70" s="72"/>
      <c r="U70" s="72"/>
      <c r="V70" s="72"/>
      <c r="W70" s="72"/>
      <c r="X70" s="72"/>
      <c r="Y70" s="72"/>
      <c r="Z70" s="72"/>
      <c r="AA70" s="72"/>
      <c r="AB70" s="72"/>
    </row>
    <row r="71" spans="1:28" x14ac:dyDescent="0.25">
      <c r="A71" s="72"/>
      <c r="B71" s="75"/>
      <c r="C71" s="75"/>
      <c r="D71" s="356"/>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207"/>
      <c r="K72" s="207"/>
      <c r="L72" s="72"/>
      <c r="M72" s="72"/>
      <c r="N72" s="74"/>
      <c r="O72" s="72"/>
      <c r="P72" s="72"/>
      <c r="Q72" s="72"/>
      <c r="R72" s="72"/>
      <c r="S72" s="72"/>
      <c r="T72" s="72"/>
      <c r="U72" s="72"/>
      <c r="V72" s="72"/>
      <c r="W72" s="72"/>
      <c r="X72" s="72"/>
      <c r="Y72" s="72"/>
      <c r="Z72" s="72"/>
      <c r="AA72" s="72"/>
      <c r="AB72" s="72"/>
    </row>
    <row r="73" spans="1:28" ht="32.25" customHeight="1" x14ac:dyDescent="0.25">
      <c r="A73" s="72"/>
      <c r="B73" s="457"/>
      <c r="C73" s="457"/>
      <c r="D73" s="457"/>
      <c r="E73" s="457"/>
      <c r="F73" s="457"/>
      <c r="G73" s="457"/>
      <c r="H73" s="457"/>
      <c r="I73" s="457"/>
      <c r="J73" s="208"/>
      <c r="K73" s="208"/>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207"/>
      <c r="K74" s="207"/>
      <c r="L74" s="72"/>
      <c r="M74" s="72"/>
      <c r="N74" s="72"/>
      <c r="O74" s="72"/>
      <c r="P74" s="72"/>
      <c r="Q74" s="72"/>
      <c r="R74" s="72"/>
      <c r="S74" s="72"/>
      <c r="T74" s="72"/>
      <c r="U74" s="72"/>
      <c r="V74" s="72"/>
      <c r="W74" s="72"/>
      <c r="X74" s="72"/>
      <c r="Y74" s="72"/>
      <c r="Z74" s="72"/>
      <c r="AA74" s="72"/>
      <c r="AB74" s="72"/>
    </row>
    <row r="75" spans="1:28" ht="21.75" customHeight="1" x14ac:dyDescent="0.25">
      <c r="A75" s="72"/>
      <c r="B75" s="458"/>
      <c r="C75" s="458"/>
      <c r="D75" s="458"/>
      <c r="E75" s="458"/>
      <c r="F75" s="458"/>
      <c r="G75" s="458"/>
      <c r="H75" s="458"/>
      <c r="I75" s="458"/>
      <c r="J75" s="205"/>
      <c r="K75" s="20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7"/>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6"/>
      <c r="C77" s="456"/>
      <c r="D77" s="456"/>
      <c r="E77" s="456"/>
      <c r="F77" s="456"/>
      <c r="G77" s="456"/>
      <c r="H77" s="456"/>
      <c r="I77" s="456"/>
      <c r="J77" s="206"/>
      <c r="K77" s="206"/>
      <c r="L77" s="72"/>
      <c r="M77" s="72"/>
      <c r="N77" s="72"/>
      <c r="O77" s="72"/>
      <c r="P77" s="72"/>
      <c r="Q77" s="72"/>
      <c r="R77" s="72"/>
      <c r="S77" s="72"/>
      <c r="T77" s="72"/>
      <c r="U77" s="72"/>
      <c r="V77" s="72"/>
      <c r="W77" s="72"/>
      <c r="X77" s="72"/>
      <c r="Y77" s="72"/>
      <c r="Z77" s="72"/>
      <c r="AA77" s="72"/>
      <c r="AB77" s="72"/>
    </row>
    <row r="78" spans="1:28" x14ac:dyDescent="0.25">
      <c r="A78" s="72"/>
      <c r="B78" s="72"/>
      <c r="C78" s="72"/>
      <c r="D78" s="353"/>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3"/>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1" t="str">
        <f>'1. паспорт местоположение'!A12:C12</f>
        <v>F_prj_111001_48735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6" t="str">
        <f>'1. паспорт местоположение'!A15:C15</f>
        <v>_Строительство ТП 15/0.4 кВ, ВЛ 15 кВ от ВЛ 15-343 у п.Малиновка Славского района</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523</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534</v>
      </c>
      <c r="F22" s="479"/>
      <c r="G22" s="479"/>
      <c r="H22" s="479"/>
      <c r="I22" s="479"/>
      <c r="J22" s="479"/>
      <c r="K22" s="479"/>
      <c r="L22" s="480"/>
      <c r="M22" s="464" t="s">
        <v>50</v>
      </c>
      <c r="N22" s="464" t="s">
        <v>49</v>
      </c>
      <c r="O22" s="464" t="s">
        <v>48</v>
      </c>
      <c r="P22" s="459" t="s">
        <v>265</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133</v>
      </c>
      <c r="G23" s="460" t="s">
        <v>132</v>
      </c>
      <c r="H23" s="460" t="s">
        <v>131</v>
      </c>
      <c r="I23" s="462" t="s">
        <v>444</v>
      </c>
      <c r="J23" s="462" t="s">
        <v>445</v>
      </c>
      <c r="K23" s="462" t="s">
        <v>446</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7" t="s">
        <v>14</v>
      </c>
      <c r="AG24" s="167" t="s">
        <v>13</v>
      </c>
      <c r="AH24" s="168" t="s">
        <v>3</v>
      </c>
      <c r="AI24" s="168"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7" zoomScale="80" zoomScaleNormal="90" zoomScaleSheetLayoutView="80" workbookViewId="0">
      <selection activeCell="A58" sqref="A58"/>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9" t="str">
        <f>'[5]1. паспорт местоположение'!A5:C5</f>
        <v>Год раскрытия информации: 2016 год</v>
      </c>
      <c r="B5" s="489"/>
      <c r="C5" s="89"/>
      <c r="D5" s="89"/>
      <c r="E5" s="89"/>
      <c r="F5" s="89"/>
      <c r="G5" s="89"/>
      <c r="H5" s="89"/>
    </row>
    <row r="6" spans="1:8" ht="18.75" x14ac:dyDescent="0.3">
      <c r="A6" s="188"/>
      <c r="B6" s="188"/>
      <c r="C6" s="188"/>
      <c r="D6" s="188"/>
      <c r="E6" s="188"/>
      <c r="F6" s="188"/>
      <c r="G6" s="188"/>
      <c r="H6" s="188"/>
    </row>
    <row r="7" spans="1:8" ht="18.75" x14ac:dyDescent="0.25">
      <c r="A7" s="369" t="s">
        <v>10</v>
      </c>
      <c r="B7" s="369"/>
      <c r="C7" s="172"/>
      <c r="D7" s="172"/>
      <c r="E7" s="172"/>
      <c r="F7" s="172"/>
      <c r="G7" s="172"/>
      <c r="H7" s="172"/>
    </row>
    <row r="8" spans="1:8" ht="18.75" x14ac:dyDescent="0.25">
      <c r="A8" s="172"/>
      <c r="B8" s="172"/>
      <c r="C8" s="172"/>
      <c r="D8" s="172"/>
      <c r="E8" s="172"/>
      <c r="F8" s="172"/>
      <c r="G8" s="172"/>
      <c r="H8" s="172"/>
    </row>
    <row r="9" spans="1:8" x14ac:dyDescent="0.25">
      <c r="A9" s="371" t="str">
        <f>'1. паспорт местоположение'!A9:C9</f>
        <v xml:space="preserve">                         АО "Янтарьэнерго"                         </v>
      </c>
      <c r="B9" s="371"/>
      <c r="C9" s="173"/>
      <c r="D9" s="173"/>
      <c r="E9" s="173"/>
      <c r="F9" s="173"/>
      <c r="G9" s="173"/>
      <c r="H9" s="173"/>
    </row>
    <row r="10" spans="1:8" x14ac:dyDescent="0.25">
      <c r="A10" s="366" t="s">
        <v>9</v>
      </c>
      <c r="B10" s="366"/>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1" t="str">
        <f>'1. паспорт местоположение'!A12:C12</f>
        <v>F_prj_111001_48735</v>
      </c>
      <c r="B12" s="371"/>
      <c r="C12" s="173"/>
      <c r="D12" s="173"/>
      <c r="E12" s="173"/>
      <c r="F12" s="173"/>
      <c r="G12" s="173"/>
      <c r="H12" s="173"/>
    </row>
    <row r="13" spans="1:8" x14ac:dyDescent="0.25">
      <c r="A13" s="366" t="s">
        <v>8</v>
      </c>
      <c r="B13" s="366"/>
      <c r="C13" s="174"/>
      <c r="D13" s="174"/>
      <c r="E13" s="174"/>
      <c r="F13" s="174"/>
      <c r="G13" s="174"/>
      <c r="H13" s="174"/>
    </row>
    <row r="14" spans="1:8" ht="18.75" x14ac:dyDescent="0.25">
      <c r="A14" s="11"/>
      <c r="B14" s="11"/>
      <c r="C14" s="11"/>
      <c r="D14" s="11"/>
      <c r="E14" s="11"/>
      <c r="F14" s="11"/>
      <c r="G14" s="11"/>
      <c r="H14" s="11"/>
    </row>
    <row r="15" spans="1:8" ht="39" customHeight="1" x14ac:dyDescent="0.25">
      <c r="A15" s="376" t="str">
        <f>'1. паспорт местоположение'!A15:C15</f>
        <v>_Строительство ТП 15/0.4 кВ, ВЛ 15 кВ от ВЛ 15-343 у п.Малиновка Славского района</v>
      </c>
      <c r="B15" s="376"/>
      <c r="C15" s="173"/>
      <c r="D15" s="173"/>
      <c r="E15" s="173"/>
      <c r="F15" s="173"/>
      <c r="G15" s="173"/>
      <c r="H15" s="173"/>
    </row>
    <row r="16" spans="1:8" x14ac:dyDescent="0.25">
      <c r="A16" s="366" t="s">
        <v>7</v>
      </c>
      <c r="B16" s="366"/>
      <c r="C16" s="174"/>
      <c r="D16" s="174"/>
      <c r="E16" s="174"/>
      <c r="F16" s="174"/>
      <c r="G16" s="174"/>
      <c r="H16" s="174"/>
    </row>
    <row r="17" spans="1:2" x14ac:dyDescent="0.25">
      <c r="B17" s="138"/>
    </row>
    <row r="18" spans="1:2" ht="33.75" customHeight="1" x14ac:dyDescent="0.25">
      <c r="A18" s="484" t="s">
        <v>524</v>
      </c>
      <c r="B18" s="485"/>
    </row>
    <row r="19" spans="1:2" x14ac:dyDescent="0.25">
      <c r="B19" s="49"/>
    </row>
    <row r="20" spans="1:2" ht="16.5" thickBot="1" x14ac:dyDescent="0.3">
      <c r="B20" s="139"/>
    </row>
    <row r="21" spans="1:2" ht="29.45" customHeight="1" thickBot="1" x14ac:dyDescent="0.3">
      <c r="A21" s="140" t="s">
        <v>390</v>
      </c>
      <c r="B21" s="141" t="str">
        <f>A15</f>
        <v>_Строительство ТП 15/0.4 кВ, ВЛ 15 кВ от ВЛ 15-343 у п.Малиновка Славского района</v>
      </c>
    </row>
    <row r="22" spans="1:2" ht="16.5" thickBot="1" x14ac:dyDescent="0.3">
      <c r="A22" s="140" t="s">
        <v>391</v>
      </c>
      <c r="B22" s="141" t="str">
        <f>'1. паспорт местоположение'!C27</f>
        <v>Славский р-н</v>
      </c>
    </row>
    <row r="23" spans="1:2" ht="16.5" thickBot="1" x14ac:dyDescent="0.3">
      <c r="A23" s="140" t="s">
        <v>356</v>
      </c>
      <c r="B23" s="142" t="s">
        <v>616</v>
      </c>
    </row>
    <row r="24" spans="1:2" ht="16.5" thickBot="1" x14ac:dyDescent="0.3">
      <c r="A24" s="140" t="s">
        <v>392</v>
      </c>
      <c r="B24" s="142" t="s">
        <v>618</v>
      </c>
    </row>
    <row r="25" spans="1:2" ht="16.5" thickBot="1" x14ac:dyDescent="0.3">
      <c r="A25" s="143" t="s">
        <v>393</v>
      </c>
      <c r="B25" s="141" t="s">
        <v>613</v>
      </c>
    </row>
    <row r="26" spans="1:2" ht="16.5" thickBot="1" x14ac:dyDescent="0.3">
      <c r="A26" s="144" t="s">
        <v>394</v>
      </c>
      <c r="B26" s="145" t="s">
        <v>617</v>
      </c>
    </row>
    <row r="27" spans="1:2" ht="29.25" thickBot="1" x14ac:dyDescent="0.3">
      <c r="A27" s="152" t="s">
        <v>395</v>
      </c>
      <c r="B27" s="193">
        <f>'6.2. Паспорт фин осв ввод'!C24</f>
        <v>6.0648240568035297</v>
      </c>
    </row>
    <row r="28" spans="1:2" ht="16.5" thickBot="1" x14ac:dyDescent="0.3">
      <c r="A28" s="147" t="s">
        <v>396</v>
      </c>
      <c r="B28" s="147" t="s">
        <v>552</v>
      </c>
    </row>
    <row r="29" spans="1:2" ht="29.25" thickBot="1" x14ac:dyDescent="0.3">
      <c r="A29" s="153" t="s">
        <v>397</v>
      </c>
      <c r="B29" s="147"/>
    </row>
    <row r="30" spans="1:2" ht="29.25" thickBot="1" x14ac:dyDescent="0.3">
      <c r="A30" s="153" t="s">
        <v>398</v>
      </c>
      <c r="B30" s="193">
        <f>B32+B41+B58</f>
        <v>2.2070000000000003</v>
      </c>
    </row>
    <row r="31" spans="1:2" ht="16.5" thickBot="1" x14ac:dyDescent="0.3">
      <c r="A31" s="147" t="s">
        <v>399</v>
      </c>
      <c r="B31" s="193"/>
    </row>
    <row r="32" spans="1:2" ht="29.25" thickBot="1" x14ac:dyDescent="0.3">
      <c r="A32" s="153" t="s">
        <v>400</v>
      </c>
      <c r="B32" s="193">
        <f>B33+B37</f>
        <v>0</v>
      </c>
    </row>
    <row r="33" spans="1:3" s="196" customFormat="1" ht="16.5" thickBot="1" x14ac:dyDescent="0.3">
      <c r="A33" s="194" t="s">
        <v>401</v>
      </c>
      <c r="B33" s="195">
        <v>0</v>
      </c>
    </row>
    <row r="34" spans="1:3" ht="16.5" thickBot="1" x14ac:dyDescent="0.3">
      <c r="A34" s="147" t="s">
        <v>402</v>
      </c>
      <c r="B34" s="197">
        <f>B33/$B$27</f>
        <v>0</v>
      </c>
    </row>
    <row r="35" spans="1:3" ht="16.5" thickBot="1" x14ac:dyDescent="0.3">
      <c r="A35" s="147" t="s">
        <v>403</v>
      </c>
      <c r="B35" s="193">
        <v>0</v>
      </c>
      <c r="C35" s="137">
        <v>1</v>
      </c>
    </row>
    <row r="36" spans="1:3" ht="16.5" thickBot="1" x14ac:dyDescent="0.3">
      <c r="A36" s="147" t="s">
        <v>404</v>
      </c>
      <c r="B36" s="193">
        <v>0</v>
      </c>
      <c r="C36" s="137">
        <v>2</v>
      </c>
    </row>
    <row r="37" spans="1:3" s="196" customFormat="1" ht="16.5" thickBot="1" x14ac:dyDescent="0.3">
      <c r="A37" s="194" t="s">
        <v>401</v>
      </c>
      <c r="B37" s="195">
        <v>0</v>
      </c>
    </row>
    <row r="38" spans="1:3" ht="16.5" thickBot="1" x14ac:dyDescent="0.3">
      <c r="A38" s="147" t="s">
        <v>402</v>
      </c>
      <c r="B38" s="197">
        <f>B37/$B$27</f>
        <v>0</v>
      </c>
    </row>
    <row r="39" spans="1:3" ht="16.5" thickBot="1" x14ac:dyDescent="0.3">
      <c r="A39" s="147" t="s">
        <v>403</v>
      </c>
      <c r="B39" s="193">
        <v>0</v>
      </c>
      <c r="C39" s="137">
        <v>1</v>
      </c>
    </row>
    <row r="40" spans="1:3" ht="16.5" thickBot="1" x14ac:dyDescent="0.3">
      <c r="A40" s="147" t="s">
        <v>404</v>
      </c>
      <c r="B40" s="193">
        <v>0</v>
      </c>
      <c r="C40" s="137">
        <v>2</v>
      </c>
    </row>
    <row r="41" spans="1:3" ht="29.25" thickBot="1" x14ac:dyDescent="0.3">
      <c r="A41" s="153" t="s">
        <v>405</v>
      </c>
      <c r="B41" s="193">
        <f>B42+B46+B50+B54</f>
        <v>1.87</v>
      </c>
    </row>
    <row r="42" spans="1:3" s="196" customFormat="1" ht="30.75" thickBot="1" x14ac:dyDescent="0.3">
      <c r="A42" s="194" t="s">
        <v>554</v>
      </c>
      <c r="B42" s="195">
        <v>1.87</v>
      </c>
    </row>
    <row r="43" spans="1:3" ht="16.5" thickBot="1" x14ac:dyDescent="0.3">
      <c r="A43" s="147" t="s">
        <v>402</v>
      </c>
      <c r="B43" s="197">
        <f>B42/$B$27</f>
        <v>0.30833540799954962</v>
      </c>
    </row>
    <row r="44" spans="1:3" ht="16.5" thickBot="1" x14ac:dyDescent="0.3">
      <c r="A44" s="147" t="s">
        <v>403</v>
      </c>
      <c r="B44" s="193">
        <v>0</v>
      </c>
      <c r="C44" s="137">
        <v>1</v>
      </c>
    </row>
    <row r="45" spans="1:3" ht="16.5" thickBot="1" x14ac:dyDescent="0.3">
      <c r="A45" s="147" t="s">
        <v>404</v>
      </c>
      <c r="B45" s="193">
        <v>1.87</v>
      </c>
      <c r="C45" s="137">
        <v>2</v>
      </c>
    </row>
    <row r="46" spans="1:3" s="196" customFormat="1" ht="16.5" thickBot="1" x14ac:dyDescent="0.3">
      <c r="A46" s="194" t="s">
        <v>401</v>
      </c>
      <c r="B46" s="195">
        <v>0</v>
      </c>
    </row>
    <row r="47" spans="1:3" ht="16.5" thickBot="1" x14ac:dyDescent="0.3">
      <c r="A47" s="147" t="s">
        <v>402</v>
      </c>
      <c r="B47" s="197">
        <f>B46/$B$27</f>
        <v>0</v>
      </c>
    </row>
    <row r="48" spans="1:3" ht="16.5" thickBot="1" x14ac:dyDescent="0.3">
      <c r="A48" s="147" t="s">
        <v>403</v>
      </c>
      <c r="B48" s="193">
        <v>0</v>
      </c>
      <c r="C48" s="137">
        <v>1</v>
      </c>
    </row>
    <row r="49" spans="1:3" ht="16.5" thickBot="1" x14ac:dyDescent="0.3">
      <c r="A49" s="147" t="s">
        <v>404</v>
      </c>
      <c r="B49" s="193">
        <v>0</v>
      </c>
      <c r="C49" s="137">
        <v>2</v>
      </c>
    </row>
    <row r="50" spans="1:3" s="196" customFormat="1" ht="16.5" thickBot="1" x14ac:dyDescent="0.3">
      <c r="A50" s="194" t="s">
        <v>401</v>
      </c>
      <c r="B50" s="195">
        <v>0</v>
      </c>
    </row>
    <row r="51" spans="1:3" ht="16.5" thickBot="1" x14ac:dyDescent="0.3">
      <c r="A51" s="147" t="s">
        <v>402</v>
      </c>
      <c r="B51" s="197">
        <f>B50/$B$27</f>
        <v>0</v>
      </c>
    </row>
    <row r="52" spans="1:3" ht="16.5" thickBot="1" x14ac:dyDescent="0.3">
      <c r="A52" s="147" t="s">
        <v>403</v>
      </c>
      <c r="B52" s="193">
        <v>0</v>
      </c>
      <c r="C52" s="137">
        <v>1</v>
      </c>
    </row>
    <row r="53" spans="1:3" ht="16.5" thickBot="1" x14ac:dyDescent="0.3">
      <c r="A53" s="147" t="s">
        <v>404</v>
      </c>
      <c r="B53" s="193">
        <v>0</v>
      </c>
      <c r="C53" s="137">
        <v>2</v>
      </c>
    </row>
    <row r="54" spans="1:3" s="196" customFormat="1" ht="16.5" thickBot="1" x14ac:dyDescent="0.3">
      <c r="A54" s="194" t="s">
        <v>401</v>
      </c>
      <c r="B54" s="195">
        <v>0</v>
      </c>
    </row>
    <row r="55" spans="1:3" ht="16.5" thickBot="1" x14ac:dyDescent="0.3">
      <c r="A55" s="147" t="s">
        <v>402</v>
      </c>
      <c r="B55" s="197">
        <f>B54/$B$27</f>
        <v>0</v>
      </c>
    </row>
    <row r="56" spans="1:3" ht="16.5" thickBot="1" x14ac:dyDescent="0.3">
      <c r="A56" s="147" t="s">
        <v>403</v>
      </c>
      <c r="B56" s="193">
        <v>0</v>
      </c>
      <c r="C56" s="137">
        <v>1</v>
      </c>
    </row>
    <row r="57" spans="1:3" ht="16.5" thickBot="1" x14ac:dyDescent="0.3">
      <c r="A57" s="147" t="s">
        <v>404</v>
      </c>
      <c r="B57" s="193">
        <v>0</v>
      </c>
      <c r="C57" s="137">
        <v>2</v>
      </c>
    </row>
    <row r="58" spans="1:3" ht="29.25" thickBot="1" x14ac:dyDescent="0.3">
      <c r="A58" s="153" t="s">
        <v>406</v>
      </c>
      <c r="B58" s="193">
        <f>B59+B63+B67+B71</f>
        <v>0.33700000000000002</v>
      </c>
    </row>
    <row r="59" spans="1:3" s="196" customFormat="1" ht="30.75" thickBot="1" x14ac:dyDescent="0.3">
      <c r="A59" s="194" t="s">
        <v>553</v>
      </c>
      <c r="B59" s="195">
        <v>0.33700000000000002</v>
      </c>
    </row>
    <row r="60" spans="1:3" ht="16.5" thickBot="1" x14ac:dyDescent="0.3">
      <c r="A60" s="147" t="s">
        <v>402</v>
      </c>
      <c r="B60" s="197">
        <f>B59/$B$27</f>
        <v>5.5566327537886755E-2</v>
      </c>
    </row>
    <row r="61" spans="1:3" ht="16.5" thickBot="1" x14ac:dyDescent="0.3">
      <c r="A61" s="147" t="s">
        <v>403</v>
      </c>
      <c r="B61" s="193">
        <v>0</v>
      </c>
      <c r="C61" s="137">
        <v>1</v>
      </c>
    </row>
    <row r="62" spans="1:3" ht="16.5" thickBot="1" x14ac:dyDescent="0.3">
      <c r="A62" s="147" t="s">
        <v>404</v>
      </c>
      <c r="B62" s="193">
        <v>0.33700000000000002</v>
      </c>
      <c r="C62" s="137">
        <v>2</v>
      </c>
    </row>
    <row r="63" spans="1:3" s="196" customFormat="1" ht="16.5" thickBot="1" x14ac:dyDescent="0.3">
      <c r="A63" s="194" t="s">
        <v>401</v>
      </c>
      <c r="B63" s="195">
        <v>0</v>
      </c>
    </row>
    <row r="64" spans="1:3" ht="16.5" thickBot="1" x14ac:dyDescent="0.3">
      <c r="A64" s="147" t="s">
        <v>402</v>
      </c>
      <c r="B64" s="197">
        <f>B63/$B$27</f>
        <v>0</v>
      </c>
    </row>
    <row r="65" spans="1:3" ht="16.5" thickBot="1" x14ac:dyDescent="0.3">
      <c r="A65" s="147" t="s">
        <v>403</v>
      </c>
      <c r="B65" s="193">
        <v>0</v>
      </c>
      <c r="C65" s="137">
        <v>1</v>
      </c>
    </row>
    <row r="66" spans="1:3" ht="16.5" thickBot="1" x14ac:dyDescent="0.3">
      <c r="A66" s="147" t="s">
        <v>404</v>
      </c>
      <c r="B66" s="193">
        <v>0</v>
      </c>
      <c r="C66" s="137">
        <v>2</v>
      </c>
    </row>
    <row r="67" spans="1:3" s="196" customFormat="1" ht="16.5" thickBot="1" x14ac:dyDescent="0.3">
      <c r="A67" s="194" t="s">
        <v>401</v>
      </c>
      <c r="B67" s="195">
        <v>0</v>
      </c>
    </row>
    <row r="68" spans="1:3" ht="16.5" thickBot="1" x14ac:dyDescent="0.3">
      <c r="A68" s="147" t="s">
        <v>402</v>
      </c>
      <c r="B68" s="197">
        <f>B67/$B$27</f>
        <v>0</v>
      </c>
    </row>
    <row r="69" spans="1:3" ht="16.5" thickBot="1" x14ac:dyDescent="0.3">
      <c r="A69" s="147" t="s">
        <v>403</v>
      </c>
      <c r="B69" s="193">
        <v>0</v>
      </c>
      <c r="C69" s="137">
        <v>1</v>
      </c>
    </row>
    <row r="70" spans="1:3" ht="16.5" thickBot="1" x14ac:dyDescent="0.3">
      <c r="A70" s="147" t="s">
        <v>404</v>
      </c>
      <c r="B70" s="193">
        <v>0</v>
      </c>
      <c r="C70" s="137">
        <v>2</v>
      </c>
    </row>
    <row r="71" spans="1:3" s="196" customFormat="1" ht="16.5" thickBot="1" x14ac:dyDescent="0.3">
      <c r="A71" s="194" t="s">
        <v>401</v>
      </c>
      <c r="B71" s="195">
        <v>0</v>
      </c>
    </row>
    <row r="72" spans="1:3" ht="16.5" thickBot="1" x14ac:dyDescent="0.3">
      <c r="A72" s="147" t="s">
        <v>402</v>
      </c>
      <c r="B72" s="197">
        <f>B71/$B$27</f>
        <v>0</v>
      </c>
    </row>
    <row r="73" spans="1:3" ht="16.5" thickBot="1" x14ac:dyDescent="0.3">
      <c r="A73" s="147" t="s">
        <v>403</v>
      </c>
      <c r="B73" s="193">
        <v>0</v>
      </c>
      <c r="C73" s="137">
        <v>1</v>
      </c>
    </row>
    <row r="74" spans="1:3" ht="16.5" thickBot="1" x14ac:dyDescent="0.3">
      <c r="A74" s="147" t="s">
        <v>404</v>
      </c>
      <c r="B74" s="193">
        <v>0</v>
      </c>
      <c r="C74" s="137">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3" t="s">
        <v>411</v>
      </c>
      <c r="B80" s="198">
        <f>B81/$B$27</f>
        <v>0</v>
      </c>
    </row>
    <row r="81" spans="1:2" ht="16.5" thickBot="1" x14ac:dyDescent="0.3">
      <c r="A81" s="143" t="s">
        <v>412</v>
      </c>
      <c r="B81" s="199">
        <f xml:space="preserve"> SUMIF(C33:C74, 1,B33:B74)</f>
        <v>0</v>
      </c>
    </row>
    <row r="82" spans="1:2" ht="16.5" thickBot="1" x14ac:dyDescent="0.3">
      <c r="A82" s="143" t="s">
        <v>413</v>
      </c>
      <c r="B82" s="198">
        <f>B83/$B$27</f>
        <v>0.36390173553743643</v>
      </c>
    </row>
    <row r="83" spans="1:2" ht="16.5" thickBot="1" x14ac:dyDescent="0.3">
      <c r="A83" s="144" t="s">
        <v>414</v>
      </c>
      <c r="B83" s="199">
        <f xml:space="preserve"> SUMIF(C35:C76, 2,B35:B76)</f>
        <v>2.2070000000000003</v>
      </c>
    </row>
    <row r="84" spans="1:2" x14ac:dyDescent="0.25">
      <c r="A84" s="146" t="s">
        <v>415</v>
      </c>
      <c r="B84" s="486" t="s">
        <v>416</v>
      </c>
    </row>
    <row r="85" spans="1:2" x14ac:dyDescent="0.25">
      <c r="A85" s="150" t="s">
        <v>417</v>
      </c>
      <c r="B85" s="487"/>
    </row>
    <row r="86" spans="1:2" x14ac:dyDescent="0.25">
      <c r="A86" s="150" t="s">
        <v>418</v>
      </c>
      <c r="B86" s="487"/>
    </row>
    <row r="87" spans="1:2" x14ac:dyDescent="0.25">
      <c r="A87" s="150" t="s">
        <v>419</v>
      </c>
      <c r="B87" s="487"/>
    </row>
    <row r="88" spans="1:2" x14ac:dyDescent="0.25">
      <c r="A88" s="150" t="s">
        <v>420</v>
      </c>
      <c r="B88" s="487"/>
    </row>
    <row r="89" spans="1:2" ht="16.5" thickBot="1" x14ac:dyDescent="0.3">
      <c r="A89" s="151" t="s">
        <v>421</v>
      </c>
      <c r="B89" s="488"/>
    </row>
    <row r="90" spans="1:2" ht="30.75" thickBot="1" x14ac:dyDescent="0.3">
      <c r="A90" s="148" t="s">
        <v>422</v>
      </c>
      <c r="B90" s="149"/>
    </row>
    <row r="91" spans="1:2" ht="29.25" thickBot="1" x14ac:dyDescent="0.3">
      <c r="A91" s="143"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187" t="s">
        <v>427</v>
      </c>
    </row>
    <row r="96" spans="1:2" ht="16.5" thickBot="1" x14ac:dyDescent="0.3">
      <c r="A96" s="143"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86" t="s">
        <v>435</v>
      </c>
    </row>
    <row r="102" spans="1:2" x14ac:dyDescent="0.25">
      <c r="A102" s="150" t="s">
        <v>436</v>
      </c>
      <c r="B102" s="487"/>
    </row>
    <row r="103" spans="1:2" x14ac:dyDescent="0.25">
      <c r="A103" s="150" t="s">
        <v>437</v>
      </c>
      <c r="B103" s="487"/>
    </row>
    <row r="104" spans="1:2" x14ac:dyDescent="0.25">
      <c r="A104" s="150" t="s">
        <v>438</v>
      </c>
      <c r="B104" s="487"/>
    </row>
    <row r="105" spans="1:2" x14ac:dyDescent="0.25">
      <c r="A105" s="150" t="s">
        <v>439</v>
      </c>
      <c r="B105" s="487"/>
    </row>
    <row r="106" spans="1:2" ht="16.5" thickBot="1" x14ac:dyDescent="0.3">
      <c r="A106" s="160" t="s">
        <v>440</v>
      </c>
      <c r="B106" s="488"/>
    </row>
    <row r="109" spans="1:2" x14ac:dyDescent="0.25">
      <c r="A109" s="161"/>
      <c r="B109" s="162"/>
    </row>
    <row r="110" spans="1:2" x14ac:dyDescent="0.25">
      <c r="B110" s="163"/>
    </row>
    <row r="111" spans="1:2" x14ac:dyDescent="0.25">
      <c r="B111" s="16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2" zoomScale="80" zoomScaleSheetLayoutView="80" workbookViewId="0">
      <selection activeCell="O22" sqref="O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1" t="str">
        <f>'1. паспорт местоположение'!A12:C12</f>
        <v>F_prj_111001_48735</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6" t="str">
        <f>'1. паспорт местоположение'!A15:C15</f>
        <v>_Строительство ТП 15/0.4 кВ, ВЛ 15 кВ от ВЛ 15-343 у п.Малиновка Славского района</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499</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0" t="s">
        <v>6</v>
      </c>
      <c r="B19" s="370" t="s">
        <v>101</v>
      </c>
      <c r="C19" s="372" t="s">
        <v>389</v>
      </c>
      <c r="D19" s="370" t="s">
        <v>388</v>
      </c>
      <c r="E19" s="370" t="s">
        <v>100</v>
      </c>
      <c r="F19" s="370" t="s">
        <v>99</v>
      </c>
      <c r="G19" s="370" t="s">
        <v>384</v>
      </c>
      <c r="H19" s="370" t="s">
        <v>98</v>
      </c>
      <c r="I19" s="370" t="s">
        <v>97</v>
      </c>
      <c r="J19" s="370" t="s">
        <v>96</v>
      </c>
      <c r="K19" s="370" t="s">
        <v>95</v>
      </c>
      <c r="L19" s="370" t="s">
        <v>94</v>
      </c>
      <c r="M19" s="370" t="s">
        <v>93</v>
      </c>
      <c r="N19" s="370" t="s">
        <v>92</v>
      </c>
      <c r="O19" s="370" t="s">
        <v>91</v>
      </c>
      <c r="P19" s="370" t="s">
        <v>90</v>
      </c>
      <c r="Q19" s="370" t="s">
        <v>387</v>
      </c>
      <c r="R19" s="370"/>
      <c r="S19" s="374" t="s">
        <v>493</v>
      </c>
      <c r="T19" s="4"/>
      <c r="U19" s="4"/>
      <c r="V19" s="4"/>
      <c r="W19" s="4"/>
      <c r="X19" s="4"/>
      <c r="Y19" s="4"/>
    </row>
    <row r="20" spans="1:28" s="3" customFormat="1" ht="180.75" customHeight="1" x14ac:dyDescent="0.2">
      <c r="A20" s="370"/>
      <c r="B20" s="370"/>
      <c r="C20" s="373"/>
      <c r="D20" s="370"/>
      <c r="E20" s="370"/>
      <c r="F20" s="370"/>
      <c r="G20" s="370"/>
      <c r="H20" s="370"/>
      <c r="I20" s="370"/>
      <c r="J20" s="370"/>
      <c r="K20" s="370"/>
      <c r="L20" s="370"/>
      <c r="M20" s="370"/>
      <c r="N20" s="370"/>
      <c r="O20" s="370"/>
      <c r="P20" s="370"/>
      <c r="Q20" s="47" t="s">
        <v>385</v>
      </c>
      <c r="R20" s="48" t="s">
        <v>386</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236.25" x14ac:dyDescent="0.2">
      <c r="A22" s="47"/>
      <c r="B22" s="189" t="s">
        <v>549</v>
      </c>
      <c r="C22" s="189" t="s">
        <v>546</v>
      </c>
      <c r="D22" s="189" t="s">
        <v>550</v>
      </c>
      <c r="E22" s="189" t="s">
        <v>551</v>
      </c>
      <c r="F22" s="189" t="s">
        <v>547</v>
      </c>
      <c r="G22" s="189" t="s">
        <v>607</v>
      </c>
      <c r="H22" s="190">
        <v>300</v>
      </c>
      <c r="I22" s="191">
        <v>82</v>
      </c>
      <c r="J22" s="190">
        <v>218</v>
      </c>
      <c r="K22" s="189" t="s">
        <v>548</v>
      </c>
      <c r="L22" s="189">
        <v>3</v>
      </c>
      <c r="M22" s="189">
        <v>0.4</v>
      </c>
      <c r="N22" s="189">
        <v>1</v>
      </c>
      <c r="O22" s="189"/>
      <c r="P22" s="189"/>
      <c r="Q22" s="189" t="s">
        <v>608</v>
      </c>
      <c r="R22" s="189"/>
      <c r="S22" s="346">
        <v>6.3627053499999997</v>
      </c>
      <c r="T22" s="32"/>
      <c r="U22" s="32"/>
      <c r="V22" s="32"/>
      <c r="W22" s="32"/>
      <c r="X22" s="31"/>
      <c r="Y22" s="31"/>
      <c r="Z22" s="31"/>
      <c r="AA22" s="31"/>
      <c r="AB22" s="31"/>
    </row>
    <row r="23" spans="1:28" ht="20.25" customHeight="1" x14ac:dyDescent="0.25">
      <c r="A23" s="134"/>
      <c r="B23" s="52" t="s">
        <v>382</v>
      </c>
      <c r="C23" s="52"/>
      <c r="D23" s="52"/>
      <c r="E23" s="134" t="s">
        <v>383</v>
      </c>
      <c r="F23" s="134" t="s">
        <v>383</v>
      </c>
      <c r="G23" s="134" t="s">
        <v>383</v>
      </c>
      <c r="H23" s="192">
        <f>H22</f>
        <v>300</v>
      </c>
      <c r="I23" s="134"/>
      <c r="J23" s="192">
        <f>J22</f>
        <v>218</v>
      </c>
      <c r="K23" s="134"/>
      <c r="L23" s="134"/>
      <c r="M23" s="134"/>
      <c r="N23" s="134"/>
      <c r="O23" s="134"/>
      <c r="P23" s="134"/>
      <c r="Q23" s="135"/>
      <c r="R23" s="2"/>
      <c r="S23" s="345">
        <f>S22</f>
        <v>6.3627053499999997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1" t="str">
        <f>'1. паспорт местоположение'!A9:C9</f>
        <v xml:space="preserve">                         АО "Янтарьэнерго"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1" t="str">
        <f>'1. паспорт местоположение'!A12:C12</f>
        <v>F_prj_111001_48735</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6" t="str">
        <f>'1. паспорт местоположение'!A15:C15</f>
        <v>_Строительство ТП 15/0.4 кВ, ВЛ 15 кВ от ВЛ 15-343 у п.Малиновка Славского района</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504</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228</v>
      </c>
      <c r="C21" s="381"/>
      <c r="D21" s="384" t="s">
        <v>123</v>
      </c>
      <c r="E21" s="380" t="s">
        <v>533</v>
      </c>
      <c r="F21" s="381"/>
      <c r="G21" s="380" t="s">
        <v>279</v>
      </c>
      <c r="H21" s="381"/>
      <c r="I21" s="380" t="s">
        <v>122</v>
      </c>
      <c r="J21" s="381"/>
      <c r="K21" s="384" t="s">
        <v>121</v>
      </c>
      <c r="L21" s="380" t="s">
        <v>120</v>
      </c>
      <c r="M21" s="381"/>
      <c r="N21" s="380" t="s">
        <v>529</v>
      </c>
      <c r="O21" s="381"/>
      <c r="P21" s="384" t="s">
        <v>119</v>
      </c>
      <c r="Q21" s="390" t="s">
        <v>118</v>
      </c>
      <c r="R21" s="391"/>
      <c r="S21" s="390" t="s">
        <v>117</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6" t="s">
        <v>116</v>
      </c>
      <c r="R22" s="116" t="s">
        <v>503</v>
      </c>
      <c r="S22" s="116" t="s">
        <v>115</v>
      </c>
      <c r="T22" s="116" t="s">
        <v>114</v>
      </c>
    </row>
    <row r="23" spans="1:113" ht="51.75" customHeight="1" x14ac:dyDescent="0.25">
      <c r="A23" s="389"/>
      <c r="B23" s="177" t="s">
        <v>112</v>
      </c>
      <c r="C23" s="177" t="s">
        <v>113</v>
      </c>
      <c r="D23" s="385"/>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79" t="s">
        <v>539</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 xml:space="preserve">                         АО "Янтарьэнерго"                         </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F_prj_111001_48735</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6" t="str">
        <f>'1. паспорт местоположение'!A15</f>
        <v>_Строительство ТП 15/0.4 кВ, ВЛ 15 кВ от ВЛ 15-343 у п.Малиновка Славского района</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513</v>
      </c>
      <c r="C21" s="398"/>
      <c r="D21" s="397" t="s">
        <v>515</v>
      </c>
      <c r="E21" s="398"/>
      <c r="F21" s="390" t="s">
        <v>95</v>
      </c>
      <c r="G21" s="392"/>
      <c r="H21" s="392"/>
      <c r="I21" s="391"/>
      <c r="J21" s="394" t="s">
        <v>516</v>
      </c>
      <c r="K21" s="397" t="s">
        <v>517</v>
      </c>
      <c r="L21" s="398"/>
      <c r="M21" s="397" t="s">
        <v>518</v>
      </c>
      <c r="N21" s="398"/>
      <c r="O21" s="397" t="s">
        <v>505</v>
      </c>
      <c r="P21" s="398"/>
      <c r="Q21" s="397" t="s">
        <v>128</v>
      </c>
      <c r="R21" s="398"/>
      <c r="S21" s="394" t="s">
        <v>127</v>
      </c>
      <c r="T21" s="394" t="s">
        <v>519</v>
      </c>
      <c r="U21" s="394" t="s">
        <v>514</v>
      </c>
      <c r="V21" s="397" t="s">
        <v>126</v>
      </c>
      <c r="W21" s="398"/>
      <c r="X21" s="390" t="s">
        <v>118</v>
      </c>
      <c r="Y21" s="392"/>
      <c r="Z21" s="390" t="s">
        <v>117</v>
      </c>
      <c r="AA21" s="392"/>
    </row>
    <row r="22" spans="1:27" ht="216" customHeight="1" x14ac:dyDescent="0.25">
      <c r="A22" s="395"/>
      <c r="B22" s="399"/>
      <c r="C22" s="400"/>
      <c r="D22" s="399"/>
      <c r="E22" s="400"/>
      <c r="F22" s="390" t="s">
        <v>125</v>
      </c>
      <c r="G22" s="391"/>
      <c r="H22" s="390" t="s">
        <v>124</v>
      </c>
      <c r="I22" s="391"/>
      <c r="J22" s="396"/>
      <c r="K22" s="399"/>
      <c r="L22" s="400"/>
      <c r="M22" s="399"/>
      <c r="N22" s="400"/>
      <c r="O22" s="399"/>
      <c r="P22" s="400"/>
      <c r="Q22" s="399"/>
      <c r="R22" s="400"/>
      <c r="S22" s="396"/>
      <c r="T22" s="396"/>
      <c r="U22" s="396"/>
      <c r="V22" s="399"/>
      <c r="W22" s="400"/>
      <c r="X22" s="116" t="s">
        <v>116</v>
      </c>
      <c r="Y22" s="116" t="s">
        <v>503</v>
      </c>
      <c r="Z22" s="116" t="s">
        <v>115</v>
      </c>
      <c r="AA22" s="116" t="s">
        <v>114</v>
      </c>
    </row>
    <row r="23" spans="1:27" ht="60" customHeight="1" x14ac:dyDescent="0.25">
      <c r="A23" s="396"/>
      <c r="B23" s="175" t="s">
        <v>112</v>
      </c>
      <c r="C23" s="175"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 xml:space="preserve">                         АО "Янтарьэнерго"                         </v>
      </c>
      <c r="B9" s="371"/>
      <c r="C9" s="371"/>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F_prj_111001_48735</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6" t="str">
        <f>'1. паспорт местоположение'!A15:C15</f>
        <v>_Строительство ТП 15/0.4 кВ, ВЛ 15 кВ от ВЛ 15-343 у п.Малиновка Славского района</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498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2"/>
      <c r="AB6" s="172"/>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2"/>
      <c r="AB7" s="172"/>
    </row>
    <row r="8" spans="1:28" ht="15.75" x14ac:dyDescent="0.25">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3"/>
      <c r="AB8" s="173"/>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4"/>
      <c r="AB9" s="174"/>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2"/>
      <c r="AB10" s="172"/>
    </row>
    <row r="11" spans="1:28" ht="15.75" x14ac:dyDescent="0.25">
      <c r="A11" s="371" t="str">
        <f>'1. паспорт местоположение'!A12:C12</f>
        <v>F_prj_111001_48735</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3"/>
      <c r="AB11" s="173"/>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4"/>
      <c r="AB12" s="174"/>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6" t="str">
        <f>'1. паспорт местоположение'!A15:C15</f>
        <v>_Строительство ТП 15/0.4 кВ, ВЛ 15 кВ от ВЛ 15-343 у п.Малиновка Славского района</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3"/>
      <c r="AB14" s="173"/>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4"/>
      <c r="AB15" s="174"/>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3"/>
      <c r="AB16" s="183"/>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3"/>
      <c r="AB17" s="183"/>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3"/>
      <c r="AB18" s="183"/>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3"/>
      <c r="AB19" s="183"/>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4"/>
      <c r="AB20" s="184"/>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4"/>
      <c r="AB21" s="184"/>
    </row>
    <row r="22" spans="1:28" x14ac:dyDescent="0.25">
      <c r="A22" s="402" t="s">
        <v>530</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5"/>
      <c r="AB22" s="185"/>
    </row>
    <row r="23" spans="1:28" ht="32.25" customHeight="1" x14ac:dyDescent="0.25">
      <c r="A23" s="404" t="s">
        <v>380</v>
      </c>
      <c r="B23" s="405"/>
      <c r="C23" s="405"/>
      <c r="D23" s="405"/>
      <c r="E23" s="405"/>
      <c r="F23" s="405"/>
      <c r="G23" s="405"/>
      <c r="H23" s="405"/>
      <c r="I23" s="405"/>
      <c r="J23" s="405"/>
      <c r="K23" s="405"/>
      <c r="L23" s="406"/>
      <c r="M23" s="403" t="s">
        <v>381</v>
      </c>
      <c r="N23" s="403"/>
      <c r="O23" s="403"/>
      <c r="P23" s="403"/>
      <c r="Q23" s="403"/>
      <c r="R23" s="403"/>
      <c r="S23" s="403"/>
      <c r="T23" s="403"/>
      <c r="U23" s="403"/>
      <c r="V23" s="403"/>
      <c r="W23" s="403"/>
      <c r="X23" s="403"/>
      <c r="Y23" s="403"/>
      <c r="Z23" s="403"/>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8" t="s">
        <v>266</v>
      </c>
      <c r="X24" s="128" t="s">
        <v>298</v>
      </c>
      <c r="Y24" s="128" t="s">
        <v>299</v>
      </c>
      <c r="Z24" s="130" t="s">
        <v>296</v>
      </c>
    </row>
    <row r="25" spans="1:28" ht="16.5" customHeight="1" x14ac:dyDescent="0.25">
      <c r="A25" s="113">
        <v>1</v>
      </c>
      <c r="B25" s="114">
        <v>2</v>
      </c>
      <c r="C25" s="113">
        <v>3</v>
      </c>
      <c r="D25" s="114">
        <v>4</v>
      </c>
      <c r="E25" s="113">
        <v>5</v>
      </c>
      <c r="F25" s="114">
        <v>6</v>
      </c>
      <c r="G25" s="113">
        <v>7</v>
      </c>
      <c r="H25" s="114">
        <v>8</v>
      </c>
      <c r="I25" s="113">
        <v>9</v>
      </c>
      <c r="J25" s="114">
        <v>10</v>
      </c>
      <c r="K25" s="186">
        <v>11</v>
      </c>
      <c r="L25" s="114">
        <v>12</v>
      </c>
      <c r="M25" s="186">
        <v>13</v>
      </c>
      <c r="N25" s="114">
        <v>14</v>
      </c>
      <c r="O25" s="186">
        <v>15</v>
      </c>
      <c r="P25" s="114">
        <v>16</v>
      </c>
      <c r="Q25" s="186">
        <v>17</v>
      </c>
      <c r="R25" s="114">
        <v>18</v>
      </c>
      <c r="S25" s="186">
        <v>19</v>
      </c>
      <c r="T25" s="114">
        <v>20</v>
      </c>
      <c r="U25" s="186">
        <v>21</v>
      </c>
      <c r="V25" s="114">
        <v>22</v>
      </c>
      <c r="W25" s="186">
        <v>23</v>
      </c>
      <c r="X25" s="114">
        <v>24</v>
      </c>
      <c r="Y25" s="186">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1" t="str">
        <f>'1. паспорт местоположение'!A12:C12</f>
        <v>F_prj_111001_48735</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1" t="str">
        <f>'1. паспорт местоположение'!A15:C15</f>
        <v>_Строительство ТП 15/0.4 кВ, ВЛ 15 кВ от ВЛ 15-343 у п.Малиновка Славского района</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507</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0" t="s">
        <v>6</v>
      </c>
      <c r="B19" s="370" t="s">
        <v>89</v>
      </c>
      <c r="C19" s="370" t="s">
        <v>88</v>
      </c>
      <c r="D19" s="370" t="s">
        <v>77</v>
      </c>
      <c r="E19" s="409" t="s">
        <v>87</v>
      </c>
      <c r="F19" s="410"/>
      <c r="G19" s="410"/>
      <c r="H19" s="410"/>
      <c r="I19" s="411"/>
      <c r="J19" s="370" t="s">
        <v>86</v>
      </c>
      <c r="K19" s="370"/>
      <c r="L19" s="370"/>
      <c r="M19" s="370"/>
      <c r="N19" s="370"/>
      <c r="O19" s="370"/>
      <c r="P19" s="4"/>
      <c r="Q19" s="4"/>
      <c r="R19" s="4"/>
      <c r="S19" s="4"/>
      <c r="T19" s="4"/>
      <c r="U19" s="4"/>
      <c r="V19" s="4"/>
      <c r="W19" s="4"/>
    </row>
    <row r="20" spans="1:26" s="3" customFormat="1" ht="51" customHeight="1" x14ac:dyDescent="0.2">
      <c r="A20" s="370"/>
      <c r="B20" s="370"/>
      <c r="C20" s="370"/>
      <c r="D20" s="370"/>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A99" sqref="A99:XFD142"/>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25" t="str">
        <f>'[1]1. паспорт местоположение'!A5:C5</f>
        <v>Год раскрытия информации: 2016 год</v>
      </c>
      <c r="B5" s="425"/>
      <c r="C5" s="425"/>
      <c r="D5" s="425"/>
      <c r="E5" s="425"/>
      <c r="F5" s="425"/>
      <c r="G5" s="425"/>
      <c r="H5" s="425"/>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6"/>
      <c r="AR7" s="216"/>
    </row>
    <row r="8" spans="1:44" ht="18.75" x14ac:dyDescent="0.2">
      <c r="A8" s="200"/>
      <c r="B8" s="200"/>
      <c r="C8" s="200"/>
      <c r="D8" s="200"/>
      <c r="E8" s="200"/>
      <c r="F8" s="200"/>
      <c r="G8" s="200"/>
      <c r="H8" s="200"/>
      <c r="I8" s="200"/>
      <c r="J8" s="200"/>
      <c r="K8" s="200"/>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3"/>
      <c r="AR8" s="213"/>
    </row>
    <row r="9" spans="1:44" ht="18.75" x14ac:dyDescent="0.2">
      <c r="A9" s="368" t="str">
        <f>'1. паспорт местоположение'!A9:C9</f>
        <v xml:space="preserve">                         АО "Янтарьэнерго"                         </v>
      </c>
      <c r="B9" s="368"/>
      <c r="C9" s="368"/>
      <c r="D9" s="368"/>
      <c r="E9" s="368"/>
      <c r="F9" s="368"/>
      <c r="G9" s="368"/>
      <c r="H9" s="368"/>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7"/>
      <c r="AR9" s="217"/>
    </row>
    <row r="10" spans="1:44" x14ac:dyDescent="0.2">
      <c r="A10" s="366" t="s">
        <v>9</v>
      </c>
      <c r="B10" s="366"/>
      <c r="C10" s="366"/>
      <c r="D10" s="366"/>
      <c r="E10" s="366"/>
      <c r="F10" s="366"/>
      <c r="G10" s="366"/>
      <c r="H10" s="366"/>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8"/>
      <c r="AR10" s="218"/>
    </row>
    <row r="11" spans="1:44" ht="18.75" x14ac:dyDescent="0.2">
      <c r="A11" s="200"/>
      <c r="B11" s="200"/>
      <c r="C11" s="200"/>
      <c r="D11" s="200"/>
      <c r="E11" s="200"/>
      <c r="F11" s="200"/>
      <c r="G11" s="200"/>
      <c r="H11" s="200"/>
      <c r="I11" s="200"/>
      <c r="J11" s="200"/>
      <c r="K11" s="200"/>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68" t="str">
        <f>'1. паспорт местоположение'!A12:C12</f>
        <v>F_prj_111001_48735</v>
      </c>
      <c r="B12" s="368"/>
      <c r="C12" s="368"/>
      <c r="D12" s="368"/>
      <c r="E12" s="368"/>
      <c r="F12" s="368"/>
      <c r="G12" s="368"/>
      <c r="H12" s="368"/>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7"/>
      <c r="AR12" s="217"/>
    </row>
    <row r="13" spans="1:44" x14ac:dyDescent="0.2">
      <c r="A13" s="366" t="s">
        <v>8</v>
      </c>
      <c r="B13" s="366"/>
      <c r="C13" s="366"/>
      <c r="D13" s="366"/>
      <c r="E13" s="366"/>
      <c r="F13" s="366"/>
      <c r="G13" s="366"/>
      <c r="H13" s="366"/>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8"/>
      <c r="AR13" s="218"/>
    </row>
    <row r="14" spans="1:44" ht="18.75"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9"/>
      <c r="AA14" s="9"/>
      <c r="AB14" s="9"/>
      <c r="AC14" s="9"/>
      <c r="AD14" s="9"/>
      <c r="AE14" s="9"/>
      <c r="AF14" s="9"/>
      <c r="AG14" s="9"/>
      <c r="AH14" s="9"/>
      <c r="AI14" s="9"/>
      <c r="AJ14" s="9"/>
      <c r="AK14" s="9"/>
      <c r="AL14" s="9"/>
      <c r="AM14" s="9"/>
      <c r="AN14" s="9"/>
      <c r="AO14" s="9"/>
      <c r="AP14" s="9"/>
      <c r="AQ14" s="219"/>
      <c r="AR14" s="219"/>
    </row>
    <row r="15" spans="1:44" ht="18.75" x14ac:dyDescent="0.2">
      <c r="A15" s="367" t="str">
        <f>'1. паспорт местоположение'!A15:C15</f>
        <v>_Строительство ТП 15/0.4 кВ, ВЛ 15 кВ от ВЛ 15-343 у п.Малиновка Славского района</v>
      </c>
      <c r="B15" s="367"/>
      <c r="C15" s="367"/>
      <c r="D15" s="367"/>
      <c r="E15" s="367"/>
      <c r="F15" s="367"/>
      <c r="G15" s="367"/>
      <c r="H15" s="367"/>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7"/>
      <c r="AR15" s="217"/>
    </row>
    <row r="16" spans="1:44" x14ac:dyDescent="0.2">
      <c r="A16" s="366" t="s">
        <v>7</v>
      </c>
      <c r="B16" s="366"/>
      <c r="C16" s="366"/>
      <c r="D16" s="366"/>
      <c r="E16" s="366"/>
      <c r="F16" s="366"/>
      <c r="G16" s="366"/>
      <c r="H16" s="366"/>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8"/>
      <c r="AR16" s="218"/>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68" t="s">
        <v>508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555</v>
      </c>
      <c r="B25" s="231">
        <f>$B$126/1.18</f>
        <v>5139681.4040707881</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14" t="s">
        <v>351</v>
      </c>
      <c r="E28" s="415"/>
      <c r="F28" s="416"/>
      <c r="G28" s="417">
        <f>IF(SUM(B89:L89)=0,"не окупается",SUM(B89:L89))</f>
        <v>2.5069443605968438</v>
      </c>
      <c r="H28" s="418"/>
    </row>
    <row r="29" spans="1:44" ht="15.6" customHeight="1" x14ac:dyDescent="0.2">
      <c r="A29" s="230" t="s">
        <v>346</v>
      </c>
      <c r="B29" s="231">
        <f>$B$126*$B$127</f>
        <v>60648.240568035289</v>
      </c>
      <c r="D29" s="414" t="s">
        <v>349</v>
      </c>
      <c r="E29" s="415"/>
      <c r="F29" s="416"/>
      <c r="G29" s="417">
        <f>IF(SUM(B90:L90)=0,"не окупается",SUM(B90:L90))</f>
        <v>2.8528593204557096</v>
      </c>
      <c r="H29" s="418"/>
    </row>
    <row r="30" spans="1:44" ht="27.6" customHeight="1" x14ac:dyDescent="0.2">
      <c r="A30" s="232" t="s">
        <v>556</v>
      </c>
      <c r="B30" s="233">
        <v>1</v>
      </c>
      <c r="D30" s="414" t="s">
        <v>347</v>
      </c>
      <c r="E30" s="415"/>
      <c r="F30" s="416"/>
      <c r="G30" s="419">
        <f>L87</f>
        <v>4582810.8255194239</v>
      </c>
      <c r="H30" s="420"/>
    </row>
    <row r="31" spans="1:44" x14ac:dyDescent="0.2">
      <c r="A31" s="232" t="s">
        <v>345</v>
      </c>
      <c r="B31" s="233">
        <v>1</v>
      </c>
      <c r="D31" s="421"/>
      <c r="E31" s="422"/>
      <c r="F31" s="423"/>
      <c r="G31" s="421"/>
      <c r="H31" s="423"/>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557</v>
      </c>
      <c r="B37" s="231">
        <v>0</v>
      </c>
    </row>
    <row r="38" spans="1:42" x14ac:dyDescent="0.2">
      <c r="A38" s="232" t="s">
        <v>342</v>
      </c>
      <c r="B38" s="233"/>
    </row>
    <row r="39" spans="1:42" ht="16.5" thickBot="1" x14ac:dyDescent="0.25">
      <c r="A39" s="238" t="s">
        <v>341</v>
      </c>
      <c r="B39" s="239"/>
    </row>
    <row r="40" spans="1:42" x14ac:dyDescent="0.2">
      <c r="A40" s="240" t="s">
        <v>558</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f>C136</f>
        <v>5.8000000000000003E-2</v>
      </c>
      <c r="C48" s="252">
        <f t="shared" ref="C48:AP49" si="1">D136</f>
        <v>5.5E-2</v>
      </c>
      <c r="D48" s="252">
        <f t="shared" si="1"/>
        <v>5.5E-2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f>C137</f>
        <v>5.8000000000000052E-2</v>
      </c>
      <c r="C49" s="252">
        <f t="shared" si="1"/>
        <v>0.11619000000000002</v>
      </c>
      <c r="D49" s="252">
        <f t="shared" si="1"/>
        <v>0.17758045</v>
      </c>
      <c r="E49" s="252">
        <f t="shared" si="1"/>
        <v>0.24234737475000001</v>
      </c>
      <c r="F49" s="252">
        <f t="shared" si="1"/>
        <v>0.31067648036124984</v>
      </c>
      <c r="G49" s="252">
        <f t="shared" si="1"/>
        <v>0.38276368678111861</v>
      </c>
      <c r="H49" s="252">
        <f t="shared" si="1"/>
        <v>0.45881568955408003</v>
      </c>
      <c r="I49" s="252">
        <f t="shared" si="1"/>
        <v>0.53905055247955436</v>
      </c>
      <c r="J49" s="252">
        <f t="shared" si="1"/>
        <v>0.62369833286592979</v>
      </c>
      <c r="K49" s="252">
        <f t="shared" si="1"/>
        <v>0.71300174117355586</v>
      </c>
      <c r="L49" s="252">
        <f t="shared" si="1"/>
        <v>0.80721683693810142</v>
      </c>
      <c r="M49" s="252">
        <f t="shared" si="1"/>
        <v>0.90661376296969687</v>
      </c>
      <c r="N49" s="252">
        <f t="shared" si="1"/>
        <v>1.0114775199330301</v>
      </c>
      <c r="O49" s="252">
        <f t="shared" si="1"/>
        <v>1.1221087835293466</v>
      </c>
      <c r="P49" s="252">
        <f t="shared" si="1"/>
        <v>1.2388247666234604</v>
      </c>
      <c r="Q49" s="252">
        <f t="shared" si="1"/>
        <v>1.3619601287877505</v>
      </c>
      <c r="R49" s="252">
        <f t="shared" si="1"/>
        <v>1.4918679358710767</v>
      </c>
      <c r="S49" s="252">
        <f t="shared" si="1"/>
        <v>1.6289206723439857</v>
      </c>
      <c r="T49" s="252">
        <f t="shared" si="1"/>
        <v>1.7735113093229047</v>
      </c>
      <c r="U49" s="252">
        <f t="shared" si="1"/>
        <v>1.9260544313356642</v>
      </c>
      <c r="V49" s="252">
        <f t="shared" si="1"/>
        <v>2.0869874250591254</v>
      </c>
      <c r="W49" s="252">
        <f t="shared" si="1"/>
        <v>2.2567717334373771</v>
      </c>
      <c r="X49" s="252">
        <f t="shared" si="1"/>
        <v>2.4358941787764326</v>
      </c>
      <c r="Y49" s="252">
        <f t="shared" si="1"/>
        <v>2.6248683586091359</v>
      </c>
      <c r="Z49" s="252">
        <f t="shared" si="1"/>
        <v>2.8242361183326383</v>
      </c>
      <c r="AA49" s="252">
        <f t="shared" si="1"/>
        <v>3.0345691048409336</v>
      </c>
      <c r="AB49" s="252">
        <f t="shared" si="1"/>
        <v>3.2564704056071845</v>
      </c>
      <c r="AC49" s="252">
        <f t="shared" si="1"/>
        <v>3.4905762779155793</v>
      </c>
      <c r="AD49" s="252">
        <f t="shared" si="1"/>
        <v>3.7375579732009356</v>
      </c>
      <c r="AE49" s="252">
        <f t="shared" si="1"/>
        <v>3.9981236617269866</v>
      </c>
      <c r="AF49" s="252">
        <f t="shared" si="1"/>
        <v>4.2730204631219708</v>
      </c>
      <c r="AG49" s="252">
        <f t="shared" si="1"/>
        <v>4.563036588593679</v>
      </c>
      <c r="AH49" s="252">
        <f t="shared" si="1"/>
        <v>4.8690036009663311</v>
      </c>
      <c r="AI49" s="252">
        <f t="shared" si="1"/>
        <v>5.1917987990194794</v>
      </c>
      <c r="AJ49" s="252">
        <f t="shared" si="1"/>
        <v>5.5323477329655502</v>
      </c>
      <c r="AK49" s="252">
        <f t="shared" si="1"/>
        <v>5.8916268582786548</v>
      </c>
      <c r="AL49" s="252">
        <f t="shared" si="1"/>
        <v>6.2706663354839804</v>
      </c>
      <c r="AM49" s="252">
        <f t="shared" si="1"/>
        <v>6.6705529839355986</v>
      </c>
      <c r="AN49" s="252">
        <f t="shared" si="1"/>
        <v>7.0924333980520569</v>
      </c>
      <c r="AO49" s="252">
        <f t="shared" si="1"/>
        <v>7.5375172349449198</v>
      </c>
      <c r="AP49" s="252">
        <f t="shared" si="1"/>
        <v>8.0070806828668903</v>
      </c>
    </row>
    <row r="50" spans="1:45" s="250" customFormat="1" ht="16.5" thickBot="1" x14ac:dyDescent="0.25">
      <c r="A50" s="253" t="s">
        <v>559</v>
      </c>
      <c r="B50" s="254">
        <f>IF($B$124="да",($B$126-0.05),0)</f>
        <v>6064824.0068035293</v>
      </c>
      <c r="C50" s="254">
        <f>C108*(1+C49)</f>
        <v>738632.43711696391</v>
      </c>
      <c r="D50" s="254">
        <f t="shared" ref="D50:AP50" si="2">D108*(1+D49)</f>
        <v>1558514.4423167938</v>
      </c>
      <c r="E50" s="254">
        <f t="shared" si="2"/>
        <v>2491261.7221882087</v>
      </c>
      <c r="F50" s="254">
        <f t="shared" si="2"/>
        <v>2628281.11690856</v>
      </c>
      <c r="G50" s="254">
        <f t="shared" si="2"/>
        <v>2772836.5783385308</v>
      </c>
      <c r="H50" s="254">
        <f t="shared" si="2"/>
        <v>2925342.5901471497</v>
      </c>
      <c r="I50" s="254">
        <f t="shared" si="2"/>
        <v>3086236.4326052428</v>
      </c>
      <c r="J50" s="254">
        <f t="shared" si="2"/>
        <v>3255979.4363985313</v>
      </c>
      <c r="K50" s="254">
        <f t="shared" si="2"/>
        <v>3435058.3054004502</v>
      </c>
      <c r="L50" s="254">
        <f t="shared" si="2"/>
        <v>3623986.5121974749</v>
      </c>
      <c r="M50" s="254">
        <f t="shared" si="2"/>
        <v>3823305.7703683358</v>
      </c>
      <c r="N50" s="254">
        <f t="shared" si="2"/>
        <v>4033587.5877385945</v>
      </c>
      <c r="O50" s="254">
        <f t="shared" si="2"/>
        <v>4255434.9050642168</v>
      </c>
      <c r="P50" s="254">
        <f t="shared" si="2"/>
        <v>4489483.8248427482</v>
      </c>
      <c r="Q50" s="254">
        <f t="shared" si="2"/>
        <v>4736405.4352090983</v>
      </c>
      <c r="R50" s="254">
        <f t="shared" si="2"/>
        <v>4996907.7341455985</v>
      </c>
      <c r="S50" s="254">
        <f t="shared" si="2"/>
        <v>5271737.6595236063</v>
      </c>
      <c r="T50" s="254">
        <f t="shared" si="2"/>
        <v>5561683.2307974044</v>
      </c>
      <c r="U50" s="254">
        <f t="shared" si="2"/>
        <v>5867575.8084912607</v>
      </c>
      <c r="V50" s="254">
        <f t="shared" si="2"/>
        <v>6190292.4779582797</v>
      </c>
      <c r="W50" s="254">
        <f t="shared" si="2"/>
        <v>6530758.5642459849</v>
      </c>
      <c r="X50" s="254">
        <f t="shared" si="2"/>
        <v>6889950.2852795133</v>
      </c>
      <c r="Y50" s="254">
        <f t="shared" si="2"/>
        <v>7268897.5509698857</v>
      </c>
      <c r="Z50" s="254">
        <f t="shared" si="2"/>
        <v>7668686.9162732298</v>
      </c>
      <c r="AA50" s="254">
        <f t="shared" si="2"/>
        <v>8090464.696668257</v>
      </c>
      <c r="AB50" s="254">
        <f t="shared" si="2"/>
        <v>8535440.2549850103</v>
      </c>
      <c r="AC50" s="254">
        <f t="shared" si="2"/>
        <v>9004889.4690091852</v>
      </c>
      <c r="AD50" s="254">
        <f t="shared" si="2"/>
        <v>9500158.3898046892</v>
      </c>
      <c r="AE50" s="254">
        <f t="shared" si="2"/>
        <v>10022667.101243947</v>
      </c>
      <c r="AF50" s="254">
        <f t="shared" si="2"/>
        <v>10573913.791812364</v>
      </c>
      <c r="AG50" s="254">
        <f t="shared" si="2"/>
        <v>11155479.050362043</v>
      </c>
      <c r="AH50" s="254">
        <f t="shared" si="2"/>
        <v>11769030.398131955</v>
      </c>
      <c r="AI50" s="254">
        <f t="shared" si="2"/>
        <v>12416327.070029212</v>
      </c>
      <c r="AJ50" s="254">
        <f t="shared" si="2"/>
        <v>13099225.058880817</v>
      </c>
      <c r="AK50" s="254">
        <f t="shared" si="2"/>
        <v>13819682.437119262</v>
      </c>
      <c r="AL50" s="254">
        <f t="shared" si="2"/>
        <v>14579764.97116082</v>
      </c>
      <c r="AM50" s="254">
        <f t="shared" si="2"/>
        <v>15381652.044574663</v>
      </c>
      <c r="AN50" s="254">
        <f t="shared" si="2"/>
        <v>16227642.90702627</v>
      </c>
      <c r="AO50" s="254">
        <f t="shared" si="2"/>
        <v>17120163.266912717</v>
      </c>
      <c r="AP50" s="254">
        <f t="shared" si="2"/>
        <v>18061772.246592917</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560</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6064824.0068035293</v>
      </c>
      <c r="C59" s="265">
        <f t="shared" si="8"/>
        <v>738632.43711696391</v>
      </c>
      <c r="D59" s="265">
        <f t="shared" si="8"/>
        <v>1558514.4423167938</v>
      </c>
      <c r="E59" s="265">
        <f t="shared" si="8"/>
        <v>2491261.7221882087</v>
      </c>
      <c r="F59" s="265">
        <f t="shared" si="8"/>
        <v>2628281.11690856</v>
      </c>
      <c r="G59" s="265">
        <f t="shared" si="8"/>
        <v>2772836.5783385308</v>
      </c>
      <c r="H59" s="265">
        <f t="shared" si="8"/>
        <v>2925342.5901471497</v>
      </c>
      <c r="I59" s="265">
        <f t="shared" si="8"/>
        <v>3086236.4326052428</v>
      </c>
      <c r="J59" s="265">
        <f t="shared" si="8"/>
        <v>3255979.4363985313</v>
      </c>
      <c r="K59" s="265">
        <f t="shared" si="8"/>
        <v>3435058.3054004502</v>
      </c>
      <c r="L59" s="265">
        <f t="shared" si="8"/>
        <v>3623986.5121974749</v>
      </c>
      <c r="M59" s="265">
        <f t="shared" si="8"/>
        <v>3823305.7703683358</v>
      </c>
      <c r="N59" s="265">
        <f t="shared" si="8"/>
        <v>4033587.5877385945</v>
      </c>
      <c r="O59" s="265">
        <f t="shared" si="8"/>
        <v>4255434.9050642168</v>
      </c>
      <c r="P59" s="265">
        <f t="shared" si="8"/>
        <v>4489483.8248427482</v>
      </c>
      <c r="Q59" s="265">
        <f t="shared" si="8"/>
        <v>4736405.4352090983</v>
      </c>
      <c r="R59" s="265">
        <f t="shared" si="8"/>
        <v>4996907.7341455985</v>
      </c>
      <c r="S59" s="265">
        <f t="shared" si="8"/>
        <v>5271737.6595236063</v>
      </c>
      <c r="T59" s="265">
        <f t="shared" si="8"/>
        <v>5561683.2307974044</v>
      </c>
      <c r="U59" s="265">
        <f t="shared" si="8"/>
        <v>5867575.8084912607</v>
      </c>
      <c r="V59" s="265">
        <f t="shared" si="8"/>
        <v>6190292.4779582797</v>
      </c>
      <c r="W59" s="265">
        <f t="shared" si="8"/>
        <v>6530758.5642459849</v>
      </c>
      <c r="X59" s="265">
        <f t="shared" si="8"/>
        <v>6889950.2852795133</v>
      </c>
      <c r="Y59" s="265">
        <f t="shared" si="8"/>
        <v>7268897.5509698857</v>
      </c>
      <c r="Z59" s="265">
        <f t="shared" si="8"/>
        <v>7668686.9162732298</v>
      </c>
      <c r="AA59" s="265">
        <f t="shared" si="8"/>
        <v>8090464.696668257</v>
      </c>
      <c r="AB59" s="265">
        <f t="shared" si="8"/>
        <v>8535440.2549850103</v>
      </c>
      <c r="AC59" s="265">
        <f t="shared" si="8"/>
        <v>9004889.4690091852</v>
      </c>
      <c r="AD59" s="265">
        <f t="shared" si="8"/>
        <v>9500158.3898046892</v>
      </c>
      <c r="AE59" s="265">
        <f t="shared" si="8"/>
        <v>10022667.101243947</v>
      </c>
      <c r="AF59" s="265">
        <f t="shared" si="8"/>
        <v>10573913.791812364</v>
      </c>
      <c r="AG59" s="265">
        <f t="shared" si="8"/>
        <v>11155479.050362043</v>
      </c>
      <c r="AH59" s="265">
        <f t="shared" si="8"/>
        <v>11769030.398131955</v>
      </c>
      <c r="AI59" s="265">
        <f t="shared" si="8"/>
        <v>12416327.070029212</v>
      </c>
      <c r="AJ59" s="265">
        <f t="shared" si="8"/>
        <v>13099225.058880817</v>
      </c>
      <c r="AK59" s="265">
        <f t="shared" si="8"/>
        <v>13819682.437119262</v>
      </c>
      <c r="AL59" s="265">
        <f t="shared" si="8"/>
        <v>14579764.97116082</v>
      </c>
      <c r="AM59" s="265">
        <f t="shared" si="8"/>
        <v>15381652.044574663</v>
      </c>
      <c r="AN59" s="265">
        <f t="shared" si="8"/>
        <v>16227642.90702627</v>
      </c>
      <c r="AO59" s="265">
        <f t="shared" si="8"/>
        <v>17120163.266912717</v>
      </c>
      <c r="AP59" s="265">
        <f t="shared" si="8"/>
        <v>18061772.246592917</v>
      </c>
    </row>
    <row r="60" spans="1:45" x14ac:dyDescent="0.2">
      <c r="A60" s="257" t="s">
        <v>325</v>
      </c>
      <c r="B60" s="258">
        <f t="shared" ref="B60:Z60" si="9">SUM(B61:B65)</f>
        <v>0</v>
      </c>
      <c r="C60" s="258">
        <f t="shared" si="9"/>
        <v>-67694.959639635315</v>
      </c>
      <c r="D60" s="258">
        <f>SUM(D61:D65)</f>
        <v>-71418.182419815246</v>
      </c>
      <c r="E60" s="258">
        <f t="shared" si="9"/>
        <v>-75346.182452905094</v>
      </c>
      <c r="F60" s="258">
        <f t="shared" si="9"/>
        <v>-79490.222487814855</v>
      </c>
      <c r="G60" s="258">
        <f t="shared" si="9"/>
        <v>-83862.184724644685</v>
      </c>
      <c r="H60" s="258">
        <f t="shared" si="9"/>
        <v>-88474.604884500135</v>
      </c>
      <c r="I60" s="258">
        <f t="shared" si="9"/>
        <v>-93340.708153147629</v>
      </c>
      <c r="J60" s="258">
        <f t="shared" si="9"/>
        <v>-98474.447101570753</v>
      </c>
      <c r="K60" s="258">
        <f t="shared" si="9"/>
        <v>-103890.54169215713</v>
      </c>
      <c r="L60" s="258">
        <f t="shared" si="9"/>
        <v>-109604.52148522578</v>
      </c>
      <c r="M60" s="258">
        <f t="shared" si="9"/>
        <v>-115632.77016691319</v>
      </c>
      <c r="N60" s="258">
        <f t="shared" si="9"/>
        <v>-121992.57252609341</v>
      </c>
      <c r="O60" s="258">
        <f t="shared" si="9"/>
        <v>-128702.16401502854</v>
      </c>
      <c r="P60" s="258">
        <f t="shared" si="9"/>
        <v>-135780.7830358551</v>
      </c>
      <c r="Q60" s="258">
        <f t="shared" si="9"/>
        <v>-143248.72610282712</v>
      </c>
      <c r="R60" s="258">
        <f t="shared" si="9"/>
        <v>-151127.40603848259</v>
      </c>
      <c r="S60" s="258">
        <f t="shared" si="9"/>
        <v>-159439.41337059913</v>
      </c>
      <c r="T60" s="258">
        <f t="shared" si="9"/>
        <v>-168208.58110598207</v>
      </c>
      <c r="U60" s="258">
        <f t="shared" si="9"/>
        <v>-177460.05306681106</v>
      </c>
      <c r="V60" s="258">
        <f t="shared" si="9"/>
        <v>-187220.35598548566</v>
      </c>
      <c r="W60" s="258">
        <f t="shared" si="9"/>
        <v>-197517.47556468734</v>
      </c>
      <c r="X60" s="258">
        <f t="shared" si="9"/>
        <v>-208380.93672074514</v>
      </c>
      <c r="Y60" s="258">
        <f t="shared" si="9"/>
        <v>-219841.88824038609</v>
      </c>
      <c r="Z60" s="258">
        <f t="shared" si="9"/>
        <v>-231933.19209360733</v>
      </c>
      <c r="AA60" s="258">
        <f t="shared" ref="AA60:AP60" si="10">SUM(AA61:AA65)</f>
        <v>-244689.51765875574</v>
      </c>
      <c r="AB60" s="258">
        <f t="shared" si="10"/>
        <v>-258147.44112998727</v>
      </c>
      <c r="AC60" s="258">
        <f t="shared" si="10"/>
        <v>-272345.55039213656</v>
      </c>
      <c r="AD60" s="258">
        <f t="shared" si="10"/>
        <v>-287324.555663704</v>
      </c>
      <c r="AE60" s="258">
        <f t="shared" si="10"/>
        <v>-303127.40622520773</v>
      </c>
      <c r="AF60" s="258">
        <f t="shared" si="10"/>
        <v>-319799.41356759414</v>
      </c>
      <c r="AG60" s="258">
        <f t="shared" si="10"/>
        <v>-337388.38131381181</v>
      </c>
      <c r="AH60" s="258">
        <f t="shared" si="10"/>
        <v>-355944.74228607141</v>
      </c>
      <c r="AI60" s="258">
        <f t="shared" si="10"/>
        <v>-375521.70311180537</v>
      </c>
      <c r="AJ60" s="258">
        <f t="shared" si="10"/>
        <v>-396175.39678295463</v>
      </c>
      <c r="AK60" s="258">
        <f t="shared" si="10"/>
        <v>-417965.04360601708</v>
      </c>
      <c r="AL60" s="258">
        <f t="shared" si="10"/>
        <v>-440953.12100434804</v>
      </c>
      <c r="AM60" s="258">
        <f t="shared" si="10"/>
        <v>-465205.54265958711</v>
      </c>
      <c r="AN60" s="258">
        <f t="shared" si="10"/>
        <v>-490791.8475058644</v>
      </c>
      <c r="AO60" s="258">
        <f t="shared" si="10"/>
        <v>-517785.39911868697</v>
      </c>
      <c r="AP60" s="258">
        <f t="shared" si="10"/>
        <v>-546263.59607021476</v>
      </c>
    </row>
    <row r="61" spans="1:45" x14ac:dyDescent="0.2">
      <c r="A61" s="266" t="s">
        <v>324</v>
      </c>
      <c r="B61" s="258"/>
      <c r="C61" s="258">
        <f>-IF(C$47&lt;=$B$30,0,$B$29*(1+C$49)*$B$28)</f>
        <v>-67694.959639635315</v>
      </c>
      <c r="D61" s="258">
        <f>-IF(D$47&lt;=$B$30,0,$B$29*(1+D$49)*$B$28)</f>
        <v>-71418.182419815246</v>
      </c>
      <c r="E61" s="258">
        <f t="shared" ref="E61:AP61" si="11">-IF(E$47&lt;=$B$30,0,$B$29*(1+E$49)*$B$28)</f>
        <v>-75346.182452905094</v>
      </c>
      <c r="F61" s="258">
        <f t="shared" si="11"/>
        <v>-79490.222487814855</v>
      </c>
      <c r="G61" s="258">
        <f t="shared" si="11"/>
        <v>-83862.184724644685</v>
      </c>
      <c r="H61" s="258">
        <f t="shared" si="11"/>
        <v>-88474.604884500135</v>
      </c>
      <c r="I61" s="258">
        <f t="shared" si="11"/>
        <v>-93340.708153147629</v>
      </c>
      <c r="J61" s="258">
        <f t="shared" si="11"/>
        <v>-98474.447101570753</v>
      </c>
      <c r="K61" s="258">
        <f t="shared" si="11"/>
        <v>-103890.54169215713</v>
      </c>
      <c r="L61" s="258">
        <f t="shared" si="11"/>
        <v>-109604.52148522578</v>
      </c>
      <c r="M61" s="258">
        <f t="shared" si="11"/>
        <v>-115632.77016691319</v>
      </c>
      <c r="N61" s="258">
        <f t="shared" si="11"/>
        <v>-121992.57252609341</v>
      </c>
      <c r="O61" s="258">
        <f t="shared" si="11"/>
        <v>-128702.16401502854</v>
      </c>
      <c r="P61" s="258">
        <f t="shared" si="11"/>
        <v>-135780.7830358551</v>
      </c>
      <c r="Q61" s="258">
        <f t="shared" si="11"/>
        <v>-143248.72610282712</v>
      </c>
      <c r="R61" s="258">
        <f t="shared" si="11"/>
        <v>-151127.40603848259</v>
      </c>
      <c r="S61" s="258">
        <f t="shared" si="11"/>
        <v>-159439.41337059913</v>
      </c>
      <c r="T61" s="258">
        <f t="shared" si="11"/>
        <v>-168208.58110598207</v>
      </c>
      <c r="U61" s="258">
        <f t="shared" si="11"/>
        <v>-177460.05306681106</v>
      </c>
      <c r="V61" s="258">
        <f t="shared" si="11"/>
        <v>-187220.35598548566</v>
      </c>
      <c r="W61" s="258">
        <f t="shared" si="11"/>
        <v>-197517.47556468734</v>
      </c>
      <c r="X61" s="258">
        <f t="shared" si="11"/>
        <v>-208380.93672074514</v>
      </c>
      <c r="Y61" s="258">
        <f t="shared" si="11"/>
        <v>-219841.88824038609</v>
      </c>
      <c r="Z61" s="258">
        <f t="shared" si="11"/>
        <v>-231933.19209360733</v>
      </c>
      <c r="AA61" s="258">
        <f t="shared" si="11"/>
        <v>-244689.51765875574</v>
      </c>
      <c r="AB61" s="258">
        <f t="shared" si="11"/>
        <v>-258147.44112998727</v>
      </c>
      <c r="AC61" s="258">
        <f t="shared" si="11"/>
        <v>-272345.55039213656</v>
      </c>
      <c r="AD61" s="258">
        <f t="shared" si="11"/>
        <v>-287324.555663704</v>
      </c>
      <c r="AE61" s="258">
        <f t="shared" si="11"/>
        <v>-303127.40622520773</v>
      </c>
      <c r="AF61" s="258">
        <f t="shared" si="11"/>
        <v>-319799.41356759414</v>
      </c>
      <c r="AG61" s="258">
        <f t="shared" si="11"/>
        <v>-337388.38131381181</v>
      </c>
      <c r="AH61" s="258">
        <f t="shared" si="11"/>
        <v>-355944.74228607141</v>
      </c>
      <c r="AI61" s="258">
        <f t="shared" si="11"/>
        <v>-375521.70311180537</v>
      </c>
      <c r="AJ61" s="258">
        <f t="shared" si="11"/>
        <v>-396175.39678295463</v>
      </c>
      <c r="AK61" s="258">
        <f t="shared" si="11"/>
        <v>-417965.04360601708</v>
      </c>
      <c r="AL61" s="258">
        <f t="shared" si="11"/>
        <v>-440953.12100434804</v>
      </c>
      <c r="AM61" s="258">
        <f t="shared" si="11"/>
        <v>-465205.54265958711</v>
      </c>
      <c r="AN61" s="258">
        <f t="shared" si="11"/>
        <v>-490791.8475058644</v>
      </c>
      <c r="AO61" s="258">
        <f t="shared" si="11"/>
        <v>-517785.39911868697</v>
      </c>
      <c r="AP61" s="258">
        <f t="shared" si="11"/>
        <v>-546263.59607021476</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557</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557</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561</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6064824.0068035293</v>
      </c>
      <c r="C66" s="265">
        <f t="shared" si="12"/>
        <v>670937.47747732862</v>
      </c>
      <c r="D66" s="265">
        <f t="shared" si="12"/>
        <v>1487096.2598969785</v>
      </c>
      <c r="E66" s="265">
        <f t="shared" si="12"/>
        <v>2415915.5397353037</v>
      </c>
      <c r="F66" s="265">
        <f t="shared" si="12"/>
        <v>2548790.8944207453</v>
      </c>
      <c r="G66" s="265">
        <f t="shared" si="12"/>
        <v>2688974.3936138861</v>
      </c>
      <c r="H66" s="265">
        <f t="shared" si="12"/>
        <v>2836867.9852626496</v>
      </c>
      <c r="I66" s="265">
        <f t="shared" si="12"/>
        <v>2992895.7244520951</v>
      </c>
      <c r="J66" s="265">
        <f t="shared" si="12"/>
        <v>3157504.9892969606</v>
      </c>
      <c r="K66" s="265">
        <f t="shared" si="12"/>
        <v>3331167.763708293</v>
      </c>
      <c r="L66" s="265">
        <f t="shared" si="12"/>
        <v>3514381.9907122492</v>
      </c>
      <c r="M66" s="265">
        <f t="shared" si="12"/>
        <v>3707673.0002014227</v>
      </c>
      <c r="N66" s="265">
        <f t="shared" si="12"/>
        <v>3911595.0152125009</v>
      </c>
      <c r="O66" s="265">
        <f t="shared" si="12"/>
        <v>4126732.7410491882</v>
      </c>
      <c r="P66" s="265">
        <f t="shared" si="12"/>
        <v>4353703.0418068934</v>
      </c>
      <c r="Q66" s="265">
        <f t="shared" si="12"/>
        <v>4593156.7091062712</v>
      </c>
      <c r="R66" s="265">
        <f t="shared" si="12"/>
        <v>4845780.3281071158</v>
      </c>
      <c r="S66" s="265">
        <f t="shared" si="12"/>
        <v>5112298.2461530073</v>
      </c>
      <c r="T66" s="265">
        <f t="shared" si="12"/>
        <v>5393474.6496914225</v>
      </c>
      <c r="U66" s="265">
        <f t="shared" si="12"/>
        <v>5690115.7554244492</v>
      </c>
      <c r="V66" s="265">
        <f t="shared" si="12"/>
        <v>6003072.1219727937</v>
      </c>
      <c r="W66" s="265">
        <f t="shared" si="12"/>
        <v>6333241.0886812974</v>
      </c>
      <c r="X66" s="265">
        <f t="shared" si="12"/>
        <v>6681569.3485587686</v>
      </c>
      <c r="Y66" s="265">
        <f t="shared" si="12"/>
        <v>7049055.6627294999</v>
      </c>
      <c r="Z66" s="265">
        <f t="shared" si="12"/>
        <v>7436753.7241796227</v>
      </c>
      <c r="AA66" s="265">
        <f t="shared" si="12"/>
        <v>7845775.1790095009</v>
      </c>
      <c r="AB66" s="265">
        <f t="shared" si="12"/>
        <v>8277292.8138550231</v>
      </c>
      <c r="AC66" s="265">
        <f t="shared" si="12"/>
        <v>8732543.9186170492</v>
      </c>
      <c r="AD66" s="265">
        <f t="shared" si="12"/>
        <v>9212833.8341409843</v>
      </c>
      <c r="AE66" s="265">
        <f t="shared" si="12"/>
        <v>9719539.6950187385</v>
      </c>
      <c r="AF66" s="265">
        <f t="shared" si="12"/>
        <v>10254114.378244771</v>
      </c>
      <c r="AG66" s="265">
        <f t="shared" si="12"/>
        <v>10818090.669048231</v>
      </c>
      <c r="AH66" s="265">
        <f t="shared" si="12"/>
        <v>11413085.655845884</v>
      </c>
      <c r="AI66" s="265">
        <f t="shared" si="12"/>
        <v>12040805.366917407</v>
      </c>
      <c r="AJ66" s="265">
        <f t="shared" si="12"/>
        <v>12703049.662097862</v>
      </c>
      <c r="AK66" s="265">
        <f t="shared" si="12"/>
        <v>13401717.393513246</v>
      </c>
      <c r="AL66" s="265">
        <f t="shared" si="12"/>
        <v>14138811.850156471</v>
      </c>
      <c r="AM66" s="265">
        <f t="shared" si="12"/>
        <v>14916446.501915077</v>
      </c>
      <c r="AN66" s="265">
        <f t="shared" si="12"/>
        <v>15736851.059520407</v>
      </c>
      <c r="AO66" s="265">
        <f t="shared" si="12"/>
        <v>16602377.867794031</v>
      </c>
      <c r="AP66" s="265">
        <f>AP59+AP60</f>
        <v>17515508.650522701</v>
      </c>
    </row>
    <row r="67" spans="1:45" x14ac:dyDescent="0.2">
      <c r="A67" s="266" t="s">
        <v>317</v>
      </c>
      <c r="B67" s="268"/>
      <c r="C67" s="258">
        <f>-($B$25)*1.18*$B$28/$B$27</f>
        <v>-242592.96227214116</v>
      </c>
      <c r="D67" s="258">
        <f>C67</f>
        <v>-242592.96227214116</v>
      </c>
      <c r="E67" s="258">
        <f t="shared" ref="E67:AP67" si="13">D67</f>
        <v>-242592.96227214116</v>
      </c>
      <c r="F67" s="258">
        <f t="shared" si="13"/>
        <v>-242592.96227214116</v>
      </c>
      <c r="G67" s="258">
        <f t="shared" si="13"/>
        <v>-242592.96227214116</v>
      </c>
      <c r="H67" s="258">
        <f t="shared" si="13"/>
        <v>-242592.96227214116</v>
      </c>
      <c r="I67" s="258">
        <f t="shared" si="13"/>
        <v>-242592.96227214116</v>
      </c>
      <c r="J67" s="258">
        <f t="shared" si="13"/>
        <v>-242592.96227214116</v>
      </c>
      <c r="K67" s="258">
        <f t="shared" si="13"/>
        <v>-242592.96227214116</v>
      </c>
      <c r="L67" s="258">
        <f t="shared" si="13"/>
        <v>-242592.96227214116</v>
      </c>
      <c r="M67" s="258">
        <f t="shared" si="13"/>
        <v>-242592.96227214116</v>
      </c>
      <c r="N67" s="258">
        <f t="shared" si="13"/>
        <v>-242592.96227214116</v>
      </c>
      <c r="O67" s="258">
        <f t="shared" si="13"/>
        <v>-242592.96227214116</v>
      </c>
      <c r="P67" s="258">
        <f t="shared" si="13"/>
        <v>-242592.96227214116</v>
      </c>
      <c r="Q67" s="258">
        <f t="shared" si="13"/>
        <v>-242592.96227214116</v>
      </c>
      <c r="R67" s="258">
        <f t="shared" si="13"/>
        <v>-242592.96227214116</v>
      </c>
      <c r="S67" s="258">
        <f t="shared" si="13"/>
        <v>-242592.96227214116</v>
      </c>
      <c r="T67" s="258">
        <f t="shared" si="13"/>
        <v>-242592.96227214116</v>
      </c>
      <c r="U67" s="258">
        <f t="shared" si="13"/>
        <v>-242592.96227214116</v>
      </c>
      <c r="V67" s="258">
        <f t="shared" si="13"/>
        <v>-242592.96227214116</v>
      </c>
      <c r="W67" s="258">
        <f t="shared" si="13"/>
        <v>-242592.96227214116</v>
      </c>
      <c r="X67" s="258">
        <f t="shared" si="13"/>
        <v>-242592.96227214116</v>
      </c>
      <c r="Y67" s="258">
        <f t="shared" si="13"/>
        <v>-242592.96227214116</v>
      </c>
      <c r="Z67" s="258">
        <f t="shared" si="13"/>
        <v>-242592.96227214116</v>
      </c>
      <c r="AA67" s="258">
        <f t="shared" si="13"/>
        <v>-242592.96227214116</v>
      </c>
      <c r="AB67" s="258">
        <f t="shared" si="13"/>
        <v>-242592.96227214116</v>
      </c>
      <c r="AC67" s="258">
        <f t="shared" si="13"/>
        <v>-242592.96227214116</v>
      </c>
      <c r="AD67" s="258">
        <f t="shared" si="13"/>
        <v>-242592.96227214116</v>
      </c>
      <c r="AE67" s="258">
        <f t="shared" si="13"/>
        <v>-242592.96227214116</v>
      </c>
      <c r="AF67" s="258">
        <f t="shared" si="13"/>
        <v>-242592.96227214116</v>
      </c>
      <c r="AG67" s="258">
        <f t="shared" si="13"/>
        <v>-242592.96227214116</v>
      </c>
      <c r="AH67" s="258">
        <f t="shared" si="13"/>
        <v>-242592.96227214116</v>
      </c>
      <c r="AI67" s="258">
        <f t="shared" si="13"/>
        <v>-242592.96227214116</v>
      </c>
      <c r="AJ67" s="258">
        <f t="shared" si="13"/>
        <v>-242592.96227214116</v>
      </c>
      <c r="AK67" s="258">
        <f t="shared" si="13"/>
        <v>-242592.96227214116</v>
      </c>
      <c r="AL67" s="258">
        <f t="shared" si="13"/>
        <v>-242592.96227214116</v>
      </c>
      <c r="AM67" s="258">
        <f t="shared" si="13"/>
        <v>-242592.96227214116</v>
      </c>
      <c r="AN67" s="258">
        <f t="shared" si="13"/>
        <v>-242592.96227214116</v>
      </c>
      <c r="AO67" s="258">
        <f t="shared" si="13"/>
        <v>-242592.96227214116</v>
      </c>
      <c r="AP67" s="258">
        <f t="shared" si="13"/>
        <v>-242592.96227214116</v>
      </c>
      <c r="AQ67" s="269">
        <f>SUM(B67:AA67)/1.18</f>
        <v>-5139681.4040707881</v>
      </c>
      <c r="AR67" s="270">
        <f>SUM(B67:AF67)/1.18</f>
        <v>-6167617.6848849449</v>
      </c>
      <c r="AS67" s="270">
        <f>SUM(B67:AP67)/1.18</f>
        <v>-8223490.2465132605</v>
      </c>
    </row>
    <row r="68" spans="1:45" ht="28.5" x14ac:dyDescent="0.2">
      <c r="A68" s="267" t="s">
        <v>318</v>
      </c>
      <c r="B68" s="265">
        <f t="shared" ref="B68:J68" si="14">B66+B67</f>
        <v>6064824.0068035293</v>
      </c>
      <c r="C68" s="265">
        <f>C66+C67</f>
        <v>428344.51520518749</v>
      </c>
      <c r="D68" s="265">
        <f>D66+D67</f>
        <v>1244503.2976248374</v>
      </c>
      <c r="E68" s="265">
        <f t="shared" si="14"/>
        <v>2173322.5774631626</v>
      </c>
      <c r="F68" s="265">
        <f>F66+C67</f>
        <v>2306197.9321486042</v>
      </c>
      <c r="G68" s="265">
        <f t="shared" si="14"/>
        <v>2446381.431341745</v>
      </c>
      <c r="H68" s="265">
        <f t="shared" si="14"/>
        <v>2594275.0229905085</v>
      </c>
      <c r="I68" s="265">
        <f t="shared" si="14"/>
        <v>2750302.762179954</v>
      </c>
      <c r="J68" s="265">
        <f t="shared" si="14"/>
        <v>2914912.0270248195</v>
      </c>
      <c r="K68" s="265">
        <f>K66+K67</f>
        <v>3088574.8014361518</v>
      </c>
      <c r="L68" s="265">
        <f>L66+L67</f>
        <v>3271789.0284401081</v>
      </c>
      <c r="M68" s="265">
        <f t="shared" ref="M68:AO68" si="15">M66+M67</f>
        <v>3465080.0379292816</v>
      </c>
      <c r="N68" s="265">
        <f t="shared" si="15"/>
        <v>3669002.0529403598</v>
      </c>
      <c r="O68" s="265">
        <f t="shared" si="15"/>
        <v>3884139.7787770471</v>
      </c>
      <c r="P68" s="265">
        <f t="shared" si="15"/>
        <v>4111110.0795347523</v>
      </c>
      <c r="Q68" s="265">
        <f t="shared" si="15"/>
        <v>4350563.74683413</v>
      </c>
      <c r="R68" s="265">
        <f t="shared" si="15"/>
        <v>4603187.3658349747</v>
      </c>
      <c r="S68" s="265">
        <f t="shared" si="15"/>
        <v>4869705.2838808661</v>
      </c>
      <c r="T68" s="265">
        <f t="shared" si="15"/>
        <v>5150881.6874192813</v>
      </c>
      <c r="U68" s="265">
        <f t="shared" si="15"/>
        <v>5447522.7931523081</v>
      </c>
      <c r="V68" s="265">
        <f t="shared" si="15"/>
        <v>5760479.1597006526</v>
      </c>
      <c r="W68" s="265">
        <f t="shared" si="15"/>
        <v>6090648.1264091562</v>
      </c>
      <c r="X68" s="265">
        <f t="shared" si="15"/>
        <v>6438976.3862866275</v>
      </c>
      <c r="Y68" s="265">
        <f t="shared" si="15"/>
        <v>6806462.7004573587</v>
      </c>
      <c r="Z68" s="265">
        <f t="shared" si="15"/>
        <v>7194160.7619074816</v>
      </c>
      <c r="AA68" s="265">
        <f t="shared" si="15"/>
        <v>7603182.2167373598</v>
      </c>
      <c r="AB68" s="265">
        <f t="shared" si="15"/>
        <v>8034699.851582882</v>
      </c>
      <c r="AC68" s="265">
        <f t="shared" si="15"/>
        <v>8489950.9563449081</v>
      </c>
      <c r="AD68" s="265">
        <f t="shared" si="15"/>
        <v>8970240.8718688432</v>
      </c>
      <c r="AE68" s="265">
        <f t="shared" si="15"/>
        <v>9476946.7327465974</v>
      </c>
      <c r="AF68" s="265">
        <f t="shared" si="15"/>
        <v>10011521.41597263</v>
      </c>
      <c r="AG68" s="265">
        <f t="shared" si="15"/>
        <v>10575497.70677609</v>
      </c>
      <c r="AH68" s="265">
        <f t="shared" si="15"/>
        <v>11170492.693573743</v>
      </c>
      <c r="AI68" s="265">
        <f t="shared" si="15"/>
        <v>11798212.404645266</v>
      </c>
      <c r="AJ68" s="265">
        <f t="shared" si="15"/>
        <v>12460456.699825721</v>
      </c>
      <c r="AK68" s="265">
        <f t="shared" si="15"/>
        <v>13159124.431241104</v>
      </c>
      <c r="AL68" s="265">
        <f t="shared" si="15"/>
        <v>13896218.88788433</v>
      </c>
      <c r="AM68" s="265">
        <f t="shared" si="15"/>
        <v>14673853.539642936</v>
      </c>
      <c r="AN68" s="265">
        <f t="shared" si="15"/>
        <v>15494258.097248266</v>
      </c>
      <c r="AO68" s="265">
        <f t="shared" si="15"/>
        <v>16359784.90552189</v>
      </c>
      <c r="AP68" s="265">
        <f>AP66+AP67</f>
        <v>17272915.68825056</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6064824.0068035293</v>
      </c>
      <c r="C70" s="265">
        <f t="shared" si="17"/>
        <v>428344.51520518749</v>
      </c>
      <c r="D70" s="265">
        <f t="shared" si="17"/>
        <v>1244503.2976248374</v>
      </c>
      <c r="E70" s="265">
        <f t="shared" si="17"/>
        <v>2173322.5774631626</v>
      </c>
      <c r="F70" s="265">
        <f t="shared" si="17"/>
        <v>2306197.9321486042</v>
      </c>
      <c r="G70" s="265">
        <f t="shared" si="17"/>
        <v>2446381.431341745</v>
      </c>
      <c r="H70" s="265">
        <f t="shared" si="17"/>
        <v>2594275.0229905085</v>
      </c>
      <c r="I70" s="265">
        <f t="shared" si="17"/>
        <v>2750302.762179954</v>
      </c>
      <c r="J70" s="265">
        <f t="shared" si="17"/>
        <v>2914912.0270248195</v>
      </c>
      <c r="K70" s="265">
        <f t="shared" si="17"/>
        <v>3088574.8014361518</v>
      </c>
      <c r="L70" s="265">
        <f t="shared" si="17"/>
        <v>3271789.0284401081</v>
      </c>
      <c r="M70" s="265">
        <f t="shared" si="17"/>
        <v>3465080.0379292816</v>
      </c>
      <c r="N70" s="265">
        <f t="shared" si="17"/>
        <v>3669002.0529403598</v>
      </c>
      <c r="O70" s="265">
        <f t="shared" si="17"/>
        <v>3884139.7787770471</v>
      </c>
      <c r="P70" s="265">
        <f t="shared" si="17"/>
        <v>4111110.0795347523</v>
      </c>
      <c r="Q70" s="265">
        <f t="shared" si="17"/>
        <v>4350563.74683413</v>
      </c>
      <c r="R70" s="265">
        <f t="shared" si="17"/>
        <v>4603187.3658349747</v>
      </c>
      <c r="S70" s="265">
        <f t="shared" si="17"/>
        <v>4869705.2838808661</v>
      </c>
      <c r="T70" s="265">
        <f t="shared" si="17"/>
        <v>5150881.6874192813</v>
      </c>
      <c r="U70" s="265">
        <f t="shared" si="17"/>
        <v>5447522.7931523081</v>
      </c>
      <c r="V70" s="265">
        <f t="shared" si="17"/>
        <v>5760479.1597006526</v>
      </c>
      <c r="W70" s="265">
        <f t="shared" si="17"/>
        <v>6090648.1264091562</v>
      </c>
      <c r="X70" s="265">
        <f t="shared" si="17"/>
        <v>6438976.3862866275</v>
      </c>
      <c r="Y70" s="265">
        <f t="shared" si="17"/>
        <v>6806462.7004573587</v>
      </c>
      <c r="Z70" s="265">
        <f t="shared" si="17"/>
        <v>7194160.7619074816</v>
      </c>
      <c r="AA70" s="265">
        <f t="shared" si="17"/>
        <v>7603182.2167373598</v>
      </c>
      <c r="AB70" s="265">
        <f t="shared" si="17"/>
        <v>8034699.851582882</v>
      </c>
      <c r="AC70" s="265">
        <f t="shared" si="17"/>
        <v>8489950.9563449081</v>
      </c>
      <c r="AD70" s="265">
        <f t="shared" si="17"/>
        <v>8970240.8718688432</v>
      </c>
      <c r="AE70" s="265">
        <f t="shared" si="17"/>
        <v>9476946.7327465974</v>
      </c>
      <c r="AF70" s="265">
        <f t="shared" si="17"/>
        <v>10011521.41597263</v>
      </c>
      <c r="AG70" s="265">
        <f t="shared" si="17"/>
        <v>10575497.70677609</v>
      </c>
      <c r="AH70" s="265">
        <f t="shared" si="17"/>
        <v>11170492.693573743</v>
      </c>
      <c r="AI70" s="265">
        <f t="shared" si="17"/>
        <v>11798212.404645266</v>
      </c>
      <c r="AJ70" s="265">
        <f t="shared" si="17"/>
        <v>12460456.699825721</v>
      </c>
      <c r="AK70" s="265">
        <f t="shared" si="17"/>
        <v>13159124.431241104</v>
      </c>
      <c r="AL70" s="265">
        <f t="shared" si="17"/>
        <v>13896218.88788433</v>
      </c>
      <c r="AM70" s="265">
        <f t="shared" si="17"/>
        <v>14673853.539642936</v>
      </c>
      <c r="AN70" s="265">
        <f t="shared" si="17"/>
        <v>15494258.097248266</v>
      </c>
      <c r="AO70" s="265">
        <f t="shared" si="17"/>
        <v>16359784.90552189</v>
      </c>
      <c r="AP70" s="265">
        <f>AP68+AP69</f>
        <v>17272915.68825056</v>
      </c>
    </row>
    <row r="71" spans="1:45" x14ac:dyDescent="0.2">
      <c r="A71" s="266" t="s">
        <v>315</v>
      </c>
      <c r="B71" s="258">
        <f t="shared" ref="B71:AP71" si="18">-B70*$B$36</f>
        <v>-1212964.8013607059</v>
      </c>
      <c r="C71" s="258">
        <f t="shared" si="18"/>
        <v>-85668.903041037498</v>
      </c>
      <c r="D71" s="258">
        <f t="shared" si="18"/>
        <v>-248900.65952496749</v>
      </c>
      <c r="E71" s="258">
        <f t="shared" si="18"/>
        <v>-434664.51549263252</v>
      </c>
      <c r="F71" s="258">
        <f t="shared" si="18"/>
        <v>-461239.58642972086</v>
      </c>
      <c r="G71" s="258">
        <f t="shared" si="18"/>
        <v>-489276.28626834904</v>
      </c>
      <c r="H71" s="258">
        <f t="shared" si="18"/>
        <v>-518855.00459810172</v>
      </c>
      <c r="I71" s="258">
        <f t="shared" si="18"/>
        <v>-550060.55243599077</v>
      </c>
      <c r="J71" s="258">
        <f t="shared" si="18"/>
        <v>-582982.40540496388</v>
      </c>
      <c r="K71" s="258">
        <f t="shared" si="18"/>
        <v>-617714.96028723044</v>
      </c>
      <c r="L71" s="258">
        <f t="shared" si="18"/>
        <v>-654357.8056880217</v>
      </c>
      <c r="M71" s="258">
        <f t="shared" si="18"/>
        <v>-693016.00758585637</v>
      </c>
      <c r="N71" s="258">
        <f t="shared" si="18"/>
        <v>-733800.41058807203</v>
      </c>
      <c r="O71" s="258">
        <f t="shared" si="18"/>
        <v>-776827.95575540944</v>
      </c>
      <c r="P71" s="258">
        <f t="shared" si="18"/>
        <v>-822222.01590695046</v>
      </c>
      <c r="Q71" s="258">
        <f t="shared" si="18"/>
        <v>-870112.74936682603</v>
      </c>
      <c r="R71" s="258">
        <f t="shared" si="18"/>
        <v>-920637.47316699498</v>
      </c>
      <c r="S71" s="258">
        <f t="shared" si="18"/>
        <v>-973941.0567761733</v>
      </c>
      <c r="T71" s="258">
        <f t="shared" si="18"/>
        <v>-1030176.3374838564</v>
      </c>
      <c r="U71" s="258">
        <f t="shared" si="18"/>
        <v>-1089504.5586304616</v>
      </c>
      <c r="V71" s="258">
        <f t="shared" si="18"/>
        <v>-1152095.8319401306</v>
      </c>
      <c r="W71" s="258">
        <f t="shared" si="18"/>
        <v>-1218129.6252818312</v>
      </c>
      <c r="X71" s="258">
        <f t="shared" si="18"/>
        <v>-1287795.2772573256</v>
      </c>
      <c r="Y71" s="258">
        <f t="shared" si="18"/>
        <v>-1361292.5400914717</v>
      </c>
      <c r="Z71" s="258">
        <f t="shared" si="18"/>
        <v>-1438832.1523814965</v>
      </c>
      <c r="AA71" s="258">
        <f t="shared" si="18"/>
        <v>-1520636.443347472</v>
      </c>
      <c r="AB71" s="258">
        <f t="shared" si="18"/>
        <v>-1606939.9703165765</v>
      </c>
      <c r="AC71" s="258">
        <f t="shared" si="18"/>
        <v>-1697990.1912689817</v>
      </c>
      <c r="AD71" s="258">
        <f t="shared" si="18"/>
        <v>-1794048.1743737687</v>
      </c>
      <c r="AE71" s="258">
        <f t="shared" si="18"/>
        <v>-1895389.3465493196</v>
      </c>
      <c r="AF71" s="258">
        <f t="shared" si="18"/>
        <v>-2002304.2831945261</v>
      </c>
      <c r="AG71" s="258">
        <f t="shared" si="18"/>
        <v>-2115099.5413552183</v>
      </c>
      <c r="AH71" s="258">
        <f t="shared" si="18"/>
        <v>-2234098.5387147488</v>
      </c>
      <c r="AI71" s="258">
        <f t="shared" si="18"/>
        <v>-2359642.4809290534</v>
      </c>
      <c r="AJ71" s="258">
        <f t="shared" si="18"/>
        <v>-2492091.3399651442</v>
      </c>
      <c r="AK71" s="258">
        <f t="shared" si="18"/>
        <v>-2631824.8862482212</v>
      </c>
      <c r="AL71" s="258">
        <f t="shared" si="18"/>
        <v>-2779243.7775768661</v>
      </c>
      <c r="AM71" s="258">
        <f t="shared" si="18"/>
        <v>-2934770.7079285872</v>
      </c>
      <c r="AN71" s="258">
        <f t="shared" si="18"/>
        <v>-3098851.6194496532</v>
      </c>
      <c r="AO71" s="258">
        <f t="shared" si="18"/>
        <v>-3271956.9811043781</v>
      </c>
      <c r="AP71" s="258">
        <f t="shared" si="18"/>
        <v>-3454583.1376501122</v>
      </c>
    </row>
    <row r="72" spans="1:45" ht="15" thickBot="1" x14ac:dyDescent="0.25">
      <c r="A72" s="271" t="s">
        <v>320</v>
      </c>
      <c r="B72" s="272">
        <f t="shared" ref="B72:AO72" si="19">B70+B71</f>
        <v>4851859.2054428235</v>
      </c>
      <c r="C72" s="272">
        <f t="shared" si="19"/>
        <v>342675.61216414999</v>
      </c>
      <c r="D72" s="272">
        <f t="shared" si="19"/>
        <v>995602.63809986995</v>
      </c>
      <c r="E72" s="272">
        <f t="shared" si="19"/>
        <v>1738658.0619705301</v>
      </c>
      <c r="F72" s="272">
        <f t="shared" si="19"/>
        <v>1844958.3457188834</v>
      </c>
      <c r="G72" s="272">
        <f t="shared" si="19"/>
        <v>1957105.1450733959</v>
      </c>
      <c r="H72" s="272">
        <f t="shared" si="19"/>
        <v>2075420.0183924069</v>
      </c>
      <c r="I72" s="272">
        <f t="shared" si="19"/>
        <v>2200242.2097439631</v>
      </c>
      <c r="J72" s="272">
        <f t="shared" si="19"/>
        <v>2331929.6216198555</v>
      </c>
      <c r="K72" s="272">
        <f t="shared" si="19"/>
        <v>2470859.8411489213</v>
      </c>
      <c r="L72" s="272">
        <f t="shared" si="19"/>
        <v>2617431.2227520864</v>
      </c>
      <c r="M72" s="272">
        <f t="shared" si="19"/>
        <v>2772064.0303434255</v>
      </c>
      <c r="N72" s="272">
        <f t="shared" si="19"/>
        <v>2935201.6423522877</v>
      </c>
      <c r="O72" s="272">
        <f t="shared" si="19"/>
        <v>3107311.8230216377</v>
      </c>
      <c r="P72" s="272">
        <f t="shared" si="19"/>
        <v>3288888.0636278018</v>
      </c>
      <c r="Q72" s="272">
        <f t="shared" si="19"/>
        <v>3480450.9974673041</v>
      </c>
      <c r="R72" s="272">
        <f t="shared" si="19"/>
        <v>3682549.8926679799</v>
      </c>
      <c r="S72" s="272">
        <f t="shared" si="19"/>
        <v>3895764.2271046927</v>
      </c>
      <c r="T72" s="272">
        <f t="shared" si="19"/>
        <v>4120705.349935425</v>
      </c>
      <c r="U72" s="272">
        <f t="shared" si="19"/>
        <v>4358018.2345218463</v>
      </c>
      <c r="V72" s="272">
        <f t="shared" si="19"/>
        <v>4608383.3277605223</v>
      </c>
      <c r="W72" s="272">
        <f t="shared" si="19"/>
        <v>4872518.501127325</v>
      </c>
      <c r="X72" s="272">
        <f t="shared" si="19"/>
        <v>5151181.1090293024</v>
      </c>
      <c r="Y72" s="272">
        <f t="shared" si="19"/>
        <v>5445170.160365887</v>
      </c>
      <c r="Z72" s="272">
        <f t="shared" si="19"/>
        <v>5755328.6095259851</v>
      </c>
      <c r="AA72" s="272">
        <f t="shared" si="19"/>
        <v>6082545.773389888</v>
      </c>
      <c r="AB72" s="272">
        <f t="shared" si="19"/>
        <v>6427759.8812663052</v>
      </c>
      <c r="AC72" s="272">
        <f t="shared" si="19"/>
        <v>6791960.7650759267</v>
      </c>
      <c r="AD72" s="272">
        <f t="shared" si="19"/>
        <v>7176192.6974950749</v>
      </c>
      <c r="AE72" s="272">
        <f t="shared" si="19"/>
        <v>7581557.3861972783</v>
      </c>
      <c r="AF72" s="272">
        <f t="shared" si="19"/>
        <v>8009217.1327781035</v>
      </c>
      <c r="AG72" s="272">
        <f t="shared" si="19"/>
        <v>8460398.1654208712</v>
      </c>
      <c r="AH72" s="272">
        <f t="shared" si="19"/>
        <v>8936394.1548589952</v>
      </c>
      <c r="AI72" s="272">
        <f t="shared" si="19"/>
        <v>9438569.9237162136</v>
      </c>
      <c r="AJ72" s="272">
        <f t="shared" si="19"/>
        <v>9968365.3598605767</v>
      </c>
      <c r="AK72" s="272">
        <f t="shared" si="19"/>
        <v>10527299.544992883</v>
      </c>
      <c r="AL72" s="272">
        <f t="shared" si="19"/>
        <v>11116975.110307464</v>
      </c>
      <c r="AM72" s="272">
        <f t="shared" si="19"/>
        <v>11739082.831714349</v>
      </c>
      <c r="AN72" s="272">
        <f t="shared" si="19"/>
        <v>12395406.477798613</v>
      </c>
      <c r="AO72" s="272">
        <f t="shared" si="19"/>
        <v>13087827.924417512</v>
      </c>
      <c r="AP72" s="272">
        <f>AP70+AP71</f>
        <v>13818332.550600449</v>
      </c>
    </row>
    <row r="73" spans="1:45" s="274" customFormat="1" ht="16.5" thickBot="1" x14ac:dyDescent="0.25">
      <c r="A73" s="261"/>
      <c r="B73" s="273">
        <f>C141</f>
        <v>1.5</v>
      </c>
      <c r="C73" s="273">
        <f t="shared" ref="C73:AP73" si="20">D141</f>
        <v>2.5</v>
      </c>
      <c r="D73" s="273">
        <f t="shared" si="20"/>
        <v>3.5</v>
      </c>
      <c r="E73" s="273">
        <f t="shared" si="20"/>
        <v>4.5</v>
      </c>
      <c r="F73" s="273">
        <f t="shared" si="20"/>
        <v>5.5</v>
      </c>
      <c r="G73" s="273">
        <f t="shared" si="20"/>
        <v>6.5</v>
      </c>
      <c r="H73" s="273">
        <f t="shared" si="20"/>
        <v>7.5</v>
      </c>
      <c r="I73" s="273">
        <f t="shared" si="20"/>
        <v>8.5</v>
      </c>
      <c r="J73" s="273">
        <f t="shared" si="20"/>
        <v>9.5</v>
      </c>
      <c r="K73" s="273">
        <f t="shared" si="20"/>
        <v>10.5</v>
      </c>
      <c r="L73" s="273">
        <f t="shared" si="20"/>
        <v>11.5</v>
      </c>
      <c r="M73" s="273">
        <f t="shared" si="20"/>
        <v>12.5</v>
      </c>
      <c r="N73" s="273">
        <f t="shared" si="20"/>
        <v>13.5</v>
      </c>
      <c r="O73" s="273">
        <f t="shared" si="20"/>
        <v>14.5</v>
      </c>
      <c r="P73" s="273">
        <f t="shared" si="20"/>
        <v>15.5</v>
      </c>
      <c r="Q73" s="273">
        <f t="shared" si="20"/>
        <v>16.5</v>
      </c>
      <c r="R73" s="273">
        <f t="shared" si="20"/>
        <v>17.5</v>
      </c>
      <c r="S73" s="273">
        <f t="shared" si="20"/>
        <v>18.5</v>
      </c>
      <c r="T73" s="273">
        <f t="shared" si="20"/>
        <v>19.5</v>
      </c>
      <c r="U73" s="273">
        <f t="shared" si="20"/>
        <v>20.5</v>
      </c>
      <c r="V73" s="273">
        <f t="shared" si="20"/>
        <v>21.5</v>
      </c>
      <c r="W73" s="273">
        <f t="shared" si="20"/>
        <v>22.5</v>
      </c>
      <c r="X73" s="273">
        <f t="shared" si="20"/>
        <v>23.5</v>
      </c>
      <c r="Y73" s="273">
        <f t="shared" si="20"/>
        <v>24.5</v>
      </c>
      <c r="Z73" s="273">
        <f t="shared" si="20"/>
        <v>25.5</v>
      </c>
      <c r="AA73" s="273">
        <f t="shared" si="20"/>
        <v>26.5</v>
      </c>
      <c r="AB73" s="273">
        <f t="shared" si="20"/>
        <v>27.5</v>
      </c>
      <c r="AC73" s="273">
        <f t="shared" si="20"/>
        <v>28.5</v>
      </c>
      <c r="AD73" s="273">
        <f t="shared" si="20"/>
        <v>29.5</v>
      </c>
      <c r="AE73" s="273">
        <f t="shared" si="20"/>
        <v>30.5</v>
      </c>
      <c r="AF73" s="273">
        <f t="shared" si="20"/>
        <v>31.5</v>
      </c>
      <c r="AG73" s="273">
        <f t="shared" si="20"/>
        <v>32.5</v>
      </c>
      <c r="AH73" s="273">
        <f t="shared" si="20"/>
        <v>33.5</v>
      </c>
      <c r="AI73" s="273">
        <f t="shared" si="20"/>
        <v>34.5</v>
      </c>
      <c r="AJ73" s="273">
        <f t="shared" si="20"/>
        <v>35.5</v>
      </c>
      <c r="AK73" s="273">
        <f t="shared" si="20"/>
        <v>36.5</v>
      </c>
      <c r="AL73" s="273">
        <f t="shared" si="20"/>
        <v>37.5</v>
      </c>
      <c r="AM73" s="273">
        <f t="shared" si="20"/>
        <v>38.5</v>
      </c>
      <c r="AN73" s="273">
        <f t="shared" si="20"/>
        <v>39.5</v>
      </c>
      <c r="AO73" s="273">
        <f t="shared" si="20"/>
        <v>40.5</v>
      </c>
      <c r="AP73" s="273">
        <f t="shared" si="20"/>
        <v>41.5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6064824.0068035293</v>
      </c>
      <c r="C75" s="265">
        <f t="shared" si="22"/>
        <v>428344.51520518749</v>
      </c>
      <c r="D75" s="265">
        <f>D68</f>
        <v>1244503.2976248374</v>
      </c>
      <c r="E75" s="265">
        <f t="shared" si="22"/>
        <v>2173322.5774631626</v>
      </c>
      <c r="F75" s="265">
        <f t="shared" si="22"/>
        <v>2306197.9321486042</v>
      </c>
      <c r="G75" s="265">
        <f t="shared" si="22"/>
        <v>2446381.431341745</v>
      </c>
      <c r="H75" s="265">
        <f t="shared" si="22"/>
        <v>2594275.0229905085</v>
      </c>
      <c r="I75" s="265">
        <f t="shared" si="22"/>
        <v>2750302.762179954</v>
      </c>
      <c r="J75" s="265">
        <f t="shared" si="22"/>
        <v>2914912.0270248195</v>
      </c>
      <c r="K75" s="265">
        <f t="shared" si="22"/>
        <v>3088574.8014361518</v>
      </c>
      <c r="L75" s="265">
        <f t="shared" si="22"/>
        <v>3271789.0284401081</v>
      </c>
      <c r="M75" s="265">
        <f t="shared" si="22"/>
        <v>3465080.0379292816</v>
      </c>
      <c r="N75" s="265">
        <f t="shared" si="22"/>
        <v>3669002.0529403598</v>
      </c>
      <c r="O75" s="265">
        <f t="shared" si="22"/>
        <v>3884139.7787770471</v>
      </c>
      <c r="P75" s="265">
        <f t="shared" si="22"/>
        <v>4111110.0795347523</v>
      </c>
      <c r="Q75" s="265">
        <f t="shared" si="22"/>
        <v>4350563.74683413</v>
      </c>
      <c r="R75" s="265">
        <f t="shared" si="22"/>
        <v>4603187.3658349747</v>
      </c>
      <c r="S75" s="265">
        <f t="shared" si="22"/>
        <v>4869705.2838808661</v>
      </c>
      <c r="T75" s="265">
        <f t="shared" si="22"/>
        <v>5150881.6874192813</v>
      </c>
      <c r="U75" s="265">
        <f t="shared" si="22"/>
        <v>5447522.7931523081</v>
      </c>
      <c r="V75" s="265">
        <f t="shared" si="22"/>
        <v>5760479.1597006526</v>
      </c>
      <c r="W75" s="265">
        <f t="shared" si="22"/>
        <v>6090648.1264091562</v>
      </c>
      <c r="X75" s="265">
        <f t="shared" si="22"/>
        <v>6438976.3862866275</v>
      </c>
      <c r="Y75" s="265">
        <f t="shared" si="22"/>
        <v>6806462.7004573587</v>
      </c>
      <c r="Z75" s="265">
        <f t="shared" si="22"/>
        <v>7194160.7619074816</v>
      </c>
      <c r="AA75" s="265">
        <f t="shared" si="22"/>
        <v>7603182.2167373598</v>
      </c>
      <c r="AB75" s="265">
        <f t="shared" si="22"/>
        <v>8034699.851582882</v>
      </c>
      <c r="AC75" s="265">
        <f t="shared" si="22"/>
        <v>8489950.9563449081</v>
      </c>
      <c r="AD75" s="265">
        <f t="shared" si="22"/>
        <v>8970240.8718688432</v>
      </c>
      <c r="AE75" s="265">
        <f t="shared" si="22"/>
        <v>9476946.7327465974</v>
      </c>
      <c r="AF75" s="265">
        <f t="shared" si="22"/>
        <v>10011521.41597263</v>
      </c>
      <c r="AG75" s="265">
        <f t="shared" si="22"/>
        <v>10575497.70677609</v>
      </c>
      <c r="AH75" s="265">
        <f t="shared" si="22"/>
        <v>11170492.693573743</v>
      </c>
      <c r="AI75" s="265">
        <f t="shared" si="22"/>
        <v>11798212.404645266</v>
      </c>
      <c r="AJ75" s="265">
        <f t="shared" si="22"/>
        <v>12460456.699825721</v>
      </c>
      <c r="AK75" s="265">
        <f t="shared" si="22"/>
        <v>13159124.431241104</v>
      </c>
      <c r="AL75" s="265">
        <f t="shared" si="22"/>
        <v>13896218.88788433</v>
      </c>
      <c r="AM75" s="265">
        <f t="shared" si="22"/>
        <v>14673853.539642936</v>
      </c>
      <c r="AN75" s="265">
        <f t="shared" si="22"/>
        <v>15494258.097248266</v>
      </c>
      <c r="AO75" s="265">
        <f t="shared" si="22"/>
        <v>16359784.90552189</v>
      </c>
      <c r="AP75" s="265">
        <f>AP68</f>
        <v>17272915.68825056</v>
      </c>
    </row>
    <row r="76" spans="1:45" x14ac:dyDescent="0.2">
      <c r="A76" s="266" t="s">
        <v>317</v>
      </c>
      <c r="B76" s="258">
        <f t="shared" ref="B76:AO76" si="23">-B67</f>
        <v>0</v>
      </c>
      <c r="C76" s="258">
        <f>-C67</f>
        <v>242592.96227214116</v>
      </c>
      <c r="D76" s="258">
        <f t="shared" si="23"/>
        <v>242592.96227214116</v>
      </c>
      <c r="E76" s="258">
        <f t="shared" si="23"/>
        <v>242592.96227214116</v>
      </c>
      <c r="F76" s="258">
        <f>-C67</f>
        <v>242592.96227214116</v>
      </c>
      <c r="G76" s="258">
        <f t="shared" si="23"/>
        <v>242592.96227214116</v>
      </c>
      <c r="H76" s="258">
        <f t="shared" si="23"/>
        <v>242592.96227214116</v>
      </c>
      <c r="I76" s="258">
        <f t="shared" si="23"/>
        <v>242592.96227214116</v>
      </c>
      <c r="J76" s="258">
        <f t="shared" si="23"/>
        <v>242592.96227214116</v>
      </c>
      <c r="K76" s="258">
        <f t="shared" si="23"/>
        <v>242592.96227214116</v>
      </c>
      <c r="L76" s="258">
        <f>-L67</f>
        <v>242592.96227214116</v>
      </c>
      <c r="M76" s="258">
        <f>-M67</f>
        <v>242592.96227214116</v>
      </c>
      <c r="N76" s="258">
        <f t="shared" si="23"/>
        <v>242592.96227214116</v>
      </c>
      <c r="O76" s="258">
        <f t="shared" si="23"/>
        <v>242592.96227214116</v>
      </c>
      <c r="P76" s="258">
        <f t="shared" si="23"/>
        <v>242592.96227214116</v>
      </c>
      <c r="Q76" s="258">
        <f t="shared" si="23"/>
        <v>242592.96227214116</v>
      </c>
      <c r="R76" s="258">
        <f t="shared" si="23"/>
        <v>242592.96227214116</v>
      </c>
      <c r="S76" s="258">
        <f t="shared" si="23"/>
        <v>242592.96227214116</v>
      </c>
      <c r="T76" s="258">
        <f t="shared" si="23"/>
        <v>242592.96227214116</v>
      </c>
      <c r="U76" s="258">
        <f t="shared" si="23"/>
        <v>242592.96227214116</v>
      </c>
      <c r="V76" s="258">
        <f t="shared" si="23"/>
        <v>242592.96227214116</v>
      </c>
      <c r="W76" s="258">
        <f t="shared" si="23"/>
        <v>242592.96227214116</v>
      </c>
      <c r="X76" s="258">
        <f t="shared" si="23"/>
        <v>242592.96227214116</v>
      </c>
      <c r="Y76" s="258">
        <f t="shared" si="23"/>
        <v>242592.96227214116</v>
      </c>
      <c r="Z76" s="258">
        <f t="shared" si="23"/>
        <v>242592.96227214116</v>
      </c>
      <c r="AA76" s="258">
        <f t="shared" si="23"/>
        <v>242592.96227214116</v>
      </c>
      <c r="AB76" s="258">
        <f t="shared" si="23"/>
        <v>242592.96227214116</v>
      </c>
      <c r="AC76" s="258">
        <f t="shared" si="23"/>
        <v>242592.96227214116</v>
      </c>
      <c r="AD76" s="258">
        <f t="shared" si="23"/>
        <v>242592.96227214116</v>
      </c>
      <c r="AE76" s="258">
        <f t="shared" si="23"/>
        <v>242592.96227214116</v>
      </c>
      <c r="AF76" s="258">
        <f t="shared" si="23"/>
        <v>242592.96227214116</v>
      </c>
      <c r="AG76" s="258">
        <f t="shared" si="23"/>
        <v>242592.96227214116</v>
      </c>
      <c r="AH76" s="258">
        <f t="shared" si="23"/>
        <v>242592.96227214116</v>
      </c>
      <c r="AI76" s="258">
        <f t="shared" si="23"/>
        <v>242592.96227214116</v>
      </c>
      <c r="AJ76" s="258">
        <f t="shared" si="23"/>
        <v>242592.96227214116</v>
      </c>
      <c r="AK76" s="258">
        <f t="shared" si="23"/>
        <v>242592.96227214116</v>
      </c>
      <c r="AL76" s="258">
        <f t="shared" si="23"/>
        <v>242592.96227214116</v>
      </c>
      <c r="AM76" s="258">
        <f t="shared" si="23"/>
        <v>242592.96227214116</v>
      </c>
      <c r="AN76" s="258">
        <f t="shared" si="23"/>
        <v>242592.96227214116</v>
      </c>
      <c r="AO76" s="258">
        <f t="shared" si="23"/>
        <v>242592.96227214116</v>
      </c>
      <c r="AP76" s="258">
        <f>-AP67</f>
        <v>242592.96227214116</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-1212964.8013607059</v>
      </c>
      <c r="C78" s="258">
        <f>IF(SUM($B$71:C71)+SUM($A$78:B78)&gt;0,0,SUM($B$71:C71)-SUM($A$78:B78))</f>
        <v>-85668.903041037498</v>
      </c>
      <c r="D78" s="258">
        <f>IF(SUM($B$71:D71)+SUM($A$78:C78)&gt;0,0,SUM($B$71:D71)-SUM($A$78:C78))</f>
        <v>-248900.65952496743</v>
      </c>
      <c r="E78" s="258">
        <f>IF(SUM($B$71:E71)+SUM($A$78:D78)&gt;0,0,SUM($B$71:E71)-SUM($A$78:D78))</f>
        <v>-434664.51549263252</v>
      </c>
      <c r="F78" s="258">
        <f>IF(SUM($B$71:F71)+SUM($A$78:E78)&gt;0,0,SUM($B$71:F71)-SUM($A$78:E78))</f>
        <v>-461239.58642972098</v>
      </c>
      <c r="G78" s="258">
        <f>IF(SUM($B$71:G71)+SUM($A$78:F78)&gt;0,0,SUM($B$71:G71)-SUM($A$78:F78))</f>
        <v>-489276.28626834881</v>
      </c>
      <c r="H78" s="258">
        <f>IF(SUM($B$71:H71)+SUM($A$78:G78)&gt;0,0,SUM($B$71:H71)-SUM($A$78:G78))</f>
        <v>-518855.0045981016</v>
      </c>
      <c r="I78" s="258">
        <f>IF(SUM($B$71:I71)+SUM($A$78:H78)&gt;0,0,SUM($B$71:I71)-SUM($A$78:H78))</f>
        <v>-550060.55243599089</v>
      </c>
      <c r="J78" s="258">
        <f>IF(SUM($B$71:J71)+SUM($A$78:I78)&gt;0,0,SUM($B$71:J71)-SUM($A$78:I78))</f>
        <v>-582982.405404964</v>
      </c>
      <c r="K78" s="258">
        <f>IF(SUM($B$71:K71)+SUM($A$78:J78)&gt;0,0,SUM($B$71:K71)-SUM($A$78:J78))</f>
        <v>-617714.96028723009</v>
      </c>
      <c r="L78" s="258">
        <f>IF(SUM($B$71:L71)+SUM($A$78:K78)&gt;0,0,SUM($B$71:L71)-SUM($A$78:K78))</f>
        <v>-654357.8056880217</v>
      </c>
      <c r="M78" s="258">
        <f>IF(SUM($B$71:M71)+SUM($A$78:L78)&gt;0,0,SUM($B$71:M71)-SUM($A$78:L78))</f>
        <v>-693016.00758585613</v>
      </c>
      <c r="N78" s="258">
        <f>IF(SUM($B$71:N71)+SUM($A$78:M78)&gt;0,0,SUM($B$71:N71)-SUM($A$78:M78))</f>
        <v>-733800.41058807168</v>
      </c>
      <c r="O78" s="258">
        <f>IF(SUM($B$71:O71)+SUM($A$78:N78)&gt;0,0,SUM($B$71:O71)-SUM($A$78:N78))</f>
        <v>-776827.95575540978</v>
      </c>
      <c r="P78" s="258">
        <f>IF(SUM($B$71:P71)+SUM($A$78:O78)&gt;0,0,SUM($B$71:P71)-SUM($A$78:O78))</f>
        <v>-822222.01590695046</v>
      </c>
      <c r="Q78" s="258">
        <f>IF(SUM($B$71:Q71)+SUM($A$78:P78)&gt;0,0,SUM($B$71:Q71)-SUM($A$78:P78))</f>
        <v>-870112.74936682545</v>
      </c>
      <c r="R78" s="258">
        <f>IF(SUM($B$71:R71)+SUM($A$78:Q78)&gt;0,0,SUM($B$71:R71)-SUM($A$78:Q78))</f>
        <v>-920637.47316699475</v>
      </c>
      <c r="S78" s="258">
        <f>IF(SUM($B$71:S71)+SUM($A$78:R78)&gt;0,0,SUM($B$71:S71)-SUM($A$78:R78))</f>
        <v>-973941.05677617341</v>
      </c>
      <c r="T78" s="258">
        <f>IF(SUM($B$71:T71)+SUM($A$78:S78)&gt;0,0,SUM($B$71:T71)-SUM($A$78:S78))</f>
        <v>-1030176.3374838568</v>
      </c>
      <c r="U78" s="258">
        <f>IF(SUM($B$71:U71)+SUM($A$78:T78)&gt;0,0,SUM($B$71:U71)-SUM($A$78:T78))</f>
        <v>-1089504.5586304609</v>
      </c>
      <c r="V78" s="258">
        <f>IF(SUM($B$71:V71)+SUM($A$78:U78)&gt;0,0,SUM($B$71:V71)-SUM($A$78:U78))</f>
        <v>-1152095.8319401313</v>
      </c>
      <c r="W78" s="258">
        <f>IF(SUM($B$71:W71)+SUM($A$78:V78)&gt;0,0,SUM($B$71:W71)-SUM($A$78:V78))</f>
        <v>-1218129.6252818312</v>
      </c>
      <c r="X78" s="258">
        <f>IF(SUM($B$71:X71)+SUM($A$78:W78)&gt;0,0,SUM($B$71:X71)-SUM($A$78:W78))</f>
        <v>-1287795.2772573251</v>
      </c>
      <c r="Y78" s="258">
        <f>IF(SUM($B$71:Y71)+SUM($A$78:X78)&gt;0,0,SUM($B$71:Y71)-SUM($A$78:X78))</f>
        <v>-1361292.5400914736</v>
      </c>
      <c r="Z78" s="258">
        <f>IF(SUM($B$71:Z71)+SUM($A$78:Y78)&gt;0,0,SUM($B$71:Z71)-SUM($A$78:Y78))</f>
        <v>-1438832.1523814946</v>
      </c>
      <c r="AA78" s="258">
        <f>IF(SUM($B$71:AA71)+SUM($A$78:Z78)&gt;0,0,SUM($B$71:AA71)-SUM($A$78:Z78))</f>
        <v>-1520636.4433474727</v>
      </c>
      <c r="AB78" s="258">
        <f>IF(SUM($B$71:AB71)+SUM($A$78:AA78)&gt;0,0,SUM($B$71:AB71)-SUM($A$78:AA78))</f>
        <v>-1606939.9703165777</v>
      </c>
      <c r="AC78" s="258">
        <f>IF(SUM($B$71:AC71)+SUM($A$78:AB78)&gt;0,0,SUM($B$71:AC71)-SUM($A$78:AB78))</f>
        <v>-1697990.1912689805</v>
      </c>
      <c r="AD78" s="258">
        <f>IF(SUM($B$71:AD71)+SUM($A$78:AC78)&gt;0,0,SUM($B$71:AD71)-SUM($A$78:AC78))</f>
        <v>-1794048.1743737683</v>
      </c>
      <c r="AE78" s="258">
        <f>IF(SUM($B$71:AE71)+SUM($A$78:AD78)&gt;0,0,SUM($B$71:AE71)-SUM($A$78:AD78))</f>
        <v>-1895389.346549321</v>
      </c>
      <c r="AF78" s="258">
        <f>IF(SUM($B$71:AF71)+SUM($A$78:AE78)&gt;0,0,SUM($B$71:AF71)-SUM($A$78:AE78))</f>
        <v>-2002304.283194527</v>
      </c>
      <c r="AG78" s="258">
        <f>IF(SUM($B$71:AG71)+SUM($A$78:AF78)&gt;0,0,SUM($B$71:AG71)-SUM($A$78:AF78))</f>
        <v>-2115099.5413552187</v>
      </c>
      <c r="AH78" s="258">
        <f>IF(SUM($B$71:AH71)+SUM($A$78:AG78)&gt;0,0,SUM($B$71:AH71)-SUM($A$78:AG78))</f>
        <v>-2234098.5387147516</v>
      </c>
      <c r="AI78" s="258">
        <f>IF(SUM($B$71:AI71)+SUM($A$78:AH78)&gt;0,0,SUM($B$71:AI71)-SUM($A$78:AH78))</f>
        <v>-2359642.4809290543</v>
      </c>
      <c r="AJ78" s="258">
        <f>IF(SUM($B$71:AJ71)+SUM($A$78:AI78)&gt;0,0,SUM($B$71:AJ71)-SUM($A$78:AI78))</f>
        <v>-2492091.3399651423</v>
      </c>
      <c r="AK78" s="258">
        <f>IF(SUM($B$71:AK71)+SUM($A$78:AJ78)&gt;0,0,SUM($B$71:AK71)-SUM($A$78:AJ78))</f>
        <v>-2631824.8862482235</v>
      </c>
      <c r="AL78" s="258">
        <f>IF(SUM($B$71:AL71)+SUM($A$78:AK78)&gt;0,0,SUM($B$71:AL71)-SUM($A$78:AK78))</f>
        <v>-2779243.7775768638</v>
      </c>
      <c r="AM78" s="258">
        <f>IF(SUM($B$71:AM71)+SUM($A$78:AL78)&gt;0,0,SUM($B$71:AM71)-SUM($A$78:AL78))</f>
        <v>-2934770.7079285905</v>
      </c>
      <c r="AN78" s="258">
        <f>IF(SUM($B$71:AN71)+SUM($A$78:AM78)&gt;0,0,SUM($B$71:AN71)-SUM($A$78:AM78))</f>
        <v>-3098851.6194496527</v>
      </c>
      <c r="AO78" s="258">
        <f>IF(SUM($B$71:AO71)+SUM($A$78:AN78)&gt;0,0,SUM($B$71:AO71)-SUM($A$78:AN78))</f>
        <v>-3271956.9811043814</v>
      </c>
      <c r="AP78" s="258">
        <f>IF(SUM($B$71:AP71)+SUM($A$78:AO78)&gt;0,0,SUM($B$71:AP71)-SUM($A$78:AO78))</f>
        <v>-3454583.1376501098</v>
      </c>
    </row>
    <row r="79" spans="1:45" x14ac:dyDescent="0.2">
      <c r="A79" s="266" t="s">
        <v>314</v>
      </c>
      <c r="B79" s="258">
        <f>IF(((SUM($B$59:B59)+SUM($B$61:B64))+SUM($B$81:B81))&lt;0,((SUM($B$59:B59)+SUM($B$61:B64))+SUM($B$81:B81))*0.18-SUM($A$79:A79),IF(SUM(A$79:$B79)&lt;0,0-SUM(A$79:$B79),0))</f>
        <v>-8.9999999664723863E-3</v>
      </c>
      <c r="C79" s="258">
        <f>IF(((SUM($B$59:C59)+SUM($B$61:C64))+SUM($B$81:C81))&lt;0,((SUM($B$59:C59)+SUM($B$61:C64))+SUM($B$81:C81))*0.18-SUM($A$79:B79),IF(SUM($B$79:B79)&lt;0,0-SUM($B$79:B79),0))</f>
        <v>8.9999999664723863E-3</v>
      </c>
      <c r="D79" s="258">
        <f>IF(((SUM($B$59:D59)+SUM($B$61:D64))+SUM($B$81:D81))&lt;0,((SUM($B$59:D59)+SUM($B$61:D64))+SUM($B$81:D81))*0.18-SUM($A$79:C79),IF(SUM($B$79:C79)&lt;0,0-SUM($B$79:C79),0))</f>
        <v>0</v>
      </c>
      <c r="E79" s="258">
        <f>IF(((SUM($B$59:E59)+SUM($B$61:E64))+SUM($B$81:E81))&lt;0,((SUM($B$59:E59)+SUM($B$61:E64))+SUM($B$81:E81))*0.18-SUM($A$79:D79),IF(SUM($B$79:D79)&lt;0,0-SUM($B$79:D79),0))</f>
        <v>0</v>
      </c>
      <c r="F79" s="258">
        <f>IF(((SUM($B$59:F59)+SUM($B$61:F64))+SUM($B$81:F81))&lt;0,((SUM($B$59:F59)+SUM($B$61:F64))+SUM($B$81:F81))*0.18-SUM($A$79:E79),IF(SUM($B$79:E79)&lt;0,0-SUM($B$79:E79),0))</f>
        <v>0</v>
      </c>
      <c r="G79" s="258">
        <f>IF(((SUM($B$59:G59)+SUM($B$61:G64))+SUM($B$81:G81))&lt;0,((SUM($B$59:G59)+SUM($B$61:G64))+SUM($B$81:G81))*0.18-SUM($A$79:F79),IF(SUM($B$79:F79)&lt;0,0-SUM($B$79:F79),0))</f>
        <v>0</v>
      </c>
      <c r="H79" s="258">
        <f>IF(((SUM($B$59:H59)+SUM($B$61:H64))+SUM($B$81:H81))&lt;0,((SUM($B$59:H59)+SUM($B$61:H64))+SUM($B$81:H81))*0.18-SUM($A$79:G79),IF(SUM($B$79:G79)&lt;0,0-SUM($B$79:G79),0))</f>
        <v>0</v>
      </c>
      <c r="I79" s="258">
        <f>IF(((SUM($B$59:I59)+SUM($B$61:I64))+SUM($B$81:I81))&lt;0,((SUM($B$59:I59)+SUM($B$61:I64))+SUM($B$81:I81))*0.18-SUM($A$79:H79),IF(SUM($B$79:H79)&lt;0,0-SUM($B$79:H79),0))</f>
        <v>0</v>
      </c>
      <c r="J79" s="258">
        <f>IF(((SUM($B$59:J59)+SUM($B$61:J64))+SUM($B$81:J81))&lt;0,((SUM($B$59:J59)+SUM($B$61:J64))+SUM($B$81:J81))*0.18-SUM($A$79:I79),IF(SUM($B$79:I79)&lt;0,0-SUM($B$79:I79),0))</f>
        <v>0</v>
      </c>
      <c r="K79" s="258">
        <f>IF(((SUM($B$59:K59)+SUM($B$61:K64))+SUM($B$81:K81))&lt;0,((SUM($B$59:K59)+SUM($B$61:K64))+SUM($B$81:K81))*0.18-SUM($A$79:J79),IF(SUM($B$79:J79)&lt;0,0-SUM($B$79:J79),0))</f>
        <v>0</v>
      </c>
      <c r="L79" s="258">
        <f>IF(((SUM($B$59:L59)+SUM($B$61:L64))+SUM($B$81:L81))&lt;0,((SUM($B$59:L59)+SUM($B$61:L64))+SUM($B$81:L81))*0.18-SUM($A$79:K79),IF(SUM($B$79:K79)&lt;0,0-SUM($B$79:K79),0))</f>
        <v>0</v>
      </c>
      <c r="M79" s="258">
        <f>IF(((SUM($B$59:M59)+SUM($B$61:M64))+SUM($B$81:M81))&lt;0,((SUM($B$59:M59)+SUM($B$61:M64))+SUM($B$81:M81))*0.18-SUM($A$79:L79),IF(SUM($B$79:L79)&lt;0,0-SUM($B$79:L79),0))</f>
        <v>0</v>
      </c>
      <c r="N79" s="258">
        <f>IF(((SUM($B$59:N59)+SUM($B$61:N64))+SUM($B$81:N81))&lt;0,((SUM($B$59:N59)+SUM($B$61:N64))+SUM($B$81:N81))*0.18-SUM($A$79:M79),IF(SUM($B$79:M79)&lt;0,0-SUM($B$79:M79),0))</f>
        <v>0</v>
      </c>
      <c r="O79" s="258">
        <f>IF(((SUM($B$59:O59)+SUM($B$61:O64))+SUM($B$81:O81))&lt;0,((SUM($B$59:O59)+SUM($B$61:O64))+SUM($B$81:O81))*0.18-SUM($A$79:N79),IF(SUM($B$79:N79)&lt;0,0-SUM($B$79:N79),0))</f>
        <v>0</v>
      </c>
      <c r="P79" s="258">
        <f>IF(((SUM($B$59:P59)+SUM($B$61:P64))+SUM($B$81:P81))&lt;0,((SUM($B$59:P59)+SUM($B$61:P64))+SUM($B$81:P81))*0.18-SUM($A$79:O79),IF(SUM($B$79:O79)&lt;0,0-SUM($B$79:O79),0))</f>
        <v>0</v>
      </c>
      <c r="Q79" s="258">
        <f>IF(((SUM($B$59:Q59)+SUM($B$61:Q64))+SUM($B$81:Q81))&lt;0,((SUM($B$59:Q59)+SUM($B$61:Q64))+SUM($B$81:Q81))*0.18-SUM($A$79:P79),IF(SUM($B$79:P79)&lt;0,0-SUM($B$79:P79),0))</f>
        <v>0</v>
      </c>
      <c r="R79" s="258">
        <f>IF(((SUM($B$59:R59)+SUM($B$61:R64))+SUM($B$81:R81))&lt;0,((SUM($B$59:R59)+SUM($B$61:R64))+SUM($B$81:R81))*0.18-SUM($A$79:Q79),IF(SUM($B$79:Q79)&lt;0,0-SUM($B$79:Q79),0))</f>
        <v>0</v>
      </c>
      <c r="S79" s="258">
        <f>IF(((SUM($B$59:S59)+SUM($B$61:S64))+SUM($B$81:S81))&lt;0,((SUM($B$59:S59)+SUM($B$61:S64))+SUM($B$81:S81))*0.18-SUM($A$79:R79),IF(SUM($B$79:R79)&lt;0,0-SUM($B$79:R79),0))</f>
        <v>0</v>
      </c>
      <c r="T79" s="258">
        <f>IF(((SUM($B$59:T59)+SUM($B$61:T64))+SUM($B$81:T81))&lt;0,((SUM($B$59:T59)+SUM($B$61:T64))+SUM($B$81:T81))*0.18-SUM($A$79:S79),IF(SUM($B$79:S79)&lt;0,0-SUM($B$79:S79),0))</f>
        <v>0</v>
      </c>
      <c r="U79" s="258">
        <f>IF(((SUM($B$59:U59)+SUM($B$61:U64))+SUM($B$81:U81))&lt;0,((SUM($B$59:U59)+SUM($B$61:U64))+SUM($B$81:U81))*0.18-SUM($A$79:T79),IF(SUM($B$79:T79)&lt;0,0-SUM($B$79:T79),0))</f>
        <v>0</v>
      </c>
      <c r="V79" s="258">
        <f>IF(((SUM($B$59:V59)+SUM($B$61:V64))+SUM($B$81:V81))&lt;0,((SUM($B$59:V59)+SUM($B$61:V64))+SUM($B$81:V81))*0.18-SUM($A$79:U79),IF(SUM($B$79:U79)&lt;0,0-SUM($B$79:U79),0))</f>
        <v>0</v>
      </c>
      <c r="W79" s="258">
        <f>IF(((SUM($B$59:W59)+SUM($B$61:W64))+SUM($B$81:W81))&lt;0,((SUM($B$59:W59)+SUM($B$61:W64))+SUM($B$81:W81))*0.18-SUM($A$79:V79),IF(SUM($B$79:V79)&lt;0,0-SUM($B$79:V79),0))</f>
        <v>0</v>
      </c>
      <c r="X79" s="258">
        <f>IF(((SUM($B$59:X59)+SUM($B$61:X64))+SUM($B$81:X81))&lt;0,((SUM($B$59:X59)+SUM($B$61:X64))+SUM($B$81:X81))*0.18-SUM($A$79:W79),IF(SUM($B$79:W79)&lt;0,0-SUM($B$79:W79),0))</f>
        <v>0</v>
      </c>
      <c r="Y79" s="258">
        <f>IF(((SUM($B$59:Y59)+SUM($B$61:Y64))+SUM($B$81:Y81))&lt;0,((SUM($B$59:Y59)+SUM($B$61:Y64))+SUM($B$81:Y81))*0.18-SUM($A$79:X79),IF(SUM($B$79:X79)&lt;0,0-SUM($B$79:X79),0))</f>
        <v>0</v>
      </c>
      <c r="Z79" s="258">
        <f>IF(((SUM($B$59:Z59)+SUM($B$61:Z64))+SUM($B$81:Z81))&lt;0,((SUM($B$59:Z59)+SUM($B$61:Z64))+SUM($B$81:Z81))*0.18-SUM($A$79:Y79),IF(SUM($B$79:Y79)&lt;0,0-SUM($B$79:Y79),0))</f>
        <v>0</v>
      </c>
      <c r="AA79" s="258">
        <f>IF(((SUM($B$59:AA59)+SUM($B$61:AA64))+SUM($B$81:AA81))&lt;0,((SUM($B$59:AA59)+SUM($B$61:AA64))+SUM($B$81:AA81))*0.18-SUM($A$79:Z79),IF(SUM($B$79:Z79)&lt;0,0-SUM($B$79:Z79),0))</f>
        <v>0</v>
      </c>
      <c r="AB79" s="258">
        <f>IF(((SUM($B$59:AB59)+SUM($B$61:AB64))+SUM($B$81:AB81))&lt;0,((SUM($B$59:AB59)+SUM($B$61:AB64))+SUM($B$81:AB81))*0.18-SUM($A$79:AA79),IF(SUM($B$79:AA79)&lt;0,0-SUM($B$79:AA79),0))</f>
        <v>0</v>
      </c>
      <c r="AC79" s="258">
        <f>IF(((SUM($B$59:AC59)+SUM($B$61:AC64))+SUM($B$81:AC81))&lt;0,((SUM($B$59:AC59)+SUM($B$61:AC64))+SUM($B$81:AC81))*0.18-SUM($A$79:AB79),IF(SUM($B$79:AB79)&lt;0,0-SUM($B$79:AB79),0))</f>
        <v>0</v>
      </c>
      <c r="AD79" s="258">
        <f>IF(((SUM($B$59:AD59)+SUM($B$61:AD64))+SUM($B$81:AD81))&lt;0,((SUM($B$59:AD59)+SUM($B$61:AD64))+SUM($B$81:AD81))*0.18-SUM($A$79:AC79),IF(SUM($B$79:AC79)&lt;0,0-SUM($B$79:AC79),0))</f>
        <v>0</v>
      </c>
      <c r="AE79" s="258">
        <f>IF(((SUM($B$59:AE59)+SUM($B$61:AE64))+SUM($B$81:AE81))&lt;0,((SUM($B$59:AE59)+SUM($B$61:AE64))+SUM($B$81:AE81))*0.18-SUM($A$79:AD79),IF(SUM($B$79:AD79)&lt;0,0-SUM($B$79:AD79),0))</f>
        <v>0</v>
      </c>
      <c r="AF79" s="258">
        <f>IF(((SUM($B$59:AF59)+SUM($B$61:AF64))+SUM($B$81:AF81))&lt;0,((SUM($B$59:AF59)+SUM($B$61:AF64))+SUM($B$81:AF81))*0.18-SUM($A$79:AE79),IF(SUM($B$79:AE79)&lt;0,0-SUM($B$79:AE79),0))</f>
        <v>0</v>
      </c>
      <c r="AG79" s="258">
        <f>IF(((SUM($B$59:AG59)+SUM($B$61:AG64))+SUM($B$81:AG81))&lt;0,((SUM($B$59:AG59)+SUM($B$61:AG64))+SUM($B$81:AG81))*0.18-SUM($A$79:AF79),IF(SUM($B$79:AF79)&lt;0,0-SUM($B$79:AF79),0))</f>
        <v>0</v>
      </c>
      <c r="AH79" s="258">
        <f>IF(((SUM($B$59:AH59)+SUM($B$61:AH64))+SUM($B$81:AH81))&lt;0,((SUM($B$59:AH59)+SUM($B$61:AH64))+SUM($B$81:AH81))*0.18-SUM($A$79:AG79),IF(SUM($B$79:AG79)&lt;0,0-SUM($B$79:AG79),0))</f>
        <v>0</v>
      </c>
      <c r="AI79" s="258">
        <f>IF(((SUM($B$59:AI59)+SUM($B$61:AI64))+SUM($B$81:AI81))&lt;0,((SUM($B$59:AI59)+SUM($B$61:AI64))+SUM($B$81:AI81))*0.18-SUM($A$79:AH79),IF(SUM($B$79:AH79)&lt;0,0-SUM($B$79:AH79),0))</f>
        <v>0</v>
      </c>
      <c r="AJ79" s="258">
        <f>IF(((SUM($B$59:AJ59)+SUM($B$61:AJ64))+SUM($B$81:AJ81))&lt;0,((SUM($B$59:AJ59)+SUM($B$61:AJ64))+SUM($B$81:AJ81))*0.18-SUM($A$79:AI79),IF(SUM($B$79:AI79)&lt;0,0-SUM($B$79:AI79),0))</f>
        <v>0</v>
      </c>
      <c r="AK79" s="258">
        <f>IF(((SUM($B$59:AK59)+SUM($B$61:AK64))+SUM($B$81:AK81))&lt;0,((SUM($B$59:AK59)+SUM($B$61:AK64))+SUM($B$81:AK81))*0.18-SUM($A$79:AJ79),IF(SUM($B$79:AJ79)&lt;0,0-SUM($B$79:AJ79),0))</f>
        <v>0</v>
      </c>
      <c r="AL79" s="258">
        <f>IF(((SUM($B$59:AL59)+SUM($B$61:AL64))+SUM($B$81:AL81))&lt;0,((SUM($B$59:AL59)+SUM($B$61:AL64))+SUM($B$81:AL81))*0.18-SUM($A$79:AK79),IF(SUM($B$79:AK79)&lt;0,0-SUM($B$79:AK79),0))</f>
        <v>0</v>
      </c>
      <c r="AM79" s="258">
        <f>IF(((SUM($B$59:AM59)+SUM($B$61:AM64))+SUM($B$81:AM81))&lt;0,((SUM($B$59:AM59)+SUM($B$61:AM64))+SUM($B$81:AM81))*0.18-SUM($A$79:AL79),IF(SUM($B$79:AL79)&lt;0,0-SUM($B$79:AL79),0))</f>
        <v>0</v>
      </c>
      <c r="AN79" s="258">
        <f>IF(((SUM($B$59:AN59)+SUM($B$61:AN64))+SUM($B$81:AN81))&lt;0,((SUM($B$59:AN59)+SUM($B$61:AN64))+SUM($B$81:AN81))*0.18-SUM($A$79:AM79),IF(SUM($B$79:AM79)&lt;0,0-SUM($B$79:AM79),0))</f>
        <v>0</v>
      </c>
      <c r="AO79" s="258">
        <f>IF(((SUM($B$59:AO59)+SUM($B$61:AO64))+SUM($B$81:AO81))&lt;0,((SUM($B$59:AO59)+SUM($B$61:AO64))+SUM($B$81:AO81))*0.18-SUM($A$79:AN79),IF(SUM($B$79:AN79)&lt;0,0-SUM($B$79:AN79),0))</f>
        <v>0</v>
      </c>
      <c r="AP79" s="258">
        <f>IF(((SUM($B$59:AP59)+SUM($B$61:AP64))+SUM($B$81:AP81))&lt;0,((SUM($B$59:AP59)+SUM($B$61:AP64))+SUM($B$81:AP81))*0.18-SUM($A$79:AO79),IF(SUM($B$79:AO79)&lt;0,0-SUM($B$79:AO79),0))</f>
        <v>0</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562</v>
      </c>
      <c r="B81" s="258">
        <f>-$B$126</f>
        <v>-6064824.0568035292</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-6064824.0568035292</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-1212964.8603607053</v>
      </c>
      <c r="C83" s="265">
        <f t="shared" ref="C83:V83" si="27">SUM(C75:C82)</f>
        <v>585268.58343629108</v>
      </c>
      <c r="D83" s="265">
        <f t="shared" si="27"/>
        <v>1238195.6003720111</v>
      </c>
      <c r="E83" s="265">
        <f t="shared" si="27"/>
        <v>1981251.0242426712</v>
      </c>
      <c r="F83" s="265">
        <f t="shared" si="27"/>
        <v>2087551.3079910243</v>
      </c>
      <c r="G83" s="265">
        <f t="shared" si="27"/>
        <v>2199698.1073455373</v>
      </c>
      <c r="H83" s="265">
        <f t="shared" si="27"/>
        <v>2318012.980664548</v>
      </c>
      <c r="I83" s="265">
        <f t="shared" si="27"/>
        <v>2442835.1720161042</v>
      </c>
      <c r="J83" s="265">
        <f t="shared" si="27"/>
        <v>2574522.5838919966</v>
      </c>
      <c r="K83" s="265">
        <f t="shared" si="27"/>
        <v>2713452.8034210629</v>
      </c>
      <c r="L83" s="265">
        <f t="shared" si="27"/>
        <v>2860024.1850242275</v>
      </c>
      <c r="M83" s="265">
        <f t="shared" si="27"/>
        <v>3014656.9926155666</v>
      </c>
      <c r="N83" s="265">
        <f t="shared" si="27"/>
        <v>3177794.6046244293</v>
      </c>
      <c r="O83" s="265">
        <f t="shared" si="27"/>
        <v>3349904.7852937784</v>
      </c>
      <c r="P83" s="265">
        <f t="shared" si="27"/>
        <v>3531481.025899943</v>
      </c>
      <c r="Q83" s="265">
        <f t="shared" si="27"/>
        <v>3723043.9597394457</v>
      </c>
      <c r="R83" s="265">
        <f t="shared" si="27"/>
        <v>3925142.8549401211</v>
      </c>
      <c r="S83" s="265">
        <f t="shared" si="27"/>
        <v>4138357.1893768338</v>
      </c>
      <c r="T83" s="265">
        <f t="shared" si="27"/>
        <v>4363298.3122075656</v>
      </c>
      <c r="U83" s="265">
        <f t="shared" si="27"/>
        <v>4600611.1967939883</v>
      </c>
      <c r="V83" s="265">
        <f t="shared" si="27"/>
        <v>4850976.2900326625</v>
      </c>
      <c r="W83" s="265">
        <f>SUM(W75:W82)</f>
        <v>5115111.4633994661</v>
      </c>
      <c r="X83" s="265">
        <f>SUM(X75:X82)</f>
        <v>5393774.0713014435</v>
      </c>
      <c r="Y83" s="265">
        <f>SUM(Y75:Y82)</f>
        <v>5687763.1226380263</v>
      </c>
      <c r="Z83" s="265">
        <f>SUM(Z75:Z82)</f>
        <v>5997921.5717981281</v>
      </c>
      <c r="AA83" s="265">
        <f t="shared" ref="AA83:AP83" si="28">SUM(AA75:AA82)</f>
        <v>6325138.7356620282</v>
      </c>
      <c r="AB83" s="265">
        <f t="shared" si="28"/>
        <v>6670352.8435384454</v>
      </c>
      <c r="AC83" s="265">
        <f t="shared" si="28"/>
        <v>7034553.7273480687</v>
      </c>
      <c r="AD83" s="265">
        <f t="shared" si="28"/>
        <v>7418785.6597672161</v>
      </c>
      <c r="AE83" s="265">
        <f t="shared" si="28"/>
        <v>7824150.3484694175</v>
      </c>
      <c r="AF83" s="265">
        <f t="shared" si="28"/>
        <v>8251810.0950502437</v>
      </c>
      <c r="AG83" s="265">
        <f t="shared" si="28"/>
        <v>8702991.1276930124</v>
      </c>
      <c r="AH83" s="265">
        <f t="shared" si="28"/>
        <v>9178987.1171311326</v>
      </c>
      <c r="AI83" s="265">
        <f t="shared" si="28"/>
        <v>9681162.8859883528</v>
      </c>
      <c r="AJ83" s="265">
        <f t="shared" si="28"/>
        <v>10210958.32213272</v>
      </c>
      <c r="AK83" s="265">
        <f t="shared" si="28"/>
        <v>10769892.507265022</v>
      </c>
      <c r="AL83" s="265">
        <f t="shared" si="28"/>
        <v>11359568.072579607</v>
      </c>
      <c r="AM83" s="265">
        <f t="shared" si="28"/>
        <v>11981675.793986486</v>
      </c>
      <c r="AN83" s="265">
        <f t="shared" si="28"/>
        <v>12637999.440070754</v>
      </c>
      <c r="AO83" s="265">
        <f t="shared" si="28"/>
        <v>13330420.88668965</v>
      </c>
      <c r="AP83" s="265">
        <f t="shared" si="28"/>
        <v>14060925.512872592</v>
      </c>
    </row>
    <row r="84" spans="1:45" ht="14.25" x14ac:dyDescent="0.2">
      <c r="A84" s="267" t="s">
        <v>310</v>
      </c>
      <c r="B84" s="265">
        <f>SUM($B$83:B83)</f>
        <v>-1212964.8603607053</v>
      </c>
      <c r="C84" s="265">
        <f>SUM($B$83:C83)</f>
        <v>-627696.27692441421</v>
      </c>
      <c r="D84" s="265">
        <f>SUM($B$83:D83)</f>
        <v>610499.32344759686</v>
      </c>
      <c r="E84" s="265">
        <f>SUM($B$83:E83)</f>
        <v>2591750.347690268</v>
      </c>
      <c r="F84" s="265">
        <f>SUM($B$83:F83)</f>
        <v>4679301.6556812925</v>
      </c>
      <c r="G84" s="265">
        <f>SUM($B$83:G83)</f>
        <v>6878999.7630268298</v>
      </c>
      <c r="H84" s="265">
        <f>SUM($B$83:H83)</f>
        <v>9197012.7436913773</v>
      </c>
      <c r="I84" s="265">
        <f>SUM($B$83:I83)</f>
        <v>11639847.915707482</v>
      </c>
      <c r="J84" s="265">
        <f>SUM($B$83:J83)</f>
        <v>14214370.499599479</v>
      </c>
      <c r="K84" s="265">
        <f>SUM($B$83:K83)</f>
        <v>16927823.303020541</v>
      </c>
      <c r="L84" s="265">
        <f>SUM($B$83:L83)</f>
        <v>19787847.488044769</v>
      </c>
      <c r="M84" s="265">
        <f>SUM($B$83:M83)</f>
        <v>22802504.480660334</v>
      </c>
      <c r="N84" s="265">
        <f>SUM($B$83:N83)</f>
        <v>25980299.085284762</v>
      </c>
      <c r="O84" s="265">
        <f>SUM($B$83:O83)</f>
        <v>29330203.870578542</v>
      </c>
      <c r="P84" s="265">
        <f>SUM($B$83:P83)</f>
        <v>32861684.896478485</v>
      </c>
      <c r="Q84" s="265">
        <f>SUM($B$83:Q83)</f>
        <v>36584728.856217928</v>
      </c>
      <c r="R84" s="265">
        <f>SUM($B$83:R83)</f>
        <v>40509871.711158052</v>
      </c>
      <c r="S84" s="265">
        <f>SUM($B$83:S83)</f>
        <v>44648228.900534883</v>
      </c>
      <c r="T84" s="265">
        <f>SUM($B$83:T83)</f>
        <v>49011527.212742448</v>
      </c>
      <c r="U84" s="265">
        <f>SUM($B$83:U83)</f>
        <v>53612138.409536436</v>
      </c>
      <c r="V84" s="265">
        <f>SUM($B$83:V83)</f>
        <v>58463114.699569099</v>
      </c>
      <c r="W84" s="265">
        <f>SUM($B$83:W83)</f>
        <v>63578226.162968561</v>
      </c>
      <c r="X84" s="265">
        <f>SUM($B$83:X83)</f>
        <v>68972000.234270006</v>
      </c>
      <c r="Y84" s="265">
        <f>SUM($B$83:Y83)</f>
        <v>74659763.356908038</v>
      </c>
      <c r="Z84" s="265">
        <f>SUM($B$83:Z83)</f>
        <v>80657684.928706169</v>
      </c>
      <c r="AA84" s="265">
        <f>SUM($B$83:AA83)</f>
        <v>86982823.664368197</v>
      </c>
      <c r="AB84" s="265">
        <f>SUM($B$83:AB83)</f>
        <v>93653176.507906646</v>
      </c>
      <c r="AC84" s="265">
        <f>SUM($B$83:AC83)</f>
        <v>100687730.23525472</v>
      </c>
      <c r="AD84" s="265">
        <f>SUM($B$83:AD83)</f>
        <v>108106515.89502193</v>
      </c>
      <c r="AE84" s="265">
        <f>SUM($B$83:AE83)</f>
        <v>115930666.24349135</v>
      </c>
      <c r="AF84" s="265">
        <f>SUM($B$83:AF83)</f>
        <v>124182476.3385416</v>
      </c>
      <c r="AG84" s="265">
        <f>SUM($B$83:AG83)</f>
        <v>132885467.46623461</v>
      </c>
      <c r="AH84" s="265">
        <f>SUM($B$83:AH83)</f>
        <v>142064454.58336574</v>
      </c>
      <c r="AI84" s="265">
        <f>SUM($B$83:AI83)</f>
        <v>151745617.46935409</v>
      </c>
      <c r="AJ84" s="265">
        <f>SUM($B$83:AJ83)</f>
        <v>161956575.7914868</v>
      </c>
      <c r="AK84" s="265">
        <f>SUM($B$83:AK83)</f>
        <v>172726468.29875183</v>
      </c>
      <c r="AL84" s="265">
        <f>SUM($B$83:AL83)</f>
        <v>184086036.37133145</v>
      </c>
      <c r="AM84" s="265">
        <f>SUM($B$83:AM83)</f>
        <v>196067712.16531795</v>
      </c>
      <c r="AN84" s="265">
        <f>SUM($B$83:AN83)</f>
        <v>208705711.6053887</v>
      </c>
      <c r="AO84" s="265">
        <f>SUM($B$83:AO83)</f>
        <v>222036132.49207836</v>
      </c>
      <c r="AP84" s="265">
        <f>SUM($B$83:AP83)</f>
        <v>236097058.00495094</v>
      </c>
    </row>
    <row r="85" spans="1:45" x14ac:dyDescent="0.2">
      <c r="A85" s="266" t="s">
        <v>563</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64" t="s">
        <v>309</v>
      </c>
      <c r="B86" s="265">
        <f>B83*B85</f>
        <v>-916996.43897890195</v>
      </c>
      <c r="C86" s="265">
        <f>C83*C85</f>
        <v>367187.25204787136</v>
      </c>
      <c r="D86" s="265">
        <f t="shared" ref="D86:AO86" si="30">D83*D85</f>
        <v>644665.74233749404</v>
      </c>
      <c r="E86" s="265">
        <f t="shared" si="30"/>
        <v>856047.36140179972</v>
      </c>
      <c r="F86" s="265">
        <f t="shared" si="30"/>
        <v>748528.60301982309</v>
      </c>
      <c r="G86" s="265">
        <f t="shared" si="30"/>
        <v>654556.70540384203</v>
      </c>
      <c r="H86" s="265">
        <f t="shared" si="30"/>
        <v>572417.64397168474</v>
      </c>
      <c r="I86" s="265">
        <f t="shared" si="30"/>
        <v>500615.46951666131</v>
      </c>
      <c r="J86" s="265">
        <f t="shared" si="30"/>
        <v>437844.36038445856</v>
      </c>
      <c r="K86" s="265">
        <f t="shared" si="30"/>
        <v>382964.28998877236</v>
      </c>
      <c r="L86" s="265">
        <f t="shared" si="30"/>
        <v>334979.83642591792</v>
      </c>
      <c r="M86" s="265">
        <f t="shared" si="30"/>
        <v>293021.72380464181</v>
      </c>
      <c r="N86" s="265">
        <f t="shared" si="30"/>
        <v>256330.73926757203</v>
      </c>
      <c r="O86" s="265">
        <f t="shared" si="30"/>
        <v>224243.71671693632</v>
      </c>
      <c r="P86" s="265">
        <f t="shared" si="30"/>
        <v>196181.31897587384</v>
      </c>
      <c r="Q86" s="265">
        <f t="shared" si="30"/>
        <v>171637.38538290601</v>
      </c>
      <c r="R86" s="265">
        <f t="shared" si="30"/>
        <v>150169.64237496504</v>
      </c>
      <c r="S86" s="265">
        <f t="shared" si="30"/>
        <v>131391.60110404488</v>
      </c>
      <c r="T86" s="265">
        <f t="shared" si="30"/>
        <v>114965.48910544284</v>
      </c>
      <c r="U86" s="265">
        <f t="shared" si="30"/>
        <v>100596.08296676235</v>
      </c>
      <c r="V86" s="265">
        <f t="shared" si="30"/>
        <v>88025.32624595119</v>
      </c>
      <c r="W86" s="265">
        <f t="shared" si="30"/>
        <v>77027.631906997791</v>
      </c>
      <c r="X86" s="265">
        <f t="shared" si="30"/>
        <v>67405.781588486745</v>
      </c>
      <c r="Y86" s="265">
        <f t="shared" si="30"/>
        <v>58987.345356414167</v>
      </c>
      <c r="Z86" s="265">
        <f t="shared" si="30"/>
        <v>51621.555446084654</v>
      </c>
      <c r="AA86" s="265">
        <f t="shared" si="30"/>
        <v>45176.576065313107</v>
      </c>
      <c r="AB86" s="265">
        <f t="shared" si="30"/>
        <v>39537.118782744044</v>
      </c>
      <c r="AC86" s="265">
        <f t="shared" si="30"/>
        <v>34602.359508158734</v>
      </c>
      <c r="AD86" s="265">
        <f t="shared" si="30"/>
        <v>30284.118713707267</v>
      </c>
      <c r="AE86" s="265">
        <f t="shared" si="30"/>
        <v>26505.271456536895</v>
      </c>
      <c r="AF86" s="265">
        <f t="shared" si="30"/>
        <v>23198.358040030133</v>
      </c>
      <c r="AG86" s="265">
        <f t="shared" si="30"/>
        <v>20304.369875814264</v>
      </c>
      <c r="AH86" s="265">
        <f t="shared" si="30"/>
        <v>17771.688353850765</v>
      </c>
      <c r="AI86" s="265">
        <f t="shared" si="30"/>
        <v>15555.157355725802</v>
      </c>
      <c r="AJ86" s="265">
        <f t="shared" si="30"/>
        <v>13615.272510967341</v>
      </c>
      <c r="AK86" s="265">
        <f t="shared" si="30"/>
        <v>11917.472444899315</v>
      </c>
      <c r="AL86" s="265">
        <f t="shared" si="30"/>
        <v>10431.519140112952</v>
      </c>
      <c r="AM86" s="265">
        <f t="shared" si="30"/>
        <v>9130.956167637898</v>
      </c>
      <c r="AN86" s="265">
        <f t="shared" si="30"/>
        <v>7992.6349692315061</v>
      </c>
      <c r="AO86" s="265">
        <f t="shared" si="30"/>
        <v>6996.3006157440541</v>
      </c>
      <c r="AP86" s="265">
        <f>AP83*AP85</f>
        <v>6124.2295516346985</v>
      </c>
    </row>
    <row r="87" spans="1:45" ht="14.25" x14ac:dyDescent="0.2">
      <c r="A87" s="264" t="s">
        <v>308</v>
      </c>
      <c r="B87" s="265">
        <f>SUM($B$86:B86)</f>
        <v>-916996.43897890195</v>
      </c>
      <c r="C87" s="265">
        <f>SUM($B$86:C86)</f>
        <v>-549809.18693103059</v>
      </c>
      <c r="D87" s="265">
        <f>SUM($B$86:D86)</f>
        <v>94856.555406463449</v>
      </c>
      <c r="E87" s="265">
        <f>SUM($B$86:E86)</f>
        <v>950903.91680826317</v>
      </c>
      <c r="F87" s="265">
        <f>SUM($B$86:F86)</f>
        <v>1699432.5198280863</v>
      </c>
      <c r="G87" s="265">
        <f>SUM($B$86:G86)</f>
        <v>2353989.2252319283</v>
      </c>
      <c r="H87" s="265">
        <f>SUM($B$86:H86)</f>
        <v>2926406.8692036131</v>
      </c>
      <c r="I87" s="265">
        <f>SUM($B$86:I86)</f>
        <v>3427022.3387202746</v>
      </c>
      <c r="J87" s="265">
        <f>SUM($B$86:J86)</f>
        <v>3864866.6991047333</v>
      </c>
      <c r="K87" s="265">
        <f>SUM($B$86:K86)</f>
        <v>4247830.9890935058</v>
      </c>
      <c r="L87" s="265">
        <f>SUM($B$86:L86)</f>
        <v>4582810.8255194239</v>
      </c>
      <c r="M87" s="265">
        <f>SUM($B$86:M86)</f>
        <v>4875832.5493240654</v>
      </c>
      <c r="N87" s="265">
        <f>SUM($B$86:N86)</f>
        <v>5132163.2885916373</v>
      </c>
      <c r="O87" s="265">
        <f>SUM($B$86:O86)</f>
        <v>5356407.0053085741</v>
      </c>
      <c r="P87" s="265">
        <f>SUM($B$86:P86)</f>
        <v>5552588.3242844483</v>
      </c>
      <c r="Q87" s="265">
        <f>SUM($B$86:Q86)</f>
        <v>5724225.7096673539</v>
      </c>
      <c r="R87" s="265">
        <f>SUM($B$86:R86)</f>
        <v>5874395.3520423193</v>
      </c>
      <c r="S87" s="265">
        <f>SUM($B$86:S86)</f>
        <v>6005786.9531463645</v>
      </c>
      <c r="T87" s="265">
        <f>SUM($B$86:T86)</f>
        <v>6120752.4422518071</v>
      </c>
      <c r="U87" s="265">
        <f>SUM($B$86:U86)</f>
        <v>6221348.5252185697</v>
      </c>
      <c r="V87" s="265">
        <f>SUM($B$86:V86)</f>
        <v>6309373.8514645211</v>
      </c>
      <c r="W87" s="265">
        <f>SUM($B$86:W86)</f>
        <v>6386401.4833715186</v>
      </c>
      <c r="X87" s="265">
        <f>SUM($B$86:X86)</f>
        <v>6453807.2649600049</v>
      </c>
      <c r="Y87" s="265">
        <f>SUM($B$86:Y86)</f>
        <v>6512794.610316419</v>
      </c>
      <c r="Z87" s="265">
        <f>SUM($B$86:Z86)</f>
        <v>6564416.1657625036</v>
      </c>
      <c r="AA87" s="265">
        <f>SUM($B$86:AA86)</f>
        <v>6609592.7418278167</v>
      </c>
      <c r="AB87" s="265">
        <f>SUM($B$86:AB86)</f>
        <v>6649129.8606105605</v>
      </c>
      <c r="AC87" s="265">
        <f>SUM($B$86:AC86)</f>
        <v>6683732.2201187192</v>
      </c>
      <c r="AD87" s="265">
        <f>SUM($B$86:AD86)</f>
        <v>6714016.3388324268</v>
      </c>
      <c r="AE87" s="265">
        <f>SUM($B$86:AE86)</f>
        <v>6740521.6102889637</v>
      </c>
      <c r="AF87" s="265">
        <f>SUM($B$86:AF86)</f>
        <v>6763719.9683289938</v>
      </c>
      <c r="AG87" s="265">
        <f>SUM($B$86:AG86)</f>
        <v>6784024.3382048076</v>
      </c>
      <c r="AH87" s="265">
        <f>SUM($B$86:AH86)</f>
        <v>6801796.0265586581</v>
      </c>
      <c r="AI87" s="265">
        <f>SUM($B$86:AI86)</f>
        <v>6817351.1839143839</v>
      </c>
      <c r="AJ87" s="265">
        <f>SUM($B$86:AJ86)</f>
        <v>6830966.4564253511</v>
      </c>
      <c r="AK87" s="265">
        <f>SUM($B$86:AK86)</f>
        <v>6842883.9288702505</v>
      </c>
      <c r="AL87" s="265">
        <f>SUM($B$86:AL86)</f>
        <v>6853315.4480103636</v>
      </c>
      <c r="AM87" s="265">
        <f>SUM($B$86:AM86)</f>
        <v>6862446.4041780019</v>
      </c>
      <c r="AN87" s="265">
        <f>SUM($B$86:AN86)</f>
        <v>6870439.0391472336</v>
      </c>
      <c r="AO87" s="265">
        <f>SUM($B$86:AO86)</f>
        <v>6877435.3397629773</v>
      </c>
      <c r="AP87" s="265">
        <f>SUM($B$86:AP86)</f>
        <v>6883559.5693146121</v>
      </c>
    </row>
    <row r="88" spans="1:45" ht="14.25" x14ac:dyDescent="0.2">
      <c r="A88" s="264" t="s">
        <v>307</v>
      </c>
      <c r="B88" s="276">
        <f>IF((ISERR(IRR($B$83:B83))),0,IF(IRR($B$83:B83)&lt;0,0,IRR($B$83:B83)))</f>
        <v>0</v>
      </c>
      <c r="C88" s="276">
        <f>IF((ISERR(IRR($B$83:C83))),0,IF(IRR($B$83:C83)&lt;0,0,IRR($B$83:C83)))</f>
        <v>0</v>
      </c>
      <c r="D88" s="276">
        <f>IF((ISERR(IRR($B$83:D83))),0,IF(IRR($B$83:D83)&lt;0,0,IRR($B$83:D83)))</f>
        <v>0.28000704779713237</v>
      </c>
      <c r="E88" s="276">
        <f>IF((ISERR(IRR($B$83:E83))),0,IF(IRR($B$83:E83)&lt;0,0,IRR($B$83:E83)))</f>
        <v>0.67457752720784248</v>
      </c>
      <c r="F88" s="276">
        <f>IF((ISERR(IRR($B$83:F83))),0,IF(IRR($B$83:F83)&lt;0,0,IRR($B$83:F83)))</f>
        <v>0.82085576686748807</v>
      </c>
      <c r="G88" s="276">
        <f>IF((ISERR(IRR($B$83:G83))),0,IF(IRR($B$83:G83)&lt;0,0,IRR($B$83:G83)))</f>
        <v>0.88473289392019794</v>
      </c>
      <c r="H88" s="276">
        <f>IF((ISERR(IRR($B$83:H83))),0,IF(IRR($B$83:H83)&lt;0,0,IRR($B$83:H83)))</f>
        <v>0.91503277227913449</v>
      </c>
      <c r="I88" s="276">
        <f>IF((ISERR(IRR($B$83:I83))),0,IF(IRR($B$83:I83)&lt;0,0,IRR($B$83:I83)))</f>
        <v>0.93013488569209568</v>
      </c>
      <c r="J88" s="276">
        <f>IF((ISERR(IRR($B$83:J83))),0,IF(IRR($B$83:J83)&lt;0,0,IRR($B$83:J83)))</f>
        <v>0.93789839772241135</v>
      </c>
      <c r="K88" s="276">
        <f>IF((ISERR(IRR($B$83:K83))),0,IF(IRR($B$83:K83)&lt;0,0,IRR($B$83:K83)))</f>
        <v>0.94196812888556991</v>
      </c>
      <c r="L88" s="276">
        <f>IF((ISERR(IRR($B$83:L83))),0,IF(IRR($B$83:L83)&lt;0,0,IRR($B$83:L83)))</f>
        <v>0.94412806913235703</v>
      </c>
      <c r="M88" s="276">
        <f>IF((ISERR(IRR($B$83:M83))),0,IF(IRR($B$83:M83)&lt;0,0,IRR($B$83:M83)))</f>
        <v>0.94528337220127434</v>
      </c>
      <c r="N88" s="276">
        <f>IF((ISERR(IRR($B$83:N83))),0,IF(IRR($B$83:N83)&lt;0,0,IRR($B$83:N83)))</f>
        <v>0.94590432635899258</v>
      </c>
      <c r="O88" s="276">
        <f>IF((ISERR(IRR($B$83:O83))),0,IF(IRR($B$83:O83)&lt;0,0,IRR($B$83:O83)))</f>
        <v>0.94623908333731621</v>
      </c>
      <c r="P88" s="276">
        <f>IF((ISERR(IRR($B$83:P83))),0,IF(IRR($B$83:P83)&lt;0,0,IRR($B$83:P83)))</f>
        <v>0.9464198853025938</v>
      </c>
      <c r="Q88" s="276">
        <f>IF((ISERR(IRR($B$83:Q83))),0,IF(IRR($B$83:Q83)&lt;0,0,IRR($B$83:Q83)))</f>
        <v>0.94651764689232865</v>
      </c>
      <c r="R88" s="276">
        <f>IF((ISERR(IRR($B$83:R83))),0,IF(IRR($B$83:R83)&lt;0,0,IRR($B$83:R83)))</f>
        <v>0.94657054421855347</v>
      </c>
      <c r="S88" s="276">
        <f>IF((ISERR(IRR($B$83:S83))),0,IF(IRR($B$83:S83)&lt;0,0,IRR($B$83:S83)))</f>
        <v>0.9465991783061436</v>
      </c>
      <c r="T88" s="276">
        <f>IF((ISERR(IRR($B$83:T83))),0,IF(IRR($B$83:T83)&lt;0,0,IRR($B$83:T83)))</f>
        <v>0.9466146824253201</v>
      </c>
      <c r="U88" s="276">
        <f>IF((ISERR(IRR($B$83:U83))),0,IF(IRR($B$83:U83)&lt;0,0,IRR($B$83:U83)))</f>
        <v>0.94662307862955908</v>
      </c>
      <c r="V88" s="276">
        <f>IF((ISERR(IRR($B$83:V83))),0,IF(IRR($B$83:V83)&lt;0,0,IRR($B$83:V83)))</f>
        <v>0.94662762605901585</v>
      </c>
      <c r="W88" s="276">
        <f>IF((ISERR(IRR($B$83:W83))),0,IF(IRR($B$83:W83)&lt;0,0,IRR($B$83:W83)))</f>
        <v>0.94663008915341607</v>
      </c>
      <c r="X88" s="276">
        <f>IF((ISERR(IRR($B$83:X83))),0,IF(IRR($B$83:X83)&lt;0,0,IRR($B$83:X83)))</f>
        <v>0.94663142334829953</v>
      </c>
      <c r="Y88" s="276">
        <f>IF((ISERR(IRR($B$83:Y83))),0,IF(IRR($B$83:Y83)&lt;0,0,IRR($B$83:Y83)))</f>
        <v>0.94663214607676838</v>
      </c>
      <c r="Z88" s="276">
        <f>IF((ISERR(IRR($B$83:Z83))),0,IF(IRR($B$83:Z83)&lt;0,0,IRR($B$83:Z83)))</f>
        <v>0.946632537589017</v>
      </c>
      <c r="AA88" s="276">
        <f>IF((ISERR(IRR($B$83:AA83))),0,IF(IRR($B$83:AA83)&lt;0,0,IRR($B$83:AA83)))</f>
        <v>0.94663274968267075</v>
      </c>
      <c r="AB88" s="276">
        <f>IF((ISERR(IRR($B$83:AB83))),0,IF(IRR($B$83:AB83)&lt;0,0,IRR($B$83:AB83)))</f>
        <v>0.94663286458289431</v>
      </c>
      <c r="AC88" s="276">
        <f>IF((ISERR(IRR($B$83:AC83))),0,IF(IRR($B$83:AC83)&lt;0,0,IRR($B$83:AC83)))</f>
        <v>0.94663292683062328</v>
      </c>
      <c r="AD88" s="276">
        <f>IF((ISERR(IRR($B$83:AD83))),0,IF(IRR($B$83:AD83)&lt;0,0,IRR($B$83:AD83)))</f>
        <v>0.94663296055432089</v>
      </c>
      <c r="AE88" s="276">
        <f>IF((ISERR(IRR($B$83:AE83))),0,IF(IRR($B$83:AE83)&lt;0,0,IRR($B$83:AE83)))</f>
        <v>0.94663297882502095</v>
      </c>
      <c r="AF88" s="276">
        <f>IF((ISERR(IRR($B$83:AF83))),0,IF(IRR($B$83:AF83)&lt;0,0,IRR($B$83:AF83)))</f>
        <v>0.94663298872382984</v>
      </c>
      <c r="AG88" s="276">
        <f>IF((ISERR(IRR($B$83:AG83))),0,IF(IRR($B$83:AG83)&lt;0,0,IRR($B$83:AG83)))</f>
        <v>0.946632994086958</v>
      </c>
      <c r="AH88" s="276">
        <f>IF((ISERR(IRR($B$83:AH83))),0,IF(IRR($B$83:AH83)&lt;0,0,IRR($B$83:AH83)))</f>
        <v>0.94663299699272074</v>
      </c>
      <c r="AI88" s="276">
        <f>IF((ISERR(IRR($B$83:AI83))),0,IF(IRR($B$83:AI83)&lt;0,0,IRR($B$83:AI83)))</f>
        <v>0.94663299856709826</v>
      </c>
      <c r="AJ88" s="276">
        <f>IF((ISERR(IRR($B$83:AJ83))),0,IF(IRR($B$83:AJ83)&lt;0,0,IRR($B$83:AJ83)))</f>
        <v>0.94663299942012702</v>
      </c>
      <c r="AK88" s="276">
        <f>IF((ISERR(IRR($B$83:AK83))),0,IF(IRR($B$83:AK83)&lt;0,0,IRR($B$83:AK83)))</f>
        <v>0.94663299988232108</v>
      </c>
      <c r="AL88" s="276">
        <f>IF((ISERR(IRR($B$83:AL83))),0,IF(IRR($B$83:AL83)&lt;0,0,IRR($B$83:AL83)))</f>
        <v>0.94663300013275364</v>
      </c>
      <c r="AM88" s="276">
        <f>IF((ISERR(IRR($B$83:AM83))),0,IF(IRR($B$83:AM83)&lt;0,0,IRR($B$83:AM83)))</f>
        <v>0.94663300026844821</v>
      </c>
      <c r="AN88" s="276">
        <f>IF((ISERR(IRR($B$83:AN83))),0,IF(IRR($B$83:AN83)&lt;0,0,IRR($B$83:AN83)))</f>
        <v>0.94663300034197406</v>
      </c>
      <c r="AO88" s="276">
        <f>IF((ISERR(IRR($B$83:AO83))),0,IF(IRR($B$83:AO83)&lt;0,0,IRR($B$83:AO83)))</f>
        <v>0.94663300038181397</v>
      </c>
      <c r="AP88" s="276">
        <f>IF((ISERR(IRR($B$83:AP83))),0,IF(IRR($B$83:AP83)&lt;0,0,IRR($B$83:AP83)))</f>
        <v>0.94663300040340115</v>
      </c>
    </row>
    <row r="89" spans="1:45" ht="14.25" x14ac:dyDescent="0.2">
      <c r="A89" s="264" t="s">
        <v>306</v>
      </c>
      <c r="B89" s="277">
        <f>IF(AND(B84&gt;0,A84&lt;0),(B74-(B84/(B84-A84))),0)</f>
        <v>0</v>
      </c>
      <c r="C89" s="277">
        <f t="shared" ref="C89:AP89" si="31">IF(AND(C84&gt;0,B84&lt;0),(C74-(C84/(C84-B84))),0)</f>
        <v>0</v>
      </c>
      <c r="D89" s="277">
        <f t="shared" si="31"/>
        <v>2.5069443605968438</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2.8528593204557096</v>
      </c>
      <c r="E90" s="279">
        <f t="shared" si="32"/>
        <v>0</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2017</v>
      </c>
      <c r="C91" s="280">
        <f>B91+1</f>
        <v>2018</v>
      </c>
      <c r="D91" s="209">
        <f t="shared" ref="D91:AP91" si="33">C91+1</f>
        <v>2019</v>
      </c>
      <c r="E91" s="209">
        <f t="shared" si="33"/>
        <v>2020</v>
      </c>
      <c r="F91" s="209">
        <f t="shared" si="33"/>
        <v>2021</v>
      </c>
      <c r="G91" s="209">
        <f t="shared" si="33"/>
        <v>2022</v>
      </c>
      <c r="H91" s="209">
        <f t="shared" si="33"/>
        <v>2023</v>
      </c>
      <c r="I91" s="209">
        <f t="shared" si="33"/>
        <v>2024</v>
      </c>
      <c r="J91" s="209">
        <f t="shared" si="33"/>
        <v>2025</v>
      </c>
      <c r="K91" s="209">
        <f t="shared" si="33"/>
        <v>2026</v>
      </c>
      <c r="L91" s="209">
        <f t="shared" si="33"/>
        <v>2027</v>
      </c>
      <c r="M91" s="209">
        <f t="shared" si="33"/>
        <v>2028</v>
      </c>
      <c r="N91" s="209">
        <f t="shared" si="33"/>
        <v>2029</v>
      </c>
      <c r="O91" s="209">
        <f t="shared" si="33"/>
        <v>2030</v>
      </c>
      <c r="P91" s="209">
        <f t="shared" si="33"/>
        <v>2031</v>
      </c>
      <c r="Q91" s="209">
        <f t="shared" si="33"/>
        <v>2032</v>
      </c>
      <c r="R91" s="209">
        <f t="shared" si="33"/>
        <v>2033</v>
      </c>
      <c r="S91" s="209">
        <f t="shared" si="33"/>
        <v>2034</v>
      </c>
      <c r="T91" s="209">
        <f t="shared" si="33"/>
        <v>2035</v>
      </c>
      <c r="U91" s="209">
        <f t="shared" si="33"/>
        <v>2036</v>
      </c>
      <c r="V91" s="209">
        <f t="shared" si="33"/>
        <v>2037</v>
      </c>
      <c r="W91" s="209">
        <f t="shared" si="33"/>
        <v>2038</v>
      </c>
      <c r="X91" s="209">
        <f t="shared" si="33"/>
        <v>2039</v>
      </c>
      <c r="Y91" s="209">
        <f t="shared" si="33"/>
        <v>2040</v>
      </c>
      <c r="Z91" s="209">
        <f t="shared" si="33"/>
        <v>2041</v>
      </c>
      <c r="AA91" s="209">
        <f t="shared" si="33"/>
        <v>2042</v>
      </c>
      <c r="AB91" s="209">
        <f t="shared" si="33"/>
        <v>2043</v>
      </c>
      <c r="AC91" s="209">
        <f t="shared" si="33"/>
        <v>2044</v>
      </c>
      <c r="AD91" s="209">
        <f t="shared" si="33"/>
        <v>2045</v>
      </c>
      <c r="AE91" s="209">
        <f t="shared" si="33"/>
        <v>2046</v>
      </c>
      <c r="AF91" s="209">
        <f t="shared" si="33"/>
        <v>2047</v>
      </c>
      <c r="AG91" s="209">
        <f t="shared" si="33"/>
        <v>2048</v>
      </c>
      <c r="AH91" s="209">
        <f t="shared" si="33"/>
        <v>2049</v>
      </c>
      <c r="AI91" s="209">
        <f t="shared" si="33"/>
        <v>2050</v>
      </c>
      <c r="AJ91" s="209">
        <f t="shared" si="33"/>
        <v>2051</v>
      </c>
      <c r="AK91" s="209">
        <f t="shared" si="33"/>
        <v>2052</v>
      </c>
      <c r="AL91" s="209">
        <f t="shared" si="33"/>
        <v>2053</v>
      </c>
      <c r="AM91" s="209">
        <f t="shared" si="33"/>
        <v>2054</v>
      </c>
      <c r="AN91" s="209">
        <f t="shared" si="33"/>
        <v>2055</v>
      </c>
      <c r="AO91" s="209">
        <f t="shared" si="33"/>
        <v>2056</v>
      </c>
      <c r="AP91" s="209">
        <f t="shared" si="33"/>
        <v>2057</v>
      </c>
      <c r="AQ91" s="210"/>
      <c r="AR91" s="210"/>
      <c r="AS91" s="210"/>
    </row>
    <row r="92" spans="1:45" ht="15.6" customHeight="1" x14ac:dyDescent="0.2">
      <c r="A92" s="281" t="s">
        <v>304</v>
      </c>
      <c r="B92" s="131"/>
      <c r="C92" s="131"/>
      <c r="D92" s="131"/>
      <c r="E92" s="131"/>
      <c r="F92" s="131"/>
      <c r="G92" s="131"/>
      <c r="H92" s="131"/>
      <c r="I92" s="131"/>
      <c r="J92" s="131"/>
      <c r="K92" s="131"/>
      <c r="L92" s="28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4" t="s">
        <v>564</v>
      </c>
      <c r="B97" s="424"/>
      <c r="C97" s="424"/>
      <c r="D97" s="424"/>
      <c r="E97" s="424"/>
      <c r="F97" s="424"/>
      <c r="G97" s="424"/>
      <c r="H97" s="424"/>
      <c r="I97" s="424"/>
      <c r="J97" s="424"/>
      <c r="K97" s="424"/>
      <c r="L97" s="424"/>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565</v>
      </c>
      <c r="B99" s="285">
        <f>B81*B85</f>
        <v>-4584982.0096755205</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-4584982.0096755205</v>
      </c>
      <c r="AR99" s="288"/>
      <c r="AS99" s="288"/>
    </row>
    <row r="100" spans="1:71" s="292" customFormat="1" hidden="1" x14ac:dyDescent="0.2">
      <c r="A100" s="290">
        <f>AQ99</f>
        <v>-4584982.0096755205</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6883559.5693146121</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566</v>
      </c>
      <c r="B102" s="294">
        <f>(A101+-A100)/-A100</f>
        <v>2.5013274980770888</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567</v>
      </c>
      <c r="B104" s="296" t="s">
        <v>568</v>
      </c>
      <c r="C104" s="296" t="s">
        <v>569</v>
      </c>
      <c r="D104" s="296" t="s">
        <v>570</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4.5828108255194238</v>
      </c>
      <c r="B105" s="300">
        <f>L88</f>
        <v>0.94412806913235703</v>
      </c>
      <c r="C105" s="301">
        <f>G28</f>
        <v>2.5069443605968438</v>
      </c>
      <c r="D105" s="301">
        <f>G29</f>
        <v>2.8528593204557096</v>
      </c>
      <c r="E105" s="302" t="s">
        <v>571</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572</v>
      </c>
      <c r="B108" s="308"/>
      <c r="C108" s="308">
        <f>C109*$B$111*$B$112*1000</f>
        <v>661744.35993600008</v>
      </c>
      <c r="D108" s="308">
        <f t="shared" ref="D108:AP108" si="36">D109*$B$111*$B$112*1000</f>
        <v>1323488.7198720002</v>
      </c>
      <c r="E108" s="308">
        <f>E109*$B$111*$B$112*1000</f>
        <v>2005285.9392000006</v>
      </c>
      <c r="F108" s="308">
        <f t="shared" si="36"/>
        <v>2005285.9392000006</v>
      </c>
      <c r="G108" s="308">
        <f t="shared" si="36"/>
        <v>2005285.9392000006</v>
      </c>
      <c r="H108" s="308">
        <f t="shared" si="36"/>
        <v>2005285.9392000006</v>
      </c>
      <c r="I108" s="308">
        <f t="shared" si="36"/>
        <v>2005285.9392000006</v>
      </c>
      <c r="J108" s="308">
        <f t="shared" si="36"/>
        <v>2005285.9392000006</v>
      </c>
      <c r="K108" s="308">
        <f t="shared" si="36"/>
        <v>2005285.9392000006</v>
      </c>
      <c r="L108" s="308">
        <f t="shared" si="36"/>
        <v>2005285.9392000006</v>
      </c>
      <c r="M108" s="308">
        <f t="shared" si="36"/>
        <v>2005285.9392000006</v>
      </c>
      <c r="N108" s="308">
        <f t="shared" si="36"/>
        <v>2005285.9392000006</v>
      </c>
      <c r="O108" s="308">
        <f t="shared" si="36"/>
        <v>2005285.9392000006</v>
      </c>
      <c r="P108" s="308">
        <f t="shared" si="36"/>
        <v>2005285.9392000006</v>
      </c>
      <c r="Q108" s="308">
        <f t="shared" si="36"/>
        <v>2005285.9392000006</v>
      </c>
      <c r="R108" s="308">
        <f t="shared" si="36"/>
        <v>2005285.9392000006</v>
      </c>
      <c r="S108" s="308">
        <f t="shared" si="36"/>
        <v>2005285.9392000006</v>
      </c>
      <c r="T108" s="308">
        <f t="shared" si="36"/>
        <v>2005285.9392000006</v>
      </c>
      <c r="U108" s="308">
        <f t="shared" si="36"/>
        <v>2005285.9392000006</v>
      </c>
      <c r="V108" s="308">
        <f t="shared" si="36"/>
        <v>2005285.9392000006</v>
      </c>
      <c r="W108" s="308">
        <f t="shared" si="36"/>
        <v>2005285.9392000006</v>
      </c>
      <c r="X108" s="308">
        <f t="shared" si="36"/>
        <v>2005285.9392000006</v>
      </c>
      <c r="Y108" s="308">
        <f t="shared" si="36"/>
        <v>2005285.9392000006</v>
      </c>
      <c r="Z108" s="308">
        <f t="shared" si="36"/>
        <v>2005285.9392000006</v>
      </c>
      <c r="AA108" s="308">
        <f t="shared" si="36"/>
        <v>2005285.9392000006</v>
      </c>
      <c r="AB108" s="308">
        <f t="shared" si="36"/>
        <v>2005285.9392000006</v>
      </c>
      <c r="AC108" s="308">
        <f t="shared" si="36"/>
        <v>2005285.9392000006</v>
      </c>
      <c r="AD108" s="308">
        <f t="shared" si="36"/>
        <v>2005285.9392000006</v>
      </c>
      <c r="AE108" s="308">
        <f t="shared" si="36"/>
        <v>2005285.9392000006</v>
      </c>
      <c r="AF108" s="308">
        <f t="shared" si="36"/>
        <v>2005285.9392000006</v>
      </c>
      <c r="AG108" s="308">
        <f t="shared" si="36"/>
        <v>2005285.9392000006</v>
      </c>
      <c r="AH108" s="308">
        <f t="shared" si="36"/>
        <v>2005285.9392000006</v>
      </c>
      <c r="AI108" s="308">
        <f t="shared" si="36"/>
        <v>2005285.9392000006</v>
      </c>
      <c r="AJ108" s="308">
        <f t="shared" si="36"/>
        <v>2005285.9392000006</v>
      </c>
      <c r="AK108" s="308">
        <f t="shared" si="36"/>
        <v>2005285.9392000006</v>
      </c>
      <c r="AL108" s="308">
        <f t="shared" si="36"/>
        <v>2005285.9392000006</v>
      </c>
      <c r="AM108" s="308">
        <f t="shared" si="36"/>
        <v>2005285.9392000006</v>
      </c>
      <c r="AN108" s="308">
        <f t="shared" si="36"/>
        <v>2005285.9392000006</v>
      </c>
      <c r="AO108" s="308">
        <f t="shared" si="36"/>
        <v>2005285.9392000006</v>
      </c>
      <c r="AP108" s="308">
        <f t="shared" si="36"/>
        <v>2005285.9392000006</v>
      </c>
      <c r="AT108" s="292"/>
      <c r="AU108" s="292"/>
      <c r="AV108" s="292"/>
      <c r="AW108" s="292"/>
      <c r="AX108" s="292"/>
      <c r="AY108" s="292"/>
      <c r="AZ108" s="292"/>
      <c r="BA108" s="292"/>
      <c r="BB108" s="292"/>
      <c r="BC108" s="292"/>
      <c r="BD108" s="292"/>
      <c r="BE108" s="292"/>
      <c r="BF108" s="292"/>
      <c r="BG108" s="292"/>
    </row>
    <row r="109" spans="1:71" ht="12.75" hidden="1" x14ac:dyDescent="0.2">
      <c r="A109" s="307" t="s">
        <v>573</v>
      </c>
      <c r="B109" s="306"/>
      <c r="C109" s="306">
        <f>B109+$I$120*C113</f>
        <v>0.12276000000000002</v>
      </c>
      <c r="D109" s="306">
        <f>C109+$I$120*D113</f>
        <v>0.24552000000000004</v>
      </c>
      <c r="E109" s="306">
        <f t="shared" ref="E109:AP109" si="37">D109+$I$120*E113</f>
        <v>0.37200000000000011</v>
      </c>
      <c r="F109" s="306">
        <f t="shared" si="37"/>
        <v>0.37200000000000011</v>
      </c>
      <c r="G109" s="306">
        <f t="shared" si="37"/>
        <v>0.37200000000000011</v>
      </c>
      <c r="H109" s="306">
        <f t="shared" si="37"/>
        <v>0.37200000000000011</v>
      </c>
      <c r="I109" s="306">
        <f t="shared" si="37"/>
        <v>0.37200000000000011</v>
      </c>
      <c r="J109" s="306">
        <f t="shared" si="37"/>
        <v>0.37200000000000011</v>
      </c>
      <c r="K109" s="306">
        <f t="shared" si="37"/>
        <v>0.37200000000000011</v>
      </c>
      <c r="L109" s="306">
        <f t="shared" si="37"/>
        <v>0.37200000000000011</v>
      </c>
      <c r="M109" s="306">
        <f t="shared" si="37"/>
        <v>0.37200000000000011</v>
      </c>
      <c r="N109" s="306">
        <f t="shared" si="37"/>
        <v>0.37200000000000011</v>
      </c>
      <c r="O109" s="306">
        <f t="shared" si="37"/>
        <v>0.37200000000000011</v>
      </c>
      <c r="P109" s="306">
        <f t="shared" si="37"/>
        <v>0.37200000000000011</v>
      </c>
      <c r="Q109" s="306">
        <f t="shared" si="37"/>
        <v>0.37200000000000011</v>
      </c>
      <c r="R109" s="306">
        <f t="shared" si="37"/>
        <v>0.37200000000000011</v>
      </c>
      <c r="S109" s="306">
        <f t="shared" si="37"/>
        <v>0.37200000000000011</v>
      </c>
      <c r="T109" s="306">
        <f t="shared" si="37"/>
        <v>0.37200000000000011</v>
      </c>
      <c r="U109" s="306">
        <f t="shared" si="37"/>
        <v>0.37200000000000011</v>
      </c>
      <c r="V109" s="306">
        <f t="shared" si="37"/>
        <v>0.37200000000000011</v>
      </c>
      <c r="W109" s="306">
        <f t="shared" si="37"/>
        <v>0.37200000000000011</v>
      </c>
      <c r="X109" s="306">
        <f t="shared" si="37"/>
        <v>0.37200000000000011</v>
      </c>
      <c r="Y109" s="306">
        <f t="shared" si="37"/>
        <v>0.37200000000000011</v>
      </c>
      <c r="Z109" s="306">
        <f t="shared" si="37"/>
        <v>0.37200000000000011</v>
      </c>
      <c r="AA109" s="306">
        <f t="shared" si="37"/>
        <v>0.37200000000000011</v>
      </c>
      <c r="AB109" s="306">
        <f t="shared" si="37"/>
        <v>0.37200000000000011</v>
      </c>
      <c r="AC109" s="306">
        <f t="shared" si="37"/>
        <v>0.37200000000000011</v>
      </c>
      <c r="AD109" s="306">
        <f t="shared" si="37"/>
        <v>0.37200000000000011</v>
      </c>
      <c r="AE109" s="306">
        <f t="shared" si="37"/>
        <v>0.37200000000000011</v>
      </c>
      <c r="AF109" s="306">
        <f t="shared" si="37"/>
        <v>0.37200000000000011</v>
      </c>
      <c r="AG109" s="306">
        <f t="shared" si="37"/>
        <v>0.37200000000000011</v>
      </c>
      <c r="AH109" s="306">
        <f t="shared" si="37"/>
        <v>0.37200000000000011</v>
      </c>
      <c r="AI109" s="306">
        <f t="shared" si="37"/>
        <v>0.37200000000000011</v>
      </c>
      <c r="AJ109" s="306">
        <f t="shared" si="37"/>
        <v>0.37200000000000011</v>
      </c>
      <c r="AK109" s="306">
        <f t="shared" si="37"/>
        <v>0.37200000000000011</v>
      </c>
      <c r="AL109" s="306">
        <f t="shared" si="37"/>
        <v>0.37200000000000011</v>
      </c>
      <c r="AM109" s="306">
        <f t="shared" si="37"/>
        <v>0.37200000000000011</v>
      </c>
      <c r="AN109" s="306">
        <f t="shared" si="37"/>
        <v>0.37200000000000011</v>
      </c>
      <c r="AO109" s="306">
        <f t="shared" si="37"/>
        <v>0.37200000000000011</v>
      </c>
      <c r="AP109" s="306">
        <f t="shared" si="37"/>
        <v>0.37200000000000011</v>
      </c>
      <c r="AT109" s="292"/>
      <c r="AU109" s="292"/>
      <c r="AV109" s="292"/>
      <c r="AW109" s="292"/>
      <c r="AX109" s="292"/>
      <c r="AY109" s="292"/>
      <c r="AZ109" s="292"/>
      <c r="BA109" s="292"/>
      <c r="BB109" s="292"/>
      <c r="BC109" s="292"/>
      <c r="BD109" s="292"/>
      <c r="BE109" s="292"/>
      <c r="BF109" s="292"/>
      <c r="BG109" s="292"/>
    </row>
    <row r="110" spans="1:71" ht="12.75" hidden="1" x14ac:dyDescent="0.2">
      <c r="A110" s="307" t="s">
        <v>574</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575</v>
      </c>
      <c r="B111" s="309">
        <v>4380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576</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577</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2" t="s">
        <v>578</v>
      </c>
      <c r="C116" s="413"/>
      <c r="D116" s="412" t="s">
        <v>579</v>
      </c>
      <c r="E116" s="413"/>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580</v>
      </c>
      <c r="B117" s="313"/>
      <c r="C117" s="304" t="s">
        <v>581</v>
      </c>
      <c r="D117" s="313">
        <v>0.4</v>
      </c>
      <c r="E117" s="304" t="s">
        <v>581</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580</v>
      </c>
      <c r="B118" s="304">
        <f>$B$110*B117</f>
        <v>0</v>
      </c>
      <c r="C118" s="304" t="s">
        <v>133</v>
      </c>
      <c r="D118" s="304">
        <f>$B$110*D117</f>
        <v>0.37200000000000005</v>
      </c>
      <c r="E118" s="304" t="s">
        <v>133</v>
      </c>
      <c r="F118" s="307" t="s">
        <v>582</v>
      </c>
      <c r="G118" s="304">
        <f>D117-B117</f>
        <v>0.4</v>
      </c>
      <c r="H118" s="304" t="s">
        <v>581</v>
      </c>
      <c r="I118" s="314">
        <f>$B$110*G118</f>
        <v>0.37200000000000005</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583</v>
      </c>
      <c r="G119" s="304">
        <f>I119/$B$110</f>
        <v>0</v>
      </c>
      <c r="H119" s="304" t="s">
        <v>581</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584</v>
      </c>
      <c r="G120" s="314">
        <f>G118</f>
        <v>0.4</v>
      </c>
      <c r="H120" s="304" t="s">
        <v>581</v>
      </c>
      <c r="I120" s="309">
        <f>I118</f>
        <v>0.37200000000000005</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585</v>
      </c>
      <c r="B122" s="320">
        <v>6.0648240568035288</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586</v>
      </c>
      <c r="B124" s="321" t="s">
        <v>598</v>
      </c>
      <c r="C124" s="322" t="s">
        <v>587</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588</v>
      </c>
      <c r="B126" s="327">
        <f>$B$122*1000*1000</f>
        <v>6064824.0568035292</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589</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590</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591</v>
      </c>
      <c r="B131" s="334">
        <v>1.23072</v>
      </c>
      <c r="C131" s="302" t="s">
        <v>592</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593</v>
      </c>
      <c r="B132" s="334">
        <v>1.20268</v>
      </c>
      <c r="C132" s="302" t="s">
        <v>592</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594</v>
      </c>
      <c r="C134" s="326" t="s">
        <v>595</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596</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597</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J32" sqref="J32"/>
    </sheetView>
  </sheetViews>
  <sheetFormatPr defaultRowHeight="15.75" x14ac:dyDescent="0.25"/>
  <cols>
    <col min="1" max="1" width="8.85546875" style="72"/>
    <col min="2" max="2" width="37.7109375" style="72" customWidth="1"/>
    <col min="3" max="4" width="16.14062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'[3]1. паспорт местоположение'!A5:C5</f>
        <v>Год раскрытия информации: 2016 год</v>
      </c>
      <c r="B5" s="365"/>
      <c r="C5" s="365"/>
      <c r="D5" s="365"/>
      <c r="E5" s="365"/>
      <c r="F5" s="365"/>
      <c r="G5" s="365"/>
      <c r="H5" s="365"/>
      <c r="I5" s="365"/>
      <c r="J5" s="365"/>
      <c r="K5" s="365"/>
      <c r="L5" s="365"/>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1" t="str">
        <f>'1. паспорт местоположение'!A9:C9</f>
        <v xml:space="preserve">                         АО "Янтарьэнерго"                         </v>
      </c>
      <c r="B9" s="371"/>
      <c r="C9" s="371"/>
      <c r="D9" s="371"/>
      <c r="E9" s="371"/>
      <c r="F9" s="371"/>
      <c r="G9" s="371"/>
      <c r="H9" s="371"/>
      <c r="I9" s="371"/>
      <c r="J9" s="371"/>
      <c r="K9" s="371"/>
      <c r="L9" s="371"/>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1" t="str">
        <f>'1. паспорт местоположение'!A12:C12</f>
        <v>F_prj_111001_48735</v>
      </c>
      <c r="B12" s="371"/>
      <c r="C12" s="371"/>
      <c r="D12" s="371"/>
      <c r="E12" s="371"/>
      <c r="F12" s="371"/>
      <c r="G12" s="371"/>
      <c r="H12" s="371"/>
      <c r="I12" s="371"/>
      <c r="J12" s="371"/>
      <c r="K12" s="371"/>
      <c r="L12" s="371"/>
    </row>
    <row r="13" spans="1:44" x14ac:dyDescent="0.25">
      <c r="A13" s="366" t="s">
        <v>8</v>
      </c>
      <c r="B13" s="366"/>
      <c r="C13" s="366"/>
      <c r="D13" s="366"/>
      <c r="E13" s="366"/>
      <c r="F13" s="366"/>
      <c r="G13" s="366"/>
      <c r="H13" s="366"/>
      <c r="I13" s="366"/>
      <c r="J13" s="366"/>
      <c r="K13" s="366"/>
      <c r="L13" s="366"/>
    </row>
    <row r="14" spans="1:44" ht="18.75" x14ac:dyDescent="0.25">
      <c r="A14" s="375"/>
      <c r="B14" s="375"/>
      <c r="C14" s="375"/>
      <c r="D14" s="375"/>
      <c r="E14" s="375"/>
      <c r="F14" s="375"/>
      <c r="G14" s="375"/>
      <c r="H14" s="375"/>
      <c r="I14" s="375"/>
      <c r="J14" s="375"/>
      <c r="K14" s="375"/>
      <c r="L14" s="375"/>
    </row>
    <row r="15" spans="1:44" x14ac:dyDescent="0.25">
      <c r="A15" s="376" t="str">
        <f>'1. паспорт местоположение'!A15:C15</f>
        <v>_Строительство ТП 15/0.4 кВ, ВЛ 15 кВ от ВЛ 15-343 у п.Малиновка Славского района</v>
      </c>
      <c r="B15" s="376"/>
      <c r="C15" s="376"/>
      <c r="D15" s="376"/>
      <c r="E15" s="376"/>
      <c r="F15" s="376"/>
      <c r="G15" s="376"/>
      <c r="H15" s="376"/>
      <c r="I15" s="376"/>
      <c r="J15" s="376"/>
      <c r="K15" s="376"/>
      <c r="L15" s="376"/>
    </row>
    <row r="16" spans="1:44" x14ac:dyDescent="0.25">
      <c r="A16" s="366" t="s">
        <v>7</v>
      </c>
      <c r="B16" s="366"/>
      <c r="C16" s="366"/>
      <c r="D16" s="366"/>
      <c r="E16" s="366"/>
      <c r="F16" s="366"/>
      <c r="G16" s="366"/>
      <c r="H16" s="366"/>
      <c r="I16" s="366"/>
      <c r="J16" s="366"/>
      <c r="K16" s="366"/>
      <c r="L16" s="366"/>
    </row>
    <row r="17" spans="1:12" ht="15.75" customHeight="1" x14ac:dyDescent="0.25">
      <c r="L17" s="349"/>
    </row>
    <row r="18" spans="1:12" x14ac:dyDescent="0.25">
      <c r="K18" s="103"/>
    </row>
    <row r="19" spans="1:12" ht="15.75" customHeight="1" x14ac:dyDescent="0.25">
      <c r="A19" s="426" t="s">
        <v>509</v>
      </c>
      <c r="B19" s="426"/>
      <c r="C19" s="426"/>
      <c r="D19" s="426"/>
      <c r="E19" s="426"/>
      <c r="F19" s="426"/>
      <c r="G19" s="426"/>
      <c r="H19" s="426"/>
      <c r="I19" s="426"/>
      <c r="J19" s="426"/>
      <c r="K19" s="426"/>
      <c r="L19" s="426"/>
    </row>
    <row r="20" spans="1:12" x14ac:dyDescent="0.25">
      <c r="A20" s="351"/>
      <c r="B20" s="351"/>
      <c r="C20" s="102"/>
      <c r="D20" s="102"/>
      <c r="E20" s="102"/>
      <c r="F20" s="102"/>
      <c r="G20" s="102"/>
      <c r="H20" s="102"/>
      <c r="I20" s="102"/>
      <c r="J20" s="102"/>
      <c r="K20" s="102"/>
      <c r="L20" s="102"/>
    </row>
    <row r="21" spans="1:12" ht="28.5" customHeight="1" x14ac:dyDescent="0.25">
      <c r="A21" s="431" t="s">
        <v>227</v>
      </c>
      <c r="B21" s="431" t="s">
        <v>226</v>
      </c>
      <c r="C21" s="432" t="s">
        <v>441</v>
      </c>
      <c r="D21" s="432"/>
      <c r="E21" s="432"/>
      <c r="F21" s="432"/>
      <c r="G21" s="432"/>
      <c r="H21" s="432"/>
      <c r="I21" s="433" t="s">
        <v>225</v>
      </c>
      <c r="J21" s="434" t="s">
        <v>443</v>
      </c>
      <c r="K21" s="431" t="s">
        <v>224</v>
      </c>
      <c r="L21" s="427" t="s">
        <v>442</v>
      </c>
    </row>
    <row r="22" spans="1:12" ht="58.5" customHeight="1" x14ac:dyDescent="0.25">
      <c r="A22" s="431"/>
      <c r="B22" s="431"/>
      <c r="C22" s="428" t="s">
        <v>3</v>
      </c>
      <c r="D22" s="428"/>
      <c r="E22" s="165"/>
      <c r="F22" s="166"/>
      <c r="G22" s="429" t="s">
        <v>2</v>
      </c>
      <c r="H22" s="430"/>
      <c r="I22" s="433"/>
      <c r="J22" s="435"/>
      <c r="K22" s="431"/>
      <c r="L22" s="427"/>
    </row>
    <row r="23" spans="1:12" ht="47.25" x14ac:dyDescent="0.25">
      <c r="A23" s="431"/>
      <c r="B23" s="431"/>
      <c r="C23" s="101" t="s">
        <v>223</v>
      </c>
      <c r="D23" s="101" t="s">
        <v>222</v>
      </c>
      <c r="E23" s="101" t="s">
        <v>223</v>
      </c>
      <c r="F23" s="101" t="s">
        <v>222</v>
      </c>
      <c r="G23" s="101" t="s">
        <v>223</v>
      </c>
      <c r="H23" s="101" t="s">
        <v>222</v>
      </c>
      <c r="I23" s="433"/>
      <c r="J23" s="436"/>
      <c r="K23" s="431"/>
      <c r="L23" s="427"/>
    </row>
    <row r="24" spans="1:12" x14ac:dyDescent="0.25">
      <c r="A24" s="350">
        <v>1</v>
      </c>
      <c r="B24" s="350">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0"/>
      <c r="L25" s="112"/>
    </row>
    <row r="26" spans="1:12" ht="21.75" customHeight="1" x14ac:dyDescent="0.25">
      <c r="A26" s="93" t="s">
        <v>220</v>
      </c>
      <c r="B26" s="100" t="s">
        <v>448</v>
      </c>
      <c r="C26" s="91">
        <v>0</v>
      </c>
      <c r="D26" s="91">
        <v>0</v>
      </c>
      <c r="E26" s="99"/>
      <c r="F26" s="99"/>
      <c r="G26" s="99"/>
      <c r="H26" s="99"/>
      <c r="I26" s="99"/>
      <c r="J26" s="99"/>
      <c r="K26" s="90"/>
      <c r="L26" s="90"/>
    </row>
    <row r="27" spans="1:12" s="75" customFormat="1" ht="39" customHeight="1" x14ac:dyDescent="0.25">
      <c r="A27" s="93" t="s">
        <v>219</v>
      </c>
      <c r="B27" s="100" t="s">
        <v>450</v>
      </c>
      <c r="C27" s="91">
        <v>0</v>
      </c>
      <c r="D27" s="91">
        <v>0</v>
      </c>
      <c r="E27" s="99"/>
      <c r="F27" s="99"/>
      <c r="G27" s="99"/>
      <c r="H27" s="99"/>
      <c r="I27" s="99"/>
      <c r="J27" s="99"/>
      <c r="K27" s="90"/>
      <c r="L27" s="90"/>
    </row>
    <row r="28" spans="1:12" s="75" customFormat="1" ht="70.5" customHeight="1" x14ac:dyDescent="0.25">
      <c r="A28" s="93" t="s">
        <v>449</v>
      </c>
      <c r="B28" s="100" t="s">
        <v>454</v>
      </c>
      <c r="C28" s="91">
        <v>0</v>
      </c>
      <c r="D28" s="91">
        <v>0</v>
      </c>
      <c r="E28" s="99"/>
      <c r="F28" s="99"/>
      <c r="G28" s="99"/>
      <c r="H28" s="99"/>
      <c r="I28" s="99"/>
      <c r="J28" s="99"/>
      <c r="K28" s="90"/>
      <c r="L28" s="90"/>
    </row>
    <row r="29" spans="1:12" s="75" customFormat="1" ht="54" customHeight="1" x14ac:dyDescent="0.25">
      <c r="A29" s="93" t="s">
        <v>218</v>
      </c>
      <c r="B29" s="100" t="s">
        <v>453</v>
      </c>
      <c r="C29" s="91">
        <v>0</v>
      </c>
      <c r="D29" s="91">
        <v>0</v>
      </c>
      <c r="E29" s="99"/>
      <c r="F29" s="99"/>
      <c r="G29" s="99"/>
      <c r="H29" s="99"/>
      <c r="I29" s="99"/>
      <c r="J29" s="99"/>
      <c r="K29" s="90"/>
      <c r="L29" s="90"/>
    </row>
    <row r="30" spans="1:12" s="75" customFormat="1" ht="42" customHeight="1" x14ac:dyDescent="0.25">
      <c r="A30" s="93" t="s">
        <v>217</v>
      </c>
      <c r="B30" s="100" t="s">
        <v>455</v>
      </c>
      <c r="C30" s="91">
        <v>0</v>
      </c>
      <c r="D30" s="91">
        <v>0</v>
      </c>
      <c r="E30" s="99"/>
      <c r="F30" s="99"/>
      <c r="G30" s="99"/>
      <c r="H30" s="99"/>
      <c r="I30" s="99"/>
      <c r="J30" s="99"/>
      <c r="K30" s="90"/>
      <c r="L30" s="90"/>
    </row>
    <row r="31" spans="1:12" s="75" customFormat="1" ht="37.5" customHeight="1" x14ac:dyDescent="0.25">
      <c r="A31" s="93" t="s">
        <v>216</v>
      </c>
      <c r="B31" s="92" t="s">
        <v>451</v>
      </c>
      <c r="C31" s="360">
        <v>42184</v>
      </c>
      <c r="D31" s="360">
        <v>42184</v>
      </c>
      <c r="E31" s="99"/>
      <c r="F31" s="99"/>
      <c r="G31" s="99"/>
      <c r="H31" s="99"/>
      <c r="I31" s="99"/>
      <c r="J31" s="99"/>
      <c r="K31" s="90"/>
      <c r="L31" s="90"/>
    </row>
    <row r="32" spans="1:12" s="75" customFormat="1" ht="31.5" x14ac:dyDescent="0.25">
      <c r="A32" s="93" t="s">
        <v>214</v>
      </c>
      <c r="B32" s="92" t="s">
        <v>456</v>
      </c>
      <c r="C32" s="360">
        <v>42276</v>
      </c>
      <c r="D32" s="360">
        <v>42286</v>
      </c>
      <c r="E32" s="99"/>
      <c r="F32" s="99"/>
      <c r="G32" s="99"/>
      <c r="H32" s="99"/>
      <c r="I32" s="99"/>
      <c r="J32" s="99"/>
      <c r="K32" s="90"/>
      <c r="L32" s="90"/>
    </row>
    <row r="33" spans="1:12" s="75" customFormat="1" ht="37.5" customHeight="1" x14ac:dyDescent="0.25">
      <c r="A33" s="93" t="s">
        <v>467</v>
      </c>
      <c r="B33" s="92" t="s">
        <v>379</v>
      </c>
      <c r="C33" s="91" t="s">
        <v>619</v>
      </c>
      <c r="D33" s="91" t="s">
        <v>619</v>
      </c>
      <c r="E33" s="99"/>
      <c r="F33" s="99"/>
      <c r="G33" s="99"/>
      <c r="H33" s="99"/>
      <c r="I33" s="99"/>
      <c r="J33" s="99"/>
      <c r="K33" s="90"/>
      <c r="L33" s="90"/>
    </row>
    <row r="34" spans="1:12" s="75" customFormat="1" ht="47.25" customHeight="1" x14ac:dyDescent="0.25">
      <c r="A34" s="93" t="s">
        <v>468</v>
      </c>
      <c r="B34" s="92" t="s">
        <v>460</v>
      </c>
      <c r="C34" s="91" t="s">
        <v>619</v>
      </c>
      <c r="D34" s="91" t="s">
        <v>619</v>
      </c>
      <c r="E34" s="98"/>
      <c r="F34" s="98"/>
      <c r="G34" s="98"/>
      <c r="H34" s="98"/>
      <c r="I34" s="98"/>
      <c r="J34" s="98"/>
      <c r="K34" s="98"/>
      <c r="L34" s="90"/>
    </row>
    <row r="35" spans="1:12" s="75" customFormat="1" ht="49.5" customHeight="1" x14ac:dyDescent="0.25">
      <c r="A35" s="93" t="s">
        <v>469</v>
      </c>
      <c r="B35" s="92" t="s">
        <v>215</v>
      </c>
      <c r="C35" s="360">
        <v>42276</v>
      </c>
      <c r="D35" s="360">
        <v>42286</v>
      </c>
      <c r="E35" s="98"/>
      <c r="F35" s="98"/>
      <c r="G35" s="98"/>
      <c r="H35" s="98"/>
      <c r="I35" s="98"/>
      <c r="J35" s="98"/>
      <c r="K35" s="98"/>
      <c r="L35" s="90"/>
    </row>
    <row r="36" spans="1:12" ht="37.5" customHeight="1" x14ac:dyDescent="0.25">
      <c r="A36" s="93" t="s">
        <v>470</v>
      </c>
      <c r="B36" s="92" t="s">
        <v>452</v>
      </c>
      <c r="C36" s="360" t="s">
        <v>619</v>
      </c>
      <c r="D36" s="360" t="s">
        <v>619</v>
      </c>
      <c r="E36" s="97"/>
      <c r="F36" s="96"/>
      <c r="G36" s="96"/>
      <c r="H36" s="96"/>
      <c r="I36" s="95"/>
      <c r="J36" s="95"/>
      <c r="K36" s="90"/>
      <c r="L36" s="90"/>
    </row>
    <row r="37" spans="1:12" x14ac:dyDescent="0.25">
      <c r="A37" s="93" t="s">
        <v>471</v>
      </c>
      <c r="B37" s="92" t="s">
        <v>213</v>
      </c>
      <c r="C37" s="360">
        <v>42184</v>
      </c>
      <c r="D37" s="360">
        <v>42276</v>
      </c>
      <c r="E37" s="97"/>
      <c r="F37" s="96"/>
      <c r="G37" s="96"/>
      <c r="H37" s="96"/>
      <c r="I37" s="95"/>
      <c r="J37" s="95"/>
      <c r="K37" s="90"/>
      <c r="L37" s="90"/>
    </row>
    <row r="38" spans="1:12" x14ac:dyDescent="0.25">
      <c r="A38" s="93" t="s">
        <v>472</v>
      </c>
      <c r="B38" s="94" t="s">
        <v>212</v>
      </c>
      <c r="C38" s="361"/>
      <c r="D38" s="361"/>
      <c r="E38" s="90"/>
      <c r="F38" s="90"/>
      <c r="G38" s="90"/>
      <c r="H38" s="90"/>
      <c r="I38" s="90"/>
      <c r="J38" s="90"/>
      <c r="K38" s="90"/>
      <c r="L38" s="90"/>
    </row>
    <row r="39" spans="1:12" ht="63" x14ac:dyDescent="0.25">
      <c r="A39" s="93">
        <v>2</v>
      </c>
      <c r="B39" s="92" t="s">
        <v>457</v>
      </c>
      <c r="C39" s="360">
        <v>42355</v>
      </c>
      <c r="D39" s="360">
        <v>42355</v>
      </c>
      <c r="E39" s="90"/>
      <c r="F39" s="90"/>
      <c r="G39" s="90"/>
      <c r="H39" s="90"/>
      <c r="I39" s="90"/>
      <c r="J39" s="90"/>
      <c r="K39" s="90"/>
      <c r="L39" s="90"/>
    </row>
    <row r="40" spans="1:12" ht="33.75" customHeight="1" x14ac:dyDescent="0.25">
      <c r="A40" s="93" t="s">
        <v>211</v>
      </c>
      <c r="B40" s="92" t="s">
        <v>459</v>
      </c>
      <c r="C40" s="360">
        <v>42355</v>
      </c>
      <c r="D40" s="360">
        <v>42386</v>
      </c>
      <c r="E40" s="90"/>
      <c r="F40" s="90"/>
      <c r="G40" s="90"/>
      <c r="H40" s="90"/>
      <c r="I40" s="90"/>
      <c r="J40" s="90"/>
      <c r="K40" s="90"/>
      <c r="L40" s="90"/>
    </row>
    <row r="41" spans="1:12" ht="63" customHeight="1" x14ac:dyDescent="0.25">
      <c r="A41" s="93" t="s">
        <v>210</v>
      </c>
      <c r="B41" s="94" t="s">
        <v>540</v>
      </c>
      <c r="C41" s="360">
        <v>42355</v>
      </c>
      <c r="D41" s="360">
        <v>42417</v>
      </c>
      <c r="E41" s="90"/>
      <c r="F41" s="90"/>
      <c r="G41" s="90"/>
      <c r="H41" s="90"/>
      <c r="I41" s="90"/>
      <c r="J41" s="90"/>
      <c r="K41" s="90"/>
      <c r="L41" s="90"/>
    </row>
    <row r="42" spans="1:12" ht="58.5" customHeight="1" x14ac:dyDescent="0.25">
      <c r="A42" s="93">
        <v>3</v>
      </c>
      <c r="B42" s="92" t="s">
        <v>458</v>
      </c>
      <c r="C42" s="360">
        <v>42355</v>
      </c>
      <c r="D42" s="360">
        <v>42386</v>
      </c>
      <c r="E42" s="90"/>
      <c r="F42" s="90"/>
      <c r="G42" s="90"/>
      <c r="H42" s="90"/>
      <c r="I42" s="90"/>
      <c r="J42" s="90"/>
      <c r="K42" s="90"/>
      <c r="L42" s="90"/>
    </row>
    <row r="43" spans="1:12" ht="34.5" customHeight="1" x14ac:dyDescent="0.25">
      <c r="A43" s="93" t="s">
        <v>209</v>
      </c>
      <c r="B43" s="92" t="s">
        <v>207</v>
      </c>
      <c r="C43" s="360">
        <v>42355</v>
      </c>
      <c r="D43" s="360">
        <v>42386</v>
      </c>
      <c r="E43" s="90"/>
      <c r="F43" s="90"/>
      <c r="G43" s="90"/>
      <c r="H43" s="90"/>
      <c r="I43" s="90"/>
      <c r="J43" s="90"/>
      <c r="K43" s="90"/>
      <c r="L43" s="90"/>
    </row>
    <row r="44" spans="1:12" ht="24.75" customHeight="1" x14ac:dyDescent="0.25">
      <c r="A44" s="93" t="s">
        <v>208</v>
      </c>
      <c r="B44" s="92" t="s">
        <v>205</v>
      </c>
      <c r="C44" s="360">
        <v>42355</v>
      </c>
      <c r="D44" s="360">
        <v>42417</v>
      </c>
      <c r="E44" s="90"/>
      <c r="F44" s="90"/>
      <c r="G44" s="90"/>
      <c r="H44" s="90"/>
      <c r="I44" s="90"/>
      <c r="J44" s="90"/>
      <c r="K44" s="90"/>
      <c r="L44" s="90"/>
    </row>
    <row r="45" spans="1:12" ht="90.75" customHeight="1" x14ac:dyDescent="0.25">
      <c r="A45" s="93" t="s">
        <v>206</v>
      </c>
      <c r="B45" s="92" t="s">
        <v>463</v>
      </c>
      <c r="C45" s="360" t="s">
        <v>619</v>
      </c>
      <c r="D45" s="360" t="s">
        <v>619</v>
      </c>
      <c r="E45" s="90"/>
      <c r="F45" s="90"/>
      <c r="G45" s="90"/>
      <c r="H45" s="90"/>
      <c r="I45" s="90"/>
      <c r="J45" s="90"/>
      <c r="K45" s="90"/>
      <c r="L45" s="90"/>
    </row>
    <row r="46" spans="1:12" ht="167.25" customHeight="1" x14ac:dyDescent="0.25">
      <c r="A46" s="93" t="s">
        <v>204</v>
      </c>
      <c r="B46" s="92" t="s">
        <v>461</v>
      </c>
      <c r="C46" s="360" t="s">
        <v>619</v>
      </c>
      <c r="D46" s="360" t="s">
        <v>619</v>
      </c>
      <c r="E46" s="90"/>
      <c r="F46" s="90"/>
      <c r="G46" s="90"/>
      <c r="H46" s="90"/>
      <c r="I46" s="90"/>
      <c r="J46" s="90"/>
      <c r="K46" s="90"/>
      <c r="L46" s="90"/>
    </row>
    <row r="47" spans="1:12" ht="30.75" customHeight="1" x14ac:dyDescent="0.25">
      <c r="A47" s="93" t="s">
        <v>202</v>
      </c>
      <c r="B47" s="92" t="s">
        <v>203</v>
      </c>
      <c r="C47" s="360">
        <v>42417</v>
      </c>
      <c r="D47" s="360">
        <v>42425</v>
      </c>
      <c r="E47" s="90"/>
      <c r="F47" s="90"/>
      <c r="G47" s="90"/>
      <c r="H47" s="90"/>
      <c r="I47" s="90"/>
      <c r="J47" s="90"/>
      <c r="K47" s="90"/>
      <c r="L47" s="90"/>
    </row>
    <row r="48" spans="1:12" ht="37.5" customHeight="1" x14ac:dyDescent="0.25">
      <c r="A48" s="93" t="s">
        <v>473</v>
      </c>
      <c r="B48" s="94" t="s">
        <v>201</v>
      </c>
      <c r="C48" s="360">
        <v>42417</v>
      </c>
      <c r="D48" s="360">
        <v>42425</v>
      </c>
      <c r="E48" s="90"/>
      <c r="F48" s="90"/>
      <c r="G48" s="90"/>
      <c r="H48" s="90"/>
      <c r="I48" s="90"/>
      <c r="J48" s="90"/>
      <c r="K48" s="90"/>
      <c r="L48" s="90"/>
    </row>
    <row r="49" spans="1:12" ht="35.25" customHeight="1" x14ac:dyDescent="0.25">
      <c r="A49" s="93">
        <v>4</v>
      </c>
      <c r="B49" s="92" t="s">
        <v>199</v>
      </c>
      <c r="C49" s="360">
        <v>42425</v>
      </c>
      <c r="D49" s="360" t="s">
        <v>620</v>
      </c>
      <c r="E49" s="90"/>
      <c r="F49" s="90"/>
      <c r="G49" s="90"/>
      <c r="H49" s="90"/>
      <c r="I49" s="90"/>
      <c r="J49" s="90"/>
      <c r="K49" s="90"/>
      <c r="L49" s="90"/>
    </row>
    <row r="50" spans="1:12" ht="86.25" customHeight="1" x14ac:dyDescent="0.25">
      <c r="A50" s="93" t="s">
        <v>200</v>
      </c>
      <c r="B50" s="92" t="s">
        <v>462</v>
      </c>
      <c r="C50" s="360">
        <v>42425</v>
      </c>
      <c r="D50" s="360" t="s">
        <v>620</v>
      </c>
      <c r="E50" s="90"/>
      <c r="F50" s="90"/>
      <c r="G50" s="90"/>
      <c r="H50" s="90"/>
      <c r="I50" s="90"/>
      <c r="J50" s="90"/>
      <c r="K50" s="90"/>
      <c r="L50" s="90"/>
    </row>
    <row r="51" spans="1:12" ht="77.25" customHeight="1" x14ac:dyDescent="0.25">
      <c r="A51" s="93" t="s">
        <v>198</v>
      </c>
      <c r="B51" s="92" t="s">
        <v>464</v>
      </c>
      <c r="C51" s="360" t="s">
        <v>619</v>
      </c>
      <c r="D51" s="360" t="s">
        <v>619</v>
      </c>
      <c r="E51" s="90"/>
      <c r="F51" s="90"/>
      <c r="G51" s="90"/>
      <c r="H51" s="90"/>
      <c r="I51" s="90"/>
      <c r="J51" s="90"/>
      <c r="K51" s="90"/>
      <c r="L51" s="90"/>
    </row>
    <row r="52" spans="1:12" ht="71.25" customHeight="1" x14ac:dyDescent="0.25">
      <c r="A52" s="93" t="s">
        <v>196</v>
      </c>
      <c r="B52" s="92" t="s">
        <v>197</v>
      </c>
      <c r="C52" s="360">
        <v>42425</v>
      </c>
      <c r="D52" s="360" t="s">
        <v>620</v>
      </c>
      <c r="E52" s="90"/>
      <c r="F52" s="90"/>
      <c r="G52" s="90"/>
      <c r="H52" s="90"/>
      <c r="I52" s="90"/>
      <c r="J52" s="90"/>
      <c r="K52" s="90"/>
      <c r="L52" s="90"/>
    </row>
    <row r="53" spans="1:12" ht="48" customHeight="1" x14ac:dyDescent="0.25">
      <c r="A53" s="93" t="s">
        <v>194</v>
      </c>
      <c r="B53" s="169" t="s">
        <v>465</v>
      </c>
      <c r="C53" s="360">
        <v>42425</v>
      </c>
      <c r="D53" s="360" t="s">
        <v>620</v>
      </c>
      <c r="E53" s="90"/>
      <c r="F53" s="90"/>
      <c r="G53" s="90"/>
      <c r="H53" s="90"/>
      <c r="I53" s="90"/>
      <c r="J53" s="90"/>
      <c r="K53" s="90"/>
      <c r="L53" s="90"/>
    </row>
    <row r="54" spans="1:12" ht="46.5" customHeight="1" x14ac:dyDescent="0.25">
      <c r="A54" s="93" t="s">
        <v>466</v>
      </c>
      <c r="B54" s="92" t="s">
        <v>195</v>
      </c>
      <c r="C54" s="360">
        <v>42425</v>
      </c>
      <c r="D54" s="360" t="s">
        <v>620</v>
      </c>
      <c r="E54" s="90"/>
      <c r="F54" s="90"/>
      <c r="G54" s="90"/>
      <c r="H54" s="90"/>
      <c r="I54" s="90"/>
      <c r="J54" s="90"/>
      <c r="K54" s="90"/>
      <c r="L54" s="9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2016-08-05T12:55:27Z</dcterms:modified>
</cp:coreProperties>
</file>