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5200" windowHeight="1198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AB64" i="15" l="1"/>
  <c r="AB63" i="15"/>
  <c r="AB62" i="15"/>
  <c r="AB61" i="15"/>
  <c r="AB60" i="15" s="1"/>
  <c r="AB59" i="15" s="1"/>
  <c r="AB58" i="15" s="1"/>
  <c r="AB57" i="15" s="1"/>
  <c r="AB56" i="15" s="1"/>
  <c r="AB55" i="15" s="1"/>
  <c r="AB54" i="15" s="1"/>
  <c r="AB53" i="15" s="1"/>
  <c r="AB52" i="15" s="1"/>
  <c r="AB51" i="15" s="1"/>
  <c r="AB50" i="15" s="1"/>
  <c r="AB49" i="15" s="1"/>
  <c r="AB48" i="15" s="1"/>
  <c r="AB47" i="15" s="1"/>
  <c r="AB46" i="15" s="1"/>
  <c r="AB45" i="15" s="1"/>
  <c r="AB44" i="15" s="1"/>
  <c r="AB43" i="15" s="1"/>
  <c r="AB42" i="15" s="1"/>
  <c r="AB41" i="15" s="1"/>
  <c r="AB40" i="15" s="1"/>
  <c r="AB39" i="15" s="1"/>
  <c r="AB38" i="15" s="1"/>
  <c r="AB37" i="15" s="1"/>
  <c r="AB36" i="15" s="1"/>
  <c r="AB35" i="15" s="1"/>
  <c r="AB34" i="15" s="1"/>
  <c r="AB33" i="15" s="1"/>
  <c r="AB32" i="15" s="1"/>
  <c r="AB31" i="15" s="1"/>
  <c r="P30" i="15"/>
  <c r="P29" i="15"/>
  <c r="P27" i="15"/>
  <c r="P24" i="15"/>
  <c r="L29" i="15"/>
  <c r="L27" i="15"/>
  <c r="L24" i="15" s="1"/>
  <c r="B203" i="25" l="1"/>
  <c r="B202" i="25"/>
  <c r="B201" i="25"/>
  <c r="B200" i="25" s="1"/>
  <c r="B192" i="25"/>
  <c r="B188" i="25"/>
  <c r="B184" i="25"/>
  <c r="B180" i="25"/>
  <c r="B176" i="25"/>
  <c r="B172" i="25"/>
  <c r="B168" i="25"/>
  <c r="B164" i="25"/>
  <c r="B160" i="25"/>
  <c r="B156" i="25"/>
  <c r="B154" i="25"/>
  <c r="B151"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53" i="25"/>
  <c r="B50" i="25"/>
  <c r="B46" i="25"/>
  <c r="B42" i="25"/>
  <c r="B38" i="25"/>
  <c r="B34" i="25"/>
  <c r="B32" i="25"/>
  <c r="B30" i="25" s="1"/>
  <c r="B21" i="25"/>
  <c r="H29" i="15"/>
  <c r="H27" i="15"/>
  <c r="B45" i="24" l="1"/>
  <c r="B46" i="24" s="1"/>
  <c r="E27" i="15" l="1"/>
  <c r="E52" i="15" l="1"/>
  <c r="D29" i="15" l="1"/>
  <c r="E29" i="15"/>
  <c r="G27" i="15"/>
  <c r="G29" i="15"/>
  <c r="AC64" i="15" l="1"/>
  <c r="AC63" i="15"/>
  <c r="AC62" i="15"/>
  <c r="AC61" i="15"/>
  <c r="AC60" i="15"/>
  <c r="AC57" i="15"/>
  <c r="AC56" i="15"/>
  <c r="AC55" i="15"/>
  <c r="AC54" i="15"/>
  <c r="AC53" i="15"/>
  <c r="AC52" i="15"/>
  <c r="AC50" i="15"/>
  <c r="AC49" i="15"/>
  <c r="AC48" i="15"/>
  <c r="AC47" i="15"/>
  <c r="AC46" i="15"/>
  <c r="AC45" i="15"/>
  <c r="AC44" i="15"/>
  <c r="AC42" i="15"/>
  <c r="AC41" i="15"/>
  <c r="AC40" i="15"/>
  <c r="AC39" i="15"/>
  <c r="AC38" i="15"/>
  <c r="AC37" i="15"/>
  <c r="AC36" i="15"/>
  <c r="AC25" i="15"/>
  <c r="D61" i="15"/>
  <c r="D52" i="15"/>
  <c r="D54" i="15"/>
  <c r="D45" i="15"/>
  <c r="D37" i="15"/>
  <c r="D27" i="15"/>
  <c r="D24" i="15" l="1"/>
  <c r="E28" i="15"/>
  <c r="E26" i="15"/>
  <c r="E25" i="15"/>
  <c r="D30" i="15"/>
  <c r="F30" i="15"/>
  <c r="G30" i="15"/>
  <c r="H30" i="15"/>
  <c r="I30" i="15"/>
  <c r="J30" i="15"/>
  <c r="K30" i="15"/>
  <c r="M30" i="15"/>
  <c r="O30" i="15"/>
  <c r="Q30" i="15"/>
  <c r="R30" i="15"/>
  <c r="S30" i="15"/>
  <c r="T30" i="15"/>
  <c r="U30" i="15"/>
  <c r="V30" i="15"/>
  <c r="W30" i="15"/>
  <c r="X30" i="15"/>
  <c r="Y30" i="15"/>
  <c r="Z30" i="15"/>
  <c r="AA30" i="15"/>
  <c r="AB30" i="15"/>
  <c r="AB29" i="15" s="1"/>
  <c r="AB28" i="15" s="1"/>
  <c r="AB27" i="15" s="1"/>
  <c r="AB26" i="15" s="1"/>
  <c r="AB25" i="15" s="1"/>
  <c r="AB24" i="15" s="1"/>
  <c r="C30" i="15"/>
  <c r="AC29" i="15"/>
  <c r="AC28" i="15"/>
  <c r="AC27" i="15"/>
  <c r="AC26" i="15"/>
  <c r="F24" i="15"/>
  <c r="G24" i="15"/>
  <c r="H24" i="15"/>
  <c r="I24" i="15"/>
  <c r="J24" i="15"/>
  <c r="K24" i="15"/>
  <c r="M24" i="15"/>
  <c r="N24" i="15"/>
  <c r="O24" i="15"/>
  <c r="Q24" i="15"/>
  <c r="R24" i="15"/>
  <c r="S24" i="15"/>
  <c r="T24" i="15"/>
  <c r="U24" i="15"/>
  <c r="V24" i="15"/>
  <c r="W24" i="15"/>
  <c r="X24" i="15"/>
  <c r="Y24" i="15"/>
  <c r="Z24" i="15"/>
  <c r="AA24" i="15"/>
  <c r="C24" i="15"/>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AC30" i="15" l="1"/>
  <c r="E30" i="15"/>
  <c r="E24" i="15"/>
  <c r="AC24" i="15"/>
  <c r="A15" i="24" l="1"/>
  <c r="A12" i="24"/>
  <c r="A9" i="24"/>
  <c r="A7" i="24"/>
  <c r="A5" i="24"/>
  <c r="AK82" i="24"/>
  <c r="AK68" i="24"/>
  <c r="A14" i="17" l="1"/>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0" i="24" l="1"/>
  <c r="G31" i="24" s="1"/>
  <c r="G28" i="24"/>
  <c r="G29" i="24"/>
</calcChain>
</file>

<file path=xl/sharedStrings.xml><?xml version="1.0" encoding="utf-8"?>
<sst xmlns="http://schemas.openxmlformats.org/spreadsheetml/2006/main" count="1056" uniqueCount="597">
  <si>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</si>
  <si>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</si>
  <si>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</si>
  <si>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</si>
  <si>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</si>
  <si>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</si>
  <si>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</si>
  <si>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</si>
  <si>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</si>
  <si>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</si>
  <si>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</si>
  <si>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</si>
  <si>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</si>
  <si>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</si>
  <si>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</si>
  <si>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</si>
  <si>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</si>
  <si>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</si>
  <si>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</si>
  <si>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</si>
  <si>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</si>
  <si>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</si>
  <si>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</si>
  <si>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</si>
  <si>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</si>
  <si>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</si>
  <si>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</si>
  <si>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</si>
  <si>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</si>
  <si>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</si>
  <si>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</si>
  <si>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</si>
  <si>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</si>
  <si>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</si>
  <si>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</si>
  <si>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</si>
  <si>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</si>
  <si>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</si>
  <si>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</si>
  <si>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</si>
  <si>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</si>
  <si>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</si>
  <si>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</si>
  <si>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</si>
  <si>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</si>
  <si>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</si>
  <si>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</si>
  <si>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</si>
  <si>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</si>
  <si>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</si>
  <si>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</si>
  <si>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</si>
  <si>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</si>
  <si>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</si>
  <si>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</si>
  <si>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</si>
  <si>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</si>
  <si>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</si>
  <si>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</si>
  <si>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</si>
  <si>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</si>
  <si>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</si>
  <si>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</si>
  <si>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</si>
  <si>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</si>
  <si>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</si>
  <si>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</si>
  <si>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</si>
  <si>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</si>
  <si>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</si>
  <si>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</si>
  <si>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</si>
  <si>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</si>
  <si>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</si>
  <si>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</si>
  <si>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</si>
  <si>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</si>
  <si>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</si>
  <si>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</si>
  <si>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</si>
  <si>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</si>
  <si>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</si>
  <si>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</si>
  <si>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</si>
  <si>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</si>
  <si>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</si>
  <si>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</si>
  <si>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</si>
  <si>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</si>
  <si>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</si>
  <si>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</si>
  <si>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</si>
  <si>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</si>
  <si>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</si>
  <si>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</si>
  <si>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</si>
  <si>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</si>
  <si>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</si>
  <si>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</si>
  <si>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</si>
  <si>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</si>
  <si>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</si>
  <si>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</si>
  <si>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</si>
  <si>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</si>
  <si>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</si>
  <si>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</si>
  <si>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</si>
  <si>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</si>
  <si>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</si>
  <si>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</si>
  <si>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</si>
  <si>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</si>
  <si>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</si>
  <si>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</si>
  <si>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</si>
  <si>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</si>
  <si>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</si>
  <si>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</si>
  <si>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</si>
  <si>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</si>
  <si>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</si>
  <si>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</si>
  <si>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</si>
  <si>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</si>
  <si>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</si>
  <si>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</si>
  <si>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</si>
  <si>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</si>
  <si>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</si>
  <si>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</si>
  <si>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</si>
  <si>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</si>
  <si>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</si>
  <si>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</si>
  <si>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</si>
  <si>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</si>
  <si>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</si>
  <si>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</si>
  <si>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</si>
  <si>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</si>
  <si>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</si>
  <si>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</si>
  <si>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</si>
  <si>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</si>
  <si>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</si>
  <si>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</si>
  <si>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</si>
  <si>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</si>
  <si>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</si>
  <si>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</si>
  <si>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</si>
  <si>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</si>
  <si>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</si>
  <si>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</si>
  <si>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</si>
  <si>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</si>
  <si>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</si>
  <si>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</si>
  <si>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</si>
  <si>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</si>
  <si>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</si>
  <si>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</si>
  <si>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</si>
  <si>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</si>
  <si>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</si>
  <si>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</si>
  <si>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</si>
  <si>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</si>
  <si>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</si>
  <si>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</si>
  <si>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</si>
  <si>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</si>
  <si>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</si>
  <si>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</si>
  <si>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</si>
  <si>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</si>
  <si>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</si>
  <si>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</si>
  <si>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</si>
  <si>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</si>
  <si>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</si>
  <si>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</si>
  <si>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</si>
  <si>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</si>
  <si>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</si>
  <si>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</si>
  <si>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</si>
  <si>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</si>
  <si>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</si>
  <si>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</si>
  <si>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</si>
  <si>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</si>
  <si>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</si>
  <si>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</si>
  <si>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</si>
  <si>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</si>
  <si>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</si>
  <si>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</si>
  <si>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</si>
  <si>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</si>
  <si>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</si>
  <si>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</si>
  <si>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</si>
  <si>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</si>
  <si>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</si>
  <si>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</si>
  <si>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</si>
  <si>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</si>
  <si>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</si>
  <si>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</si>
  <si>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</si>
  <si>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</si>
  <si>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</si>
  <si>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</si>
  <si>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</si>
  <si>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</si>
  <si>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</si>
  <si>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</si>
  <si>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</si>
  <si>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</si>
  <si>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</si>
  <si>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</si>
  <si>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</si>
  <si>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</si>
  <si>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</si>
  <si>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</si>
  <si>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</si>
  <si>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</si>
  <si>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</si>
  <si>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</si>
  <si>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</si>
  <si>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</si>
  <si>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</si>
  <si>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</si>
  <si>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</si>
  <si>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</si>
  <si>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</si>
  <si>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</si>
  <si>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</si>
  <si>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</si>
  <si>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</si>
  <si>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</si>
  <si>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</si>
  <si>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</si>
  <si>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</si>
  <si>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</si>
  <si>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</si>
  <si>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</si>
  <si>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</si>
  <si>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</si>
  <si>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</si>
  <si>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</si>
  <si>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</si>
  <si>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</si>
  <si>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</si>
  <si>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</si>
  <si>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</si>
  <si>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</si>
  <si>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</si>
  <si>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</si>
  <si>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</si>
  <si>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</si>
  <si>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</si>
  <si>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</si>
  <si>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</si>
  <si>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</si>
  <si>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</si>
  <si>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</si>
  <si>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</si>
  <si>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</si>
  <si>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</si>
  <si>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</si>
  <si>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</si>
  <si>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</si>
  <si>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</si>
  <si>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</si>
  <si>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</si>
  <si>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</si>
  <si>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</si>
  <si>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</si>
  <si>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</si>
  <si>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</si>
  <si>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</si>
  <si>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</si>
  <si>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</si>
  <si>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</si>
  <si>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</si>
  <si>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</si>
  <si>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</si>
  <si>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</si>
  <si>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</si>
  <si>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</si>
  <si>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</si>
  <si>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</si>
  <si>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</si>
  <si>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</si>
  <si>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</si>
  <si>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</si>
  <si>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</si>
  <si>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</si>
  <si>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</si>
  <si>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</si>
  <si>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</si>
  <si>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</si>
  <si>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</si>
  <si>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</si>
  <si>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</si>
  <si>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</si>
  <si>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</si>
  <si>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</si>
  <si>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</si>
  <si>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</si>
  <si>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</si>
  <si>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</si>
  <si>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</si>
  <si>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</si>
  <si>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</si>
  <si>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</si>
  <si>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</si>
  <si>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</si>
  <si>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</si>
  <si>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</si>
  <si>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</si>
  <si>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</si>
  <si>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</si>
  <si>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</si>
  <si>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</si>
  <si>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</si>
  <si>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</si>
  <si>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</si>
  <si>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</si>
  <si>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</si>
  <si>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</si>
  <si>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</si>
  <si>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</si>
  <si>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</si>
  <si>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</si>
  <si>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</si>
  <si>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</si>
  <si>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</si>
  <si>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</si>
  <si>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</si>
  <si>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</si>
  <si>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</si>
  <si>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</si>
  <si>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</si>
  <si>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</si>
  <si>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</si>
  <si>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</si>
  <si>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</si>
  <si>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</si>
  <si>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</si>
  <si>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</si>
  <si>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</si>
  <si>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</si>
  <si>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</si>
  <si>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</si>
  <si>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</si>
  <si>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</si>
  <si>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</si>
  <si>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</si>
  <si>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</si>
  <si>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</si>
  <si>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</si>
  <si>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</si>
  <si>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</si>
  <si>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</si>
  <si>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</si>
  <si>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</si>
  <si>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</si>
  <si>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</si>
  <si>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</si>
  <si>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</si>
  <si>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</si>
  <si>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</si>
  <si>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</si>
  <si>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</si>
  <si>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</si>
  <si>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</si>
  <si>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</si>
  <si>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</si>
  <si>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</si>
  <si>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</si>
  <si>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</si>
  <si>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</si>
  <si>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</si>
  <si>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</si>
  <si>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</si>
  <si>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</si>
  <si>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</si>
  <si>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</si>
  <si>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</si>
  <si>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</si>
  <si>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</si>
  <si>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</si>
  <si>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</si>
  <si>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</si>
  <si>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</si>
  <si>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</si>
  <si>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</si>
  <si>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</si>
  <si>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</si>
  <si>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</si>
  <si>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</si>
  <si>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</si>
  <si>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</si>
  <si>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</si>
  <si>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</si>
  <si>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</si>
  <si>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</si>
  <si>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</si>
  <si>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</si>
  <si>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</si>
  <si>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</si>
  <si>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</si>
  <si>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</si>
  <si>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</si>
  <si>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</si>
  <si>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</si>
  <si>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</si>
  <si>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</si>
  <si>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</si>
  <si>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</si>
  <si>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</si>
  <si>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</si>
  <si>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</si>
  <si>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</si>
  <si>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</si>
  <si>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</si>
  <si>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</si>
  <si>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</si>
  <si>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</si>
  <si>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</si>
  <si>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</si>
  <si>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</si>
  <si>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</si>
  <si>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</si>
  <si>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</si>
  <si>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</si>
  <si>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</si>
  <si>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xml:space="preserve">Расширение ПС 110/15кВ О-47 "Борисово"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</si>
  <si>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</si>
  <si>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</si>
  <si>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</si>
  <si>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</si>
  <si>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</si>
  <si>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</si>
  <si>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</si>
  <si>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</si>
  <si>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</si>
  <si>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</si>
  <si>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</si>
  <si>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</si>
  <si>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</si>
  <si>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</si>
  <si>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</si>
  <si>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</si>
  <si>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</si>
  <si>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t>
  </si>
  <si>
    <t>Калининградская область.</t>
  </si>
  <si>
    <t>Гурьевский р-н, южнее п. Борисово.</t>
  </si>
  <si>
    <t>26.98 млн. руб.</t>
  </si>
  <si>
    <t>39.71 млн. руб.</t>
  </si>
  <si>
    <t>2013 г.</t>
  </si>
  <si>
    <t>2018 г.</t>
  </si>
  <si>
    <t>2х10 МВА</t>
  </si>
  <si>
    <t>2х25 МВА</t>
  </si>
  <si>
    <t xml:space="preserve">ПС 110/15кВ О-47 "Борисово" </t>
  </si>
  <si>
    <t>110/15 кВ</t>
  </si>
  <si>
    <t>1979 г.; 1985 г.</t>
  </si>
  <si>
    <t>Т-1; Т-2</t>
  </si>
  <si>
    <t>ТДТН-10000/110-70У1</t>
  </si>
  <si>
    <t>3 пусковых комплекса</t>
  </si>
  <si>
    <t>• Обеспечение надежности электроснабжения.
• Обеспечение качества услуг.
• Снижение эксплуатационных издержек.
• Увеличение объема услуг по передаче электрической энергии.</t>
  </si>
  <si>
    <t>Инвестиционный проект предполагает расширение ПС 110/10 кВ О-47 «Борисово» с заменой 2-х трансформаторов мощностью 10 МВА типа ТДТН-10000/110-70У1 на трансформаторы мощностью 25 МВА, строительством ЗРУ 15 кВ, модернизацией ССПИ.</t>
  </si>
  <si>
    <t>ТРДН-25000/110-У1</t>
  </si>
  <si>
    <t>2х25мВА</t>
  </si>
  <si>
    <t>Реконструкция</t>
  </si>
  <si>
    <t>2017 г.</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</si>
  <si>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</si>
  <si>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</si>
  <si>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</si>
  <si>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</si>
  <si>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</si>
  <si>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</si>
  <si>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</si>
  <si>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</si>
  <si>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</si>
  <si>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1990 г.</t>
  </si>
  <si>
    <t>3-й  п.к. с вводом в эксплуатацию в 2017 г. нового ЗРУ 15 кВ.</t>
  </si>
  <si>
    <t xml:space="preserve"> ПС 110/15кВ О-47 "Борисово"</t>
  </si>
  <si>
    <t>не требуется</t>
  </si>
  <si>
    <t>имеются</t>
  </si>
  <si>
    <t>в составе проекта</t>
  </si>
  <si>
    <t>Регионального значения</t>
  </si>
  <si>
    <t>Описание состава объектов инвестиционной деятельности их количества и характеристик в отношении каждого такого объекта</t>
  </si>
  <si>
    <t>Увеличение мощности трансформаторов с 2х10 МВА до 2х25 МВА</t>
  </si>
  <si>
    <t>2013 г.; 2014 г.</t>
  </si>
  <si>
    <t>Выключатель 110 кВ</t>
  </si>
  <si>
    <t>Силовой трансформатор 110 кВ</t>
  </si>
  <si>
    <t>Выключатель элегазовый 3FP1FG-145</t>
  </si>
  <si>
    <t>В Т-1 110 кВ, В Т-2 110 кВ</t>
  </si>
  <si>
    <t>2014 г.</t>
  </si>
  <si>
    <t>110 кВ</t>
  </si>
  <si>
    <t>КРУ 15 кВ</t>
  </si>
  <si>
    <t>RTFL-24</t>
  </si>
  <si>
    <t>24 кВ</t>
  </si>
  <si>
    <t>III c 15 кВ, IV с 15 кВ</t>
  </si>
  <si>
    <t>Силовой трансформатор 15 кВ</t>
  </si>
  <si>
    <t>ТМГ11-400/15 У1</t>
  </si>
  <si>
    <t>ТДК-4</t>
  </si>
  <si>
    <t>2015 г.</t>
  </si>
  <si>
    <t>15 кВ</t>
  </si>
  <si>
    <t>400 кВА</t>
  </si>
  <si>
    <t>А_prj_111001_2484</t>
  </si>
  <si>
    <t>Сметная стоимость проекта в ценах  4 кв. 2014 года с НДС, млн. руб.</t>
  </si>
  <si>
    <t>№483 26.06.13 ЗАО "ИЦ "Энергосервис" в ценах 2013 года с НДС, млн. руб.</t>
  </si>
  <si>
    <t>№ 440 29.11.2012  ООО "Тольяттинский Трансформатор"  в ценах 2012 года с НДС, млн. руб.</t>
  </si>
  <si>
    <t>№ 126 17.03.2014  ООО "Тольяттинский Трансформатор"  в ценах 2014 года с НДС, млн. руб.</t>
  </si>
  <si>
    <t>№ 356 от 12/05/2014   ВВА  в ценах 2014 года с НДС, млн. руб.</t>
  </si>
  <si>
    <t>№ 222 от 27/06/2014  Инженерный центр Энергосервис    в ценах 2014 года с НДС, млн. руб.</t>
  </si>
  <si>
    <t xml:space="preserve">№ 221 от 16/05/2014  Инженерный центр Энергосервис   в ценах 2014 года с НДС, млн. руб.  </t>
  </si>
  <si>
    <t>№ 402 от 05/06/2014 НМК  в ценах 2014 года с НДС, млн. руб.</t>
  </si>
  <si>
    <t xml:space="preserve">№ 419 от 30/06/2014 от Технокомплект   в ценах 2014 года с НДС, млн. руб.      </t>
  </si>
  <si>
    <t>№ 460 от 09/07/2014 Лик-94   в ценах 2014 года с НДС, млн. руб.</t>
  </si>
  <si>
    <t>№ 357 от 12/05/2014 МВ Юнион    в ценах 2014 года с НДС, млн. руб.</t>
  </si>
  <si>
    <t>№ 450 от 30/06/2014 МВ Юнион    в ценах 2014 года с НДС, млн. руб.</t>
  </si>
  <si>
    <t>№ 416 от 29/05/2014 Ольдам     в ценах 2014 года с НДС, млн. руб.</t>
  </si>
  <si>
    <t>№ ВВА-ЯЭ-001  от 25/09/2014 Евроконтракт - ВВА   в ценах 2014 года с НДС, млн. руб.</t>
  </si>
  <si>
    <t>№ 360 от 15/05/2014 Позитрон  в ценах 2014 года с НДС, млн. руб.</t>
  </si>
  <si>
    <t>№264 от 17/09/2015 - Эльстер Метроника   в ценах 2015 года с НДС, млн. руб.</t>
  </si>
  <si>
    <t>№45-2015Ц от 08/09/2015 - ОЭнТ-Центр     в ценах 2015 года с НДС, млн. руб.</t>
  </si>
  <si>
    <t>№Д-187К-15 от 09/09/2015 - Таврида Электрик СПб     в ценах 2015 года с НДС, млн. руб.</t>
  </si>
  <si>
    <t>№132/9 от 06/11/2015 - Завод ЭнергоМаш   в ценах 2015 года с НДС, млн. руб.</t>
  </si>
  <si>
    <t>№39к от 29/10/2015 - Калмыков Анатолий Иванович ИП     в ценах 2015 года с НДС, млн. руб.</t>
  </si>
  <si>
    <t>ПИР- ООО "Азимут - Проект" № 494   в ценах ______ года с НДС, млн. руб.</t>
  </si>
  <si>
    <t>такелаж трансформатора №30 08.05.2013-Западэнергосервис "Уран"   в ценах 2013 года с НДС, млн. руб.</t>
  </si>
  <si>
    <t>гос.экспертиза по инженерн.изысканиям и ПСД №248 21.08.2013-Центр проектных экспертиз   в ценах 2013 года с НДС, млн. руб.</t>
  </si>
  <si>
    <t>сметное нормирование дог. Ц00015495 от 15/09/14 - Прогресс ЦНТИ   в ценах 2014 года с НДС, млн. руб.</t>
  </si>
  <si>
    <t xml:space="preserve">№21 от 04/02/14 - Региональный центр общественного контроля      в ценах 2014 года с НДС, млн. руб.  </t>
  </si>
  <si>
    <t>№99 от 18/02/2015 - Благоустройство территории  -  Вита-Строй   в ценах 2015 года с НДС, млн. руб.</t>
  </si>
  <si>
    <t>13,52 (16.12.2015)</t>
  </si>
  <si>
    <t>Акт технического освидетельствования от 01.07.2015, ОАО "Янтарьэнерго", Ростехнадзор, ООО "ЭнЭка"</t>
  </si>
  <si>
    <t>Разрешается дальнейшая эксплуатация оборудования подстанции</t>
  </si>
  <si>
    <t>Реконструкция трансформаторных и иных подстанций</t>
  </si>
  <si>
    <t xml:space="preserve">Повышение надежности оказываемых услуг в сфере электроэнергетики </t>
  </si>
  <si>
    <r>
      <rPr>
        <sz val="11"/>
        <color theme="1"/>
        <rFont val="Symbol"/>
        <family val="1"/>
        <charset val="2"/>
      </rPr>
      <t>D</t>
    </r>
    <r>
      <rPr>
        <sz val="11"/>
        <color theme="1"/>
        <rFont val="Calibri"/>
        <family val="2"/>
        <charset val="204"/>
        <scheme val="minor"/>
      </rPr>
      <t xml:space="preserve">пsaidi = 0
</t>
    </r>
    <r>
      <rPr>
        <sz val="11"/>
        <color theme="1"/>
        <rFont val="Calibri"/>
        <family val="2"/>
        <charset val="204"/>
      </rPr>
      <t>Δ</t>
    </r>
    <r>
      <rPr>
        <sz val="11"/>
        <color theme="1"/>
        <rFont val="Calibri"/>
        <family val="2"/>
        <charset val="204"/>
        <scheme val="minor"/>
      </rPr>
      <t xml:space="preserve">пsaifi = 0
</t>
    </r>
  </si>
  <si>
    <t>н.д.</t>
  </si>
  <si>
    <t>Год раскрытия информации: 2016 год</t>
  </si>
  <si>
    <t xml:space="preserve">Факт </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</si>
  <si>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</si>
  <si>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</si>
  <si>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</si>
  <si>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</si>
  <si>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</si>
  <si>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</si>
  <si>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</si>
  <si>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</si>
  <si>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</si>
  <si>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</si>
  <si>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</si>
  <si>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
  </si>
  <si>
    <t>Получение заявки на ТП</t>
  </si>
  <si>
    <t>Разработка и выдача ТУ на ТП</t>
  </si>
  <si>
    <t>Заключение договора на разработку проетной документации</t>
  </si>
  <si>
    <t>01.03.2014</t>
  </si>
  <si>
    <t>31.03.2014</t>
  </si>
  <si>
    <t>Получение положительного заключения государственной экспертизы на проектную документацию</t>
  </si>
  <si>
    <t>01.12.2014</t>
  </si>
  <si>
    <t>31.03.2015</t>
  </si>
  <si>
    <t>Утверждение проектной документации</t>
  </si>
  <si>
    <t>01.03.2015</t>
  </si>
  <si>
    <t>1.6</t>
  </si>
  <si>
    <t>Разработка рабочей документации</t>
  </si>
  <si>
    <t>Организационный этап</t>
  </si>
  <si>
    <t>Заключение договора  подряда (допсоглашения к договору)</t>
  </si>
  <si>
    <t>01.06.2015</t>
  </si>
  <si>
    <t>31.07.2015</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</si>
  <si>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</si>
  <si>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</si>
  <si>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</si>
  <si>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</si>
  <si>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01.07.2015</t>
  </si>
  <si>
    <t>Поставка основного оборудования</t>
  </si>
  <si>
    <t>01.01.2016</t>
  </si>
  <si>
    <t>Монтаж основного оборудования</t>
  </si>
  <si>
    <t>30.02.2017</t>
  </si>
  <si>
    <t>Пусконаладочные работы</t>
  </si>
  <si>
    <t>Завершение строительства</t>
  </si>
  <si>
    <t>Испытания и ввод в эксплуатацию</t>
  </si>
  <si>
    <t xml:space="preserve">Комплексное опробование оборудования </t>
  </si>
  <si>
    <t>Оформление (подписание) актов об осуществлении технологического присоединения к электрическим сетям</t>
  </si>
  <si>
    <t xml:space="preserve">Получение разрешения на ввод объекта в эксплуатацию. </t>
  </si>
  <si>
    <t>Ввод в эксплуатацию объекта сетевого строительства</t>
  </si>
  <si>
    <t>E_prj_111001_47826</t>
  </si>
  <si>
    <t>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</si>
</sst>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00"/>
    <numFmt numFmtId="172" formatCod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b/>
      <sz val="10"/>
      <name val="Times New Roman"/>
      <family val="1"/>
      <charset val="204"/>
    </font>
    <font>
      <sz val="11"/>
      <color theme="0"/>
      <name val="Times New Roman"/>
      <family val="1"/>
      <charset val="204"/>
    </font>
    <font>
      <sz val="11"/>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0"/>
      <color theme="0" tint="-0.249977111117893"/>
      <name val="Times New Roman"/>
      <family val="1"/>
      <charset val="204"/>
    </font>
    <font>
      <sz val="12"/>
      <color rgb="FF0070C0"/>
      <name val="Times New Roman"/>
      <family val="1"/>
      <charset val="204"/>
    </font>
    <font>
      <b/>
      <u/>
      <sz val="12"/>
      <color rgb="FF7030A0"/>
      <name val="Times New Roman"/>
      <family val="1"/>
      <charset val="204"/>
    </font>
    <font>
      <i/>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99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62" fillId="0" borderId="0" xfId="67" applyFont="1" applyFill="1" applyAlignment="1">
      <alignment vertical="center"/>
    </xf>
    <xf numFmtId="0" fontId="60" fillId="0" borderId="0" xfId="62" applyFont="1" applyFill="1"/>
    <xf numFmtId="1" fontId="11" fillId="0" borderId="28" xfId="67" applyNumberFormat="1" applyFont="1" applyFill="1" applyBorder="1" applyAlignment="1">
      <alignment horizontal="center" vertical="center"/>
    </xf>
    <xf numFmtId="3" fontId="40" fillId="0" borderId="1" xfId="67" applyNumberFormat="1" applyFont="1" applyFill="1" applyBorder="1" applyAlignment="1">
      <alignment vertical="center"/>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11" fillId="0" borderId="0" xfId="67" applyFont="1" applyFill="1" applyAlignment="1">
      <alignment vertical="center"/>
    </xf>
    <xf numFmtId="3" fontId="41" fillId="0" borderId="24" xfId="67" applyNumberFormat="1" applyFont="1" applyFill="1" applyBorder="1" applyAlignment="1">
      <alignment vertical="center"/>
    </xf>
    <xf numFmtId="167" fontId="40" fillId="0" borderId="1" xfId="67" applyNumberFormat="1" applyFont="1" applyFill="1" applyBorder="1" applyAlignment="1">
      <alignment horizontal="center" vertical="center"/>
    </xf>
    <xf numFmtId="168" fontId="41" fillId="0" borderId="1" xfId="67" applyNumberFormat="1" applyFont="1" applyFill="1" applyBorder="1" applyAlignment="1">
      <alignment vertical="center"/>
    </xf>
    <xf numFmtId="169" fontId="41" fillId="0" borderId="1" xfId="67" applyNumberFormat="1" applyFont="1" applyFill="1" applyBorder="1" applyAlignment="1">
      <alignment vertical="center"/>
    </xf>
    <xf numFmtId="169" fontId="41" fillId="0" borderId="24" xfId="67" applyNumberFormat="1" applyFont="1" applyFill="1" applyBorder="1" applyAlignment="1">
      <alignmen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right" vertical="center"/>
    </xf>
    <xf numFmtId="0" fontId="64" fillId="0" borderId="0" xfId="62" applyFont="1" applyFill="1" applyBorder="1"/>
    <xf numFmtId="0" fontId="41" fillId="0" borderId="0" xfId="67" applyFont="1" applyFill="1" applyAlignment="1">
      <alignment vertical="center"/>
    </xf>
    <xf numFmtId="0" fontId="11" fillId="0" borderId="0" xfId="67" applyFont="1" applyFill="1" applyAlignment="1">
      <alignment horizontal="right" vertical="center"/>
    </xf>
    <xf numFmtId="2" fontId="50" fillId="0" borderId="0" xfId="67" applyNumberFormat="1" applyFont="1" applyFill="1" applyAlignment="1">
      <alignment horizontal="right" vertical="center"/>
    </xf>
    <xf numFmtId="0" fontId="41" fillId="0" borderId="0" xfId="67" applyFont="1" applyFill="1" applyAlignment="1">
      <alignment horizontal="center" vertical="center"/>
    </xf>
    <xf numFmtId="0" fontId="65" fillId="0" borderId="0" xfId="67" applyFont="1" applyFill="1" applyAlignment="1">
      <alignment horizontal="left" vertical="center"/>
    </xf>
    <xf numFmtId="0" fontId="45" fillId="0" borderId="0" xfId="67" applyFont="1" applyFill="1" applyAlignment="1">
      <alignment vertical="center"/>
    </xf>
    <xf numFmtId="0" fontId="11" fillId="0" borderId="38" xfId="67" applyFont="1" applyFill="1" applyBorder="1" applyAlignment="1">
      <alignment vertical="center"/>
    </xf>
    <xf numFmtId="3" fontId="40" fillId="0" borderId="39" xfId="67" applyNumberFormat="1" applyFont="1" applyFill="1" applyBorder="1" applyAlignment="1">
      <alignment vertical="center"/>
    </xf>
    <xf numFmtId="0" fontId="11" fillId="0" borderId="40" xfId="67" applyFont="1" applyFill="1" applyBorder="1" applyAlignment="1">
      <alignment vertical="center"/>
    </xf>
    <xf numFmtId="3" fontId="40" fillId="0" borderId="41" xfId="67" applyNumberFormat="1" applyFont="1" applyFill="1" applyBorder="1" applyAlignment="1">
      <alignment vertical="center"/>
    </xf>
    <xf numFmtId="0" fontId="11" fillId="0" borderId="42" xfId="67" applyFont="1" applyFill="1" applyBorder="1" applyAlignment="1">
      <alignment vertical="center"/>
    </xf>
    <xf numFmtId="3" fontId="40" fillId="0" borderId="43" xfId="67" applyNumberFormat="1" applyFont="1" applyFill="1" applyBorder="1" applyAlignment="1">
      <alignment vertical="center"/>
    </xf>
    <xf numFmtId="0" fontId="11" fillId="0" borderId="44" xfId="67" applyFont="1" applyFill="1" applyBorder="1" applyAlignment="1">
      <alignment vertical="center"/>
    </xf>
    <xf numFmtId="3" fontId="40" fillId="0" borderId="45" xfId="67" applyNumberFormat="1" applyFont="1" applyFill="1" applyBorder="1" applyAlignment="1">
      <alignment vertical="center"/>
    </xf>
    <xf numFmtId="10" fontId="40" fillId="0" borderId="43" xfId="67" applyNumberFormat="1" applyFont="1" applyFill="1" applyBorder="1" applyAlignment="1">
      <alignment vertical="center"/>
    </xf>
    <xf numFmtId="9" fontId="40" fillId="0" borderId="45" xfId="67" applyNumberFormat="1" applyFont="1" applyFill="1" applyBorder="1" applyAlignment="1">
      <alignment vertical="center"/>
    </xf>
    <xf numFmtId="0" fontId="11" fillId="0" borderId="30" xfId="67" applyFont="1" applyFill="1" applyBorder="1" applyAlignment="1">
      <alignment vertical="center"/>
    </xf>
    <xf numFmtId="3" fontId="40" fillId="0" borderId="38" xfId="67" applyNumberFormat="1" applyFont="1" applyFill="1" applyBorder="1" applyAlignment="1">
      <alignment vertical="center"/>
    </xf>
    <xf numFmtId="0" fontId="11" fillId="0" borderId="26" xfId="67" applyFont="1" applyFill="1" applyBorder="1" applyAlignment="1">
      <alignment vertical="center"/>
    </xf>
    <xf numFmtId="10" fontId="40" fillId="0" borderId="46" xfId="67" applyNumberFormat="1" applyFont="1" applyFill="1" applyBorder="1" applyAlignment="1">
      <alignment vertical="center"/>
    </xf>
    <xf numFmtId="10" fontId="40" fillId="0" borderId="40" xfId="67" applyNumberFormat="1" applyFont="1" applyFill="1" applyBorder="1" applyAlignment="1">
      <alignment vertical="center"/>
    </xf>
    <xf numFmtId="0" fontId="11" fillId="0" borderId="47" xfId="67" applyFont="1" applyFill="1" applyBorder="1" applyAlignment="1">
      <alignment vertical="center"/>
    </xf>
    <xf numFmtId="10" fontId="40" fillId="0" borderId="44" xfId="67" applyNumberFormat="1" applyFont="1" applyFill="1" applyBorder="1" applyAlignment="1">
      <alignment vertical="center"/>
    </xf>
    <xf numFmtId="0" fontId="11" fillId="0" borderId="29" xfId="67" applyFont="1" applyFill="1" applyBorder="1" applyAlignment="1">
      <alignment horizontal="left" vertical="center"/>
    </xf>
    <xf numFmtId="0" fontId="11" fillId="0" borderId="27" xfId="67" applyFont="1" applyFill="1" applyBorder="1" applyAlignment="1">
      <alignment vertical="center"/>
    </xf>
    <xf numFmtId="10" fontId="40" fillId="0" borderId="1" xfId="67" applyNumberFormat="1" applyFont="1" applyFill="1" applyBorder="1" applyAlignment="1">
      <alignment vertical="center"/>
    </xf>
    <xf numFmtId="0" fontId="11" fillId="0" borderId="25" xfId="67" applyFont="1" applyFill="1" applyBorder="1" applyAlignment="1">
      <alignment vertical="center"/>
    </xf>
    <xf numFmtId="0" fontId="41" fillId="0" borderId="29" xfId="67" applyFont="1" applyFill="1" applyBorder="1" applyAlignment="1">
      <alignment vertical="center"/>
    </xf>
    <xf numFmtId="0" fontId="60" fillId="0" borderId="0" xfId="62" applyFont="1" applyFill="1" applyBorder="1"/>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62" fillId="0" borderId="0" xfId="67" applyNumberFormat="1" applyFont="1" applyFill="1" applyBorder="1" applyAlignment="1">
      <alignment horizontal="center" vertical="center"/>
    </xf>
    <xf numFmtId="0" fontId="41" fillId="0" borderId="27" xfId="67" applyFont="1" applyFill="1" applyBorder="1" applyAlignment="1">
      <alignment vertical="center"/>
    </xf>
    <xf numFmtId="0" fontId="11" fillId="0" borderId="27" xfId="67" applyFont="1" applyFill="1" applyBorder="1" applyAlignment="1">
      <alignment horizontal="left" vertical="center"/>
    </xf>
    <xf numFmtId="0" fontId="41" fillId="0" borderId="27" xfId="67" applyFont="1" applyFill="1" applyBorder="1" applyAlignment="1">
      <alignment horizontal="left" vertical="center"/>
    </xf>
    <xf numFmtId="3" fontId="66" fillId="0" borderId="5" xfId="67" applyNumberFormat="1" applyFont="1" applyFill="1" applyBorder="1" applyAlignment="1">
      <alignment vertical="center"/>
    </xf>
    <xf numFmtId="0" fontId="41" fillId="0" borderId="25" xfId="67" applyFont="1" applyFill="1" applyBorder="1" applyAlignment="1">
      <alignment horizontal="left" vertical="center"/>
    </xf>
    <xf numFmtId="166" fontId="40" fillId="0" borderId="0" xfId="67" applyNumberFormat="1" applyFont="1" applyFill="1" applyBorder="1" applyAlignment="1">
      <alignment horizontal="center" vertical="center"/>
    </xf>
    <xf numFmtId="166" fontId="67" fillId="0" borderId="0" xfId="67" applyNumberFormat="1" applyFont="1" applyFill="1" applyBorder="1" applyAlignment="1">
      <alignment horizontal="center" vertical="center"/>
    </xf>
    <xf numFmtId="0" fontId="44" fillId="0" borderId="0" xfId="62" applyFont="1" applyFill="1"/>
    <xf numFmtId="0" fontId="41" fillId="0" borderId="25" xfId="67" applyFont="1" applyFill="1" applyBorder="1" applyAlignment="1">
      <alignment vertical="center"/>
    </xf>
    <xf numFmtId="1" fontId="11" fillId="0" borderId="0" xfId="67" applyNumberFormat="1" applyFont="1" applyFill="1" applyAlignment="1">
      <alignment vertical="center"/>
    </xf>
    <xf numFmtId="170" fontId="11" fillId="0" borderId="0" xfId="67" applyNumberFormat="1" applyFont="1" applyFill="1" applyAlignment="1">
      <alignment vertical="center"/>
    </xf>
    <xf numFmtId="171" fontId="63" fillId="0" borderId="0"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8" fillId="0" borderId="31" xfId="2" applyFont="1" applyFill="1" applyBorder="1" applyAlignment="1">
      <alignment horizontal="justify"/>
    </xf>
    <xf numFmtId="0" fontId="68" fillId="0" borderId="31" xfId="2" applyNumberFormat="1" applyFont="1" applyFill="1" applyBorder="1" applyAlignment="1">
      <alignment horizontal="justify"/>
    </xf>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72" fillId="0" borderId="1" xfId="2" applyNumberFormat="1" applyFont="1" applyFill="1" applyBorder="1" applyAlignment="1">
      <alignment horizontal="center" vertical="center" wrapText="1"/>
    </xf>
    <xf numFmtId="4" fontId="73" fillId="0" borderId="1" xfId="2" applyNumberFormat="1" applyFont="1" applyBorder="1" applyAlignment="1">
      <alignment horizontal="center" vertical="center"/>
    </xf>
    <xf numFmtId="4" fontId="72" fillId="0" borderId="1"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wrapText="1"/>
    </xf>
    <xf numFmtId="171"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1"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1" fontId="42" fillId="0" borderId="40"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3" fillId="0" borderId="0" xfId="1" applyFill="1" applyBorder="1"/>
    <xf numFmtId="0" fontId="3" fillId="0" borderId="0" xfId="1" applyFill="1"/>
    <xf numFmtId="4" fontId="45" fillId="0" borderId="1" xfId="67" applyNumberFormat="1" applyFont="1" applyFill="1" applyBorder="1" applyAlignment="1">
      <alignment horizontal="center" vertical="center"/>
    </xf>
    <xf numFmtId="4" fontId="74" fillId="0" borderId="5" xfId="67" applyNumberFormat="1" applyFont="1" applyFill="1" applyBorder="1" applyAlignment="1">
      <alignment horizontal="center" vertical="center"/>
    </xf>
    <xf numFmtId="3" fontId="45" fillId="0" borderId="1" xfId="67" applyNumberFormat="1" applyFont="1" applyFill="1" applyBorder="1" applyAlignment="1">
      <alignment horizontal="center" vertical="center"/>
    </xf>
    <xf numFmtId="3" fontId="74" fillId="0" borderId="5"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74" fillId="0" borderId="5" xfId="67" applyFont="1" applyFill="1" applyBorder="1" applyAlignment="1">
      <alignment horizontal="center" vertical="center"/>
    </xf>
    <xf numFmtId="3" fontId="40" fillId="26" borderId="1" xfId="67" applyNumberFormat="1" applyFont="1" applyFill="1" applyBorder="1" applyAlignment="1">
      <alignment vertical="center"/>
    </xf>
    <xf numFmtId="3" fontId="41" fillId="26" borderId="1" xfId="67" applyNumberFormat="1" applyFont="1" applyFill="1" applyBorder="1" applyAlignment="1">
      <alignment vertical="center"/>
    </xf>
    <xf numFmtId="0" fontId="75" fillId="0" borderId="0" xfId="67" applyFont="1" applyFill="1" applyAlignment="1">
      <alignment vertical="center"/>
    </xf>
    <xf numFmtId="0" fontId="11" fillId="0" borderId="0" xfId="0" applyFont="1" applyFill="1" applyBorder="1" applyAlignment="1">
      <alignment horizontal="left" vertical="center" wrapText="1"/>
    </xf>
    <xf numFmtId="0" fontId="60" fillId="0" borderId="0" xfId="0" applyFont="1" applyFill="1"/>
    <xf numFmtId="0" fontId="0" fillId="0" borderId="10" xfId="0" applyFont="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7" borderId="31" xfId="2" applyFont="1" applyFill="1" applyBorder="1" applyAlignment="1">
      <alignment horizontal="justify" vertical="top" wrapText="1"/>
    </xf>
    <xf numFmtId="171" fontId="40" fillId="27" borderId="31" xfId="2" applyNumberFormat="1" applyFont="1" applyFill="1" applyBorder="1" applyAlignment="1">
      <alignment horizontal="justify" vertical="top" wrapText="1"/>
    </xf>
    <xf numFmtId="0" fontId="42" fillId="0" borderId="0" xfId="2" applyFont="1" applyFill="1" applyAlignment="1">
      <alignment horizontal="center" vertical="top" wrapText="1"/>
    </xf>
    <xf numFmtId="0" fontId="11" fillId="0" borderId="0" xfId="2" applyFont="1" applyAlignment="1">
      <alignment horizontal="right"/>
    </xf>
    <xf numFmtId="0" fontId="11" fillId="0" borderId="0" xfId="2" applyFont="1" applyBorder="1" applyAlignment="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NumberFormat="1" applyFont="1" applyFill="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left" vertical="top"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0" fontId="11" fillId="0" borderId="1" xfId="2" applyFont="1" applyFill="1" applyBorder="1"/>
    <xf numFmtId="0" fontId="11" fillId="0" borderId="1" xfId="2" applyNumberFormat="1" applyFont="1" applyFill="1" applyBorder="1" applyAlignment="1">
      <alignment horizontal="left"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77" fillId="0" borderId="1" xfId="2" applyFont="1" applyFill="1" applyBorder="1" applyAlignment="1">
      <alignment horizontal="center" vertical="center"/>
    </xf>
    <xf numFmtId="0" fontId="77" fillId="0" borderId="1" xfId="2" applyFont="1" applyFill="1" applyBorder="1" applyAlignment="1">
      <alignment horizontal="center"/>
    </xf>
    <xf numFmtId="0" fontId="11" fillId="0" borderId="1" xfId="2" applyNumberFormat="1" applyFont="1" applyFill="1" applyBorder="1" applyAlignment="1">
      <alignment horizontal="left" vertical="top"/>
    </xf>
    <xf numFmtId="172" fontId="11" fillId="0" borderId="1" xfId="2" applyNumberFormat="1" applyFont="1" applyFill="1" applyBorder="1" applyAlignment="1">
      <alignment horizontal="center" vertical="center" wrapText="1"/>
    </xf>
    <xf numFmtId="172" fontId="42" fillId="0" borderId="1" xfId="2" applyNumberFormat="1" applyFont="1" applyFill="1" applyBorder="1" applyAlignment="1">
      <alignment horizontal="right" vertical="top"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1" xfId="2" applyFont="1" applyFill="1" applyBorder="1" applyAlignment="1">
      <alignment horizontal="center" vertical="center" wrapText="1"/>
    </xf>
    <xf numFmtId="49" fontId="11" fillId="0" borderId="0" xfId="2" applyNumberFormat="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70" fillId="0" borderId="0" xfId="0" applyFont="1" applyFill="1" applyAlignment="1">
      <alignment horizontal="center" vertical="center"/>
    </xf>
    <xf numFmtId="0" fontId="6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0" xfId="0" applyFont="1" applyFill="1" applyBorder="1" applyAlignment="1">
      <alignment horizontal="left" vertical="center" wrapText="1"/>
    </xf>
    <xf numFmtId="0" fontId="11" fillId="0" borderId="0" xfId="67" applyFont="1" applyFill="1" applyAlignment="1">
      <alignment horizontal="left" vertical="center" wrapText="1"/>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71" fillId="0" borderId="0" xfId="1" applyFont="1" applyAlignment="1">
      <alignment horizontal="center" vertical="center"/>
    </xf>
    <xf numFmtId="0" fontId="70" fillId="0" borderId="0" xfId="50" applyFont="1" applyFill="1" applyAlignment="1">
      <alignment horizontal="center" vertical="center"/>
    </xf>
    <xf numFmtId="0" fontId="72" fillId="0" borderId="0" xfId="0" applyFont="1" applyFill="1" applyAlignment="1">
      <alignment horizontal="center" vertical="center"/>
    </xf>
    <xf numFmtId="0" fontId="76" fillId="0" borderId="0" xfId="1" applyFont="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xfId="78"/>
    <cellStyle name="Финансовый 2 2 2 2 2" xfId="59"/>
    <cellStyle name="Финансовый 2 2 3" xfId="76"/>
    <cellStyle name="Финансовый 2 2 4" xfId="72"/>
    <cellStyle name="Финансовый 2 3" xfId="73"/>
    <cellStyle name="Финансовый 2 3 2" xfId="77"/>
    <cellStyle name="Финансовый 2 4" xfId="75"/>
    <cellStyle name="Финансовый 2 5" xfId="71"/>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37604912"/>
        <c:axId val="542974672"/>
      </c:lineChart>
      <c:catAx>
        <c:axId val="537604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974672"/>
        <c:crosses val="autoZero"/>
        <c:auto val="1"/>
        <c:lblAlgn val="ctr"/>
        <c:lblOffset val="100"/>
        <c:noMultiLvlLbl val="0"/>
      </c:catAx>
      <c:valAx>
        <c:axId val="54297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7604912"/>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42975456"/>
        <c:axId val="542975064"/>
      </c:lineChart>
      <c:catAx>
        <c:axId val="542975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975064"/>
        <c:crosses val="autoZero"/>
        <c:auto val="1"/>
        <c:lblAlgn val="ctr"/>
        <c:lblOffset val="100"/>
        <c:noMultiLvlLbl val="0"/>
      </c:catAx>
      <c:valAx>
        <c:axId val="54297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2975456"/>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34479664"/>
        <c:axId val="534478880"/>
      </c:lineChart>
      <c:catAx>
        <c:axId val="534479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4478880"/>
        <c:crosses val="autoZero"/>
        <c:auto val="1"/>
        <c:lblAlgn val="ctr"/>
        <c:lblOffset val="100"/>
        <c:noMultiLvlLbl val="0"/>
      </c:catAx>
      <c:valAx>
        <c:axId val="534478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4479664"/>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31</xdr:row>
      <xdr:rowOff>152400</xdr:rowOff>
    </xdr:from>
    <xdr:to>
      <xdr:col>9</xdr:col>
      <xdr:colOff>1127760</xdr:colOff>
      <xdr:row>43</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1165860</xdr:colOff>
      <xdr:row>31</xdr:row>
      <xdr:rowOff>152400</xdr:rowOff>
    </xdr:from>
    <xdr:to>
      <xdr:col>9</xdr:col>
      <xdr:colOff>1127760</xdr:colOff>
      <xdr:row>43</xdr:row>
      <xdr:rowOff>45720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heetViews>
  <sheetFormatPr defaultColWidth="9.140625" defaultRowHeight="15" x14ac:dyDescent="0.25"/>
  <cols>
    <col min="1" max="1" width="6.140625" style="1" customWidth="1"/>
    <col min="2" max="2" width="53.5703125" style="1" customWidth="1"/>
    <col min="3" max="3" width="91.42578125" style="27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64" t="s">
        <v>69</v>
      </c>
      <c r="F1" s="16"/>
      <c r="G1" s="16"/>
    </row>
    <row r="2" spans="1:22" s="12" customFormat="1" ht="18.75" customHeight="1" x14ac:dyDescent="0.3">
      <c r="A2" s="18"/>
      <c r="C2" s="265" t="s">
        <v>10</v>
      </c>
      <c r="F2" s="16"/>
      <c r="G2" s="16"/>
    </row>
    <row r="3" spans="1:22" s="12" customFormat="1" ht="18.75" x14ac:dyDescent="0.3">
      <c r="A3" s="17"/>
      <c r="C3" s="265" t="s">
        <v>68</v>
      </c>
      <c r="F3" s="16"/>
      <c r="G3" s="16"/>
    </row>
    <row r="4" spans="1:22" s="12" customFormat="1" ht="18.75" x14ac:dyDescent="0.3">
      <c r="A4" s="17"/>
      <c r="C4" s="16"/>
      <c r="F4" s="16"/>
      <c r="G4" s="16"/>
      <c r="H4" s="15"/>
    </row>
    <row r="5" spans="1:22" s="12" customFormat="1" ht="15.75" x14ac:dyDescent="0.25">
      <c r="A5" s="317" t="s">
        <v>432</v>
      </c>
      <c r="B5" s="317"/>
      <c r="C5" s="317"/>
      <c r="D5" s="161"/>
      <c r="E5" s="161"/>
      <c r="F5" s="161"/>
      <c r="G5" s="161"/>
      <c r="H5" s="161"/>
      <c r="I5" s="161"/>
      <c r="J5" s="161"/>
    </row>
    <row r="6" spans="1:22" s="12" customFormat="1" ht="18.75" x14ac:dyDescent="0.3">
      <c r="A6" s="17"/>
      <c r="C6" s="16"/>
      <c r="F6" s="16"/>
      <c r="G6" s="16"/>
      <c r="H6" s="15"/>
    </row>
    <row r="7" spans="1:22" s="12" customFormat="1" ht="18.75" x14ac:dyDescent="0.2">
      <c r="A7" s="321" t="s">
        <v>9</v>
      </c>
      <c r="B7" s="321"/>
      <c r="C7" s="32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266"/>
      <c r="D8" s="14"/>
      <c r="E8" s="14"/>
      <c r="F8" s="14"/>
      <c r="G8" s="14"/>
      <c r="H8" s="14"/>
      <c r="I8" s="13"/>
      <c r="J8" s="13"/>
      <c r="K8" s="13"/>
      <c r="L8" s="13"/>
      <c r="M8" s="13"/>
      <c r="N8" s="13"/>
      <c r="O8" s="13"/>
      <c r="P8" s="13"/>
      <c r="Q8" s="13"/>
      <c r="R8" s="13"/>
      <c r="S8" s="13"/>
      <c r="T8" s="13"/>
      <c r="U8" s="13"/>
      <c r="V8" s="13"/>
    </row>
    <row r="9" spans="1:22" s="12" customFormat="1" ht="18.75" x14ac:dyDescent="0.2">
      <c r="A9" s="320" t="s">
        <v>431</v>
      </c>
      <c r="B9" s="320"/>
      <c r="C9" s="320"/>
      <c r="D9" s="8"/>
      <c r="E9" s="8"/>
      <c r="F9" s="8"/>
      <c r="G9" s="8"/>
      <c r="H9" s="8"/>
      <c r="I9" s="13"/>
      <c r="J9" s="13"/>
      <c r="K9" s="13"/>
      <c r="L9" s="13"/>
      <c r="M9" s="13"/>
      <c r="N9" s="13"/>
      <c r="O9" s="13"/>
      <c r="P9" s="13"/>
      <c r="Q9" s="13"/>
      <c r="R9" s="13"/>
      <c r="S9" s="13"/>
      <c r="T9" s="13"/>
      <c r="U9" s="13"/>
      <c r="V9" s="13"/>
    </row>
    <row r="10" spans="1:22" s="12" customFormat="1" ht="18.75" x14ac:dyDescent="0.2">
      <c r="A10" s="318" t="s">
        <v>8</v>
      </c>
      <c r="B10" s="318"/>
      <c r="C10" s="31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66"/>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0" t="s">
        <v>515</v>
      </c>
      <c r="B12" s="320"/>
      <c r="C12" s="320"/>
      <c r="D12" s="8"/>
      <c r="E12" s="8"/>
      <c r="F12" s="8"/>
      <c r="G12" s="8"/>
      <c r="H12" s="8"/>
      <c r="I12" s="13"/>
      <c r="J12" s="13"/>
      <c r="K12" s="13"/>
      <c r="L12" s="13"/>
      <c r="M12" s="13"/>
      <c r="N12" s="13"/>
      <c r="O12" s="13"/>
      <c r="P12" s="13"/>
      <c r="Q12" s="13"/>
      <c r="R12" s="13"/>
      <c r="S12" s="13"/>
      <c r="T12" s="13"/>
      <c r="U12" s="13"/>
      <c r="V12" s="13"/>
    </row>
    <row r="13" spans="1:22" s="12" customFormat="1" ht="18.75" x14ac:dyDescent="0.2">
      <c r="A13" s="318" t="s">
        <v>7</v>
      </c>
      <c r="B13" s="318"/>
      <c r="C13" s="31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63"/>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19" t="s">
        <v>441</v>
      </c>
      <c r="B15" s="319"/>
      <c r="C15" s="319"/>
      <c r="D15" s="8"/>
      <c r="E15" s="8"/>
      <c r="F15" s="8"/>
      <c r="G15" s="8"/>
      <c r="H15" s="8"/>
      <c r="I15" s="8"/>
      <c r="J15" s="8"/>
      <c r="K15" s="8"/>
      <c r="L15" s="8"/>
      <c r="M15" s="8"/>
      <c r="N15" s="8"/>
      <c r="O15" s="8"/>
      <c r="P15" s="8"/>
      <c r="Q15" s="8"/>
      <c r="R15" s="8"/>
      <c r="S15" s="8"/>
      <c r="T15" s="8"/>
      <c r="U15" s="8"/>
      <c r="V15" s="8"/>
    </row>
    <row r="16" spans="1:22" s="3" customFormat="1" ht="15" customHeight="1" x14ac:dyDescent="0.2">
      <c r="A16" s="318" t="s">
        <v>6</v>
      </c>
      <c r="B16" s="318"/>
      <c r="C16" s="3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67"/>
      <c r="D17" s="4"/>
      <c r="E17" s="4"/>
      <c r="F17" s="4"/>
      <c r="G17" s="4"/>
      <c r="H17" s="4"/>
      <c r="I17" s="4"/>
      <c r="J17" s="4"/>
      <c r="K17" s="4"/>
      <c r="L17" s="4"/>
      <c r="M17" s="4"/>
      <c r="N17" s="4"/>
      <c r="O17" s="4"/>
      <c r="P17" s="4"/>
      <c r="Q17" s="4"/>
      <c r="R17" s="4"/>
      <c r="S17" s="4"/>
    </row>
    <row r="18" spans="1:22" s="3" customFormat="1" ht="15" customHeight="1" x14ac:dyDescent="0.2">
      <c r="A18" s="319" t="s">
        <v>415</v>
      </c>
      <c r="B18" s="320"/>
      <c r="C18" s="3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68"/>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269"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269">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277</v>
      </c>
      <c r="C22" s="158" t="s">
        <v>545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158" t="s">
        <v>546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14"/>
      <c r="B24" s="315"/>
      <c r="C24" s="31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8" t="s">
        <v>364</v>
      </c>
      <c r="C25" s="40" t="s">
        <v>548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8" t="s">
        <v>75</v>
      </c>
      <c r="C26" s="40" t="s">
        <v>460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8" t="s">
        <v>74</v>
      </c>
      <c r="C27" s="40" t="s">
        <v>461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8" t="s">
        <v>365</v>
      </c>
      <c r="C28" s="40" t="s">
        <v>492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8" t="s">
        <v>366</v>
      </c>
      <c r="C29" s="40" t="s">
        <v>492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8" t="s">
        <v>367</v>
      </c>
      <c r="C30" s="40" t="s">
        <v>492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368</v>
      </c>
      <c r="C31" s="40" t="s">
        <v>493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369</v>
      </c>
      <c r="C32" s="40" t="s">
        <v>494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370</v>
      </c>
      <c r="C33" s="40"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385</v>
      </c>
      <c r="B34" s="45" t="s">
        <v>371</v>
      </c>
      <c r="C34" s="40" t="s">
        <v>459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374</v>
      </c>
      <c r="B35" s="45" t="s">
        <v>72</v>
      </c>
      <c r="C35" s="40"/>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386</v>
      </c>
      <c r="B36" s="45" t="s">
        <v>372</v>
      </c>
      <c r="C36" s="40" t="s">
        <v>458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v>15</v>
      </c>
      <c r="B37" s="45" t="s">
        <v>373</v>
      </c>
      <c r="C37" s="40" t="s">
        <v>458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387</v>
      </c>
      <c r="B38" s="45" t="s">
        <v>211</v>
      </c>
      <c r="C38" s="40" t="s">
        <v>458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14"/>
      <c r="B39" s="315"/>
      <c r="C39" s="316"/>
      <c r="D39" s="27"/>
      <c r="E39" s="27"/>
      <c r="F39" s="27"/>
      <c r="G39" s="27"/>
      <c r="H39" s="27"/>
      <c r="I39" s="27"/>
      <c r="J39" s="27"/>
      <c r="K39" s="27"/>
      <c r="L39" s="27"/>
      <c r="M39" s="27"/>
      <c r="N39" s="27"/>
      <c r="O39" s="27"/>
      <c r="P39" s="27"/>
      <c r="Q39" s="27"/>
      <c r="R39" s="27"/>
      <c r="S39" s="27"/>
      <c r="T39" s="27"/>
      <c r="U39" s="27"/>
      <c r="V39" s="27"/>
    </row>
    <row r="40" spans="1:22" ht="63" x14ac:dyDescent="0.25">
      <c r="A40" s="28" t="s">
        <v>375</v>
      </c>
      <c r="B40" s="45" t="s">
        <v>427</v>
      </c>
      <c r="C40" s="283" t="s">
        <v>547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388</v>
      </c>
      <c r="B41" s="45" t="s">
        <v>410</v>
      </c>
      <c r="C41" s="45" t="s">
        <v>548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376</v>
      </c>
      <c r="B42" s="45" t="s">
        <v>424</v>
      </c>
      <c r="C42" s="45" t="s">
        <v>548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391</v>
      </c>
      <c r="B43" s="45" t="s">
        <v>392</v>
      </c>
      <c r="C43" s="45" t="s">
        <v>497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377</v>
      </c>
      <c r="B44" s="45" t="s">
        <v>416</v>
      </c>
      <c r="C44" s="45">
        <v>26.25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411</v>
      </c>
      <c r="B45" s="45" t="s">
        <v>417</v>
      </c>
      <c r="C45" s="45" t="s">
        <v>548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378</v>
      </c>
      <c r="B46" s="45" t="s">
        <v>418</v>
      </c>
      <c r="C46" s="45" t="s">
        <v>542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14"/>
      <c r="B47" s="315"/>
      <c r="C47" s="31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412</v>
      </c>
      <c r="B48" s="45" t="s">
        <v>425</v>
      </c>
      <c r="C48" s="40" t="s">
        <v>463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379</v>
      </c>
      <c r="B49" s="45" t="s">
        <v>426</v>
      </c>
      <c r="C49" s="40" t="s">
        <v>462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0"/>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0"/>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0"/>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0"/>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0"/>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0"/>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0"/>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0"/>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0"/>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0"/>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0"/>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0"/>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0"/>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0"/>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0"/>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0"/>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0"/>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0"/>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0"/>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0"/>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0"/>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0"/>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0"/>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0"/>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0"/>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0"/>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0"/>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0"/>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0"/>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0"/>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0"/>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0"/>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0"/>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0"/>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0"/>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0"/>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0"/>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0"/>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0"/>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0"/>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0"/>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0"/>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0"/>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0"/>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0"/>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0"/>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0"/>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0"/>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0"/>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0"/>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0"/>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0"/>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0"/>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0"/>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0"/>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0"/>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0"/>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0"/>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0"/>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0"/>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0"/>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0"/>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0"/>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0"/>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0"/>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0"/>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0"/>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0"/>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0"/>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0"/>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0"/>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0"/>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0"/>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0"/>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0"/>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0"/>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0"/>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0"/>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0"/>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0"/>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0"/>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0"/>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0"/>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0"/>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0"/>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0"/>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0"/>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0"/>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0"/>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0"/>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0"/>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0"/>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0"/>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0"/>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0"/>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0"/>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0"/>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0"/>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0"/>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0"/>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0"/>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0"/>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0"/>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0"/>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0"/>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0"/>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0"/>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0"/>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0"/>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0"/>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0"/>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0"/>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0"/>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0"/>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0"/>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0"/>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0"/>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0"/>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0"/>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0"/>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0"/>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0"/>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0"/>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0"/>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0"/>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0"/>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0"/>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0"/>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0"/>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0"/>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0"/>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0"/>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0"/>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0"/>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0"/>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0"/>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0"/>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0"/>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0"/>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0"/>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0"/>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0"/>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0"/>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0"/>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0"/>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0"/>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0"/>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0"/>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0"/>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0"/>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0"/>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0"/>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0"/>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0"/>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0"/>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0"/>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0"/>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0"/>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0"/>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0"/>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0"/>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0"/>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0"/>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0"/>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0"/>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0"/>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0"/>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0"/>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0"/>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0"/>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0"/>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0"/>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0"/>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0"/>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0"/>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0"/>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0"/>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0"/>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0"/>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0"/>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0"/>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0"/>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0"/>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0"/>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0"/>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0"/>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0"/>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0"/>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0"/>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0"/>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0"/>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0"/>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0"/>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0"/>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0"/>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0"/>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0"/>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0"/>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0"/>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0"/>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0"/>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0"/>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0"/>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0"/>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0"/>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0"/>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0"/>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0"/>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0"/>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0"/>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0"/>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0"/>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0"/>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0"/>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0"/>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0"/>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0"/>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0"/>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0"/>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0"/>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0"/>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0"/>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0"/>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0"/>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0"/>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0"/>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0"/>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0"/>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0"/>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0"/>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0"/>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0"/>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0"/>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0"/>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0"/>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0"/>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0"/>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0"/>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0"/>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0"/>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0"/>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0"/>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0"/>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0"/>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0"/>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0"/>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0"/>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0"/>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0"/>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0"/>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0"/>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0"/>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0"/>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0"/>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0"/>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0"/>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0"/>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0"/>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0"/>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0"/>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0"/>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0"/>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0"/>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0"/>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0"/>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0"/>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0"/>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0"/>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0"/>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0"/>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0"/>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0"/>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0"/>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0"/>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0"/>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0"/>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0"/>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0"/>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0"/>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0"/>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0"/>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0"/>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0"/>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0"/>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0"/>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0"/>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0"/>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0"/>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0"/>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90" zoomScaleNormal="70" zoomScaleSheetLayoutView="90" workbookViewId="0">
      <pane xSplit="2" ySplit="4" topLeftCell="C24" activePane="bottomRight" state="frozen"/>
      <selection activeCell="A20" sqref="A20"/>
      <selection pane="topRight" activeCell="C20" sqref="C20"/>
      <selection pane="bottomLeft" activeCell="A24" sqref="A24"/>
      <selection pane="bottomRight" activeCell="AB31" sqref="AB31:AB64"/>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7" width="6.140625" style="237" customWidth="1"/>
    <col min="28" max="28" width="13.140625" style="67" customWidth="1"/>
    <col min="29" max="29" width="24.85546875" style="67" customWidth="1"/>
    <col min="30" max="16384" width="9.140625" style="67"/>
  </cols>
  <sheetData>
    <row r="1" spans="1:29" ht="18.75" x14ac:dyDescent="0.25">
      <c r="A1" s="68"/>
      <c r="B1" s="68"/>
      <c r="C1" s="68"/>
      <c r="D1" s="68"/>
      <c r="E1" s="68"/>
      <c r="F1" s="68"/>
      <c r="L1" s="68"/>
      <c r="M1" s="68"/>
      <c r="AC1" s="44" t="s">
        <v>69</v>
      </c>
    </row>
    <row r="2" spans="1:29" ht="18.75" x14ac:dyDescent="0.3">
      <c r="A2" s="68"/>
      <c r="B2" s="68"/>
      <c r="C2" s="68"/>
      <c r="D2" s="68"/>
      <c r="E2" s="68"/>
      <c r="F2" s="68"/>
      <c r="L2" s="68"/>
      <c r="M2" s="68"/>
      <c r="AC2" s="15" t="s">
        <v>10</v>
      </c>
    </row>
    <row r="3" spans="1:29" ht="18.75" x14ac:dyDescent="0.3">
      <c r="A3" s="68"/>
      <c r="B3" s="68"/>
      <c r="C3" s="68"/>
      <c r="D3" s="68"/>
      <c r="E3" s="68"/>
      <c r="F3" s="68"/>
      <c r="L3" s="68"/>
      <c r="M3" s="68"/>
      <c r="AC3" s="15" t="s">
        <v>68</v>
      </c>
    </row>
    <row r="4" spans="1:29" ht="18.75" customHeight="1" x14ac:dyDescent="0.25">
      <c r="A4" s="323" t="str">
        <f>'1. паспорт местоположение'!A5:C5</f>
        <v>Год раскрытия информации: 2016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row>
    <row r="5" spans="1:29" ht="18.75" x14ac:dyDescent="0.3">
      <c r="A5" s="68"/>
      <c r="B5" s="68"/>
      <c r="C5" s="68"/>
      <c r="D5" s="68"/>
      <c r="E5" s="68"/>
      <c r="F5" s="68"/>
      <c r="L5" s="68"/>
      <c r="M5" s="68"/>
      <c r="AC5" s="15"/>
    </row>
    <row r="6" spans="1:29" ht="18.75" x14ac:dyDescent="0.25">
      <c r="A6" s="321" t="s">
        <v>9</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3"/>
      <c r="B7" s="13"/>
      <c r="C7" s="13"/>
      <c r="D7" s="13"/>
      <c r="E7" s="13"/>
      <c r="F7" s="13"/>
      <c r="G7" s="13"/>
      <c r="H7" s="13"/>
      <c r="I7" s="13"/>
      <c r="J7" s="90"/>
      <c r="K7" s="90"/>
      <c r="L7" s="90"/>
      <c r="M7" s="90"/>
      <c r="N7" s="90"/>
      <c r="O7" s="90"/>
      <c r="P7" s="90"/>
      <c r="Q7" s="90"/>
      <c r="R7" s="90"/>
      <c r="S7" s="90"/>
      <c r="T7" s="242"/>
      <c r="U7" s="242"/>
      <c r="V7" s="242"/>
      <c r="W7" s="242"/>
      <c r="X7" s="242"/>
      <c r="Y7" s="242"/>
      <c r="Z7" s="242"/>
      <c r="AA7" s="242"/>
      <c r="AB7" s="90"/>
      <c r="AC7" s="90"/>
    </row>
    <row r="8" spans="1:29" x14ac:dyDescent="0.25">
      <c r="A8" s="324" t="str">
        <f>'1. паспорт местоположение'!A9:C9</f>
        <v xml:space="preserve">                         АО "Янтарьэнерго"                         </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29" ht="18.75" customHeight="1" x14ac:dyDescent="0.25">
      <c r="A9" s="318" t="s">
        <v>8</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3"/>
      <c r="B10" s="13"/>
      <c r="C10" s="13"/>
      <c r="D10" s="13"/>
      <c r="E10" s="13"/>
      <c r="F10" s="13"/>
      <c r="G10" s="13"/>
      <c r="H10" s="13"/>
      <c r="I10" s="13"/>
      <c r="J10" s="90"/>
      <c r="K10" s="90"/>
      <c r="L10" s="90"/>
      <c r="M10" s="90"/>
      <c r="N10" s="90"/>
      <c r="O10" s="90"/>
      <c r="P10" s="90"/>
      <c r="Q10" s="90"/>
      <c r="R10" s="90"/>
      <c r="S10" s="90"/>
      <c r="T10" s="242"/>
      <c r="U10" s="242"/>
      <c r="V10" s="242"/>
      <c r="W10" s="242"/>
      <c r="X10" s="242"/>
      <c r="Y10" s="242"/>
      <c r="Z10" s="242"/>
      <c r="AA10" s="242"/>
      <c r="AB10" s="90"/>
      <c r="AC10" s="90"/>
    </row>
    <row r="11" spans="1:29" x14ac:dyDescent="0.25">
      <c r="A11" s="324" t="str">
        <f>'1. паспорт местоположение'!A12:C12</f>
        <v>А_prj_111001_2484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29"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11"/>
      <c r="B13" s="11"/>
      <c r="C13" s="11"/>
      <c r="D13" s="11"/>
      <c r="E13" s="11"/>
      <c r="F13" s="11"/>
      <c r="G13" s="11"/>
      <c r="H13" s="11"/>
      <c r="I13" s="11"/>
      <c r="J13" s="89"/>
      <c r="K13" s="89"/>
      <c r="L13" s="89"/>
      <c r="M13" s="89"/>
      <c r="N13" s="89"/>
      <c r="O13" s="89"/>
      <c r="P13" s="89"/>
      <c r="Q13" s="89"/>
      <c r="R13" s="89"/>
      <c r="S13" s="89"/>
      <c r="T13" s="241"/>
      <c r="U13" s="241"/>
      <c r="V13" s="241"/>
      <c r="W13" s="241"/>
      <c r="X13" s="241"/>
      <c r="Y13" s="241"/>
      <c r="Z13" s="241"/>
      <c r="AA13" s="241"/>
      <c r="AB13" s="89"/>
      <c r="AC13" s="89"/>
    </row>
    <row r="14" spans="1:29" x14ac:dyDescent="0.25">
      <c r="A14" s="329" t="str">
        <f>'1. паспорт местоположение'!A15:C15</f>
        <v xml:space="preserve">Расширение ПС 110/15кВ О-47 "Борисово"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18" t="s">
        <v>6</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7" spans="1:32" x14ac:dyDescent="0.25">
      <c r="A17" s="68"/>
      <c r="L17" s="68"/>
      <c r="M17" s="68"/>
      <c r="N17" s="68"/>
      <c r="O17" s="68"/>
      <c r="P17" s="68"/>
      <c r="Q17" s="68"/>
      <c r="R17" s="68"/>
      <c r="S17" s="68"/>
      <c r="T17" s="238"/>
      <c r="U17" s="238"/>
      <c r="V17" s="238"/>
      <c r="W17" s="238"/>
      <c r="X17" s="238"/>
      <c r="Y17" s="238"/>
      <c r="Z17" s="238"/>
      <c r="AA17" s="238"/>
      <c r="AB17" s="68"/>
    </row>
    <row r="18" spans="1:32" x14ac:dyDescent="0.25">
      <c r="A18" s="402" t="s">
        <v>400</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row>
    <row r="19" spans="1:32" x14ac:dyDescent="0.25">
      <c r="A19" s="68"/>
      <c r="B19" s="68"/>
      <c r="C19" s="68"/>
      <c r="D19" s="68"/>
      <c r="E19" s="68"/>
      <c r="F19" s="68"/>
      <c r="L19" s="68"/>
      <c r="M19" s="68"/>
      <c r="N19" s="68"/>
      <c r="O19" s="68"/>
      <c r="P19" s="68"/>
      <c r="Q19" s="68"/>
      <c r="R19" s="68"/>
      <c r="S19" s="68"/>
      <c r="T19" s="238"/>
      <c r="U19" s="238"/>
      <c r="V19" s="238"/>
      <c r="W19" s="238"/>
      <c r="X19" s="238"/>
      <c r="Y19" s="238"/>
      <c r="Z19" s="238"/>
      <c r="AA19" s="238"/>
      <c r="AB19" s="68"/>
    </row>
    <row r="20" spans="1:32" ht="33" customHeight="1" x14ac:dyDescent="0.25">
      <c r="A20" s="399" t="s">
        <v>200</v>
      </c>
      <c r="B20" s="399" t="s">
        <v>199</v>
      </c>
      <c r="C20" s="384" t="s">
        <v>198</v>
      </c>
      <c r="D20" s="384"/>
      <c r="E20" s="401" t="s">
        <v>197</v>
      </c>
      <c r="F20" s="401"/>
      <c r="G20" s="407" t="s">
        <v>481</v>
      </c>
      <c r="H20" s="391" t="s">
        <v>483</v>
      </c>
      <c r="I20" s="392"/>
      <c r="J20" s="392"/>
      <c r="K20" s="392"/>
      <c r="L20" s="391" t="s">
        <v>484</v>
      </c>
      <c r="M20" s="392"/>
      <c r="N20" s="392"/>
      <c r="O20" s="392"/>
      <c r="P20" s="391" t="s">
        <v>485</v>
      </c>
      <c r="Q20" s="392"/>
      <c r="R20" s="392"/>
      <c r="S20" s="392"/>
      <c r="T20" s="391" t="s">
        <v>486</v>
      </c>
      <c r="U20" s="392"/>
      <c r="V20" s="392"/>
      <c r="W20" s="392"/>
      <c r="X20" s="391" t="s">
        <v>487</v>
      </c>
      <c r="Y20" s="392"/>
      <c r="Z20" s="392"/>
      <c r="AA20" s="392"/>
      <c r="AB20" s="403" t="s">
        <v>196</v>
      </c>
      <c r="AC20" s="404"/>
      <c r="AD20" s="88"/>
      <c r="AE20" s="88"/>
      <c r="AF20" s="88"/>
    </row>
    <row r="21" spans="1:32" ht="99.75" customHeight="1" x14ac:dyDescent="0.25">
      <c r="A21" s="400"/>
      <c r="B21" s="400"/>
      <c r="C21" s="384"/>
      <c r="D21" s="384"/>
      <c r="E21" s="401"/>
      <c r="F21" s="401"/>
      <c r="G21" s="408"/>
      <c r="H21" s="393" t="s">
        <v>2</v>
      </c>
      <c r="I21" s="393"/>
      <c r="J21" s="393" t="s">
        <v>550</v>
      </c>
      <c r="K21" s="393"/>
      <c r="L21" s="393" t="s">
        <v>2</v>
      </c>
      <c r="M21" s="393"/>
      <c r="N21" s="393" t="s">
        <v>195</v>
      </c>
      <c r="O21" s="393"/>
      <c r="P21" s="393" t="s">
        <v>2</v>
      </c>
      <c r="Q21" s="393"/>
      <c r="R21" s="393" t="s">
        <v>195</v>
      </c>
      <c r="S21" s="393"/>
      <c r="T21" s="393" t="s">
        <v>2</v>
      </c>
      <c r="U21" s="393"/>
      <c r="V21" s="393" t="s">
        <v>195</v>
      </c>
      <c r="W21" s="393"/>
      <c r="X21" s="393" t="s">
        <v>2</v>
      </c>
      <c r="Y21" s="393"/>
      <c r="Z21" s="393" t="s">
        <v>195</v>
      </c>
      <c r="AA21" s="393"/>
      <c r="AB21" s="405"/>
      <c r="AC21" s="406"/>
    </row>
    <row r="22" spans="1:32" ht="89.25" customHeight="1" x14ac:dyDescent="0.25">
      <c r="A22" s="380"/>
      <c r="B22" s="380"/>
      <c r="C22" s="86" t="s">
        <v>2</v>
      </c>
      <c r="D22" s="86" t="s">
        <v>192</v>
      </c>
      <c r="E22" s="253" t="s">
        <v>482</v>
      </c>
      <c r="F22" s="87" t="s">
        <v>194</v>
      </c>
      <c r="G22" s="409"/>
      <c r="H22" s="249" t="s">
        <v>380</v>
      </c>
      <c r="I22" s="249" t="s">
        <v>381</v>
      </c>
      <c r="J22" s="249" t="s">
        <v>380</v>
      </c>
      <c r="K22" s="249" t="s">
        <v>381</v>
      </c>
      <c r="L22" s="249" t="s">
        <v>380</v>
      </c>
      <c r="M22" s="249" t="s">
        <v>381</v>
      </c>
      <c r="N22" s="249" t="s">
        <v>380</v>
      </c>
      <c r="O22" s="249" t="s">
        <v>381</v>
      </c>
      <c r="P22" s="249" t="s">
        <v>380</v>
      </c>
      <c r="Q22" s="249" t="s">
        <v>381</v>
      </c>
      <c r="R22" s="249" t="s">
        <v>380</v>
      </c>
      <c r="S22" s="249" t="s">
        <v>381</v>
      </c>
      <c r="T22" s="249" t="s">
        <v>380</v>
      </c>
      <c r="U22" s="249" t="s">
        <v>381</v>
      </c>
      <c r="V22" s="249" t="s">
        <v>380</v>
      </c>
      <c r="W22" s="249" t="s">
        <v>381</v>
      </c>
      <c r="X22" s="249" t="s">
        <v>380</v>
      </c>
      <c r="Y22" s="249" t="s">
        <v>381</v>
      </c>
      <c r="Z22" s="249" t="s">
        <v>380</v>
      </c>
      <c r="AA22" s="249" t="s">
        <v>381</v>
      </c>
      <c r="AB22" s="86" t="s">
        <v>193</v>
      </c>
      <c r="AC22" s="86" t="s">
        <v>192</v>
      </c>
    </row>
    <row r="23" spans="1:32" ht="19.5" customHeight="1" x14ac:dyDescent="0.25">
      <c r="A23" s="79">
        <v>1</v>
      </c>
      <c r="B23" s="79">
        <f>A23+1</f>
        <v>2</v>
      </c>
      <c r="C23" s="240">
        <f t="shared" ref="C23:AC23" si="0">B23+1</f>
        <v>3</v>
      </c>
      <c r="D23" s="240">
        <f t="shared" si="0"/>
        <v>4</v>
      </c>
      <c r="E23" s="240">
        <f t="shared" si="0"/>
        <v>5</v>
      </c>
      <c r="F23" s="240">
        <f t="shared" si="0"/>
        <v>6</v>
      </c>
      <c r="G23" s="240">
        <f t="shared" si="0"/>
        <v>7</v>
      </c>
      <c r="H23" s="240">
        <f t="shared" si="0"/>
        <v>8</v>
      </c>
      <c r="I23" s="240">
        <f t="shared" si="0"/>
        <v>9</v>
      </c>
      <c r="J23" s="240">
        <f t="shared" si="0"/>
        <v>10</v>
      </c>
      <c r="K23" s="240">
        <f t="shared" si="0"/>
        <v>11</v>
      </c>
      <c r="L23" s="240">
        <f t="shared" si="0"/>
        <v>12</v>
      </c>
      <c r="M23" s="240">
        <f t="shared" si="0"/>
        <v>13</v>
      </c>
      <c r="N23" s="240">
        <f t="shared" si="0"/>
        <v>14</v>
      </c>
      <c r="O23" s="240">
        <f t="shared" si="0"/>
        <v>15</v>
      </c>
      <c r="P23" s="240">
        <f t="shared" si="0"/>
        <v>16</v>
      </c>
      <c r="Q23" s="240">
        <f t="shared" si="0"/>
        <v>17</v>
      </c>
      <c r="R23" s="240">
        <f t="shared" si="0"/>
        <v>18</v>
      </c>
      <c r="S23" s="240">
        <f t="shared" si="0"/>
        <v>19</v>
      </c>
      <c r="T23" s="240">
        <f t="shared" si="0"/>
        <v>20</v>
      </c>
      <c r="U23" s="240">
        <f t="shared" si="0"/>
        <v>21</v>
      </c>
      <c r="V23" s="240">
        <f t="shared" si="0"/>
        <v>22</v>
      </c>
      <c r="W23" s="240">
        <f t="shared" si="0"/>
        <v>23</v>
      </c>
      <c r="X23" s="240">
        <f t="shared" si="0"/>
        <v>24</v>
      </c>
      <c r="Y23" s="240">
        <f t="shared" si="0"/>
        <v>25</v>
      </c>
      <c r="Z23" s="240">
        <f t="shared" si="0"/>
        <v>26</v>
      </c>
      <c r="AA23" s="240">
        <f t="shared" si="0"/>
        <v>27</v>
      </c>
      <c r="AB23" s="240">
        <f>AA23+1</f>
        <v>28</v>
      </c>
      <c r="AC23" s="240">
        <f t="shared" si="0"/>
        <v>29</v>
      </c>
    </row>
    <row r="24" spans="1:32" ht="47.25" customHeight="1" x14ac:dyDescent="0.25">
      <c r="A24" s="84">
        <v>1</v>
      </c>
      <c r="B24" s="83" t="s">
        <v>191</v>
      </c>
      <c r="C24" s="250">
        <f>SUM(C25:C29)</f>
        <v>0</v>
      </c>
      <c r="D24" s="250">
        <f>SUM(D25:D29)</f>
        <v>188.49791999999999</v>
      </c>
      <c r="E24" s="250">
        <f t="shared" ref="E24:AC24" si="1">SUM(E25:E29)</f>
        <v>10.039999999999999</v>
      </c>
      <c r="F24" s="250">
        <f t="shared" si="1"/>
        <v>0</v>
      </c>
      <c r="G24" s="250">
        <f t="shared" si="1"/>
        <v>10.039999999999999</v>
      </c>
      <c r="H24" s="250">
        <f t="shared" si="1"/>
        <v>12.575740433242199</v>
      </c>
      <c r="I24" s="250">
        <f t="shared" si="1"/>
        <v>0</v>
      </c>
      <c r="J24" s="250">
        <f t="shared" si="1"/>
        <v>0</v>
      </c>
      <c r="K24" s="250">
        <f t="shared" si="1"/>
        <v>1.1219999999999999</v>
      </c>
      <c r="L24" s="250">
        <f t="shared" ref="L24" si="2">SUM(L25:L29)</f>
        <v>23.8314414845578</v>
      </c>
      <c r="M24" s="250">
        <f t="shared" si="1"/>
        <v>0</v>
      </c>
      <c r="N24" s="250">
        <f t="shared" si="1"/>
        <v>0</v>
      </c>
      <c r="O24" s="250">
        <f t="shared" si="1"/>
        <v>0</v>
      </c>
      <c r="P24" s="250">
        <f t="shared" ref="P24" si="3">SUM(P25:P29)</f>
        <v>3.3039999999999998</v>
      </c>
      <c r="Q24" s="250">
        <f t="shared" si="1"/>
        <v>0</v>
      </c>
      <c r="R24" s="250">
        <f t="shared" si="1"/>
        <v>0</v>
      </c>
      <c r="S24" s="250">
        <f t="shared" si="1"/>
        <v>0</v>
      </c>
      <c r="T24" s="250">
        <f t="shared" si="1"/>
        <v>0</v>
      </c>
      <c r="U24" s="250">
        <f t="shared" si="1"/>
        <v>0</v>
      </c>
      <c r="V24" s="250">
        <f t="shared" si="1"/>
        <v>0</v>
      </c>
      <c r="W24" s="250">
        <f t="shared" si="1"/>
        <v>0</v>
      </c>
      <c r="X24" s="250">
        <f t="shared" si="1"/>
        <v>0</v>
      </c>
      <c r="Y24" s="250">
        <f t="shared" si="1"/>
        <v>0</v>
      </c>
      <c r="Z24" s="250">
        <f t="shared" si="1"/>
        <v>0</v>
      </c>
      <c r="AA24" s="250">
        <f t="shared" si="1"/>
        <v>0</v>
      </c>
      <c r="AB24" s="250">
        <f t="shared" si="1"/>
        <v>0</v>
      </c>
      <c r="AC24" s="250">
        <f t="shared" si="1"/>
        <v>0</v>
      </c>
    </row>
    <row r="25" spans="1:32" ht="24" customHeight="1" x14ac:dyDescent="0.25">
      <c r="A25" s="81" t="s">
        <v>190</v>
      </c>
      <c r="B25" s="56" t="s">
        <v>189</v>
      </c>
      <c r="C25" s="243"/>
      <c r="D25" s="248"/>
      <c r="E25" s="251">
        <f>G25+J25+N25+R25+V25+Z25</f>
        <v>0</v>
      </c>
      <c r="F25" s="244"/>
      <c r="G25" s="243"/>
      <c r="H25" s="243"/>
      <c r="I25" s="243"/>
      <c r="J25" s="243"/>
      <c r="K25" s="243"/>
      <c r="L25" s="243"/>
      <c r="M25" s="243"/>
      <c r="N25" s="243"/>
      <c r="O25" s="243"/>
      <c r="P25" s="243"/>
      <c r="Q25" s="243"/>
      <c r="R25" s="243"/>
      <c r="S25" s="243"/>
      <c r="T25" s="243"/>
      <c r="U25" s="243"/>
      <c r="V25" s="243"/>
      <c r="W25" s="243"/>
      <c r="X25" s="243"/>
      <c r="Y25" s="243"/>
      <c r="Z25" s="243"/>
      <c r="AA25" s="243"/>
      <c r="AB25" s="250">
        <f t="shared" ref="AB25" si="4">SUM(AB26:AB30)</f>
        <v>0</v>
      </c>
      <c r="AC25" s="250">
        <f>J25+N25+R25+V25+Z25</f>
        <v>0</v>
      </c>
    </row>
    <row r="26" spans="1:32" x14ac:dyDescent="0.25">
      <c r="A26" s="81" t="s">
        <v>188</v>
      </c>
      <c r="B26" s="56" t="s">
        <v>187</v>
      </c>
      <c r="C26" s="245"/>
      <c r="D26" s="248"/>
      <c r="E26" s="251">
        <f t="shared" ref="E26:E28" si="5">G26+J26+N26+R26+V26+Z26</f>
        <v>0</v>
      </c>
      <c r="F26" s="245"/>
      <c r="G26" s="243"/>
      <c r="H26" s="243"/>
      <c r="I26" s="243"/>
      <c r="J26" s="243"/>
      <c r="K26" s="243"/>
      <c r="L26" s="243"/>
      <c r="M26" s="243"/>
      <c r="N26" s="243"/>
      <c r="O26" s="245"/>
      <c r="P26" s="245"/>
      <c r="Q26" s="245"/>
      <c r="R26" s="245"/>
      <c r="S26" s="245"/>
      <c r="T26" s="245"/>
      <c r="U26" s="245"/>
      <c r="V26" s="245"/>
      <c r="W26" s="245"/>
      <c r="X26" s="245"/>
      <c r="Y26" s="245"/>
      <c r="Z26" s="245"/>
      <c r="AA26" s="245"/>
      <c r="AB26" s="250">
        <f t="shared" ref="AB26" si="6">SUM(AB27:AB31)</f>
        <v>0</v>
      </c>
      <c r="AC26" s="250">
        <f t="shared" ref="AC26:AC29" si="7">J26+N26+R26+V26+Z26</f>
        <v>0</v>
      </c>
    </row>
    <row r="27" spans="1:32" ht="31.5" x14ac:dyDescent="0.25">
      <c r="A27" s="81" t="s">
        <v>186</v>
      </c>
      <c r="B27" s="56" t="s">
        <v>363</v>
      </c>
      <c r="C27" s="245"/>
      <c r="D27" s="248">
        <f>D30</f>
        <v>159.744</v>
      </c>
      <c r="E27" s="251">
        <f>G27+J27+N27+R27+V27+Z27</f>
        <v>8.5084745762711851</v>
      </c>
      <c r="F27" s="245"/>
      <c r="G27" s="245">
        <f>10.04-G29</f>
        <v>8.5084745762711851</v>
      </c>
      <c r="H27" s="245">
        <f>12.5757404332422/1.18</f>
        <v>10.657407146815423</v>
      </c>
      <c r="I27" s="245"/>
      <c r="J27" s="245"/>
      <c r="K27" s="245">
        <v>0.95099999999999996</v>
      </c>
      <c r="L27" s="245">
        <f>23.8314414845578/1.18</f>
        <v>20.196136851320169</v>
      </c>
      <c r="M27" s="245"/>
      <c r="N27" s="245"/>
      <c r="O27" s="245"/>
      <c r="P27" s="245">
        <f>3.304/1.18</f>
        <v>2.8</v>
      </c>
      <c r="Q27" s="245"/>
      <c r="R27" s="245"/>
      <c r="S27" s="245"/>
      <c r="T27" s="245"/>
      <c r="U27" s="245"/>
      <c r="V27" s="245"/>
      <c r="W27" s="245"/>
      <c r="X27" s="245"/>
      <c r="Y27" s="245"/>
      <c r="Z27" s="245"/>
      <c r="AA27" s="245"/>
      <c r="AB27" s="250">
        <f t="shared" ref="AB27" si="8">SUM(AB28:AB32)</f>
        <v>0</v>
      </c>
      <c r="AC27" s="250">
        <f t="shared" si="7"/>
        <v>0</v>
      </c>
    </row>
    <row r="28" spans="1:32" x14ac:dyDescent="0.25">
      <c r="A28" s="81" t="s">
        <v>185</v>
      </c>
      <c r="B28" s="56" t="s">
        <v>488</v>
      </c>
      <c r="C28" s="245"/>
      <c r="D28" s="248"/>
      <c r="E28" s="251">
        <f t="shared" si="5"/>
        <v>0</v>
      </c>
      <c r="F28" s="245"/>
      <c r="G28" s="245"/>
      <c r="H28" s="245"/>
      <c r="I28" s="245"/>
      <c r="J28" s="245"/>
      <c r="K28" s="245"/>
      <c r="L28" s="245"/>
      <c r="M28" s="245"/>
      <c r="N28" s="245"/>
      <c r="O28" s="245"/>
      <c r="P28" s="245"/>
      <c r="Q28" s="245"/>
      <c r="R28" s="245"/>
      <c r="S28" s="245"/>
      <c r="T28" s="245"/>
      <c r="U28" s="245"/>
      <c r="V28" s="245"/>
      <c r="W28" s="245"/>
      <c r="X28" s="245"/>
      <c r="Y28" s="245"/>
      <c r="Z28" s="245"/>
      <c r="AA28" s="245"/>
      <c r="AB28" s="250">
        <f t="shared" ref="AB28" si="9">SUM(AB29:AB33)</f>
        <v>0</v>
      </c>
      <c r="AC28" s="250">
        <f t="shared" si="7"/>
        <v>0</v>
      </c>
    </row>
    <row r="29" spans="1:32" x14ac:dyDescent="0.25">
      <c r="A29" s="81" t="s">
        <v>184</v>
      </c>
      <c r="B29" s="85" t="s">
        <v>183</v>
      </c>
      <c r="C29" s="245"/>
      <c r="D29" s="248">
        <f>188.49792-D30</f>
        <v>28.753919999999994</v>
      </c>
      <c r="E29" s="251">
        <f>G29+J29+N29+R29+V29+Z29</f>
        <v>1.5315254237288136</v>
      </c>
      <c r="F29" s="245"/>
      <c r="G29" s="245">
        <f>10.04/1.18*0.18</f>
        <v>1.5315254237288136</v>
      </c>
      <c r="H29" s="245">
        <f>12.5757404332422/1.18*0.18</f>
        <v>1.9183332864267761</v>
      </c>
      <c r="I29" s="245"/>
      <c r="J29" s="245"/>
      <c r="K29" s="245">
        <v>0.17100000000000001</v>
      </c>
      <c r="L29" s="245">
        <f>23.8314414845578/1.18*0.18</f>
        <v>3.6353046332376304</v>
      </c>
      <c r="M29" s="245"/>
      <c r="N29" s="245"/>
      <c r="O29" s="245"/>
      <c r="P29" s="245">
        <f>3.304/1.18*0.18</f>
        <v>0.504</v>
      </c>
      <c r="Q29" s="245"/>
      <c r="R29" s="245"/>
      <c r="S29" s="245"/>
      <c r="T29" s="245"/>
      <c r="U29" s="245"/>
      <c r="V29" s="245"/>
      <c r="W29" s="245"/>
      <c r="X29" s="245"/>
      <c r="Y29" s="245"/>
      <c r="Z29" s="245"/>
      <c r="AA29" s="245"/>
      <c r="AB29" s="250">
        <f t="shared" ref="AB29" si="10">SUM(AB30:AB34)</f>
        <v>0</v>
      </c>
      <c r="AC29" s="250">
        <f t="shared" si="7"/>
        <v>0</v>
      </c>
    </row>
    <row r="30" spans="1:32" ht="47.25" x14ac:dyDescent="0.25">
      <c r="A30" s="84" t="s">
        <v>63</v>
      </c>
      <c r="B30" s="83" t="s">
        <v>182</v>
      </c>
      <c r="C30" s="250">
        <f>SUM(C31:C34)</f>
        <v>0</v>
      </c>
      <c r="D30" s="250">
        <f t="shared" ref="D30:AB30" si="11">SUM(D31:D34)</f>
        <v>159.744</v>
      </c>
      <c r="E30" s="252">
        <f>G30+J30+N30+R30+V30+Z30</f>
        <v>9.0400000000000009</v>
      </c>
      <c r="F30" s="250">
        <f t="shared" si="11"/>
        <v>0</v>
      </c>
      <c r="G30" s="250">
        <f t="shared" si="11"/>
        <v>9.0400000000000009</v>
      </c>
      <c r="H30" s="250">
        <f t="shared" si="11"/>
        <v>10.98</v>
      </c>
      <c r="I30" s="250">
        <f t="shared" si="11"/>
        <v>0</v>
      </c>
      <c r="J30" s="250">
        <f t="shared" si="11"/>
        <v>0</v>
      </c>
      <c r="K30" s="250">
        <f t="shared" si="11"/>
        <v>0</v>
      </c>
      <c r="L30" s="243">
        <v>16</v>
      </c>
      <c r="M30" s="250">
        <f t="shared" si="11"/>
        <v>0</v>
      </c>
      <c r="N30" s="243"/>
      <c r="O30" s="250">
        <f t="shared" si="11"/>
        <v>0</v>
      </c>
      <c r="P30" s="250">
        <f t="shared" ref="P30" si="12">SUM(P31:P34)</f>
        <v>0</v>
      </c>
      <c r="Q30" s="250">
        <f t="shared" si="11"/>
        <v>0</v>
      </c>
      <c r="R30" s="250">
        <f t="shared" si="11"/>
        <v>0</v>
      </c>
      <c r="S30" s="250">
        <f t="shared" si="11"/>
        <v>0</v>
      </c>
      <c r="T30" s="250">
        <f t="shared" si="11"/>
        <v>0</v>
      </c>
      <c r="U30" s="250">
        <f t="shared" si="11"/>
        <v>0</v>
      </c>
      <c r="V30" s="250">
        <f t="shared" si="11"/>
        <v>0</v>
      </c>
      <c r="W30" s="250">
        <f t="shared" si="11"/>
        <v>0</v>
      </c>
      <c r="X30" s="250">
        <f t="shared" si="11"/>
        <v>0</v>
      </c>
      <c r="Y30" s="250">
        <f t="shared" si="11"/>
        <v>0</v>
      </c>
      <c r="Z30" s="250">
        <f t="shared" si="11"/>
        <v>0</v>
      </c>
      <c r="AA30" s="250">
        <f t="shared" si="11"/>
        <v>0</v>
      </c>
      <c r="AB30" s="250">
        <f t="shared" si="11"/>
        <v>0</v>
      </c>
      <c r="AC30" s="250">
        <f>J30+N30+R30+V30+Z30</f>
        <v>0</v>
      </c>
    </row>
    <row r="31" spans="1:32" x14ac:dyDescent="0.25">
      <c r="A31" s="84" t="s">
        <v>181</v>
      </c>
      <c r="B31" s="56" t="s">
        <v>180</v>
      </c>
      <c r="C31" s="243"/>
      <c r="D31" s="243">
        <v>9.9009999999999998</v>
      </c>
      <c r="E31" s="243"/>
      <c r="F31" s="243"/>
      <c r="G31" s="245"/>
      <c r="H31" s="245"/>
      <c r="I31" s="245"/>
      <c r="J31" s="245"/>
      <c r="K31" s="245"/>
      <c r="L31" s="245"/>
      <c r="M31" s="245"/>
      <c r="N31" s="245"/>
      <c r="O31" s="245"/>
      <c r="P31" s="245"/>
      <c r="Q31" s="245"/>
      <c r="R31" s="245"/>
      <c r="S31" s="245"/>
      <c r="T31" s="245"/>
      <c r="U31" s="245"/>
      <c r="V31" s="245"/>
      <c r="W31" s="245"/>
      <c r="X31" s="245"/>
      <c r="Y31" s="245"/>
      <c r="Z31" s="245"/>
      <c r="AA31" s="245"/>
      <c r="AB31" s="250">
        <f t="shared" ref="AB31" si="13">SUM(AB32:AB36)</f>
        <v>0</v>
      </c>
      <c r="AC31" s="244"/>
    </row>
    <row r="32" spans="1:32" ht="31.5" x14ac:dyDescent="0.25">
      <c r="A32" s="84" t="s">
        <v>179</v>
      </c>
      <c r="B32" s="56" t="s">
        <v>178</v>
      </c>
      <c r="C32" s="243"/>
      <c r="D32" s="243">
        <v>38.341000000000001</v>
      </c>
      <c r="E32" s="243"/>
      <c r="F32" s="243"/>
      <c r="G32" s="245">
        <v>2.2799999999999998</v>
      </c>
      <c r="H32" s="245"/>
      <c r="I32" s="245"/>
      <c r="J32" s="245"/>
      <c r="K32" s="245"/>
      <c r="L32" s="245"/>
      <c r="M32" s="245"/>
      <c r="N32" s="245"/>
      <c r="O32" s="245"/>
      <c r="P32" s="245"/>
      <c r="Q32" s="245"/>
      <c r="R32" s="245"/>
      <c r="S32" s="245"/>
      <c r="T32" s="245"/>
      <c r="U32" s="245"/>
      <c r="V32" s="245"/>
      <c r="W32" s="245"/>
      <c r="X32" s="245"/>
      <c r="Y32" s="245"/>
      <c r="Z32" s="245"/>
      <c r="AA32" s="245"/>
      <c r="AB32" s="250">
        <f t="shared" ref="AB32" si="14">SUM(AB33:AB37)</f>
        <v>0</v>
      </c>
      <c r="AC32" s="244"/>
    </row>
    <row r="33" spans="1:29" x14ac:dyDescent="0.25">
      <c r="A33" s="84" t="s">
        <v>177</v>
      </c>
      <c r="B33" s="56" t="s">
        <v>176</v>
      </c>
      <c r="C33" s="243"/>
      <c r="D33" s="243">
        <v>101.423</v>
      </c>
      <c r="E33" s="243"/>
      <c r="F33" s="243"/>
      <c r="G33" s="245">
        <v>6.61</v>
      </c>
      <c r="H33" s="245">
        <v>10.98</v>
      </c>
      <c r="I33" s="245"/>
      <c r="J33" s="245"/>
      <c r="K33" s="245"/>
      <c r="L33" s="245"/>
      <c r="M33" s="245"/>
      <c r="N33" s="245"/>
      <c r="O33" s="245"/>
      <c r="P33" s="245"/>
      <c r="Q33" s="245"/>
      <c r="R33" s="245"/>
      <c r="S33" s="245"/>
      <c r="T33" s="245"/>
      <c r="U33" s="245"/>
      <c r="V33" s="245"/>
      <c r="W33" s="245"/>
      <c r="X33" s="245"/>
      <c r="Y33" s="245"/>
      <c r="Z33" s="245"/>
      <c r="AA33" s="245"/>
      <c r="AB33" s="250">
        <f t="shared" ref="AB33" si="15">SUM(AB34:AB38)</f>
        <v>0</v>
      </c>
      <c r="AC33" s="244"/>
    </row>
    <row r="34" spans="1:29" x14ac:dyDescent="0.25">
      <c r="A34" s="84" t="s">
        <v>175</v>
      </c>
      <c r="B34" s="56" t="s">
        <v>174</v>
      </c>
      <c r="C34" s="243"/>
      <c r="D34" s="243">
        <v>10.078999999999979</v>
      </c>
      <c r="E34" s="243"/>
      <c r="F34" s="243"/>
      <c r="G34" s="245">
        <v>0.15</v>
      </c>
      <c r="H34" s="245"/>
      <c r="I34" s="245"/>
      <c r="J34" s="245"/>
      <c r="K34" s="245"/>
      <c r="L34" s="245"/>
      <c r="M34" s="245"/>
      <c r="N34" s="245"/>
      <c r="O34" s="245"/>
      <c r="P34" s="245"/>
      <c r="Q34" s="245"/>
      <c r="R34" s="245"/>
      <c r="S34" s="245"/>
      <c r="T34" s="245"/>
      <c r="U34" s="245"/>
      <c r="V34" s="245"/>
      <c r="W34" s="245"/>
      <c r="X34" s="245"/>
      <c r="Y34" s="245"/>
      <c r="Z34" s="245"/>
      <c r="AA34" s="245"/>
      <c r="AB34" s="250">
        <f t="shared" ref="AB34" si="16">SUM(AB35:AB39)</f>
        <v>0</v>
      </c>
      <c r="AC34" s="244"/>
    </row>
    <row r="35" spans="1:29" ht="31.5" x14ac:dyDescent="0.25">
      <c r="A35" s="84" t="s">
        <v>62</v>
      </c>
      <c r="B35" s="83" t="s">
        <v>173</v>
      </c>
      <c r="C35" s="243"/>
      <c r="D35" s="243"/>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50">
        <f t="shared" ref="AB35" si="17">SUM(AB36:AB40)</f>
        <v>0</v>
      </c>
      <c r="AC35" s="244"/>
    </row>
    <row r="36" spans="1:29" ht="31.5" x14ac:dyDescent="0.25">
      <c r="A36" s="81" t="s">
        <v>172</v>
      </c>
      <c r="B36" s="80" t="s">
        <v>171</v>
      </c>
      <c r="C36" s="246"/>
      <c r="D36" s="243"/>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50">
        <f t="shared" ref="AB36" si="18">SUM(AB37:AB41)</f>
        <v>0</v>
      </c>
      <c r="AC36" s="250">
        <f t="shared" ref="AC36:AC42" si="19">J36+N36+R36+V36+Z36</f>
        <v>0</v>
      </c>
    </row>
    <row r="37" spans="1:29" x14ac:dyDescent="0.25">
      <c r="A37" s="81" t="s">
        <v>170</v>
      </c>
      <c r="B37" s="80" t="s">
        <v>160</v>
      </c>
      <c r="C37" s="246"/>
      <c r="D37" s="243">
        <f>2*25</f>
        <v>50</v>
      </c>
      <c r="E37" s="243"/>
      <c r="F37" s="245"/>
      <c r="G37" s="245"/>
      <c r="H37" s="245"/>
      <c r="I37" s="245"/>
      <c r="J37" s="245"/>
      <c r="K37" s="245"/>
      <c r="L37" s="245"/>
      <c r="M37" s="245"/>
      <c r="N37" s="245"/>
      <c r="O37" s="245"/>
      <c r="P37" s="245"/>
      <c r="Q37" s="245"/>
      <c r="R37" s="245"/>
      <c r="S37" s="245"/>
      <c r="T37" s="245"/>
      <c r="U37" s="245"/>
      <c r="V37" s="245"/>
      <c r="W37" s="245"/>
      <c r="X37" s="245"/>
      <c r="Y37" s="245"/>
      <c r="Z37" s="245"/>
      <c r="AA37" s="245"/>
      <c r="AB37" s="250">
        <f t="shared" ref="AB37" si="20">SUM(AB38:AB42)</f>
        <v>0</v>
      </c>
      <c r="AC37" s="250">
        <f t="shared" si="19"/>
        <v>0</v>
      </c>
    </row>
    <row r="38" spans="1:29" x14ac:dyDescent="0.25">
      <c r="A38" s="81" t="s">
        <v>169</v>
      </c>
      <c r="B38" s="80" t="s">
        <v>158</v>
      </c>
      <c r="C38" s="246"/>
      <c r="D38" s="243"/>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50">
        <f t="shared" ref="AB38" si="21">SUM(AB39:AB43)</f>
        <v>0</v>
      </c>
      <c r="AC38" s="250">
        <f t="shared" si="19"/>
        <v>0</v>
      </c>
    </row>
    <row r="39" spans="1:29" ht="31.5" x14ac:dyDescent="0.25">
      <c r="A39" s="81" t="s">
        <v>168</v>
      </c>
      <c r="B39" s="56" t="s">
        <v>156</v>
      </c>
      <c r="C39" s="245"/>
      <c r="D39" s="243"/>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50">
        <f t="shared" ref="AB39" si="22">SUM(AB40:AB44)</f>
        <v>0</v>
      </c>
      <c r="AC39" s="250">
        <f t="shared" si="19"/>
        <v>0</v>
      </c>
    </row>
    <row r="40" spans="1:29" ht="31.5" x14ac:dyDescent="0.25">
      <c r="A40" s="81" t="s">
        <v>167</v>
      </c>
      <c r="B40" s="56" t="s">
        <v>154</v>
      </c>
      <c r="C40" s="245"/>
      <c r="D40" s="243"/>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50">
        <f t="shared" ref="AB40" si="23">SUM(AB41:AB45)</f>
        <v>0</v>
      </c>
      <c r="AC40" s="250">
        <f t="shared" si="19"/>
        <v>0</v>
      </c>
    </row>
    <row r="41" spans="1:29" x14ac:dyDescent="0.25">
      <c r="A41" s="81" t="s">
        <v>166</v>
      </c>
      <c r="B41" s="56" t="s">
        <v>152</v>
      </c>
      <c r="C41" s="245"/>
      <c r="D41" s="243"/>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50">
        <f t="shared" ref="AB41" si="24">SUM(AB42:AB46)</f>
        <v>0</v>
      </c>
      <c r="AC41" s="250">
        <f t="shared" si="19"/>
        <v>0</v>
      </c>
    </row>
    <row r="42" spans="1:29" ht="18.75" x14ac:dyDescent="0.25">
      <c r="A42" s="81" t="s">
        <v>165</v>
      </c>
      <c r="B42" s="80" t="s">
        <v>150</v>
      </c>
      <c r="C42" s="246"/>
      <c r="D42" s="243"/>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50">
        <f t="shared" ref="AB42" si="25">SUM(AB43:AB47)</f>
        <v>0</v>
      </c>
      <c r="AC42" s="250">
        <f t="shared" si="19"/>
        <v>0</v>
      </c>
    </row>
    <row r="43" spans="1:29" x14ac:dyDescent="0.25">
      <c r="A43" s="84" t="s">
        <v>61</v>
      </c>
      <c r="B43" s="83" t="s">
        <v>164</v>
      </c>
      <c r="C43" s="243"/>
      <c r="D43" s="243"/>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50">
        <f t="shared" ref="AB43" si="26">SUM(AB44:AB48)</f>
        <v>0</v>
      </c>
      <c r="AC43" s="244"/>
    </row>
    <row r="44" spans="1:29" x14ac:dyDescent="0.25">
      <c r="A44" s="81" t="s">
        <v>163</v>
      </c>
      <c r="B44" s="56" t="s">
        <v>162</v>
      </c>
      <c r="C44" s="245"/>
      <c r="D44" s="243"/>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50">
        <f t="shared" ref="AB44" si="27">SUM(AB45:AB49)</f>
        <v>0</v>
      </c>
      <c r="AC44" s="250">
        <f t="shared" ref="AC44:AC50" si="28">J44+N44+R44+V44+Z44</f>
        <v>0</v>
      </c>
    </row>
    <row r="45" spans="1:29" x14ac:dyDescent="0.25">
      <c r="A45" s="81" t="s">
        <v>161</v>
      </c>
      <c r="B45" s="56" t="s">
        <v>160</v>
      </c>
      <c r="C45" s="245"/>
      <c r="D45" s="243">
        <f>2*25</f>
        <v>50</v>
      </c>
      <c r="E45" s="243"/>
      <c r="F45" s="245"/>
      <c r="G45" s="245"/>
      <c r="H45" s="245"/>
      <c r="I45" s="245"/>
      <c r="J45" s="245"/>
      <c r="K45" s="245"/>
      <c r="L45" s="245"/>
      <c r="M45" s="245"/>
      <c r="N45" s="245"/>
      <c r="O45" s="245"/>
      <c r="P45" s="245"/>
      <c r="Q45" s="245"/>
      <c r="R45" s="245"/>
      <c r="S45" s="245"/>
      <c r="T45" s="245"/>
      <c r="U45" s="245"/>
      <c r="V45" s="245"/>
      <c r="W45" s="245"/>
      <c r="X45" s="245"/>
      <c r="Y45" s="245"/>
      <c r="Z45" s="245"/>
      <c r="AA45" s="245"/>
      <c r="AB45" s="250">
        <f t="shared" ref="AB45" si="29">SUM(AB46:AB50)</f>
        <v>0</v>
      </c>
      <c r="AC45" s="250">
        <f t="shared" si="28"/>
        <v>0</v>
      </c>
    </row>
    <row r="46" spans="1:29" x14ac:dyDescent="0.25">
      <c r="A46" s="81" t="s">
        <v>159</v>
      </c>
      <c r="B46" s="56" t="s">
        <v>158</v>
      </c>
      <c r="C46" s="245"/>
      <c r="D46" s="243"/>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50">
        <f t="shared" ref="AB46" si="30">SUM(AB47:AB51)</f>
        <v>0</v>
      </c>
      <c r="AC46" s="250">
        <f t="shared" si="28"/>
        <v>0</v>
      </c>
    </row>
    <row r="47" spans="1:29" ht="31.5" x14ac:dyDescent="0.25">
      <c r="A47" s="81" t="s">
        <v>157</v>
      </c>
      <c r="B47" s="56" t="s">
        <v>156</v>
      </c>
      <c r="C47" s="245"/>
      <c r="D47" s="243"/>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50">
        <f t="shared" ref="AB47" si="31">SUM(AB48:AB52)</f>
        <v>0</v>
      </c>
      <c r="AC47" s="250">
        <f t="shared" si="28"/>
        <v>0</v>
      </c>
    </row>
    <row r="48" spans="1:29" ht="31.5" x14ac:dyDescent="0.25">
      <c r="A48" s="81" t="s">
        <v>155</v>
      </c>
      <c r="B48" s="56" t="s">
        <v>154</v>
      </c>
      <c r="C48" s="245"/>
      <c r="D48" s="243"/>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50">
        <f t="shared" ref="AB48" si="32">SUM(AB49:AB53)</f>
        <v>0</v>
      </c>
      <c r="AC48" s="250">
        <f t="shared" si="28"/>
        <v>0</v>
      </c>
    </row>
    <row r="49" spans="1:29" x14ac:dyDescent="0.25">
      <c r="A49" s="81" t="s">
        <v>153</v>
      </c>
      <c r="B49" s="56" t="s">
        <v>152</v>
      </c>
      <c r="C49" s="245"/>
      <c r="D49" s="243"/>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50">
        <f t="shared" ref="AB49" si="33">SUM(AB50:AB54)</f>
        <v>0</v>
      </c>
      <c r="AC49" s="250">
        <f t="shared" si="28"/>
        <v>0</v>
      </c>
    </row>
    <row r="50" spans="1:29" ht="18.75" x14ac:dyDescent="0.25">
      <c r="A50" s="81" t="s">
        <v>151</v>
      </c>
      <c r="B50" s="80" t="s">
        <v>150</v>
      </c>
      <c r="C50" s="246"/>
      <c r="D50" s="243"/>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50">
        <f t="shared" ref="AB50" si="34">SUM(AB51:AB55)</f>
        <v>0</v>
      </c>
      <c r="AC50" s="250">
        <f t="shared" si="28"/>
        <v>0</v>
      </c>
    </row>
    <row r="51" spans="1:29" ht="35.25" customHeight="1" x14ac:dyDescent="0.25">
      <c r="A51" s="84" t="s">
        <v>59</v>
      </c>
      <c r="B51" s="83" t="s">
        <v>149</v>
      </c>
      <c r="C51" s="243"/>
      <c r="D51" s="243"/>
      <c r="E51" s="243"/>
      <c r="F51" s="243"/>
      <c r="G51" s="245"/>
      <c r="H51" s="245"/>
      <c r="I51" s="245"/>
      <c r="J51" s="245"/>
      <c r="K51" s="245"/>
      <c r="L51" s="245"/>
      <c r="M51" s="245"/>
      <c r="N51" s="245"/>
      <c r="O51" s="245"/>
      <c r="P51" s="245"/>
      <c r="Q51" s="245"/>
      <c r="R51" s="245"/>
      <c r="S51" s="245"/>
      <c r="T51" s="245"/>
      <c r="U51" s="245"/>
      <c r="V51" s="245"/>
      <c r="W51" s="245"/>
      <c r="X51" s="245"/>
      <c r="Y51" s="245"/>
      <c r="Z51" s="245"/>
      <c r="AA51" s="245"/>
      <c r="AB51" s="250">
        <f t="shared" ref="AB51" si="35">SUM(AB52:AB56)</f>
        <v>0</v>
      </c>
      <c r="AC51" s="244"/>
    </row>
    <row r="52" spans="1:29" x14ac:dyDescent="0.25">
      <c r="A52" s="81" t="s">
        <v>148</v>
      </c>
      <c r="B52" s="56" t="s">
        <v>147</v>
      </c>
      <c r="C52" s="243"/>
      <c r="D52" s="250">
        <f>D30</f>
        <v>159.744</v>
      </c>
      <c r="E52" s="250">
        <f>G52+J52+N52+R52+V52+Z52</f>
        <v>0</v>
      </c>
      <c r="F52" s="243"/>
      <c r="G52" s="245"/>
      <c r="H52" s="245"/>
      <c r="I52" s="245"/>
      <c r="J52" s="245"/>
      <c r="K52" s="245"/>
      <c r="L52" s="243">
        <v>37.570739599999996</v>
      </c>
      <c r="M52" s="245"/>
      <c r="N52" s="243"/>
      <c r="O52" s="245"/>
      <c r="P52" s="245"/>
      <c r="Q52" s="245"/>
      <c r="R52" s="245"/>
      <c r="S52" s="245"/>
      <c r="T52" s="245"/>
      <c r="U52" s="245"/>
      <c r="V52" s="245"/>
      <c r="W52" s="245"/>
      <c r="X52" s="245"/>
      <c r="Y52" s="245"/>
      <c r="Z52" s="245"/>
      <c r="AA52" s="245"/>
      <c r="AB52" s="250">
        <f t="shared" ref="AB52" si="36">SUM(AB53:AB57)</f>
        <v>0</v>
      </c>
      <c r="AC52" s="250">
        <f t="shared" ref="AC52:AC57" si="37">J52+N52+R52+V52+Z52</f>
        <v>0</v>
      </c>
    </row>
    <row r="53" spans="1:29" x14ac:dyDescent="0.25">
      <c r="A53" s="81" t="s">
        <v>146</v>
      </c>
      <c r="B53" s="56" t="s">
        <v>140</v>
      </c>
      <c r="C53" s="245"/>
      <c r="D53" s="243"/>
      <c r="E53" s="243"/>
      <c r="F53" s="243"/>
      <c r="G53" s="245"/>
      <c r="H53" s="245"/>
      <c r="I53" s="245"/>
      <c r="J53" s="245"/>
      <c r="K53" s="245"/>
      <c r="L53" s="245"/>
      <c r="M53" s="245"/>
      <c r="N53" s="245"/>
      <c r="O53" s="245"/>
      <c r="P53" s="245"/>
      <c r="Q53" s="245"/>
      <c r="R53" s="245"/>
      <c r="S53" s="245"/>
      <c r="T53" s="245"/>
      <c r="U53" s="245"/>
      <c r="V53" s="245"/>
      <c r="W53" s="245"/>
      <c r="X53" s="245"/>
      <c r="Y53" s="245"/>
      <c r="Z53" s="245"/>
      <c r="AA53" s="245"/>
      <c r="AB53" s="250">
        <f t="shared" ref="AB53" si="38">SUM(AB54:AB58)</f>
        <v>0</v>
      </c>
      <c r="AC53" s="250">
        <f t="shared" si="37"/>
        <v>0</v>
      </c>
    </row>
    <row r="54" spans="1:29" x14ac:dyDescent="0.25">
      <c r="A54" s="81" t="s">
        <v>145</v>
      </c>
      <c r="B54" s="80" t="s">
        <v>139</v>
      </c>
      <c r="C54" s="246"/>
      <c r="D54" s="243">
        <f>2*25</f>
        <v>50</v>
      </c>
      <c r="E54" s="243"/>
      <c r="F54" s="243"/>
      <c r="G54" s="245"/>
      <c r="H54" s="245"/>
      <c r="I54" s="245"/>
      <c r="J54" s="245"/>
      <c r="K54" s="245"/>
      <c r="L54" s="245"/>
      <c r="M54" s="245"/>
      <c r="N54" s="245"/>
      <c r="O54" s="245"/>
      <c r="P54" s="245"/>
      <c r="Q54" s="245"/>
      <c r="R54" s="245"/>
      <c r="S54" s="245"/>
      <c r="T54" s="245"/>
      <c r="U54" s="245"/>
      <c r="V54" s="245"/>
      <c r="W54" s="245"/>
      <c r="X54" s="245"/>
      <c r="Y54" s="245"/>
      <c r="Z54" s="245"/>
      <c r="AA54" s="245"/>
      <c r="AB54" s="250">
        <f t="shared" ref="AB54" si="39">SUM(AB55:AB59)</f>
        <v>0</v>
      </c>
      <c r="AC54" s="250">
        <f t="shared" si="37"/>
        <v>0</v>
      </c>
    </row>
    <row r="55" spans="1:29" x14ac:dyDescent="0.25">
      <c r="A55" s="81" t="s">
        <v>144</v>
      </c>
      <c r="B55" s="80" t="s">
        <v>138</v>
      </c>
      <c r="C55" s="246"/>
      <c r="D55" s="243"/>
      <c r="E55" s="243"/>
      <c r="F55" s="243"/>
      <c r="G55" s="245"/>
      <c r="H55" s="245"/>
      <c r="I55" s="245"/>
      <c r="J55" s="245"/>
      <c r="K55" s="245"/>
      <c r="L55" s="245"/>
      <c r="M55" s="245"/>
      <c r="N55" s="245"/>
      <c r="O55" s="245"/>
      <c r="P55" s="245"/>
      <c r="Q55" s="245"/>
      <c r="R55" s="245"/>
      <c r="S55" s="245"/>
      <c r="T55" s="245"/>
      <c r="U55" s="245"/>
      <c r="V55" s="245"/>
      <c r="W55" s="245"/>
      <c r="X55" s="245"/>
      <c r="Y55" s="245"/>
      <c r="Z55" s="245"/>
      <c r="AA55" s="245"/>
      <c r="AB55" s="250">
        <f t="shared" ref="AB55" si="40">SUM(AB56:AB60)</f>
        <v>0</v>
      </c>
      <c r="AC55" s="250">
        <f t="shared" si="37"/>
        <v>0</v>
      </c>
    </row>
    <row r="56" spans="1:29" x14ac:dyDescent="0.25">
      <c r="A56" s="81" t="s">
        <v>143</v>
      </c>
      <c r="B56" s="80" t="s">
        <v>137</v>
      </c>
      <c r="C56" s="246"/>
      <c r="D56" s="243"/>
      <c r="E56" s="243"/>
      <c r="F56" s="243"/>
      <c r="G56" s="245"/>
      <c r="H56" s="245"/>
      <c r="I56" s="245"/>
      <c r="J56" s="245"/>
      <c r="K56" s="245"/>
      <c r="L56" s="245"/>
      <c r="M56" s="245"/>
      <c r="N56" s="245"/>
      <c r="O56" s="245"/>
      <c r="P56" s="245"/>
      <c r="Q56" s="245"/>
      <c r="R56" s="245"/>
      <c r="S56" s="245"/>
      <c r="T56" s="245"/>
      <c r="U56" s="245"/>
      <c r="V56" s="245"/>
      <c r="W56" s="245"/>
      <c r="X56" s="245"/>
      <c r="Y56" s="245"/>
      <c r="Z56" s="245"/>
      <c r="AA56" s="245"/>
      <c r="AB56" s="250">
        <f t="shared" ref="AB56" si="41">SUM(AB57:AB61)</f>
        <v>0</v>
      </c>
      <c r="AC56" s="250">
        <f t="shared" si="37"/>
        <v>0</v>
      </c>
    </row>
    <row r="57" spans="1:29" ht="18.75" x14ac:dyDescent="0.25">
      <c r="A57" s="81" t="s">
        <v>142</v>
      </c>
      <c r="B57" s="80" t="s">
        <v>136</v>
      </c>
      <c r="C57" s="246"/>
      <c r="D57" s="243"/>
      <c r="E57" s="243"/>
      <c r="F57" s="243"/>
      <c r="G57" s="245"/>
      <c r="H57" s="245"/>
      <c r="I57" s="245"/>
      <c r="J57" s="245"/>
      <c r="K57" s="245"/>
      <c r="L57" s="245"/>
      <c r="M57" s="245"/>
      <c r="N57" s="245"/>
      <c r="O57" s="245"/>
      <c r="P57" s="245"/>
      <c r="Q57" s="245"/>
      <c r="R57" s="245"/>
      <c r="S57" s="245"/>
      <c r="T57" s="245"/>
      <c r="U57" s="245"/>
      <c r="V57" s="245"/>
      <c r="W57" s="245"/>
      <c r="X57" s="245"/>
      <c r="Y57" s="245"/>
      <c r="Z57" s="245"/>
      <c r="AA57" s="245"/>
      <c r="AB57" s="250">
        <f t="shared" ref="AB57" si="42">SUM(AB58:AB62)</f>
        <v>0</v>
      </c>
      <c r="AC57" s="250">
        <f t="shared" si="37"/>
        <v>0</v>
      </c>
    </row>
    <row r="58" spans="1:29" ht="36.75" customHeight="1" x14ac:dyDescent="0.25">
      <c r="A58" s="84" t="s">
        <v>58</v>
      </c>
      <c r="B58" s="92" t="s">
        <v>208</v>
      </c>
      <c r="C58" s="246"/>
      <c r="D58" s="243"/>
      <c r="E58" s="243"/>
      <c r="F58" s="243"/>
      <c r="G58" s="245"/>
      <c r="H58" s="245"/>
      <c r="I58" s="245"/>
      <c r="J58" s="245"/>
      <c r="K58" s="245"/>
      <c r="L58" s="245"/>
      <c r="M58" s="245"/>
      <c r="N58" s="245"/>
      <c r="O58" s="245"/>
      <c r="P58" s="245"/>
      <c r="Q58" s="245"/>
      <c r="R58" s="245"/>
      <c r="S58" s="245"/>
      <c r="T58" s="245"/>
      <c r="U58" s="245"/>
      <c r="V58" s="245"/>
      <c r="W58" s="245"/>
      <c r="X58" s="245"/>
      <c r="Y58" s="245"/>
      <c r="Z58" s="245"/>
      <c r="AA58" s="245"/>
      <c r="AB58" s="250">
        <f t="shared" ref="AB58" si="43">SUM(AB59:AB63)</f>
        <v>0</v>
      </c>
      <c r="AC58" s="244"/>
    </row>
    <row r="59" spans="1:29" x14ac:dyDescent="0.25">
      <c r="A59" s="84" t="s">
        <v>56</v>
      </c>
      <c r="B59" s="83" t="s">
        <v>141</v>
      </c>
      <c r="C59" s="243"/>
      <c r="D59" s="243"/>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50">
        <f t="shared" ref="AB59" si="44">SUM(AB60:AB64)</f>
        <v>0</v>
      </c>
      <c r="AC59" s="244"/>
    </row>
    <row r="60" spans="1:29" x14ac:dyDescent="0.25">
      <c r="A60" s="81" t="s">
        <v>202</v>
      </c>
      <c r="B60" s="82" t="s">
        <v>162</v>
      </c>
      <c r="C60" s="247"/>
      <c r="D60" s="243"/>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50">
        <f t="shared" ref="AB60" si="45">SUM(AB61:AB65)</f>
        <v>0</v>
      </c>
      <c r="AC60" s="250">
        <f t="shared" ref="AC60:AC64" si="46">J60+N60+R60+V60+Z60</f>
        <v>0</v>
      </c>
    </row>
    <row r="61" spans="1:29" x14ac:dyDescent="0.25">
      <c r="A61" s="81" t="s">
        <v>203</v>
      </c>
      <c r="B61" s="82" t="s">
        <v>160</v>
      </c>
      <c r="C61" s="247"/>
      <c r="D61" s="243">
        <f>2*10</f>
        <v>20</v>
      </c>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50">
        <f t="shared" ref="AB61" si="47">SUM(AB62:AB66)</f>
        <v>0</v>
      </c>
      <c r="AC61" s="250">
        <f t="shared" si="46"/>
        <v>0</v>
      </c>
    </row>
    <row r="62" spans="1:29" x14ac:dyDescent="0.25">
      <c r="A62" s="81" t="s">
        <v>204</v>
      </c>
      <c r="B62" s="82" t="s">
        <v>158</v>
      </c>
      <c r="C62" s="247"/>
      <c r="D62" s="243"/>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50">
        <f t="shared" ref="AB62" si="48">SUM(AB63:AB67)</f>
        <v>0</v>
      </c>
      <c r="AC62" s="250">
        <f t="shared" si="46"/>
        <v>0</v>
      </c>
    </row>
    <row r="63" spans="1:29" x14ac:dyDescent="0.25">
      <c r="A63" s="81" t="s">
        <v>205</v>
      </c>
      <c r="B63" s="82" t="s">
        <v>207</v>
      </c>
      <c r="C63" s="247"/>
      <c r="D63" s="243"/>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50">
        <f t="shared" ref="AB63" si="49">SUM(AB64:AB68)</f>
        <v>0</v>
      </c>
      <c r="AC63" s="250">
        <f t="shared" si="46"/>
        <v>0</v>
      </c>
    </row>
    <row r="64" spans="1:29" ht="18.75" x14ac:dyDescent="0.25">
      <c r="A64" s="81" t="s">
        <v>206</v>
      </c>
      <c r="B64" s="80" t="s">
        <v>136</v>
      </c>
      <c r="C64" s="246"/>
      <c r="D64" s="243"/>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50">
        <f t="shared" ref="AB64" si="50">SUM(AB65:AB69)</f>
        <v>0</v>
      </c>
      <c r="AC64" s="250">
        <f t="shared" si="46"/>
        <v>0</v>
      </c>
    </row>
    <row r="65" spans="1:28" x14ac:dyDescent="0.25">
      <c r="A65" s="77"/>
      <c r="B65" s="78"/>
      <c r="C65" s="78"/>
      <c r="D65" s="78"/>
      <c r="E65" s="78"/>
      <c r="F65" s="78"/>
      <c r="G65" s="78"/>
      <c r="H65" s="78"/>
      <c r="I65" s="78"/>
      <c r="J65" s="78"/>
      <c r="K65" s="78"/>
      <c r="L65" s="77"/>
      <c r="M65" s="77"/>
      <c r="N65" s="68"/>
      <c r="O65" s="68"/>
      <c r="P65" s="68"/>
      <c r="Q65" s="68"/>
      <c r="R65" s="68"/>
      <c r="S65" s="68"/>
      <c r="T65" s="238"/>
      <c r="U65" s="238"/>
      <c r="V65" s="238"/>
      <c r="W65" s="238"/>
      <c r="X65" s="238"/>
      <c r="Y65" s="238"/>
      <c r="Z65" s="238"/>
      <c r="AA65" s="238"/>
      <c r="AB65" s="68"/>
    </row>
    <row r="66" spans="1:28" ht="54" customHeight="1" x14ac:dyDescent="0.25">
      <c r="A66" s="68"/>
      <c r="B66" s="396"/>
      <c r="C66" s="396"/>
      <c r="D66" s="396"/>
      <c r="E66" s="396"/>
      <c r="F66" s="396"/>
      <c r="G66" s="396"/>
      <c r="H66" s="396"/>
      <c r="I66" s="396"/>
      <c r="J66" s="72"/>
      <c r="K66" s="72"/>
      <c r="L66" s="76"/>
      <c r="M66" s="76"/>
      <c r="N66" s="76"/>
      <c r="O66" s="76"/>
      <c r="P66" s="76"/>
      <c r="Q66" s="76"/>
      <c r="R66" s="76"/>
      <c r="S66" s="76"/>
      <c r="T66" s="239"/>
      <c r="U66" s="239"/>
      <c r="V66" s="239"/>
      <c r="W66" s="239"/>
      <c r="X66" s="239"/>
      <c r="Y66" s="239"/>
      <c r="Z66" s="239"/>
      <c r="AA66" s="239"/>
      <c r="AB66" s="76"/>
    </row>
    <row r="67" spans="1:28" x14ac:dyDescent="0.25">
      <c r="A67" s="68"/>
      <c r="B67" s="68"/>
      <c r="C67" s="68"/>
      <c r="D67" s="68"/>
      <c r="E67" s="68"/>
      <c r="F67" s="68"/>
      <c r="L67" s="68"/>
      <c r="M67" s="68"/>
      <c r="N67" s="68"/>
      <c r="O67" s="68"/>
      <c r="P67" s="68"/>
      <c r="Q67" s="68"/>
      <c r="R67" s="68"/>
      <c r="S67" s="68"/>
      <c r="T67" s="238"/>
      <c r="U67" s="238"/>
      <c r="V67" s="238"/>
      <c r="W67" s="238"/>
      <c r="X67" s="238"/>
      <c r="Y67" s="238"/>
      <c r="Z67" s="238"/>
      <c r="AA67" s="238"/>
      <c r="AB67" s="68"/>
    </row>
    <row r="68" spans="1:28" ht="50.25" customHeight="1" x14ac:dyDescent="0.25">
      <c r="A68" s="68"/>
      <c r="B68" s="397"/>
      <c r="C68" s="397"/>
      <c r="D68" s="397"/>
      <c r="E68" s="397"/>
      <c r="F68" s="397"/>
      <c r="G68" s="397"/>
      <c r="H68" s="397"/>
      <c r="I68" s="397"/>
      <c r="J68" s="73"/>
      <c r="K68" s="73"/>
      <c r="L68" s="68"/>
      <c r="M68" s="68"/>
      <c r="N68" s="68"/>
      <c r="O68" s="68"/>
      <c r="P68" s="68"/>
      <c r="Q68" s="68"/>
      <c r="R68" s="68"/>
      <c r="S68" s="68"/>
      <c r="T68" s="238"/>
      <c r="U68" s="238"/>
      <c r="V68" s="238"/>
      <c r="W68" s="238"/>
      <c r="X68" s="238"/>
      <c r="Y68" s="238"/>
      <c r="Z68" s="238"/>
      <c r="AA68" s="238"/>
      <c r="AB68" s="68"/>
    </row>
    <row r="69" spans="1:28" x14ac:dyDescent="0.25">
      <c r="A69" s="68"/>
      <c r="B69" s="68"/>
      <c r="C69" s="68"/>
      <c r="D69" s="68"/>
      <c r="E69" s="68"/>
      <c r="F69" s="68"/>
      <c r="L69" s="68"/>
      <c r="M69" s="68"/>
      <c r="N69" s="68"/>
      <c r="O69" s="68"/>
      <c r="P69" s="68"/>
      <c r="Q69" s="68"/>
      <c r="R69" s="68"/>
      <c r="S69" s="68"/>
      <c r="T69" s="238"/>
      <c r="U69" s="238"/>
      <c r="V69" s="238"/>
      <c r="W69" s="238"/>
      <c r="X69" s="238"/>
      <c r="Y69" s="238"/>
      <c r="Z69" s="238"/>
      <c r="AA69" s="238"/>
      <c r="AB69" s="68"/>
    </row>
    <row r="70" spans="1:28" ht="36.75" customHeight="1" x14ac:dyDescent="0.25">
      <c r="A70" s="68"/>
      <c r="B70" s="396"/>
      <c r="C70" s="396"/>
      <c r="D70" s="396"/>
      <c r="E70" s="396"/>
      <c r="F70" s="396"/>
      <c r="G70" s="396"/>
      <c r="H70" s="396"/>
      <c r="I70" s="396"/>
      <c r="J70" s="72"/>
      <c r="K70" s="72"/>
      <c r="L70" s="68"/>
      <c r="M70" s="68"/>
      <c r="N70" s="68"/>
      <c r="O70" s="68"/>
      <c r="P70" s="68"/>
      <c r="Q70" s="68"/>
      <c r="R70" s="68"/>
      <c r="S70" s="68"/>
      <c r="T70" s="238"/>
      <c r="U70" s="238"/>
      <c r="V70" s="238"/>
      <c r="W70" s="238"/>
      <c r="X70" s="238"/>
      <c r="Y70" s="238"/>
      <c r="Z70" s="238"/>
      <c r="AA70" s="238"/>
      <c r="AB70" s="68"/>
    </row>
    <row r="71" spans="1:28" x14ac:dyDescent="0.25">
      <c r="A71" s="68"/>
      <c r="B71" s="75"/>
      <c r="C71" s="75"/>
      <c r="D71" s="75"/>
      <c r="E71" s="75"/>
      <c r="F71" s="75"/>
      <c r="L71" s="68"/>
      <c r="M71" s="68"/>
      <c r="N71" s="74"/>
      <c r="O71" s="68"/>
      <c r="P71" s="68"/>
      <c r="Q71" s="68"/>
      <c r="R71" s="68"/>
      <c r="S71" s="68"/>
      <c r="T71" s="238"/>
      <c r="U71" s="238"/>
      <c r="V71" s="238"/>
      <c r="W71" s="238"/>
      <c r="X71" s="238"/>
      <c r="Y71" s="238"/>
      <c r="Z71" s="238"/>
      <c r="AA71" s="238"/>
      <c r="AB71" s="68"/>
    </row>
    <row r="72" spans="1:28" ht="51" customHeight="1" x14ac:dyDescent="0.25">
      <c r="A72" s="68"/>
      <c r="B72" s="396"/>
      <c r="C72" s="396"/>
      <c r="D72" s="396"/>
      <c r="E72" s="396"/>
      <c r="F72" s="396"/>
      <c r="G72" s="396"/>
      <c r="H72" s="396"/>
      <c r="I72" s="396"/>
      <c r="J72" s="72"/>
      <c r="K72" s="72"/>
      <c r="L72" s="68"/>
      <c r="M72" s="68"/>
      <c r="N72" s="74"/>
      <c r="O72" s="68"/>
      <c r="P72" s="68"/>
      <c r="Q72" s="68"/>
      <c r="R72" s="68"/>
      <c r="S72" s="68"/>
      <c r="T72" s="238"/>
      <c r="U72" s="238"/>
      <c r="V72" s="238"/>
      <c r="W72" s="238"/>
      <c r="X72" s="238"/>
      <c r="Y72" s="238"/>
      <c r="Z72" s="238"/>
      <c r="AA72" s="238"/>
      <c r="AB72" s="68"/>
    </row>
    <row r="73" spans="1:28" ht="32.25" customHeight="1" x14ac:dyDescent="0.25">
      <c r="A73" s="68"/>
      <c r="B73" s="397"/>
      <c r="C73" s="397"/>
      <c r="D73" s="397"/>
      <c r="E73" s="397"/>
      <c r="F73" s="397"/>
      <c r="G73" s="397"/>
      <c r="H73" s="397"/>
      <c r="I73" s="397"/>
      <c r="J73" s="73"/>
      <c r="K73" s="73"/>
      <c r="L73" s="68"/>
      <c r="M73" s="68"/>
      <c r="N73" s="68"/>
      <c r="O73" s="68"/>
      <c r="P73" s="68"/>
      <c r="Q73" s="68"/>
      <c r="R73" s="68"/>
      <c r="S73" s="68"/>
      <c r="T73" s="238"/>
      <c r="U73" s="238"/>
      <c r="V73" s="238"/>
      <c r="W73" s="238"/>
      <c r="X73" s="238"/>
      <c r="Y73" s="238"/>
      <c r="Z73" s="238"/>
      <c r="AA73" s="238"/>
      <c r="AB73" s="68"/>
    </row>
    <row r="74" spans="1:28" ht="51.75" customHeight="1" x14ac:dyDescent="0.25">
      <c r="A74" s="68"/>
      <c r="B74" s="396"/>
      <c r="C74" s="396"/>
      <c r="D74" s="396"/>
      <c r="E74" s="396"/>
      <c r="F74" s="396"/>
      <c r="G74" s="396"/>
      <c r="H74" s="396"/>
      <c r="I74" s="396"/>
      <c r="J74" s="72"/>
      <c r="K74" s="72"/>
      <c r="L74" s="68"/>
      <c r="M74" s="68"/>
      <c r="N74" s="68"/>
      <c r="O74" s="68"/>
      <c r="P74" s="68"/>
      <c r="Q74" s="68"/>
      <c r="R74" s="68"/>
      <c r="S74" s="68"/>
      <c r="T74" s="238"/>
      <c r="U74" s="238"/>
      <c r="V74" s="238"/>
      <c r="W74" s="238"/>
      <c r="X74" s="238"/>
      <c r="Y74" s="238"/>
      <c r="Z74" s="238"/>
      <c r="AA74" s="238"/>
      <c r="AB74" s="68"/>
    </row>
    <row r="75" spans="1:28" ht="21.75" customHeight="1" x14ac:dyDescent="0.25">
      <c r="A75" s="68"/>
      <c r="B75" s="394"/>
      <c r="C75" s="394"/>
      <c r="D75" s="394"/>
      <c r="E75" s="394"/>
      <c r="F75" s="394"/>
      <c r="G75" s="394"/>
      <c r="H75" s="394"/>
      <c r="I75" s="394"/>
      <c r="J75" s="71"/>
      <c r="K75" s="71"/>
      <c r="L75" s="70"/>
      <c r="M75" s="70"/>
      <c r="N75" s="68"/>
      <c r="O75" s="68"/>
      <c r="P75" s="68"/>
      <c r="Q75" s="68"/>
      <c r="R75" s="68"/>
      <c r="S75" s="68"/>
      <c r="T75" s="238"/>
      <c r="U75" s="238"/>
      <c r="V75" s="238"/>
      <c r="W75" s="238"/>
      <c r="X75" s="238"/>
      <c r="Y75" s="238"/>
      <c r="Z75" s="238"/>
      <c r="AA75" s="238"/>
      <c r="AB75" s="68"/>
    </row>
    <row r="76" spans="1:28" ht="23.25" customHeight="1" x14ac:dyDescent="0.25">
      <c r="A76" s="68"/>
      <c r="B76" s="70"/>
      <c r="C76" s="70"/>
      <c r="D76" s="70"/>
      <c r="E76" s="70"/>
      <c r="F76" s="70"/>
      <c r="L76" s="68"/>
      <c r="M76" s="68"/>
      <c r="N76" s="68"/>
      <c r="O76" s="68"/>
      <c r="P76" s="68"/>
      <c r="Q76" s="68"/>
      <c r="R76" s="68"/>
      <c r="S76" s="68"/>
      <c r="T76" s="238"/>
      <c r="U76" s="238"/>
      <c r="V76" s="238"/>
      <c r="W76" s="238"/>
      <c r="X76" s="238"/>
      <c r="Y76" s="238"/>
      <c r="Z76" s="238"/>
      <c r="AA76" s="238"/>
      <c r="AB76" s="68"/>
    </row>
    <row r="77" spans="1:28" ht="18.75" customHeight="1" x14ac:dyDescent="0.25">
      <c r="A77" s="68"/>
      <c r="B77" s="395"/>
      <c r="C77" s="395"/>
      <c r="D77" s="395"/>
      <c r="E77" s="395"/>
      <c r="F77" s="395"/>
      <c r="G77" s="395"/>
      <c r="H77" s="395"/>
      <c r="I77" s="395"/>
      <c r="J77" s="69"/>
      <c r="K77" s="69"/>
      <c r="L77" s="68"/>
      <c r="M77" s="68"/>
      <c r="N77" s="68"/>
      <c r="O77" s="68"/>
      <c r="P77" s="68"/>
      <c r="Q77" s="68"/>
      <c r="R77" s="68"/>
      <c r="S77" s="68"/>
      <c r="T77" s="238"/>
      <c r="U77" s="238"/>
      <c r="V77" s="238"/>
      <c r="W77" s="238"/>
      <c r="X77" s="238"/>
      <c r="Y77" s="238"/>
      <c r="Z77" s="238"/>
      <c r="AA77" s="238"/>
      <c r="AB77" s="68"/>
    </row>
    <row r="78" spans="1:28" x14ac:dyDescent="0.25">
      <c r="A78" s="68"/>
      <c r="B78" s="68"/>
      <c r="C78" s="68"/>
      <c r="D78" s="68"/>
      <c r="E78" s="68"/>
      <c r="F78" s="68"/>
      <c r="L78" s="68"/>
      <c r="M78" s="68"/>
      <c r="N78" s="68"/>
      <c r="O78" s="68"/>
      <c r="P78" s="68"/>
      <c r="Q78" s="68"/>
      <c r="R78" s="68"/>
      <c r="S78" s="68"/>
      <c r="T78" s="238"/>
      <c r="U78" s="238"/>
      <c r="V78" s="238"/>
      <c r="W78" s="238"/>
      <c r="X78" s="238"/>
      <c r="Y78" s="238"/>
      <c r="Z78" s="238"/>
      <c r="AA78" s="238"/>
      <c r="AB78" s="68"/>
    </row>
    <row r="79" spans="1:28" x14ac:dyDescent="0.25">
      <c r="A79" s="68"/>
      <c r="B79" s="68"/>
      <c r="C79" s="68"/>
      <c r="D79" s="68"/>
      <c r="E79" s="68"/>
      <c r="F79" s="68"/>
      <c r="L79" s="68"/>
      <c r="M79" s="68"/>
      <c r="N79" s="68"/>
      <c r="O79" s="68"/>
      <c r="P79" s="68"/>
      <c r="Q79" s="68"/>
      <c r="R79" s="68"/>
      <c r="S79" s="68"/>
      <c r="T79" s="238"/>
      <c r="U79" s="238"/>
      <c r="V79" s="238"/>
      <c r="W79" s="238"/>
      <c r="X79" s="238"/>
      <c r="Y79" s="238"/>
      <c r="Z79" s="238"/>
      <c r="AA79" s="23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SheetLayoutView="100" workbookViewId="0">
      <selection activeCell="A15" activeCellId="3" sqref="A5:AV5 A9:AV9 A12:AV12 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23" t="str">
        <f>'1. паспорт местоположение'!A5:C5</f>
        <v>Год раскрытия информации: 2016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5"/>
    </row>
    <row r="7" spans="1:48" ht="18.75" x14ac:dyDescent="0.25">
      <c r="A7" s="321" t="s">
        <v>9</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24" t="str">
        <f>'1. паспорт местоположение'!A9:C9</f>
        <v xml:space="preserve">                         АО "Янтарьэнерго"                         </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18" t="s">
        <v>8</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24" t="str">
        <f>'1. паспорт местоположение'!A12:C12</f>
        <v>А_prj_111001_2484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18" t="s">
        <v>7</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9" t="str">
        <f>'1. паспорт местоположение'!A15:C15</f>
        <v xml:space="preserve">Расширение ПС 110/15кВ О-47 "Борисово" </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18" t="s">
        <v>6</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6"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6" customFormat="1" x14ac:dyDescent="0.25">
      <c r="A21" s="424" t="s">
        <v>413</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6" customFormat="1" ht="58.5" customHeight="1" x14ac:dyDescent="0.25">
      <c r="A22" s="415" t="s">
        <v>52</v>
      </c>
      <c r="B22" s="426" t="s">
        <v>24</v>
      </c>
      <c r="C22" s="415" t="s">
        <v>51</v>
      </c>
      <c r="D22" s="415" t="s">
        <v>50</v>
      </c>
      <c r="E22" s="429" t="s">
        <v>423</v>
      </c>
      <c r="F22" s="430"/>
      <c r="G22" s="430"/>
      <c r="H22" s="430"/>
      <c r="I22" s="430"/>
      <c r="J22" s="430"/>
      <c r="K22" s="430"/>
      <c r="L22" s="431"/>
      <c r="M22" s="415" t="s">
        <v>49</v>
      </c>
      <c r="N22" s="415" t="s">
        <v>48</v>
      </c>
      <c r="O22" s="415" t="s">
        <v>47</v>
      </c>
      <c r="P22" s="410" t="s">
        <v>216</v>
      </c>
      <c r="Q22" s="410" t="s">
        <v>46</v>
      </c>
      <c r="R22" s="410" t="s">
        <v>45</v>
      </c>
      <c r="S22" s="410" t="s">
        <v>44</v>
      </c>
      <c r="T22" s="410"/>
      <c r="U22" s="432" t="s">
        <v>43</v>
      </c>
      <c r="V22" s="432" t="s">
        <v>42</v>
      </c>
      <c r="W22" s="410" t="s">
        <v>41</v>
      </c>
      <c r="X22" s="410" t="s">
        <v>40</v>
      </c>
      <c r="Y22" s="410" t="s">
        <v>39</v>
      </c>
      <c r="Z22" s="417" t="s">
        <v>38</v>
      </c>
      <c r="AA22" s="410" t="s">
        <v>37</v>
      </c>
      <c r="AB22" s="410" t="s">
        <v>36</v>
      </c>
      <c r="AC22" s="410" t="s">
        <v>35</v>
      </c>
      <c r="AD22" s="410" t="s">
        <v>34</v>
      </c>
      <c r="AE22" s="410" t="s">
        <v>33</v>
      </c>
      <c r="AF22" s="410" t="s">
        <v>32</v>
      </c>
      <c r="AG22" s="410"/>
      <c r="AH22" s="410"/>
      <c r="AI22" s="410"/>
      <c r="AJ22" s="410"/>
      <c r="AK22" s="410"/>
      <c r="AL22" s="410" t="s">
        <v>31</v>
      </c>
      <c r="AM22" s="410"/>
      <c r="AN22" s="410"/>
      <c r="AO22" s="410"/>
      <c r="AP22" s="410" t="s">
        <v>30</v>
      </c>
      <c r="AQ22" s="410"/>
      <c r="AR22" s="410" t="s">
        <v>29</v>
      </c>
      <c r="AS22" s="410" t="s">
        <v>28</v>
      </c>
      <c r="AT22" s="410" t="s">
        <v>27</v>
      </c>
      <c r="AU22" s="410" t="s">
        <v>26</v>
      </c>
      <c r="AV22" s="418" t="s">
        <v>25</v>
      </c>
    </row>
    <row r="23" spans="1:48" s="26" customFormat="1" ht="64.5" customHeight="1" x14ac:dyDescent="0.25">
      <c r="A23" s="425"/>
      <c r="B23" s="427"/>
      <c r="C23" s="425"/>
      <c r="D23" s="425"/>
      <c r="E23" s="420" t="s">
        <v>23</v>
      </c>
      <c r="F23" s="411" t="s">
        <v>140</v>
      </c>
      <c r="G23" s="411" t="s">
        <v>139</v>
      </c>
      <c r="H23" s="411" t="s">
        <v>138</v>
      </c>
      <c r="I23" s="413" t="s">
        <v>360</v>
      </c>
      <c r="J23" s="413" t="s">
        <v>361</v>
      </c>
      <c r="K23" s="413" t="s">
        <v>362</v>
      </c>
      <c r="L23" s="411" t="s">
        <v>80</v>
      </c>
      <c r="M23" s="425"/>
      <c r="N23" s="425"/>
      <c r="O23" s="425"/>
      <c r="P23" s="410"/>
      <c r="Q23" s="410"/>
      <c r="R23" s="410"/>
      <c r="S23" s="422" t="s">
        <v>2</v>
      </c>
      <c r="T23" s="422" t="s">
        <v>11</v>
      </c>
      <c r="U23" s="432"/>
      <c r="V23" s="432"/>
      <c r="W23" s="410"/>
      <c r="X23" s="410"/>
      <c r="Y23" s="410"/>
      <c r="Z23" s="410"/>
      <c r="AA23" s="410"/>
      <c r="AB23" s="410"/>
      <c r="AC23" s="410"/>
      <c r="AD23" s="410"/>
      <c r="AE23" s="410"/>
      <c r="AF23" s="410" t="s">
        <v>22</v>
      </c>
      <c r="AG23" s="410"/>
      <c r="AH23" s="410" t="s">
        <v>21</v>
      </c>
      <c r="AI23" s="410"/>
      <c r="AJ23" s="415" t="s">
        <v>20</v>
      </c>
      <c r="AK23" s="415" t="s">
        <v>19</v>
      </c>
      <c r="AL23" s="415" t="s">
        <v>18</v>
      </c>
      <c r="AM23" s="415" t="s">
        <v>17</v>
      </c>
      <c r="AN23" s="415" t="s">
        <v>16</v>
      </c>
      <c r="AO23" s="415" t="s">
        <v>15</v>
      </c>
      <c r="AP23" s="415" t="s">
        <v>14</v>
      </c>
      <c r="AQ23" s="433" t="s">
        <v>11</v>
      </c>
      <c r="AR23" s="410"/>
      <c r="AS23" s="410"/>
      <c r="AT23" s="410"/>
      <c r="AU23" s="410"/>
      <c r="AV23" s="419"/>
    </row>
    <row r="24" spans="1:48" s="26" customFormat="1" ht="96.75" customHeight="1" x14ac:dyDescent="0.25">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149" t="s">
        <v>13</v>
      </c>
      <c r="AG24" s="149" t="s">
        <v>12</v>
      </c>
      <c r="AH24" s="150" t="s">
        <v>2</v>
      </c>
      <c r="AI24" s="150" t="s">
        <v>11</v>
      </c>
      <c r="AJ24" s="416"/>
      <c r="AK24" s="416"/>
      <c r="AL24" s="416"/>
      <c r="AM24" s="416"/>
      <c r="AN24" s="416"/>
      <c r="AO24" s="416"/>
      <c r="AP24" s="416"/>
      <c r="AQ24" s="434"/>
      <c r="AR24" s="410"/>
      <c r="AS24" s="410"/>
      <c r="AT24" s="410"/>
      <c r="AU24" s="410"/>
      <c r="AV24" s="41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1.15" customHeight="1" x14ac:dyDescent="0.2">
      <c r="A26" s="23">
        <v>1</v>
      </c>
      <c r="B26" s="21" t="s">
        <v>442</v>
      </c>
      <c r="C26" s="21"/>
      <c r="D26" s="23">
        <v>2017</v>
      </c>
      <c r="E26" s="23"/>
      <c r="F26" s="23"/>
      <c r="G26" s="23" t="s">
        <v>477</v>
      </c>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80" zoomScaleNormal="90" zoomScaleSheetLayoutView="80" workbookViewId="0">
      <selection sqref="A1:XFD1048576"/>
    </sheetView>
  </sheetViews>
  <sheetFormatPr defaultRowHeight="15.75" x14ac:dyDescent="0.25"/>
  <cols>
    <col min="1" max="2" width="66.140625" style="120" customWidth="1"/>
    <col min="3" max="3" width="8.85546875" style="121" hidden="1" customWidth="1"/>
    <col min="4"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44" t="s">
        <v>69</v>
      </c>
    </row>
    <row r="2" spans="1:8" ht="18.75" x14ac:dyDescent="0.3">
      <c r="B2" s="15" t="s">
        <v>10</v>
      </c>
    </row>
    <row r="3" spans="1:8" ht="18.75" x14ac:dyDescent="0.3">
      <c r="B3" s="15" t="s">
        <v>430</v>
      </c>
    </row>
    <row r="4" spans="1:8" x14ac:dyDescent="0.25">
      <c r="B4" s="49"/>
    </row>
    <row r="5" spans="1:8" ht="18.75" x14ac:dyDescent="0.3">
      <c r="A5" s="435" t="s">
        <v>549</v>
      </c>
      <c r="B5" s="435"/>
      <c r="C5" s="91"/>
      <c r="D5" s="91"/>
      <c r="E5" s="91"/>
      <c r="F5" s="91"/>
      <c r="G5" s="91"/>
      <c r="H5" s="91"/>
    </row>
    <row r="6" spans="1:8" ht="18.75" x14ac:dyDescent="0.3">
      <c r="A6" s="287"/>
      <c r="B6" s="287"/>
      <c r="C6" s="287"/>
      <c r="D6" s="287"/>
      <c r="E6" s="287"/>
      <c r="F6" s="287"/>
      <c r="G6" s="287"/>
      <c r="H6" s="287"/>
    </row>
    <row r="7" spans="1:8" ht="18.75" x14ac:dyDescent="0.25">
      <c r="A7" s="321" t="s">
        <v>9</v>
      </c>
      <c r="B7" s="321"/>
      <c r="C7" s="154"/>
      <c r="D7" s="154"/>
      <c r="E7" s="154"/>
      <c r="F7" s="154"/>
      <c r="G7" s="154"/>
      <c r="H7" s="154"/>
    </row>
    <row r="8" spans="1:8" ht="18.75" x14ac:dyDescent="0.25">
      <c r="A8" s="154"/>
      <c r="B8" s="154"/>
      <c r="C8" s="154"/>
      <c r="D8" s="154"/>
      <c r="E8" s="154"/>
      <c r="F8" s="154"/>
      <c r="G8" s="154"/>
      <c r="H8" s="154"/>
    </row>
    <row r="9" spans="1:8" x14ac:dyDescent="0.25">
      <c r="A9" s="324" t="s">
        <v>431</v>
      </c>
      <c r="B9" s="324"/>
      <c r="C9" s="155"/>
      <c r="D9" s="155"/>
      <c r="E9" s="155"/>
      <c r="F9" s="155"/>
      <c r="G9" s="155"/>
      <c r="H9" s="155"/>
    </row>
    <row r="10" spans="1:8" x14ac:dyDescent="0.25">
      <c r="A10" s="318" t="s">
        <v>8</v>
      </c>
      <c r="B10" s="318"/>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24" t="s">
        <v>515</v>
      </c>
      <c r="B12" s="324"/>
      <c r="C12" s="155"/>
      <c r="D12" s="155"/>
      <c r="E12" s="155"/>
      <c r="F12" s="155"/>
      <c r="G12" s="155"/>
      <c r="H12" s="155"/>
    </row>
    <row r="13" spans="1:8" x14ac:dyDescent="0.25">
      <c r="A13" s="318" t="s">
        <v>7</v>
      </c>
      <c r="B13" s="318"/>
      <c r="C13" s="156"/>
      <c r="D13" s="156"/>
      <c r="E13" s="156"/>
      <c r="F13" s="156"/>
      <c r="G13" s="156"/>
      <c r="H13" s="156"/>
    </row>
    <row r="14" spans="1:8" ht="18.75" x14ac:dyDescent="0.25">
      <c r="A14" s="11"/>
      <c r="B14" s="11"/>
      <c r="C14" s="11"/>
      <c r="D14" s="11"/>
      <c r="E14" s="11"/>
      <c r="F14" s="11"/>
      <c r="G14" s="11"/>
      <c r="H14" s="11"/>
    </row>
    <row r="15" spans="1:8" ht="63.6" customHeight="1" x14ac:dyDescent="0.25">
      <c r="A15" s="329" t="s">
        <v>441</v>
      </c>
      <c r="B15" s="329"/>
      <c r="C15" s="155"/>
      <c r="D15" s="155"/>
      <c r="E15" s="155"/>
      <c r="F15" s="155"/>
      <c r="G15" s="155"/>
      <c r="H15" s="155"/>
    </row>
    <row r="16" spans="1:8" x14ac:dyDescent="0.25">
      <c r="A16" s="318" t="s">
        <v>6</v>
      </c>
      <c r="B16" s="318"/>
      <c r="C16" s="156"/>
      <c r="D16" s="156"/>
      <c r="E16" s="156"/>
      <c r="F16" s="156"/>
      <c r="G16" s="156"/>
      <c r="H16" s="156"/>
    </row>
    <row r="17" spans="1:2" x14ac:dyDescent="0.25">
      <c r="B17" s="122"/>
    </row>
    <row r="18" spans="1:2" ht="33.75" customHeight="1" x14ac:dyDescent="0.25">
      <c r="A18" s="436" t="s">
        <v>414</v>
      </c>
      <c r="B18" s="437"/>
    </row>
    <row r="19" spans="1:2" x14ac:dyDescent="0.25">
      <c r="B19" s="49"/>
    </row>
    <row r="20" spans="1:2" ht="16.5" thickBot="1" x14ac:dyDescent="0.3">
      <c r="B20" s="123"/>
    </row>
    <row r="21" spans="1:2" ht="45" customHeight="1" thickBot="1" x14ac:dyDescent="0.3">
      <c r="A21" s="124" t="s">
        <v>309</v>
      </c>
      <c r="B21" s="235" t="str">
        <f>A15</f>
        <v xml:space="preserve">Расширение ПС 110/15кВ О-47 "Борисово" </v>
      </c>
    </row>
    <row r="22" spans="1:2" ht="16.5" thickBot="1" x14ac:dyDescent="0.3">
      <c r="A22" s="124" t="s">
        <v>310</v>
      </c>
      <c r="B22" s="234" t="s">
        <v>461</v>
      </c>
    </row>
    <row r="23" spans="1:2" ht="16.5" thickBot="1" x14ac:dyDescent="0.3">
      <c r="A23" s="124" t="s">
        <v>276</v>
      </c>
      <c r="B23" s="126" t="s">
        <v>478</v>
      </c>
    </row>
    <row r="24" spans="1:2" ht="16.5" thickBot="1" x14ac:dyDescent="0.3">
      <c r="A24" s="124" t="s">
        <v>311</v>
      </c>
      <c r="B24" s="126" t="s">
        <v>467</v>
      </c>
    </row>
    <row r="25" spans="1:2" ht="16.5" thickBot="1" x14ac:dyDescent="0.3">
      <c r="A25" s="127" t="s">
        <v>312</v>
      </c>
      <c r="B25" s="125" t="s">
        <v>479</v>
      </c>
    </row>
    <row r="26" spans="1:2" ht="30.75" thickBot="1" x14ac:dyDescent="0.3">
      <c r="A26" s="128" t="s">
        <v>313</v>
      </c>
      <c r="B26" s="129" t="s">
        <v>314</v>
      </c>
    </row>
    <row r="27" spans="1:2" ht="29.25" thickBot="1" x14ac:dyDescent="0.3">
      <c r="A27" s="136" t="s">
        <v>516</v>
      </c>
      <c r="B27" s="131"/>
    </row>
    <row r="28" spans="1:2" ht="16.5" thickBot="1" x14ac:dyDescent="0.3">
      <c r="A28" s="131" t="s">
        <v>315</v>
      </c>
      <c r="B28" s="131"/>
    </row>
    <row r="29" spans="1:2" ht="29.25" thickBot="1" x14ac:dyDescent="0.3">
      <c r="A29" s="137" t="s">
        <v>316</v>
      </c>
      <c r="B29" s="131"/>
    </row>
    <row r="30" spans="1:2" ht="29.25" thickBot="1" x14ac:dyDescent="0.3">
      <c r="A30" s="137" t="s">
        <v>317</v>
      </c>
      <c r="B30" s="256">
        <f>B32+B53+B154</f>
        <v>159.60259066</v>
      </c>
    </row>
    <row r="31" spans="1:2" ht="16.5" thickBot="1" x14ac:dyDescent="0.3">
      <c r="A31" s="131" t="s">
        <v>318</v>
      </c>
      <c r="B31" s="256"/>
    </row>
    <row r="32" spans="1:2" ht="29.25" thickBot="1" x14ac:dyDescent="0.3">
      <c r="A32" s="137" t="s">
        <v>319</v>
      </c>
      <c r="B32" s="256">
        <f xml:space="preserve"> SUMIF(C33:C194, 10,B33:B194)</f>
        <v>92.039976699999997</v>
      </c>
    </row>
    <row r="33" spans="1:3" s="259" customFormat="1" ht="30.75" thickBot="1" x14ac:dyDescent="0.3">
      <c r="A33" s="288" t="s">
        <v>517</v>
      </c>
      <c r="B33" s="289">
        <v>92.039976699999997</v>
      </c>
      <c r="C33" s="259">
        <v>10</v>
      </c>
    </row>
    <row r="34" spans="1:3" ht="16.5" thickBot="1" x14ac:dyDescent="0.3">
      <c r="A34" s="131" t="s">
        <v>321</v>
      </c>
      <c r="B34" s="260" t="e">
        <f>B33/$B$27</f>
        <v>#DIV/0!</v>
      </c>
    </row>
    <row r="35" spans="1:3" ht="16.5" thickBot="1" x14ac:dyDescent="0.3">
      <c r="A35" s="131" t="s">
        <v>322</v>
      </c>
      <c r="B35" s="289">
        <v>85.808815070000023</v>
      </c>
      <c r="C35" s="121">
        <v>1</v>
      </c>
    </row>
    <row r="36" spans="1:3" ht="16.5" thickBot="1" x14ac:dyDescent="0.3">
      <c r="A36" s="131" t="s">
        <v>323</v>
      </c>
      <c r="B36" s="289">
        <v>85.808815069999994</v>
      </c>
      <c r="C36" s="121">
        <v>2</v>
      </c>
    </row>
    <row r="37" spans="1:3" s="259" customFormat="1" ht="16.5" thickBot="1" x14ac:dyDescent="0.3">
      <c r="A37" s="257" t="s">
        <v>320</v>
      </c>
      <c r="B37" s="258"/>
      <c r="C37" s="259">
        <v>10</v>
      </c>
    </row>
    <row r="38" spans="1:3" ht="16.5" thickBot="1" x14ac:dyDescent="0.3">
      <c r="A38" s="131" t="s">
        <v>321</v>
      </c>
      <c r="B38" s="260" t="e">
        <f>B37/$B$27</f>
        <v>#DIV/0!</v>
      </c>
    </row>
    <row r="39" spans="1:3" ht="16.5" thickBot="1" x14ac:dyDescent="0.3">
      <c r="A39" s="131" t="s">
        <v>322</v>
      </c>
      <c r="B39" s="256"/>
      <c r="C39" s="121">
        <v>1</v>
      </c>
    </row>
    <row r="40" spans="1:3" ht="16.5" thickBot="1" x14ac:dyDescent="0.3">
      <c r="A40" s="131" t="s">
        <v>323</v>
      </c>
      <c r="B40" s="256"/>
      <c r="C40" s="121">
        <v>2</v>
      </c>
    </row>
    <row r="41" spans="1:3" ht="16.5" thickBot="1" x14ac:dyDescent="0.3">
      <c r="A41" s="257" t="s">
        <v>320</v>
      </c>
      <c r="B41" s="258"/>
      <c r="C41" s="259">
        <v>10</v>
      </c>
    </row>
    <row r="42" spans="1:3" ht="16.5" thickBot="1" x14ac:dyDescent="0.3">
      <c r="A42" s="131" t="s">
        <v>321</v>
      </c>
      <c r="B42" s="260" t="e">
        <f>B41/$B$27</f>
        <v>#DIV/0!</v>
      </c>
    </row>
    <row r="43" spans="1:3" ht="16.5" thickBot="1" x14ac:dyDescent="0.3">
      <c r="A43" s="131" t="s">
        <v>322</v>
      </c>
      <c r="B43" s="256"/>
      <c r="C43" s="121">
        <v>1</v>
      </c>
    </row>
    <row r="44" spans="1:3" ht="16.5" thickBot="1" x14ac:dyDescent="0.3">
      <c r="A44" s="131" t="s">
        <v>323</v>
      </c>
      <c r="B44" s="256"/>
      <c r="C44" s="121">
        <v>2</v>
      </c>
    </row>
    <row r="45" spans="1:3" ht="16.5" thickBot="1" x14ac:dyDescent="0.3">
      <c r="A45" s="257" t="s">
        <v>320</v>
      </c>
      <c r="B45" s="258"/>
      <c r="C45" s="259">
        <v>10</v>
      </c>
    </row>
    <row r="46" spans="1:3" ht="16.5" thickBot="1" x14ac:dyDescent="0.3">
      <c r="A46" s="131" t="s">
        <v>321</v>
      </c>
      <c r="B46" s="260" t="e">
        <f>B45/$B$27</f>
        <v>#DIV/0!</v>
      </c>
    </row>
    <row r="47" spans="1:3" ht="16.5" thickBot="1" x14ac:dyDescent="0.3">
      <c r="A47" s="131" t="s">
        <v>322</v>
      </c>
      <c r="B47" s="256"/>
      <c r="C47" s="121">
        <v>1</v>
      </c>
    </row>
    <row r="48" spans="1:3" ht="16.5" thickBot="1" x14ac:dyDescent="0.3">
      <c r="A48" s="131" t="s">
        <v>323</v>
      </c>
      <c r="B48" s="256"/>
      <c r="C48" s="121">
        <v>2</v>
      </c>
    </row>
    <row r="49" spans="1:3" ht="16.5" thickBot="1" x14ac:dyDescent="0.3">
      <c r="A49" s="257" t="s">
        <v>320</v>
      </c>
      <c r="B49" s="258"/>
      <c r="C49" s="259">
        <v>10</v>
      </c>
    </row>
    <row r="50" spans="1:3" ht="16.5" thickBot="1" x14ac:dyDescent="0.3">
      <c r="A50" s="131" t="s">
        <v>321</v>
      </c>
      <c r="B50" s="260" t="e">
        <f>B49/$B$27</f>
        <v>#DIV/0!</v>
      </c>
    </row>
    <row r="51" spans="1:3" ht="16.5" thickBot="1" x14ac:dyDescent="0.3">
      <c r="A51" s="131" t="s">
        <v>322</v>
      </c>
      <c r="B51" s="256"/>
      <c r="C51" s="121">
        <v>1</v>
      </c>
    </row>
    <row r="52" spans="1:3" ht="16.5" thickBot="1" x14ac:dyDescent="0.3">
      <c r="A52" s="131" t="s">
        <v>323</v>
      </c>
      <c r="B52" s="256"/>
      <c r="C52" s="121">
        <v>2</v>
      </c>
    </row>
    <row r="53" spans="1:3" ht="29.25" thickBot="1" x14ac:dyDescent="0.3">
      <c r="A53" s="137" t="s">
        <v>324</v>
      </c>
      <c r="B53" s="256">
        <f xml:space="preserve"> SUMIF(C54:C194, 20,B54:B194)</f>
        <v>55.537993960000016</v>
      </c>
    </row>
    <row r="54" spans="1:3" s="259" customFormat="1" ht="30.75" thickBot="1" x14ac:dyDescent="0.3">
      <c r="A54" s="288" t="s">
        <v>518</v>
      </c>
      <c r="B54" s="289">
        <v>16.879930999999999</v>
      </c>
      <c r="C54" s="259">
        <v>20</v>
      </c>
    </row>
    <row r="55" spans="1:3" ht="16.5" thickBot="1" x14ac:dyDescent="0.3">
      <c r="A55" s="131" t="s">
        <v>321</v>
      </c>
      <c r="B55" s="260" t="e">
        <f>B54/$B$27</f>
        <v>#DIV/0!</v>
      </c>
    </row>
    <row r="56" spans="1:3" ht="16.5" thickBot="1" x14ac:dyDescent="0.3">
      <c r="A56" s="131" t="s">
        <v>322</v>
      </c>
      <c r="B56" s="289">
        <v>16.879930999999999</v>
      </c>
      <c r="C56" s="121">
        <v>1</v>
      </c>
    </row>
    <row r="57" spans="1:3" ht="16.5" thickBot="1" x14ac:dyDescent="0.3">
      <c r="A57" s="131" t="s">
        <v>323</v>
      </c>
      <c r="B57" s="289">
        <v>16.879930999999999</v>
      </c>
      <c r="C57" s="121">
        <v>2</v>
      </c>
    </row>
    <row r="58" spans="1:3" s="259" customFormat="1" ht="30.75" thickBot="1" x14ac:dyDescent="0.3">
      <c r="A58" s="288" t="s">
        <v>519</v>
      </c>
      <c r="B58" s="289">
        <v>16.723789539999999</v>
      </c>
      <c r="C58" s="259">
        <v>20</v>
      </c>
    </row>
    <row r="59" spans="1:3" ht="16.5" thickBot="1" x14ac:dyDescent="0.3">
      <c r="A59" s="131" t="s">
        <v>321</v>
      </c>
      <c r="B59" s="260" t="e">
        <f>B58/$B$27</f>
        <v>#DIV/0!</v>
      </c>
    </row>
    <row r="60" spans="1:3" ht="16.5" thickBot="1" x14ac:dyDescent="0.3">
      <c r="A60" s="131" t="s">
        <v>322</v>
      </c>
      <c r="B60" s="289">
        <v>16.723789539999999</v>
      </c>
      <c r="C60" s="121">
        <v>1</v>
      </c>
    </row>
    <row r="61" spans="1:3" ht="16.5" thickBot="1" x14ac:dyDescent="0.3">
      <c r="A61" s="131" t="s">
        <v>323</v>
      </c>
      <c r="B61" s="289">
        <v>16.723789539999999</v>
      </c>
      <c r="C61" s="121">
        <v>2</v>
      </c>
    </row>
    <row r="62" spans="1:3" s="259" customFormat="1" ht="16.5" thickBot="1" x14ac:dyDescent="0.3">
      <c r="A62" s="288" t="s">
        <v>520</v>
      </c>
      <c r="B62" s="289">
        <v>1.77</v>
      </c>
      <c r="C62" s="259">
        <v>20</v>
      </c>
    </row>
    <row r="63" spans="1:3" ht="16.5" thickBot="1" x14ac:dyDescent="0.3">
      <c r="A63" s="131" t="s">
        <v>321</v>
      </c>
      <c r="B63" s="260" t="e">
        <f>B62/$B$27</f>
        <v>#DIV/0!</v>
      </c>
    </row>
    <row r="64" spans="1:3" ht="16.5" thickBot="1" x14ac:dyDescent="0.3">
      <c r="A64" s="131" t="s">
        <v>322</v>
      </c>
      <c r="B64" s="289">
        <v>1.6933</v>
      </c>
      <c r="C64" s="121">
        <v>1</v>
      </c>
    </row>
    <row r="65" spans="1:3" ht="16.5" thickBot="1" x14ac:dyDescent="0.3">
      <c r="A65" s="131" t="s">
        <v>323</v>
      </c>
      <c r="B65" s="289">
        <v>1.77</v>
      </c>
      <c r="C65" s="121">
        <v>2</v>
      </c>
    </row>
    <row r="66" spans="1:3" s="259" customFormat="1" ht="30.75" thickBot="1" x14ac:dyDescent="0.3">
      <c r="A66" s="288" t="s">
        <v>521</v>
      </c>
      <c r="B66" s="289">
        <v>0.40469147</v>
      </c>
      <c r="C66" s="259">
        <v>20</v>
      </c>
    </row>
    <row r="67" spans="1:3" ht="16.5" thickBot="1" x14ac:dyDescent="0.3">
      <c r="A67" s="131" t="s">
        <v>321</v>
      </c>
      <c r="B67" s="260" t="e">
        <f>B66/$B$27</f>
        <v>#DIV/0!</v>
      </c>
    </row>
    <row r="68" spans="1:3" ht="16.5" thickBot="1" x14ac:dyDescent="0.3">
      <c r="A68" s="131" t="s">
        <v>322</v>
      </c>
      <c r="B68" s="289">
        <v>0.40469147</v>
      </c>
      <c r="C68" s="121">
        <v>1</v>
      </c>
    </row>
    <row r="69" spans="1:3" ht="16.5" thickBot="1" x14ac:dyDescent="0.3">
      <c r="A69" s="131" t="s">
        <v>323</v>
      </c>
      <c r="B69" s="289">
        <v>0.40469147</v>
      </c>
      <c r="C69" s="121">
        <v>2</v>
      </c>
    </row>
    <row r="70" spans="1:3" s="259" customFormat="1" ht="30.75" thickBot="1" x14ac:dyDescent="0.3">
      <c r="A70" s="288" t="s">
        <v>522</v>
      </c>
      <c r="B70" s="289">
        <v>0.97306804999999996</v>
      </c>
      <c r="C70" s="259">
        <v>20</v>
      </c>
    </row>
    <row r="71" spans="1:3" ht="16.5" thickBot="1" x14ac:dyDescent="0.3">
      <c r="A71" s="131" t="s">
        <v>321</v>
      </c>
      <c r="B71" s="260" t="e">
        <f>B70/$B$27</f>
        <v>#DIV/0!</v>
      </c>
    </row>
    <row r="72" spans="1:3" ht="16.5" thickBot="1" x14ac:dyDescent="0.3">
      <c r="A72" s="131" t="s">
        <v>322</v>
      </c>
      <c r="B72" s="289">
        <v>0.97306805000000007</v>
      </c>
      <c r="C72" s="121">
        <v>1</v>
      </c>
    </row>
    <row r="73" spans="1:3" ht="16.5" thickBot="1" x14ac:dyDescent="0.3">
      <c r="A73" s="131" t="s">
        <v>323</v>
      </c>
      <c r="B73" s="289">
        <v>0.97306805000000007</v>
      </c>
      <c r="C73" s="121">
        <v>2</v>
      </c>
    </row>
    <row r="74" spans="1:3" s="259" customFormat="1" ht="16.5" thickBot="1" x14ac:dyDescent="0.3">
      <c r="A74" s="288" t="s">
        <v>523</v>
      </c>
      <c r="B74" s="289">
        <v>0.1827</v>
      </c>
      <c r="C74" s="259">
        <v>20</v>
      </c>
    </row>
    <row r="75" spans="1:3" ht="16.5" thickBot="1" x14ac:dyDescent="0.3">
      <c r="A75" s="131" t="s">
        <v>321</v>
      </c>
      <c r="B75" s="260" t="e">
        <f>B74/$B$27</f>
        <v>#DIV/0!</v>
      </c>
    </row>
    <row r="76" spans="1:3" ht="16.5" thickBot="1" x14ac:dyDescent="0.3">
      <c r="A76" s="131" t="s">
        <v>322</v>
      </c>
      <c r="B76" s="289">
        <v>0.1827</v>
      </c>
      <c r="C76" s="121">
        <v>1</v>
      </c>
    </row>
    <row r="77" spans="1:3" ht="16.5" thickBot="1" x14ac:dyDescent="0.3">
      <c r="A77" s="131" t="s">
        <v>323</v>
      </c>
      <c r="B77" s="289">
        <v>0.1827</v>
      </c>
      <c r="C77" s="121">
        <v>2</v>
      </c>
    </row>
    <row r="78" spans="1:3" s="259" customFormat="1" ht="30.75" thickBot="1" x14ac:dyDescent="0.3">
      <c r="A78" s="288" t="s">
        <v>524</v>
      </c>
      <c r="B78" s="289">
        <v>2.5060250000000002</v>
      </c>
      <c r="C78" s="259">
        <v>20</v>
      </c>
    </row>
    <row r="79" spans="1:3" ht="16.5" thickBot="1" x14ac:dyDescent="0.3">
      <c r="A79" s="131" t="s">
        <v>321</v>
      </c>
      <c r="B79" s="260" t="e">
        <f>B78/$B$27</f>
        <v>#DIV/0!</v>
      </c>
    </row>
    <row r="80" spans="1:3" ht="16.5" thickBot="1" x14ac:dyDescent="0.3">
      <c r="A80" s="131" t="s">
        <v>322</v>
      </c>
      <c r="B80" s="289">
        <v>2.5060250000000002</v>
      </c>
      <c r="C80" s="121">
        <v>1</v>
      </c>
    </row>
    <row r="81" spans="1:3" ht="16.5" thickBot="1" x14ac:dyDescent="0.3">
      <c r="A81" s="131" t="s">
        <v>323</v>
      </c>
      <c r="B81" s="289">
        <v>2.5060250000000002</v>
      </c>
      <c r="C81" s="121">
        <v>2</v>
      </c>
    </row>
    <row r="82" spans="1:3" s="259" customFormat="1" ht="16.5" thickBot="1" x14ac:dyDescent="0.3">
      <c r="A82" s="288" t="s">
        <v>525</v>
      </c>
      <c r="B82" s="289">
        <v>2.0874967</v>
      </c>
      <c r="C82" s="259">
        <v>20</v>
      </c>
    </row>
    <row r="83" spans="1:3" ht="16.5" thickBot="1" x14ac:dyDescent="0.3">
      <c r="A83" s="131" t="s">
        <v>321</v>
      </c>
      <c r="B83" s="260" t="e">
        <f>B82/$B$27</f>
        <v>#DIV/0!</v>
      </c>
    </row>
    <row r="84" spans="1:3" ht="16.5" thickBot="1" x14ac:dyDescent="0.3">
      <c r="A84" s="131" t="s">
        <v>322</v>
      </c>
      <c r="B84" s="289">
        <v>2.0874967</v>
      </c>
      <c r="C84" s="121">
        <v>1</v>
      </c>
    </row>
    <row r="85" spans="1:3" ht="16.5" thickBot="1" x14ac:dyDescent="0.3">
      <c r="A85" s="131" t="s">
        <v>323</v>
      </c>
      <c r="B85" s="289">
        <v>2.0874967</v>
      </c>
      <c r="C85" s="121">
        <v>2</v>
      </c>
    </row>
    <row r="86" spans="1:3" s="259" customFormat="1" ht="16.5" thickBot="1" x14ac:dyDescent="0.3">
      <c r="A86" s="288" t="s">
        <v>526</v>
      </c>
      <c r="B86" s="289">
        <v>1.2386459999999999</v>
      </c>
      <c r="C86" s="259">
        <v>20</v>
      </c>
    </row>
    <row r="87" spans="1:3" ht="16.5" thickBot="1" x14ac:dyDescent="0.3">
      <c r="A87" s="131" t="s">
        <v>321</v>
      </c>
      <c r="B87" s="260" t="e">
        <f>B86/$B$27</f>
        <v>#DIV/0!</v>
      </c>
    </row>
    <row r="88" spans="1:3" ht="16.5" thickBot="1" x14ac:dyDescent="0.3">
      <c r="A88" s="131" t="s">
        <v>322</v>
      </c>
      <c r="B88" s="289">
        <v>1.2386459999999999</v>
      </c>
      <c r="C88" s="121">
        <v>1</v>
      </c>
    </row>
    <row r="89" spans="1:3" ht="16.5" thickBot="1" x14ac:dyDescent="0.3">
      <c r="A89" s="131" t="s">
        <v>323</v>
      </c>
      <c r="B89" s="289">
        <v>1.2386459999999999</v>
      </c>
      <c r="C89" s="121">
        <v>2</v>
      </c>
    </row>
    <row r="90" spans="1:3" s="259" customFormat="1" ht="16.5" thickBot="1" x14ac:dyDescent="0.3">
      <c r="A90" s="288" t="s">
        <v>527</v>
      </c>
      <c r="B90" s="289">
        <v>1.79359998</v>
      </c>
      <c r="C90" s="259">
        <v>20</v>
      </c>
    </row>
    <row r="91" spans="1:3" ht="16.5" thickBot="1" x14ac:dyDescent="0.3">
      <c r="A91" s="131" t="s">
        <v>321</v>
      </c>
      <c r="B91" s="260" t="e">
        <f>B90/$B$27</f>
        <v>#DIV/0!</v>
      </c>
    </row>
    <row r="92" spans="1:3" ht="16.5" thickBot="1" x14ac:dyDescent="0.3">
      <c r="A92" s="131" t="s">
        <v>322</v>
      </c>
      <c r="B92" s="289">
        <v>1.79359998</v>
      </c>
      <c r="C92" s="121">
        <v>1</v>
      </c>
    </row>
    <row r="93" spans="1:3" ht="16.5" thickBot="1" x14ac:dyDescent="0.3">
      <c r="A93" s="131" t="s">
        <v>323</v>
      </c>
      <c r="B93" s="289">
        <v>1.79359998</v>
      </c>
      <c r="C93" s="121">
        <v>2</v>
      </c>
    </row>
    <row r="94" spans="1:3" s="259" customFormat="1" ht="16.5" thickBot="1" x14ac:dyDescent="0.3">
      <c r="A94" s="288" t="s">
        <v>528</v>
      </c>
      <c r="B94" s="289">
        <v>0.74929999999999997</v>
      </c>
      <c r="C94" s="259">
        <v>20</v>
      </c>
    </row>
    <row r="95" spans="1:3" ht="16.5" thickBot="1" x14ac:dyDescent="0.3">
      <c r="A95" s="131" t="s">
        <v>321</v>
      </c>
      <c r="B95" s="260" t="e">
        <f>B94/$B$27</f>
        <v>#DIV/0!</v>
      </c>
    </row>
    <row r="96" spans="1:3" ht="16.5" thickBot="1" x14ac:dyDescent="0.3">
      <c r="A96" s="131" t="s">
        <v>322</v>
      </c>
      <c r="B96" s="289">
        <v>0.74929999999999997</v>
      </c>
      <c r="C96" s="121">
        <v>1</v>
      </c>
    </row>
    <row r="97" spans="1:3" ht="16.5" thickBot="1" x14ac:dyDescent="0.3">
      <c r="A97" s="131" t="s">
        <v>323</v>
      </c>
      <c r="B97" s="289">
        <v>0.74929999999999997</v>
      </c>
      <c r="C97" s="121">
        <v>2</v>
      </c>
    </row>
    <row r="98" spans="1:3" s="259" customFormat="1" ht="30.75" thickBot="1" x14ac:dyDescent="0.3">
      <c r="A98" s="288" t="s">
        <v>529</v>
      </c>
      <c r="B98" s="289">
        <v>0.13475599999999999</v>
      </c>
      <c r="C98" s="259">
        <v>20</v>
      </c>
    </row>
    <row r="99" spans="1:3" ht="16.5" thickBot="1" x14ac:dyDescent="0.3">
      <c r="A99" s="131" t="s">
        <v>321</v>
      </c>
      <c r="B99" s="260" t="e">
        <f>B98/$B$27</f>
        <v>#DIV/0!</v>
      </c>
    </row>
    <row r="100" spans="1:3" ht="16.5" thickBot="1" x14ac:dyDescent="0.3">
      <c r="A100" s="131" t="s">
        <v>322</v>
      </c>
      <c r="B100" s="289">
        <v>0.13475599999999999</v>
      </c>
      <c r="C100" s="121">
        <v>1</v>
      </c>
    </row>
    <row r="101" spans="1:3" ht="16.5" thickBot="1" x14ac:dyDescent="0.3">
      <c r="A101" s="131" t="s">
        <v>323</v>
      </c>
      <c r="B101" s="289">
        <v>0.13475599999999999</v>
      </c>
      <c r="C101" s="121">
        <v>2</v>
      </c>
    </row>
    <row r="102" spans="1:3" s="259" customFormat="1" ht="16.5" thickBot="1" x14ac:dyDescent="0.3">
      <c r="A102" s="288" t="s">
        <v>530</v>
      </c>
      <c r="B102" s="289">
        <v>0.18488830000000001</v>
      </c>
      <c r="C102" s="259">
        <v>20</v>
      </c>
    </row>
    <row r="103" spans="1:3" ht="16.5" thickBot="1" x14ac:dyDescent="0.3">
      <c r="A103" s="131" t="s">
        <v>321</v>
      </c>
      <c r="B103" s="260" t="e">
        <f>B102/$B$27</f>
        <v>#DIV/0!</v>
      </c>
    </row>
    <row r="104" spans="1:3" ht="16.5" thickBot="1" x14ac:dyDescent="0.3">
      <c r="A104" s="131" t="s">
        <v>322</v>
      </c>
      <c r="B104" s="289">
        <v>0.18488829999999998</v>
      </c>
      <c r="C104" s="121">
        <v>1</v>
      </c>
    </row>
    <row r="105" spans="1:3" ht="16.5" thickBot="1" x14ac:dyDescent="0.3">
      <c r="A105" s="131" t="s">
        <v>323</v>
      </c>
      <c r="B105" s="289">
        <v>0.18488829999999998</v>
      </c>
      <c r="C105" s="121">
        <v>2</v>
      </c>
    </row>
    <row r="106" spans="1:3" s="259" customFormat="1" ht="30.75" thickBot="1" x14ac:dyDescent="0.3">
      <c r="A106" s="288" t="s">
        <v>531</v>
      </c>
      <c r="B106" s="289">
        <v>1.1059213700000001</v>
      </c>
      <c r="C106" s="259">
        <v>20</v>
      </c>
    </row>
    <row r="107" spans="1:3" ht="16.5" thickBot="1" x14ac:dyDescent="0.3">
      <c r="A107" s="131" t="s">
        <v>321</v>
      </c>
      <c r="B107" s="260" t="e">
        <f>B106/$B$27</f>
        <v>#DIV/0!</v>
      </c>
    </row>
    <row r="108" spans="1:3" ht="16.5" thickBot="1" x14ac:dyDescent="0.3">
      <c r="A108" s="131" t="s">
        <v>322</v>
      </c>
      <c r="B108" s="289">
        <v>0.32</v>
      </c>
      <c r="C108" s="121">
        <v>1</v>
      </c>
    </row>
    <row r="109" spans="1:3" ht="16.5" thickBot="1" x14ac:dyDescent="0.3">
      <c r="A109" s="131" t="s">
        <v>323</v>
      </c>
      <c r="B109" s="289">
        <v>1.1059213700000001</v>
      </c>
      <c r="C109" s="121">
        <v>2</v>
      </c>
    </row>
    <row r="110" spans="1:3" s="259" customFormat="1" ht="30.75" thickBot="1" x14ac:dyDescent="0.3">
      <c r="A110" s="288" t="s">
        <v>532</v>
      </c>
      <c r="B110" s="289">
        <v>1.25000055</v>
      </c>
      <c r="C110" s="259">
        <v>20</v>
      </c>
    </row>
    <row r="111" spans="1:3" ht="16.5" thickBot="1" x14ac:dyDescent="0.3">
      <c r="A111" s="131" t="s">
        <v>321</v>
      </c>
      <c r="B111" s="260" t="e">
        <f>B110/$B$27</f>
        <v>#DIV/0!</v>
      </c>
    </row>
    <row r="112" spans="1:3" ht="16.5" thickBot="1" x14ac:dyDescent="0.3">
      <c r="A112" s="131" t="s">
        <v>322</v>
      </c>
      <c r="B112" s="289">
        <v>1.25000055</v>
      </c>
      <c r="C112" s="121">
        <v>1</v>
      </c>
    </row>
    <row r="113" spans="1:3" ht="16.5" thickBot="1" x14ac:dyDescent="0.3">
      <c r="A113" s="131" t="s">
        <v>323</v>
      </c>
      <c r="B113" s="289">
        <v>1.25000055</v>
      </c>
      <c r="C113" s="121">
        <v>2</v>
      </c>
    </row>
    <row r="114" spans="1:3" s="259" customFormat="1" ht="30.75" thickBot="1" x14ac:dyDescent="0.3">
      <c r="A114" s="288" t="s">
        <v>533</v>
      </c>
      <c r="B114" s="289">
        <v>4.8745799999999999</v>
      </c>
      <c r="C114" s="259">
        <v>20</v>
      </c>
    </row>
    <row r="115" spans="1:3" ht="16.5" thickBot="1" x14ac:dyDescent="0.3">
      <c r="A115" s="131" t="s">
        <v>321</v>
      </c>
      <c r="B115" s="260" t="e">
        <f>B114/$B$27</f>
        <v>#DIV/0!</v>
      </c>
    </row>
    <row r="116" spans="1:3" ht="16.5" thickBot="1" x14ac:dyDescent="0.3">
      <c r="A116" s="131" t="s">
        <v>322</v>
      </c>
      <c r="B116" s="289">
        <v>0</v>
      </c>
      <c r="C116" s="121">
        <v>1</v>
      </c>
    </row>
    <row r="117" spans="1:3" ht="16.5" thickBot="1" x14ac:dyDescent="0.3">
      <c r="A117" s="131" t="s">
        <v>323</v>
      </c>
      <c r="B117" s="289">
        <v>4.8639599999999996</v>
      </c>
      <c r="C117" s="121">
        <v>2</v>
      </c>
    </row>
    <row r="118" spans="1:3" s="259" customFormat="1" ht="30.75" thickBot="1" x14ac:dyDescent="0.3">
      <c r="A118" s="288" t="s">
        <v>534</v>
      </c>
      <c r="B118" s="289">
        <v>1.6519999999999999</v>
      </c>
      <c r="C118" s="259">
        <v>20</v>
      </c>
    </row>
    <row r="119" spans="1:3" ht="16.5" thickBot="1" x14ac:dyDescent="0.3">
      <c r="A119" s="131" t="s">
        <v>321</v>
      </c>
      <c r="B119" s="260" t="e">
        <f>B118/$B$27</f>
        <v>#DIV/0!</v>
      </c>
    </row>
    <row r="120" spans="1:3" ht="16.5" thickBot="1" x14ac:dyDescent="0.3">
      <c r="A120" s="131" t="s">
        <v>322</v>
      </c>
      <c r="B120" s="289">
        <v>0</v>
      </c>
      <c r="C120" s="121">
        <v>1</v>
      </c>
    </row>
    <row r="121" spans="1:3" ht="16.5" thickBot="1" x14ac:dyDescent="0.3">
      <c r="A121" s="131" t="s">
        <v>323</v>
      </c>
      <c r="B121" s="289">
        <v>0</v>
      </c>
      <c r="C121" s="121">
        <v>2</v>
      </c>
    </row>
    <row r="122" spans="1:3" s="259" customFormat="1" ht="30.75" thickBot="1" x14ac:dyDescent="0.3">
      <c r="A122" s="288" t="s">
        <v>535</v>
      </c>
      <c r="B122" s="289">
        <v>1.0266</v>
      </c>
      <c r="C122" s="259">
        <v>20</v>
      </c>
    </row>
    <row r="123" spans="1:3" ht="16.5" thickBot="1" x14ac:dyDescent="0.3">
      <c r="A123" s="131" t="s">
        <v>321</v>
      </c>
      <c r="B123" s="260" t="e">
        <f>B122/$B$27</f>
        <v>#DIV/0!</v>
      </c>
    </row>
    <row r="124" spans="1:3" ht="16.5" thickBot="1" x14ac:dyDescent="0.3">
      <c r="A124" s="131" t="s">
        <v>322</v>
      </c>
      <c r="B124" s="289">
        <v>0</v>
      </c>
      <c r="C124" s="121">
        <v>1</v>
      </c>
    </row>
    <row r="125" spans="1:3" ht="16.5" thickBot="1" x14ac:dyDescent="0.3">
      <c r="A125" s="131" t="s">
        <v>323</v>
      </c>
      <c r="B125" s="289">
        <v>1.0266</v>
      </c>
      <c r="C125" s="121">
        <v>2</v>
      </c>
    </row>
    <row r="126" spans="1:3" s="259" customFormat="1" ht="16.5" thickBot="1" x14ac:dyDescent="0.3">
      <c r="A126" s="257" t="s">
        <v>320</v>
      </c>
      <c r="B126" s="258"/>
      <c r="C126" s="259">
        <v>20</v>
      </c>
    </row>
    <row r="127" spans="1:3" ht="16.5" thickBot="1" x14ac:dyDescent="0.3">
      <c r="A127" s="131" t="s">
        <v>321</v>
      </c>
      <c r="B127" s="260" t="e">
        <f>B126/$B$27</f>
        <v>#DIV/0!</v>
      </c>
    </row>
    <row r="128" spans="1:3" ht="16.5" thickBot="1" x14ac:dyDescent="0.3">
      <c r="A128" s="131" t="s">
        <v>322</v>
      </c>
      <c r="B128" s="256"/>
      <c r="C128" s="121">
        <v>1</v>
      </c>
    </row>
    <row r="129" spans="1:3" ht="16.5" thickBot="1" x14ac:dyDescent="0.3">
      <c r="A129" s="131" t="s">
        <v>323</v>
      </c>
      <c r="B129" s="256"/>
      <c r="C129" s="121">
        <v>2</v>
      </c>
    </row>
    <row r="130" spans="1:3" s="259" customFormat="1" ht="16.5" thickBot="1" x14ac:dyDescent="0.3">
      <c r="A130" s="257" t="s">
        <v>320</v>
      </c>
      <c r="B130" s="258"/>
      <c r="C130" s="259">
        <v>20</v>
      </c>
    </row>
    <row r="131" spans="1:3" ht="16.5" thickBot="1" x14ac:dyDescent="0.3">
      <c r="A131" s="131" t="s">
        <v>321</v>
      </c>
      <c r="B131" s="260" t="e">
        <f>B130/$B$27</f>
        <v>#DIV/0!</v>
      </c>
    </row>
    <row r="132" spans="1:3" ht="16.5" thickBot="1" x14ac:dyDescent="0.3">
      <c r="A132" s="131" t="s">
        <v>322</v>
      </c>
      <c r="B132" s="256"/>
      <c r="C132" s="121">
        <v>1</v>
      </c>
    </row>
    <row r="133" spans="1:3" ht="16.5" thickBot="1" x14ac:dyDescent="0.3">
      <c r="A133" s="131" t="s">
        <v>323</v>
      </c>
      <c r="B133" s="256"/>
      <c r="C133" s="121">
        <v>2</v>
      </c>
    </row>
    <row r="134" spans="1:3" s="259" customFormat="1" ht="16.5" thickBot="1" x14ac:dyDescent="0.3">
      <c r="A134" s="257" t="s">
        <v>320</v>
      </c>
      <c r="B134" s="258"/>
      <c r="C134" s="259">
        <v>20</v>
      </c>
    </row>
    <row r="135" spans="1:3" ht="16.5" thickBot="1" x14ac:dyDescent="0.3">
      <c r="A135" s="131" t="s">
        <v>321</v>
      </c>
      <c r="B135" s="260" t="e">
        <f>B134/$B$27</f>
        <v>#DIV/0!</v>
      </c>
    </row>
    <row r="136" spans="1:3" ht="16.5" thickBot="1" x14ac:dyDescent="0.3">
      <c r="A136" s="131" t="s">
        <v>322</v>
      </c>
      <c r="B136" s="256"/>
      <c r="C136" s="121">
        <v>1</v>
      </c>
    </row>
    <row r="137" spans="1:3" ht="16.5" thickBot="1" x14ac:dyDescent="0.3">
      <c r="A137" s="131" t="s">
        <v>323</v>
      </c>
      <c r="B137" s="256"/>
      <c r="C137" s="121">
        <v>2</v>
      </c>
    </row>
    <row r="138" spans="1:3" s="259" customFormat="1" ht="16.5" thickBot="1" x14ac:dyDescent="0.3">
      <c r="A138" s="257" t="s">
        <v>320</v>
      </c>
      <c r="B138" s="258"/>
      <c r="C138" s="259">
        <v>20</v>
      </c>
    </row>
    <row r="139" spans="1:3" ht="16.5" thickBot="1" x14ac:dyDescent="0.3">
      <c r="A139" s="131" t="s">
        <v>321</v>
      </c>
      <c r="B139" s="260" t="e">
        <f>B138/$B$27</f>
        <v>#DIV/0!</v>
      </c>
    </row>
    <row r="140" spans="1:3" ht="16.5" thickBot="1" x14ac:dyDescent="0.3">
      <c r="A140" s="131" t="s">
        <v>322</v>
      </c>
      <c r="B140" s="256"/>
      <c r="C140" s="121">
        <v>1</v>
      </c>
    </row>
    <row r="141" spans="1:3" ht="16.5" thickBot="1" x14ac:dyDescent="0.3">
      <c r="A141" s="131" t="s">
        <v>323</v>
      </c>
      <c r="B141" s="256"/>
      <c r="C141" s="121">
        <v>2</v>
      </c>
    </row>
    <row r="142" spans="1:3" s="259" customFormat="1" ht="16.5" thickBot="1" x14ac:dyDescent="0.3">
      <c r="A142" s="257" t="s">
        <v>320</v>
      </c>
      <c r="B142" s="258"/>
      <c r="C142" s="259">
        <v>20</v>
      </c>
    </row>
    <row r="143" spans="1:3" ht="16.5" thickBot="1" x14ac:dyDescent="0.3">
      <c r="A143" s="131" t="s">
        <v>321</v>
      </c>
      <c r="B143" s="260" t="e">
        <f>B142/$B$27</f>
        <v>#DIV/0!</v>
      </c>
    </row>
    <row r="144" spans="1:3" ht="16.5" thickBot="1" x14ac:dyDescent="0.3">
      <c r="A144" s="131" t="s">
        <v>322</v>
      </c>
      <c r="B144" s="256"/>
      <c r="C144" s="121">
        <v>1</v>
      </c>
    </row>
    <row r="145" spans="1:3" ht="16.5" thickBot="1" x14ac:dyDescent="0.3">
      <c r="A145" s="131" t="s">
        <v>323</v>
      </c>
      <c r="B145" s="256"/>
      <c r="C145" s="121">
        <v>2</v>
      </c>
    </row>
    <row r="146" spans="1:3" s="259" customFormat="1" ht="16.5" thickBot="1" x14ac:dyDescent="0.3">
      <c r="A146" s="257" t="s">
        <v>320</v>
      </c>
      <c r="B146" s="258"/>
      <c r="C146" s="259">
        <v>20</v>
      </c>
    </row>
    <row r="147" spans="1:3" ht="16.5" thickBot="1" x14ac:dyDescent="0.3">
      <c r="A147" s="131" t="s">
        <v>321</v>
      </c>
      <c r="B147" s="260" t="e">
        <f>B146/$B$27</f>
        <v>#DIV/0!</v>
      </c>
    </row>
    <row r="148" spans="1:3" ht="16.5" thickBot="1" x14ac:dyDescent="0.3">
      <c r="A148" s="131" t="s">
        <v>322</v>
      </c>
      <c r="B148" s="256"/>
      <c r="C148" s="121">
        <v>1</v>
      </c>
    </row>
    <row r="149" spans="1:3" ht="16.5" thickBot="1" x14ac:dyDescent="0.3">
      <c r="A149" s="131" t="s">
        <v>323</v>
      </c>
      <c r="B149" s="256"/>
      <c r="C149" s="121">
        <v>2</v>
      </c>
    </row>
    <row r="150" spans="1:3" s="259" customFormat="1" ht="16.5" thickBot="1" x14ac:dyDescent="0.3">
      <c r="A150" s="257" t="s">
        <v>320</v>
      </c>
      <c r="B150" s="258"/>
      <c r="C150" s="259">
        <v>20</v>
      </c>
    </row>
    <row r="151" spans="1:3" ht="16.5" thickBot="1" x14ac:dyDescent="0.3">
      <c r="A151" s="131" t="s">
        <v>321</v>
      </c>
      <c r="B151" s="260" t="e">
        <f>B150/$B$27</f>
        <v>#DIV/0!</v>
      </c>
    </row>
    <row r="152" spans="1:3" ht="16.5" thickBot="1" x14ac:dyDescent="0.3">
      <c r="A152" s="131" t="s">
        <v>322</v>
      </c>
      <c r="B152" s="256"/>
      <c r="C152" s="121">
        <v>1</v>
      </c>
    </row>
    <row r="153" spans="1:3" ht="16.5" thickBot="1" x14ac:dyDescent="0.3">
      <c r="A153" s="131" t="s">
        <v>323</v>
      </c>
      <c r="B153" s="256"/>
      <c r="C153" s="121">
        <v>2</v>
      </c>
    </row>
    <row r="154" spans="1:3" ht="29.25" thickBot="1" x14ac:dyDescent="0.3">
      <c r="A154" s="137" t="s">
        <v>325</v>
      </c>
      <c r="B154" s="256">
        <f xml:space="preserve"> SUMIF(C155:C194, 30,B155:B194)</f>
        <v>12.024619999999999</v>
      </c>
    </row>
    <row r="155" spans="1:3" s="259" customFormat="1" ht="30.75" thickBot="1" x14ac:dyDescent="0.3">
      <c r="A155" s="257" t="s">
        <v>536</v>
      </c>
      <c r="B155" s="258">
        <v>7.9009999999999998</v>
      </c>
      <c r="C155" s="259">
        <v>30</v>
      </c>
    </row>
    <row r="156" spans="1:3" ht="16.5" thickBot="1" x14ac:dyDescent="0.3">
      <c r="A156" s="131" t="s">
        <v>321</v>
      </c>
      <c r="B156" s="260" t="e">
        <f>B155/$B$27</f>
        <v>#DIV/0!</v>
      </c>
    </row>
    <row r="157" spans="1:3" ht="16.5" thickBot="1" x14ac:dyDescent="0.3">
      <c r="A157" s="131" t="s">
        <v>322</v>
      </c>
      <c r="B157" s="256">
        <v>7.9009999999999998</v>
      </c>
      <c r="C157" s="121">
        <v>1</v>
      </c>
    </row>
    <row r="158" spans="1:3" ht="16.5" thickBot="1" x14ac:dyDescent="0.3">
      <c r="A158" s="131" t="s">
        <v>323</v>
      </c>
      <c r="B158" s="256">
        <v>7.9009999999999998</v>
      </c>
      <c r="C158" s="121">
        <v>2</v>
      </c>
    </row>
    <row r="159" spans="1:3" s="259" customFormat="1" ht="30.75" thickBot="1" x14ac:dyDescent="0.3">
      <c r="A159" s="288" t="s">
        <v>537</v>
      </c>
      <c r="B159" s="289">
        <v>0.5</v>
      </c>
      <c r="C159" s="259">
        <v>30</v>
      </c>
    </row>
    <row r="160" spans="1:3" ht="16.5" thickBot="1" x14ac:dyDescent="0.3">
      <c r="A160" s="131" t="s">
        <v>321</v>
      </c>
      <c r="B160" s="260" t="e">
        <f>B159/$B$27</f>
        <v>#DIV/0!</v>
      </c>
    </row>
    <row r="161" spans="1:3" ht="16.5" thickBot="1" x14ac:dyDescent="0.3">
      <c r="A161" s="131" t="s">
        <v>322</v>
      </c>
      <c r="B161" s="289">
        <v>0.5</v>
      </c>
      <c r="C161" s="121">
        <v>1</v>
      </c>
    </row>
    <row r="162" spans="1:3" ht="16.5" thickBot="1" x14ac:dyDescent="0.3">
      <c r="A162" s="131" t="s">
        <v>323</v>
      </c>
      <c r="B162" s="289">
        <v>0.5</v>
      </c>
      <c r="C162" s="121">
        <v>2</v>
      </c>
    </row>
    <row r="163" spans="1:3" s="259" customFormat="1" ht="30.75" thickBot="1" x14ac:dyDescent="0.3">
      <c r="A163" s="288" t="s">
        <v>538</v>
      </c>
      <c r="B163" s="289">
        <v>0.76</v>
      </c>
      <c r="C163" s="259">
        <v>30</v>
      </c>
    </row>
    <row r="164" spans="1:3" ht="16.5" thickBot="1" x14ac:dyDescent="0.3">
      <c r="A164" s="131" t="s">
        <v>321</v>
      </c>
      <c r="B164" s="260" t="e">
        <f>B163/$B$27</f>
        <v>#DIV/0!</v>
      </c>
    </row>
    <row r="165" spans="1:3" ht="16.5" thickBot="1" x14ac:dyDescent="0.3">
      <c r="A165" s="131" t="s">
        <v>322</v>
      </c>
      <c r="B165" s="289">
        <v>0.76</v>
      </c>
      <c r="C165" s="121">
        <v>1</v>
      </c>
    </row>
    <row r="166" spans="1:3" ht="16.5" thickBot="1" x14ac:dyDescent="0.3">
      <c r="A166" s="131" t="s">
        <v>323</v>
      </c>
      <c r="B166" s="289">
        <v>0.76</v>
      </c>
      <c r="C166" s="121">
        <v>2</v>
      </c>
    </row>
    <row r="167" spans="1:3" s="259" customFormat="1" ht="30.75" thickBot="1" x14ac:dyDescent="0.3">
      <c r="A167" s="288" t="s">
        <v>539</v>
      </c>
      <c r="B167" s="289">
        <v>9.5579999999999998E-2</v>
      </c>
      <c r="C167" s="259">
        <v>30</v>
      </c>
    </row>
    <row r="168" spans="1:3" ht="16.5" thickBot="1" x14ac:dyDescent="0.3">
      <c r="A168" s="131" t="s">
        <v>321</v>
      </c>
      <c r="B168" s="260" t="e">
        <f>B167/$B$27</f>
        <v>#DIV/0!</v>
      </c>
    </row>
    <row r="169" spans="1:3" ht="16.5" thickBot="1" x14ac:dyDescent="0.3">
      <c r="A169" s="131" t="s">
        <v>322</v>
      </c>
      <c r="B169" s="289">
        <v>9.5579999999999998E-2</v>
      </c>
      <c r="C169" s="121">
        <v>1</v>
      </c>
    </row>
    <row r="170" spans="1:3" ht="16.5" thickBot="1" x14ac:dyDescent="0.3">
      <c r="A170" s="131" t="s">
        <v>323</v>
      </c>
      <c r="B170" s="289">
        <v>9.5579999999999998E-2</v>
      </c>
      <c r="C170" s="121">
        <v>2</v>
      </c>
    </row>
    <row r="171" spans="1:3" s="259" customFormat="1" ht="30.75" thickBot="1" x14ac:dyDescent="0.3">
      <c r="A171" s="288" t="s">
        <v>540</v>
      </c>
      <c r="B171" s="289">
        <v>0.08</v>
      </c>
      <c r="C171" s="259">
        <v>30</v>
      </c>
    </row>
    <row r="172" spans="1:3" ht="16.5" thickBot="1" x14ac:dyDescent="0.3">
      <c r="A172" s="131" t="s">
        <v>321</v>
      </c>
      <c r="B172" s="260" t="e">
        <f>B171/$B$27</f>
        <v>#DIV/0!</v>
      </c>
    </row>
    <row r="173" spans="1:3" ht="16.5" thickBot="1" x14ac:dyDescent="0.3">
      <c r="A173" s="131" t="s">
        <v>322</v>
      </c>
      <c r="B173" s="289">
        <v>0.08</v>
      </c>
      <c r="C173" s="121">
        <v>1</v>
      </c>
    </row>
    <row r="174" spans="1:3" ht="16.5" thickBot="1" x14ac:dyDescent="0.3">
      <c r="A174" s="131" t="s">
        <v>323</v>
      </c>
      <c r="B174" s="289">
        <v>0.08</v>
      </c>
      <c r="C174" s="121">
        <v>2</v>
      </c>
    </row>
    <row r="175" spans="1:3" s="259" customFormat="1" ht="30.75" thickBot="1" x14ac:dyDescent="0.3">
      <c r="A175" s="288" t="s">
        <v>541</v>
      </c>
      <c r="B175" s="289">
        <v>2.68804</v>
      </c>
      <c r="C175" s="259">
        <v>30</v>
      </c>
    </row>
    <row r="176" spans="1:3" ht="16.5" thickBot="1" x14ac:dyDescent="0.3">
      <c r="A176" s="131" t="s">
        <v>321</v>
      </c>
      <c r="B176" s="260" t="e">
        <f>B175/$B$27</f>
        <v>#DIV/0!</v>
      </c>
    </row>
    <row r="177" spans="1:3" ht="16.5" thickBot="1" x14ac:dyDescent="0.3">
      <c r="A177" s="131" t="s">
        <v>322</v>
      </c>
      <c r="B177" s="289">
        <v>2.68804</v>
      </c>
      <c r="C177" s="121">
        <v>1</v>
      </c>
    </row>
    <row r="178" spans="1:3" ht="16.5" thickBot="1" x14ac:dyDescent="0.3">
      <c r="A178" s="131" t="s">
        <v>323</v>
      </c>
      <c r="B178" s="289">
        <v>2.68804</v>
      </c>
      <c r="C178" s="121">
        <v>2</v>
      </c>
    </row>
    <row r="179" spans="1:3" s="259" customFormat="1" ht="16.5" thickBot="1" x14ac:dyDescent="0.3">
      <c r="A179" s="257" t="s">
        <v>320</v>
      </c>
      <c r="B179" s="258"/>
      <c r="C179" s="259">
        <v>30</v>
      </c>
    </row>
    <row r="180" spans="1:3" ht="16.5" thickBot="1" x14ac:dyDescent="0.3">
      <c r="A180" s="131" t="s">
        <v>321</v>
      </c>
      <c r="B180" s="260" t="e">
        <f>B179/$B$27</f>
        <v>#DIV/0!</v>
      </c>
    </row>
    <row r="181" spans="1:3" ht="16.5" thickBot="1" x14ac:dyDescent="0.3">
      <c r="A181" s="131" t="s">
        <v>322</v>
      </c>
      <c r="B181" s="256"/>
      <c r="C181" s="121">
        <v>1</v>
      </c>
    </row>
    <row r="182" spans="1:3" ht="16.5" thickBot="1" x14ac:dyDescent="0.3">
      <c r="A182" s="131" t="s">
        <v>323</v>
      </c>
      <c r="B182" s="256"/>
      <c r="C182" s="121">
        <v>2</v>
      </c>
    </row>
    <row r="183" spans="1:3" s="259" customFormat="1" ht="16.5" thickBot="1" x14ac:dyDescent="0.3">
      <c r="A183" s="257" t="s">
        <v>320</v>
      </c>
      <c r="B183" s="258"/>
      <c r="C183" s="259">
        <v>30</v>
      </c>
    </row>
    <row r="184" spans="1:3" ht="16.5" thickBot="1" x14ac:dyDescent="0.3">
      <c r="A184" s="131" t="s">
        <v>321</v>
      </c>
      <c r="B184" s="260" t="e">
        <f>B183/$B$27</f>
        <v>#DIV/0!</v>
      </c>
    </row>
    <row r="185" spans="1:3" ht="16.5" thickBot="1" x14ac:dyDescent="0.3">
      <c r="A185" s="131" t="s">
        <v>322</v>
      </c>
      <c r="B185" s="256"/>
      <c r="C185" s="121">
        <v>1</v>
      </c>
    </row>
    <row r="186" spans="1:3" ht="16.5" thickBot="1" x14ac:dyDescent="0.3">
      <c r="A186" s="131" t="s">
        <v>323</v>
      </c>
      <c r="B186" s="256"/>
      <c r="C186" s="121">
        <v>2</v>
      </c>
    </row>
    <row r="187" spans="1:3" s="259" customFormat="1" ht="16.5" thickBot="1" x14ac:dyDescent="0.3">
      <c r="A187" s="257" t="s">
        <v>320</v>
      </c>
      <c r="B187" s="258"/>
      <c r="C187" s="259">
        <v>30</v>
      </c>
    </row>
    <row r="188" spans="1:3" ht="16.5" thickBot="1" x14ac:dyDescent="0.3">
      <c r="A188" s="131" t="s">
        <v>321</v>
      </c>
      <c r="B188" s="260" t="e">
        <f>B187/$B$27</f>
        <v>#DIV/0!</v>
      </c>
    </row>
    <row r="189" spans="1:3" ht="16.5" thickBot="1" x14ac:dyDescent="0.3">
      <c r="A189" s="131" t="s">
        <v>322</v>
      </c>
      <c r="B189" s="256"/>
      <c r="C189" s="121">
        <v>1</v>
      </c>
    </row>
    <row r="190" spans="1:3" ht="16.5" thickBot="1" x14ac:dyDescent="0.3">
      <c r="A190" s="131" t="s">
        <v>323</v>
      </c>
      <c r="B190" s="256"/>
      <c r="C190" s="121">
        <v>2</v>
      </c>
    </row>
    <row r="191" spans="1:3" s="259" customFormat="1" ht="16.5" thickBot="1" x14ac:dyDescent="0.3">
      <c r="A191" s="257" t="s">
        <v>320</v>
      </c>
      <c r="B191" s="258"/>
      <c r="C191" s="259">
        <v>30</v>
      </c>
    </row>
    <row r="192" spans="1:3" ht="16.5" thickBot="1" x14ac:dyDescent="0.3">
      <c r="A192" s="131" t="s">
        <v>321</v>
      </c>
      <c r="B192" s="260" t="e">
        <f>B191/$B$27</f>
        <v>#DIV/0!</v>
      </c>
    </row>
    <row r="193" spans="1:3" ht="16.5" thickBot="1" x14ac:dyDescent="0.3">
      <c r="A193" s="131" t="s">
        <v>322</v>
      </c>
      <c r="B193" s="256"/>
      <c r="C193" s="121">
        <v>1</v>
      </c>
    </row>
    <row r="194" spans="1:3" ht="16.5" thickBot="1" x14ac:dyDescent="0.3">
      <c r="A194" s="131" t="s">
        <v>323</v>
      </c>
      <c r="B194" s="256"/>
      <c r="C194" s="121">
        <v>2</v>
      </c>
    </row>
    <row r="195" spans="1:3" ht="29.25" thickBot="1" x14ac:dyDescent="0.3">
      <c r="A195" s="130" t="s">
        <v>326</v>
      </c>
      <c r="B195" s="138"/>
    </row>
    <row r="196" spans="1:3" ht="16.5" thickBot="1" x14ac:dyDescent="0.3">
      <c r="A196" s="132" t="s">
        <v>318</v>
      </c>
      <c r="B196" s="138"/>
    </row>
    <row r="197" spans="1:3" ht="16.5" thickBot="1" x14ac:dyDescent="0.3">
      <c r="A197" s="132" t="s">
        <v>327</v>
      </c>
      <c r="B197" s="138"/>
    </row>
    <row r="198" spans="1:3" ht="16.5" thickBot="1" x14ac:dyDescent="0.3">
      <c r="A198" s="132" t="s">
        <v>328</v>
      </c>
      <c r="B198" s="138"/>
    </row>
    <row r="199" spans="1:3" ht="16.5" thickBot="1" x14ac:dyDescent="0.3">
      <c r="A199" s="132" t="s">
        <v>329</v>
      </c>
      <c r="B199" s="138"/>
    </row>
    <row r="200" spans="1:3" ht="16.5" thickBot="1" x14ac:dyDescent="0.3">
      <c r="A200" s="127" t="s">
        <v>330</v>
      </c>
      <c r="B200" s="261" t="e">
        <f>B201/$B$27</f>
        <v>#DIV/0!</v>
      </c>
    </row>
    <row r="201" spans="1:3" ht="16.5" thickBot="1" x14ac:dyDescent="0.3">
      <c r="A201" s="127" t="s">
        <v>331</v>
      </c>
      <c r="B201" s="262">
        <f xml:space="preserve"> SUMIF(C33:C194, 1,B33:B194)</f>
        <v>144.95562766000006</v>
      </c>
    </row>
    <row r="202" spans="1:3" ht="16.5" thickBot="1" x14ac:dyDescent="0.3">
      <c r="A202" s="127" t="s">
        <v>332</v>
      </c>
      <c r="B202" s="261" t="e">
        <f>B203/$B$27</f>
        <v>#DIV/0!</v>
      </c>
    </row>
    <row r="203" spans="1:3" ht="16.5" thickBot="1" x14ac:dyDescent="0.3">
      <c r="A203" s="128" t="s">
        <v>333</v>
      </c>
      <c r="B203" s="262">
        <f xml:space="preserve"> SUMIF(C33:C194, 2,B33:B194)</f>
        <v>151.70880903000005</v>
      </c>
    </row>
    <row r="204" spans="1:3" x14ac:dyDescent="0.25">
      <c r="A204" s="130" t="s">
        <v>334</v>
      </c>
      <c r="B204" s="438" t="s">
        <v>335</v>
      </c>
    </row>
    <row r="205" spans="1:3" x14ac:dyDescent="0.25">
      <c r="A205" s="134" t="s">
        <v>336</v>
      </c>
      <c r="B205" s="439"/>
    </row>
    <row r="206" spans="1:3" x14ac:dyDescent="0.25">
      <c r="A206" s="134" t="s">
        <v>337</v>
      </c>
      <c r="B206" s="439"/>
    </row>
    <row r="207" spans="1:3" x14ac:dyDescent="0.25">
      <c r="A207" s="134" t="s">
        <v>338</v>
      </c>
      <c r="B207" s="439"/>
    </row>
    <row r="208" spans="1:3" x14ac:dyDescent="0.25">
      <c r="A208" s="134" t="s">
        <v>339</v>
      </c>
      <c r="B208" s="439"/>
    </row>
    <row r="209" spans="1:2" ht="16.5" thickBot="1" x14ac:dyDescent="0.3">
      <c r="A209" s="135" t="s">
        <v>340</v>
      </c>
      <c r="B209" s="440"/>
    </row>
    <row r="210" spans="1:2" ht="30.75" thickBot="1" x14ac:dyDescent="0.3">
      <c r="A210" s="132" t="s">
        <v>341</v>
      </c>
      <c r="B210" s="133"/>
    </row>
    <row r="211" spans="1:2" ht="29.25" thickBot="1" x14ac:dyDescent="0.3">
      <c r="A211" s="127" t="s">
        <v>342</v>
      </c>
      <c r="B211" s="133"/>
    </row>
    <row r="212" spans="1:2" ht="16.5" thickBot="1" x14ac:dyDescent="0.3">
      <c r="A212" s="132" t="s">
        <v>318</v>
      </c>
      <c r="B212" s="140"/>
    </row>
    <row r="213" spans="1:2" ht="16.5" thickBot="1" x14ac:dyDescent="0.3">
      <c r="A213" s="132" t="s">
        <v>343</v>
      </c>
      <c r="B213" s="133"/>
    </row>
    <row r="214" spans="1:2" ht="16.5" thickBot="1" x14ac:dyDescent="0.3">
      <c r="A214" s="132" t="s">
        <v>344</v>
      </c>
      <c r="B214" s="140"/>
    </row>
    <row r="215" spans="1:2" ht="30.75" thickBot="1" x14ac:dyDescent="0.3">
      <c r="A215" s="141" t="s">
        <v>345</v>
      </c>
      <c r="B215" s="286" t="s">
        <v>346</v>
      </c>
    </row>
    <row r="216" spans="1:2" ht="16.5" thickBot="1" x14ac:dyDescent="0.3">
      <c r="A216" s="127" t="s">
        <v>347</v>
      </c>
      <c r="B216" s="139"/>
    </row>
    <row r="217" spans="1:2" ht="16.5" thickBot="1" x14ac:dyDescent="0.3">
      <c r="A217" s="134" t="s">
        <v>348</v>
      </c>
      <c r="B217" s="142"/>
    </row>
    <row r="218" spans="1:2" ht="16.5" thickBot="1" x14ac:dyDescent="0.3">
      <c r="A218" s="134" t="s">
        <v>349</v>
      </c>
      <c r="B218" s="142"/>
    </row>
    <row r="219" spans="1:2" ht="16.5" thickBot="1" x14ac:dyDescent="0.3">
      <c r="A219" s="134" t="s">
        <v>350</v>
      </c>
      <c r="B219" s="142"/>
    </row>
    <row r="220" spans="1:2" ht="45.75" thickBot="1" x14ac:dyDescent="0.3">
      <c r="A220" s="143" t="s">
        <v>351</v>
      </c>
      <c r="B220" s="140" t="s">
        <v>352</v>
      </c>
    </row>
    <row r="221" spans="1:2" ht="28.5" x14ac:dyDescent="0.25">
      <c r="A221" s="130" t="s">
        <v>353</v>
      </c>
      <c r="B221" s="438" t="s">
        <v>354</v>
      </c>
    </row>
    <row r="222" spans="1:2" x14ac:dyDescent="0.25">
      <c r="A222" s="134" t="s">
        <v>355</v>
      </c>
      <c r="B222" s="439"/>
    </row>
    <row r="223" spans="1:2" x14ac:dyDescent="0.25">
      <c r="A223" s="134" t="s">
        <v>356</v>
      </c>
      <c r="B223" s="439"/>
    </row>
    <row r="224" spans="1:2" x14ac:dyDescent="0.25">
      <c r="A224" s="134" t="s">
        <v>357</v>
      </c>
      <c r="B224" s="439"/>
    </row>
    <row r="225" spans="1:2" x14ac:dyDescent="0.25">
      <c r="A225" s="134" t="s">
        <v>358</v>
      </c>
      <c r="B225" s="439"/>
    </row>
    <row r="226" spans="1:2" ht="16.5" thickBot="1" x14ac:dyDescent="0.3">
      <c r="A226" s="144" t="s">
        <v>359</v>
      </c>
      <c r="B226" s="440"/>
    </row>
    <row r="229" spans="1:2" x14ac:dyDescent="0.25">
      <c r="A229" s="145"/>
      <c r="B229" s="146"/>
    </row>
    <row r="230" spans="1:2" x14ac:dyDescent="0.25">
      <c r="B230" s="147"/>
    </row>
    <row r="231" spans="1:2" x14ac:dyDescent="0.25">
      <c r="B231" s="148"/>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23" t="str">
        <f>'1. паспорт местоположение'!A5:C5</f>
        <v>Год раскрытия информации: 2016 год</v>
      </c>
      <c r="B4" s="323"/>
      <c r="C4" s="323"/>
      <c r="D4" s="323"/>
      <c r="E4" s="323"/>
      <c r="F4" s="323"/>
      <c r="G4" s="323"/>
      <c r="H4" s="323"/>
      <c r="I4" s="323"/>
      <c r="J4" s="323"/>
      <c r="K4" s="323"/>
      <c r="L4" s="323"/>
      <c r="M4" s="323"/>
      <c r="N4" s="323"/>
      <c r="O4" s="323"/>
      <c r="P4" s="323"/>
      <c r="Q4" s="323"/>
      <c r="R4" s="323"/>
      <c r="S4" s="323"/>
    </row>
    <row r="5" spans="1:28" s="12" customFormat="1" ht="15.75" x14ac:dyDescent="0.2">
      <c r="A5" s="17"/>
    </row>
    <row r="6" spans="1:28" s="12" customFormat="1" ht="18.75" x14ac:dyDescent="0.2">
      <c r="A6" s="321" t="s">
        <v>9</v>
      </c>
      <c r="B6" s="321"/>
      <c r="C6" s="321"/>
      <c r="D6" s="321"/>
      <c r="E6" s="321"/>
      <c r="F6" s="321"/>
      <c r="G6" s="321"/>
      <c r="H6" s="321"/>
      <c r="I6" s="321"/>
      <c r="J6" s="321"/>
      <c r="K6" s="321"/>
      <c r="L6" s="321"/>
      <c r="M6" s="321"/>
      <c r="N6" s="321"/>
      <c r="O6" s="321"/>
      <c r="P6" s="321"/>
      <c r="Q6" s="321"/>
      <c r="R6" s="321"/>
      <c r="S6" s="321"/>
      <c r="T6" s="13"/>
      <c r="U6" s="13"/>
      <c r="V6" s="13"/>
      <c r="W6" s="13"/>
      <c r="X6" s="13"/>
      <c r="Y6" s="13"/>
      <c r="Z6" s="13"/>
      <c r="AA6" s="13"/>
      <c r="AB6" s="13"/>
    </row>
    <row r="7" spans="1:28" s="12" customFormat="1" ht="18.75" x14ac:dyDescent="0.2">
      <c r="A7" s="321"/>
      <c r="B7" s="321"/>
      <c r="C7" s="321"/>
      <c r="D7" s="321"/>
      <c r="E7" s="321"/>
      <c r="F7" s="321"/>
      <c r="G7" s="321"/>
      <c r="H7" s="321"/>
      <c r="I7" s="321"/>
      <c r="J7" s="321"/>
      <c r="K7" s="321"/>
      <c r="L7" s="321"/>
      <c r="M7" s="321"/>
      <c r="N7" s="321"/>
      <c r="O7" s="321"/>
      <c r="P7" s="321"/>
      <c r="Q7" s="321"/>
      <c r="R7" s="321"/>
      <c r="S7" s="321"/>
      <c r="T7" s="13"/>
      <c r="U7" s="13"/>
      <c r="V7" s="13"/>
      <c r="W7" s="13"/>
      <c r="X7" s="13"/>
      <c r="Y7" s="13"/>
      <c r="Z7" s="13"/>
      <c r="AA7" s="13"/>
      <c r="AB7" s="13"/>
    </row>
    <row r="8" spans="1:28" s="12" customFormat="1" ht="18.75" x14ac:dyDescent="0.2">
      <c r="A8" s="324" t="str">
        <f>'1. паспорт местоположение'!A9:C9</f>
        <v xml:space="preserve">                         АО "Янтарьэнерго"                         </v>
      </c>
      <c r="B8" s="324"/>
      <c r="C8" s="324"/>
      <c r="D8" s="324"/>
      <c r="E8" s="324"/>
      <c r="F8" s="324"/>
      <c r="G8" s="324"/>
      <c r="H8" s="324"/>
      <c r="I8" s="324"/>
      <c r="J8" s="324"/>
      <c r="K8" s="324"/>
      <c r="L8" s="324"/>
      <c r="M8" s="324"/>
      <c r="N8" s="324"/>
      <c r="O8" s="324"/>
      <c r="P8" s="324"/>
      <c r="Q8" s="324"/>
      <c r="R8" s="324"/>
      <c r="S8" s="324"/>
      <c r="T8" s="13"/>
      <c r="U8" s="13"/>
      <c r="V8" s="13"/>
      <c r="W8" s="13"/>
      <c r="X8" s="13"/>
      <c r="Y8" s="13"/>
      <c r="Z8" s="13"/>
      <c r="AA8" s="13"/>
      <c r="AB8" s="13"/>
    </row>
    <row r="9" spans="1:28" s="12" customFormat="1" ht="18.75" x14ac:dyDescent="0.2">
      <c r="A9" s="318" t="s">
        <v>8</v>
      </c>
      <c r="B9" s="318"/>
      <c r="C9" s="318"/>
      <c r="D9" s="318"/>
      <c r="E9" s="318"/>
      <c r="F9" s="318"/>
      <c r="G9" s="318"/>
      <c r="H9" s="318"/>
      <c r="I9" s="318"/>
      <c r="J9" s="318"/>
      <c r="K9" s="318"/>
      <c r="L9" s="318"/>
      <c r="M9" s="318"/>
      <c r="N9" s="318"/>
      <c r="O9" s="318"/>
      <c r="P9" s="318"/>
      <c r="Q9" s="318"/>
      <c r="R9" s="318"/>
      <c r="S9" s="318"/>
      <c r="T9" s="13"/>
      <c r="U9" s="13"/>
      <c r="V9" s="13"/>
      <c r="W9" s="13"/>
      <c r="X9" s="13"/>
      <c r="Y9" s="13"/>
      <c r="Z9" s="13"/>
      <c r="AA9" s="13"/>
      <c r="AB9" s="13"/>
    </row>
    <row r="10" spans="1:28" s="12" customFormat="1" ht="18.75" x14ac:dyDescent="0.2">
      <c r="A10" s="321"/>
      <c r="B10" s="321"/>
      <c r="C10" s="321"/>
      <c r="D10" s="321"/>
      <c r="E10" s="321"/>
      <c r="F10" s="321"/>
      <c r="G10" s="321"/>
      <c r="H10" s="321"/>
      <c r="I10" s="321"/>
      <c r="J10" s="321"/>
      <c r="K10" s="321"/>
      <c r="L10" s="321"/>
      <c r="M10" s="321"/>
      <c r="N10" s="321"/>
      <c r="O10" s="321"/>
      <c r="P10" s="321"/>
      <c r="Q10" s="321"/>
      <c r="R10" s="321"/>
      <c r="S10" s="321"/>
      <c r="T10" s="13"/>
      <c r="U10" s="13"/>
      <c r="V10" s="13"/>
      <c r="W10" s="13"/>
      <c r="X10" s="13"/>
      <c r="Y10" s="13"/>
      <c r="Z10" s="13"/>
      <c r="AA10" s="13"/>
      <c r="AB10" s="13"/>
    </row>
    <row r="11" spans="1:28" s="12" customFormat="1" ht="18.75" x14ac:dyDescent="0.2">
      <c r="A11" s="324" t="str">
        <f>'1. паспорт местоположение'!A12:C12</f>
        <v>А_prj_111001_2484</v>
      </c>
      <c r="B11" s="324"/>
      <c r="C11" s="324"/>
      <c r="D11" s="324"/>
      <c r="E11" s="324"/>
      <c r="F11" s="324"/>
      <c r="G11" s="324"/>
      <c r="H11" s="324"/>
      <c r="I11" s="324"/>
      <c r="J11" s="324"/>
      <c r="K11" s="324"/>
      <c r="L11" s="324"/>
      <c r="M11" s="324"/>
      <c r="N11" s="324"/>
      <c r="O11" s="324"/>
      <c r="P11" s="324"/>
      <c r="Q11" s="324"/>
      <c r="R11" s="324"/>
      <c r="S11" s="324"/>
      <c r="T11" s="13"/>
      <c r="U11" s="13"/>
      <c r="V11" s="13"/>
      <c r="W11" s="13"/>
      <c r="X11" s="13"/>
      <c r="Y11" s="13"/>
      <c r="Z11" s="13"/>
      <c r="AA11" s="13"/>
      <c r="AB11" s="13"/>
    </row>
    <row r="12" spans="1:28" s="12" customFormat="1" ht="18.75" x14ac:dyDescent="0.2">
      <c r="A12" s="318" t="s">
        <v>7</v>
      </c>
      <c r="B12" s="318"/>
      <c r="C12" s="318"/>
      <c r="D12" s="318"/>
      <c r="E12" s="318"/>
      <c r="F12" s="318"/>
      <c r="G12" s="318"/>
      <c r="H12" s="318"/>
      <c r="I12" s="318"/>
      <c r="J12" s="318"/>
      <c r="K12" s="318"/>
      <c r="L12" s="318"/>
      <c r="M12" s="318"/>
      <c r="N12" s="318"/>
      <c r="O12" s="318"/>
      <c r="P12" s="318"/>
      <c r="Q12" s="318"/>
      <c r="R12" s="318"/>
      <c r="S12" s="318"/>
      <c r="T12" s="13"/>
      <c r="U12" s="13"/>
      <c r="V12" s="13"/>
      <c r="W12" s="13"/>
      <c r="X12" s="13"/>
      <c r="Y12" s="13"/>
      <c r="Z12" s="13"/>
      <c r="AA12" s="13"/>
      <c r="AB12" s="13"/>
    </row>
    <row r="13" spans="1:28" s="9"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
      <c r="U13" s="10"/>
      <c r="V13" s="10"/>
      <c r="W13" s="10"/>
      <c r="X13" s="10"/>
      <c r="Y13" s="10"/>
      <c r="Z13" s="10"/>
      <c r="AA13" s="10"/>
      <c r="AB13" s="10"/>
    </row>
    <row r="14" spans="1:28" s="3" customFormat="1" ht="15.75" x14ac:dyDescent="0.2">
      <c r="A14" s="329" t="str">
        <f>'1. паспорт местоположение'!A15:C15</f>
        <v xml:space="preserve">Расширение ПС 110/15кВ О-47 "Борисово" </v>
      </c>
      <c r="B14" s="329"/>
      <c r="C14" s="329"/>
      <c r="D14" s="329"/>
      <c r="E14" s="329"/>
      <c r="F14" s="329"/>
      <c r="G14" s="329"/>
      <c r="H14" s="329"/>
      <c r="I14" s="329"/>
      <c r="J14" s="329"/>
      <c r="K14" s="329"/>
      <c r="L14" s="329"/>
      <c r="M14" s="329"/>
      <c r="N14" s="329"/>
      <c r="O14" s="329"/>
      <c r="P14" s="329"/>
      <c r="Q14" s="329"/>
      <c r="R14" s="329"/>
      <c r="S14" s="329"/>
      <c r="T14" s="8"/>
      <c r="U14" s="8"/>
      <c r="V14" s="8"/>
      <c r="W14" s="8"/>
      <c r="X14" s="8"/>
      <c r="Y14" s="8"/>
      <c r="Z14" s="8"/>
      <c r="AA14" s="8"/>
      <c r="AB14" s="8"/>
    </row>
    <row r="15" spans="1:28" s="3" customFormat="1" ht="15" customHeight="1" x14ac:dyDescent="0.2">
      <c r="A15" s="318" t="s">
        <v>6</v>
      </c>
      <c r="B15" s="318"/>
      <c r="C15" s="318"/>
      <c r="D15" s="318"/>
      <c r="E15" s="318"/>
      <c r="F15" s="318"/>
      <c r="G15" s="318"/>
      <c r="H15" s="318"/>
      <c r="I15" s="318"/>
      <c r="J15" s="318"/>
      <c r="K15" s="318"/>
      <c r="L15" s="318"/>
      <c r="M15" s="318"/>
      <c r="N15" s="318"/>
      <c r="O15" s="318"/>
      <c r="P15" s="318"/>
      <c r="Q15" s="318"/>
      <c r="R15" s="318"/>
      <c r="S15" s="318"/>
      <c r="T15" s="6"/>
      <c r="U15" s="6"/>
      <c r="V15" s="6"/>
      <c r="W15" s="6"/>
      <c r="X15" s="6"/>
      <c r="Y15" s="6"/>
      <c r="Z15" s="6"/>
      <c r="AA15" s="6"/>
      <c r="AB15" s="6"/>
    </row>
    <row r="16" spans="1:28" s="3"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4"/>
      <c r="U16" s="4"/>
      <c r="V16" s="4"/>
      <c r="W16" s="4"/>
      <c r="X16" s="4"/>
      <c r="Y16" s="4"/>
    </row>
    <row r="17" spans="1:28" s="3" customFormat="1" ht="45.75" customHeight="1" x14ac:dyDescent="0.2">
      <c r="A17" s="319" t="s">
        <v>390</v>
      </c>
      <c r="B17" s="319"/>
      <c r="C17" s="319"/>
      <c r="D17" s="319"/>
      <c r="E17" s="319"/>
      <c r="F17" s="319"/>
      <c r="G17" s="319"/>
      <c r="H17" s="319"/>
      <c r="I17" s="319"/>
      <c r="J17" s="319"/>
      <c r="K17" s="319"/>
      <c r="L17" s="319"/>
      <c r="M17" s="319"/>
      <c r="N17" s="319"/>
      <c r="O17" s="319"/>
      <c r="P17" s="319"/>
      <c r="Q17" s="319"/>
      <c r="R17" s="319"/>
      <c r="S17" s="319"/>
      <c r="T17" s="7"/>
      <c r="U17" s="7"/>
      <c r="V17" s="7"/>
      <c r="W17" s="7"/>
      <c r="X17" s="7"/>
      <c r="Y17" s="7"/>
      <c r="Z17" s="7"/>
      <c r="AA17" s="7"/>
      <c r="AB17" s="7"/>
    </row>
    <row r="18" spans="1:28"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4"/>
      <c r="U18" s="4"/>
      <c r="V18" s="4"/>
      <c r="W18" s="4"/>
      <c r="X18" s="4"/>
      <c r="Y18" s="4"/>
    </row>
    <row r="19" spans="1:28" s="3" customFormat="1" ht="54" customHeight="1" x14ac:dyDescent="0.2">
      <c r="A19" s="322" t="s">
        <v>5</v>
      </c>
      <c r="B19" s="322" t="s">
        <v>108</v>
      </c>
      <c r="C19" s="325" t="s">
        <v>308</v>
      </c>
      <c r="D19" s="322" t="s">
        <v>307</v>
      </c>
      <c r="E19" s="322" t="s">
        <v>107</v>
      </c>
      <c r="F19" s="322" t="s">
        <v>106</v>
      </c>
      <c r="G19" s="322" t="s">
        <v>303</v>
      </c>
      <c r="H19" s="322" t="s">
        <v>105</v>
      </c>
      <c r="I19" s="322" t="s">
        <v>104</v>
      </c>
      <c r="J19" s="322" t="s">
        <v>103</v>
      </c>
      <c r="K19" s="322" t="s">
        <v>102</v>
      </c>
      <c r="L19" s="322" t="s">
        <v>101</v>
      </c>
      <c r="M19" s="322" t="s">
        <v>100</v>
      </c>
      <c r="N19" s="322" t="s">
        <v>99</v>
      </c>
      <c r="O19" s="322" t="s">
        <v>98</v>
      </c>
      <c r="P19" s="322" t="s">
        <v>97</v>
      </c>
      <c r="Q19" s="322" t="s">
        <v>306</v>
      </c>
      <c r="R19" s="322"/>
      <c r="S19" s="327" t="s">
        <v>382</v>
      </c>
      <c r="T19" s="4"/>
      <c r="U19" s="4"/>
      <c r="V19" s="4"/>
      <c r="W19" s="4"/>
      <c r="X19" s="4"/>
      <c r="Y19" s="4"/>
    </row>
    <row r="20" spans="1:28" s="3" customFormat="1" ht="180.75" customHeight="1" x14ac:dyDescent="0.2">
      <c r="A20" s="322"/>
      <c r="B20" s="322"/>
      <c r="C20" s="326"/>
      <c r="D20" s="322"/>
      <c r="E20" s="322"/>
      <c r="F20" s="322"/>
      <c r="G20" s="322"/>
      <c r="H20" s="322"/>
      <c r="I20" s="322"/>
      <c r="J20" s="322"/>
      <c r="K20" s="322"/>
      <c r="L20" s="322"/>
      <c r="M20" s="322"/>
      <c r="N20" s="322"/>
      <c r="O20" s="322"/>
      <c r="P20" s="322"/>
      <c r="Q20" s="47" t="s">
        <v>304</v>
      </c>
      <c r="R20" s="48" t="s">
        <v>305</v>
      </c>
      <c r="S20" s="327"/>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32.25" customHeight="1" x14ac:dyDescent="0.2">
      <c r="A22" s="47"/>
      <c r="B22" s="52" t="s">
        <v>96</v>
      </c>
      <c r="C22" s="52"/>
      <c r="D22" s="52"/>
      <c r="E22" s="52" t="s">
        <v>95</v>
      </c>
      <c r="F22" s="52" t="s">
        <v>94</v>
      </c>
      <c r="G22" s="52" t="s">
        <v>383</v>
      </c>
      <c r="H22" s="52"/>
      <c r="I22" s="52"/>
      <c r="J22" s="52"/>
      <c r="K22" s="52"/>
      <c r="L22" s="52"/>
      <c r="M22" s="52"/>
      <c r="N22" s="52"/>
      <c r="O22" s="52"/>
      <c r="P22" s="52"/>
      <c r="Q22" s="43"/>
      <c r="R22" s="5"/>
      <c r="S22" s="151"/>
      <c r="T22" s="32"/>
      <c r="U22" s="32"/>
      <c r="V22" s="32"/>
      <c r="W22" s="32"/>
      <c r="X22" s="32"/>
      <c r="Y22" s="32"/>
      <c r="Z22" s="31"/>
      <c r="AA22" s="31"/>
      <c r="AB22" s="31"/>
    </row>
    <row r="23" spans="1:28"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51"/>
      <c r="T23" s="32"/>
      <c r="U23" s="32"/>
      <c r="V23" s="32"/>
      <c r="W23" s="32"/>
      <c r="X23" s="31"/>
      <c r="Y23" s="31"/>
      <c r="Z23" s="31"/>
      <c r="AA23" s="31"/>
      <c r="AB23" s="31"/>
    </row>
    <row r="24" spans="1:28"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51"/>
      <c r="T24" s="32"/>
      <c r="U24" s="32"/>
      <c r="V24" s="32"/>
      <c r="W24" s="32"/>
      <c r="X24" s="31"/>
      <c r="Y24" s="31"/>
      <c r="Z24" s="31"/>
      <c r="AA24" s="31"/>
      <c r="AB24" s="31"/>
    </row>
    <row r="25" spans="1:28" s="3" customFormat="1" ht="31.5" x14ac:dyDescent="0.2">
      <c r="A25" s="51"/>
      <c r="B25" s="52" t="s">
        <v>92</v>
      </c>
      <c r="C25" s="52"/>
      <c r="D25" s="52"/>
      <c r="E25" s="52" t="s">
        <v>91</v>
      </c>
      <c r="F25" s="52" t="s">
        <v>90</v>
      </c>
      <c r="G25" s="52" t="s">
        <v>384</v>
      </c>
      <c r="H25" s="35"/>
      <c r="I25" s="35"/>
      <c r="J25" s="35"/>
      <c r="K25" s="35"/>
      <c r="L25" s="35"/>
      <c r="M25" s="35"/>
      <c r="N25" s="35"/>
      <c r="O25" s="35"/>
      <c r="P25" s="35"/>
      <c r="Q25" s="35"/>
      <c r="R25" s="5"/>
      <c r="S25" s="151"/>
      <c r="T25" s="32"/>
      <c r="U25" s="32"/>
      <c r="V25" s="32"/>
      <c r="W25" s="32"/>
      <c r="X25" s="31"/>
      <c r="Y25" s="31"/>
      <c r="Z25" s="31"/>
      <c r="AA25" s="31"/>
      <c r="AB25" s="31"/>
    </row>
    <row r="26" spans="1:28"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51"/>
      <c r="T26" s="32"/>
      <c r="U26" s="32"/>
      <c r="V26" s="32"/>
      <c r="W26" s="32"/>
      <c r="X26" s="31"/>
      <c r="Y26" s="31"/>
      <c r="Z26" s="31"/>
      <c r="AA26" s="31"/>
      <c r="AB26" s="31"/>
    </row>
    <row r="27" spans="1:28"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51"/>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1"/>
      <c r="T28" s="32"/>
      <c r="U28" s="32"/>
      <c r="V28" s="32"/>
      <c r="W28" s="32"/>
      <c r="X28" s="31"/>
      <c r="Y28" s="31"/>
      <c r="Z28" s="31"/>
      <c r="AA28" s="31"/>
      <c r="AB28" s="31"/>
    </row>
    <row r="29" spans="1:28" ht="20.25" customHeight="1" x14ac:dyDescent="0.25">
      <c r="A29" s="118"/>
      <c r="B29" s="52" t="s">
        <v>301</v>
      </c>
      <c r="C29" s="52"/>
      <c r="D29" s="52"/>
      <c r="E29" s="118" t="s">
        <v>302</v>
      </c>
      <c r="F29" s="118" t="s">
        <v>302</v>
      </c>
      <c r="G29" s="118" t="s">
        <v>302</v>
      </c>
      <c r="H29" s="118"/>
      <c r="I29" s="118"/>
      <c r="J29" s="118"/>
      <c r="K29" s="118"/>
      <c r="L29" s="118"/>
      <c r="M29" s="118"/>
      <c r="N29" s="118"/>
      <c r="O29" s="118"/>
      <c r="P29" s="118"/>
      <c r="Q29" s="11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zoomScale="60" zoomScaleNormal="60" workbookViewId="0">
      <selection activeCell="A2" sqref="A2"/>
    </sheetView>
  </sheetViews>
  <sheetFormatPr defaultColWidth="10.7109375" defaultRowHeight="15.75" x14ac:dyDescent="0.25"/>
  <cols>
    <col min="1" max="1" width="9.5703125" style="57" customWidth="1"/>
    <col min="2" max="3" width="17.28515625" style="57" customWidth="1"/>
    <col min="4" max="4" width="16.140625" style="57" customWidth="1"/>
    <col min="5" max="6" width="24.7109375" style="57" customWidth="1"/>
    <col min="7" max="8" width="16.28515625" style="57" customWidth="1"/>
    <col min="9" max="11" width="15.85546875" style="57" customWidth="1"/>
    <col min="12" max="13" width="10.7109375" style="57" customWidth="1"/>
    <col min="14" max="15" width="11.855468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23" t="str">
        <f>'1. паспорт местоположение'!A5:C5</f>
        <v>Год раскрытия информации: 2016 год</v>
      </c>
      <c r="B6" s="323"/>
      <c r="C6" s="323"/>
      <c r="D6" s="323"/>
      <c r="E6" s="323"/>
      <c r="F6" s="323"/>
      <c r="G6" s="323"/>
      <c r="H6" s="323"/>
      <c r="I6" s="323"/>
      <c r="J6" s="323"/>
      <c r="K6" s="323"/>
      <c r="L6" s="323"/>
      <c r="M6" s="323"/>
      <c r="N6" s="323"/>
      <c r="O6" s="323"/>
      <c r="P6" s="323"/>
      <c r="Q6" s="323"/>
      <c r="R6" s="323"/>
      <c r="S6" s="323"/>
      <c r="T6" s="323"/>
    </row>
    <row r="7" spans="1:20" s="12" customFormat="1" x14ac:dyDescent="0.2">
      <c r="A7" s="17"/>
      <c r="H7" s="16"/>
    </row>
    <row r="8" spans="1:20" s="12" customFormat="1" ht="18.75" x14ac:dyDescent="0.2">
      <c r="A8" s="321" t="s">
        <v>9</v>
      </c>
      <c r="B8" s="321"/>
      <c r="C8" s="321"/>
      <c r="D8" s="321"/>
      <c r="E8" s="321"/>
      <c r="F8" s="321"/>
      <c r="G8" s="321"/>
      <c r="H8" s="321"/>
      <c r="I8" s="321"/>
      <c r="J8" s="321"/>
      <c r="K8" s="321"/>
      <c r="L8" s="321"/>
      <c r="M8" s="321"/>
      <c r="N8" s="321"/>
      <c r="O8" s="321"/>
      <c r="P8" s="321"/>
      <c r="Q8" s="321"/>
      <c r="R8" s="321"/>
      <c r="S8" s="321"/>
      <c r="T8" s="321"/>
    </row>
    <row r="9" spans="1:20" s="12"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12" customFormat="1" ht="18.75" customHeight="1" x14ac:dyDescent="0.2">
      <c r="A10" s="324" t="str">
        <f>'1. паспорт местоположение'!A9:C9</f>
        <v xml:space="preserve">                         АО "Янтарьэнерго"                         </v>
      </c>
      <c r="B10" s="324"/>
      <c r="C10" s="324"/>
      <c r="D10" s="324"/>
      <c r="E10" s="324"/>
      <c r="F10" s="324"/>
      <c r="G10" s="324"/>
      <c r="H10" s="324"/>
      <c r="I10" s="324"/>
      <c r="J10" s="324"/>
      <c r="K10" s="324"/>
      <c r="L10" s="324"/>
      <c r="M10" s="324"/>
      <c r="N10" s="324"/>
      <c r="O10" s="324"/>
      <c r="P10" s="324"/>
      <c r="Q10" s="324"/>
      <c r="R10" s="324"/>
      <c r="S10" s="324"/>
      <c r="T10" s="324"/>
    </row>
    <row r="11" spans="1:20" s="12" customFormat="1" ht="18.75" customHeight="1" x14ac:dyDescent="0.2">
      <c r="A11" s="318" t="s">
        <v>8</v>
      </c>
      <c r="B11" s="318"/>
      <c r="C11" s="318"/>
      <c r="D11" s="318"/>
      <c r="E11" s="318"/>
      <c r="F11" s="318"/>
      <c r="G11" s="318"/>
      <c r="H11" s="318"/>
      <c r="I11" s="318"/>
      <c r="J11" s="318"/>
      <c r="K11" s="318"/>
      <c r="L11" s="318"/>
      <c r="M11" s="318"/>
      <c r="N11" s="318"/>
      <c r="O11" s="318"/>
      <c r="P11" s="318"/>
      <c r="Q11" s="318"/>
      <c r="R11" s="318"/>
      <c r="S11" s="318"/>
      <c r="T11" s="318"/>
    </row>
    <row r="12" spans="1:20" s="12"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12" customFormat="1" ht="18.75" customHeight="1" x14ac:dyDescent="0.2">
      <c r="A13" s="324" t="str">
        <f>'1. паспорт местоположение'!A12:C12</f>
        <v>А_prj_111001_2484</v>
      </c>
      <c r="B13" s="324"/>
      <c r="C13" s="324"/>
      <c r="D13" s="324"/>
      <c r="E13" s="324"/>
      <c r="F13" s="324"/>
      <c r="G13" s="324"/>
      <c r="H13" s="324"/>
      <c r="I13" s="324"/>
      <c r="J13" s="324"/>
      <c r="K13" s="324"/>
      <c r="L13" s="324"/>
      <c r="M13" s="324"/>
      <c r="N13" s="324"/>
      <c r="O13" s="324"/>
      <c r="P13" s="324"/>
      <c r="Q13" s="324"/>
      <c r="R13" s="324"/>
      <c r="S13" s="324"/>
      <c r="T13" s="324"/>
    </row>
    <row r="14" spans="1:20" s="12" customFormat="1" ht="18.75" customHeight="1" x14ac:dyDescent="0.2">
      <c r="A14" s="318" t="s">
        <v>7</v>
      </c>
      <c r="B14" s="318"/>
      <c r="C14" s="318"/>
      <c r="D14" s="318"/>
      <c r="E14" s="318"/>
      <c r="F14" s="318"/>
      <c r="G14" s="318"/>
      <c r="H14" s="318"/>
      <c r="I14" s="318"/>
      <c r="J14" s="318"/>
      <c r="K14" s="318"/>
      <c r="L14" s="318"/>
      <c r="M14" s="318"/>
      <c r="N14" s="318"/>
      <c r="O14" s="318"/>
      <c r="P14" s="318"/>
      <c r="Q14" s="318"/>
      <c r="R14" s="318"/>
      <c r="S14" s="318"/>
      <c r="T14" s="318"/>
    </row>
    <row r="15" spans="1:20" s="9"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3" customFormat="1" x14ac:dyDescent="0.2">
      <c r="A16" s="329" t="str">
        <f>'1. паспорт местоположение'!A15:C15</f>
        <v xml:space="preserve">Расширение ПС 110/15кВ О-47 "Борисово" </v>
      </c>
      <c r="B16" s="329"/>
      <c r="C16" s="329"/>
      <c r="D16" s="329"/>
      <c r="E16" s="329"/>
      <c r="F16" s="329"/>
      <c r="G16" s="329"/>
      <c r="H16" s="329"/>
      <c r="I16" s="329"/>
      <c r="J16" s="329"/>
      <c r="K16" s="329"/>
      <c r="L16" s="329"/>
      <c r="M16" s="329"/>
      <c r="N16" s="329"/>
      <c r="O16" s="329"/>
      <c r="P16" s="329"/>
      <c r="Q16" s="329"/>
      <c r="R16" s="329"/>
      <c r="S16" s="329"/>
      <c r="T16" s="329"/>
    </row>
    <row r="17" spans="1:20" s="3" customFormat="1" ht="15" customHeight="1" x14ac:dyDescent="0.2">
      <c r="A17" s="318" t="s">
        <v>6</v>
      </c>
      <c r="B17" s="318"/>
      <c r="C17" s="318"/>
      <c r="D17" s="318"/>
      <c r="E17" s="318"/>
      <c r="F17" s="318"/>
      <c r="G17" s="318"/>
      <c r="H17" s="318"/>
      <c r="I17" s="318"/>
      <c r="J17" s="318"/>
      <c r="K17" s="318"/>
      <c r="L17" s="318"/>
      <c r="M17" s="318"/>
      <c r="N17" s="318"/>
      <c r="O17" s="318"/>
      <c r="P17" s="318"/>
      <c r="Q17" s="318"/>
      <c r="R17" s="318"/>
      <c r="S17" s="318"/>
      <c r="T17" s="318"/>
    </row>
    <row r="18" spans="1:20"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20" s="3" customFormat="1" ht="15" customHeight="1" x14ac:dyDescent="0.2">
      <c r="A19" s="320" t="s">
        <v>395</v>
      </c>
      <c r="B19" s="320"/>
      <c r="C19" s="320"/>
      <c r="D19" s="320"/>
      <c r="E19" s="320"/>
      <c r="F19" s="320"/>
      <c r="G19" s="320"/>
      <c r="H19" s="320"/>
      <c r="I19" s="320"/>
      <c r="J19" s="320"/>
      <c r="K19" s="320"/>
      <c r="L19" s="320"/>
      <c r="M19" s="320"/>
      <c r="N19" s="320"/>
      <c r="O19" s="320"/>
      <c r="P19" s="320"/>
      <c r="Q19" s="320"/>
      <c r="R19" s="320"/>
      <c r="S19" s="320"/>
      <c r="T19" s="320"/>
    </row>
    <row r="20" spans="1:20" s="65"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20" ht="46.5" customHeight="1" x14ac:dyDescent="0.25">
      <c r="A21" s="347" t="s">
        <v>5</v>
      </c>
      <c r="B21" s="333" t="s">
        <v>201</v>
      </c>
      <c r="C21" s="334"/>
      <c r="D21" s="337" t="s">
        <v>130</v>
      </c>
      <c r="E21" s="333" t="s">
        <v>422</v>
      </c>
      <c r="F21" s="334"/>
      <c r="G21" s="333" t="s">
        <v>222</v>
      </c>
      <c r="H21" s="334"/>
      <c r="I21" s="333" t="s">
        <v>129</v>
      </c>
      <c r="J21" s="334"/>
      <c r="K21" s="337" t="s">
        <v>128</v>
      </c>
      <c r="L21" s="333" t="s">
        <v>127</v>
      </c>
      <c r="M21" s="334"/>
      <c r="N21" s="333" t="s">
        <v>419</v>
      </c>
      <c r="O21" s="334"/>
      <c r="P21" s="337" t="s">
        <v>126</v>
      </c>
      <c r="Q21" s="350" t="s">
        <v>125</v>
      </c>
      <c r="R21" s="351"/>
      <c r="S21" s="350" t="s">
        <v>124</v>
      </c>
      <c r="T21" s="352"/>
    </row>
    <row r="22" spans="1:20" ht="204.75" customHeight="1" x14ac:dyDescent="0.25">
      <c r="A22" s="348"/>
      <c r="B22" s="335"/>
      <c r="C22" s="336"/>
      <c r="D22" s="339"/>
      <c r="E22" s="335"/>
      <c r="F22" s="336"/>
      <c r="G22" s="335"/>
      <c r="H22" s="336"/>
      <c r="I22" s="335"/>
      <c r="J22" s="336"/>
      <c r="K22" s="338"/>
      <c r="L22" s="335"/>
      <c r="M22" s="336"/>
      <c r="N22" s="335"/>
      <c r="O22" s="336"/>
      <c r="P22" s="338"/>
      <c r="Q22" s="103" t="s">
        <v>123</v>
      </c>
      <c r="R22" s="103" t="s">
        <v>394</v>
      </c>
      <c r="S22" s="103" t="s">
        <v>122</v>
      </c>
      <c r="T22" s="103" t="s">
        <v>121</v>
      </c>
    </row>
    <row r="23" spans="1:20" ht="51.75" customHeight="1" x14ac:dyDescent="0.25">
      <c r="A23" s="349"/>
      <c r="B23" s="159" t="s">
        <v>119</v>
      </c>
      <c r="C23" s="159" t="s">
        <v>120</v>
      </c>
      <c r="D23" s="338"/>
      <c r="E23" s="159" t="s">
        <v>119</v>
      </c>
      <c r="F23" s="159" t="s">
        <v>120</v>
      </c>
      <c r="G23" s="159" t="s">
        <v>119</v>
      </c>
      <c r="H23" s="159" t="s">
        <v>120</v>
      </c>
      <c r="I23" s="159" t="s">
        <v>119</v>
      </c>
      <c r="J23" s="159" t="s">
        <v>120</v>
      </c>
      <c r="K23" s="159" t="s">
        <v>119</v>
      </c>
      <c r="L23" s="159" t="s">
        <v>119</v>
      </c>
      <c r="M23" s="159" t="s">
        <v>120</v>
      </c>
      <c r="N23" s="159" t="s">
        <v>119</v>
      </c>
      <c r="O23" s="159" t="s">
        <v>120</v>
      </c>
      <c r="P23" s="160" t="s">
        <v>119</v>
      </c>
      <c r="Q23" s="103" t="s">
        <v>119</v>
      </c>
      <c r="R23" s="103" t="s">
        <v>119</v>
      </c>
      <c r="S23" s="103" t="s">
        <v>119</v>
      </c>
      <c r="T23" s="103" t="s">
        <v>119</v>
      </c>
    </row>
    <row r="24" spans="1:20"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20" s="65" customFormat="1" ht="47.25" x14ac:dyDescent="0.25">
      <c r="A25" s="232">
        <v>1</v>
      </c>
      <c r="B25" s="340" t="s">
        <v>468</v>
      </c>
      <c r="C25" s="340" t="s">
        <v>468</v>
      </c>
      <c r="D25" s="232" t="s">
        <v>500</v>
      </c>
      <c r="E25" s="232" t="s">
        <v>472</v>
      </c>
      <c r="F25" s="232" t="s">
        <v>476</v>
      </c>
      <c r="G25" s="232" t="s">
        <v>471</v>
      </c>
      <c r="H25" s="232" t="s">
        <v>471</v>
      </c>
      <c r="I25" s="232" t="s">
        <v>470</v>
      </c>
      <c r="J25" s="233" t="s">
        <v>498</v>
      </c>
      <c r="K25" s="233" t="s">
        <v>489</v>
      </c>
      <c r="L25" s="233" t="s">
        <v>469</v>
      </c>
      <c r="M25" s="233" t="s">
        <v>469</v>
      </c>
      <c r="N25" s="232" t="s">
        <v>466</v>
      </c>
      <c r="O25" s="232" t="s">
        <v>467</v>
      </c>
      <c r="P25" s="233" t="s">
        <v>302</v>
      </c>
      <c r="Q25" s="343" t="s">
        <v>543</v>
      </c>
      <c r="R25" s="340" t="s">
        <v>544</v>
      </c>
      <c r="S25" s="343" t="s">
        <v>302</v>
      </c>
      <c r="T25" s="340" t="s">
        <v>302</v>
      </c>
    </row>
    <row r="26" spans="1:20" s="65" customFormat="1" ht="47.25" x14ac:dyDescent="0.25">
      <c r="A26" s="232">
        <v>2</v>
      </c>
      <c r="B26" s="341"/>
      <c r="C26" s="341"/>
      <c r="D26" s="232" t="s">
        <v>499</v>
      </c>
      <c r="E26" s="232" t="s">
        <v>302</v>
      </c>
      <c r="F26" s="232" t="s">
        <v>501</v>
      </c>
      <c r="G26" s="232" t="s">
        <v>302</v>
      </c>
      <c r="H26" s="232" t="s">
        <v>502</v>
      </c>
      <c r="I26" s="232" t="s">
        <v>302</v>
      </c>
      <c r="J26" s="233" t="s">
        <v>503</v>
      </c>
      <c r="K26" s="233" t="s">
        <v>302</v>
      </c>
      <c r="L26" s="233" t="s">
        <v>302</v>
      </c>
      <c r="M26" s="233" t="s">
        <v>504</v>
      </c>
      <c r="N26" s="232" t="s">
        <v>302</v>
      </c>
      <c r="O26" s="232" t="s">
        <v>302</v>
      </c>
      <c r="P26" s="233" t="s">
        <v>302</v>
      </c>
      <c r="Q26" s="344"/>
      <c r="R26" s="341"/>
      <c r="S26" s="344"/>
      <c r="T26" s="341"/>
    </row>
    <row r="27" spans="1:20" s="65" customFormat="1" ht="31.5" x14ac:dyDescent="0.25">
      <c r="A27" s="232">
        <v>3</v>
      </c>
      <c r="B27" s="341"/>
      <c r="C27" s="341"/>
      <c r="D27" s="232" t="s">
        <v>505</v>
      </c>
      <c r="E27" s="232" t="s">
        <v>302</v>
      </c>
      <c r="F27" s="232" t="s">
        <v>506</v>
      </c>
      <c r="G27" s="232" t="s">
        <v>302</v>
      </c>
      <c r="H27" s="232" t="s">
        <v>508</v>
      </c>
      <c r="I27" s="232" t="s">
        <v>302</v>
      </c>
      <c r="J27" s="233" t="s">
        <v>503</v>
      </c>
      <c r="K27" s="233" t="s">
        <v>302</v>
      </c>
      <c r="L27" s="233" t="s">
        <v>302</v>
      </c>
      <c r="M27" s="233" t="s">
        <v>507</v>
      </c>
      <c r="N27" s="232" t="s">
        <v>302</v>
      </c>
      <c r="O27" s="232" t="s">
        <v>302</v>
      </c>
      <c r="P27" s="233" t="s">
        <v>302</v>
      </c>
      <c r="Q27" s="344"/>
      <c r="R27" s="341"/>
      <c r="S27" s="344"/>
      <c r="T27" s="341"/>
    </row>
    <row r="28" spans="1:20" s="65" customFormat="1" ht="47.25" x14ac:dyDescent="0.25">
      <c r="A28" s="232">
        <v>4</v>
      </c>
      <c r="B28" s="342"/>
      <c r="C28" s="342"/>
      <c r="D28" s="232" t="s">
        <v>509</v>
      </c>
      <c r="E28" s="232" t="s">
        <v>302</v>
      </c>
      <c r="F28" s="232" t="s">
        <v>510</v>
      </c>
      <c r="G28" s="232" t="s">
        <v>302</v>
      </c>
      <c r="H28" s="232" t="s">
        <v>511</v>
      </c>
      <c r="I28" s="232" t="s">
        <v>302</v>
      </c>
      <c r="J28" s="233" t="s">
        <v>512</v>
      </c>
      <c r="K28" s="233" t="s">
        <v>302</v>
      </c>
      <c r="L28" s="233" t="s">
        <v>302</v>
      </c>
      <c r="M28" s="233" t="s">
        <v>513</v>
      </c>
      <c r="N28" s="232" t="s">
        <v>302</v>
      </c>
      <c r="O28" s="232" t="s">
        <v>514</v>
      </c>
      <c r="P28" s="233" t="s">
        <v>302</v>
      </c>
      <c r="Q28" s="345"/>
      <c r="R28" s="342"/>
      <c r="S28" s="345"/>
      <c r="T28" s="342"/>
    </row>
    <row r="29" spans="1:20" s="65" customFormat="1" x14ac:dyDescent="0.25">
      <c r="A29" s="254"/>
      <c r="B29" s="254"/>
      <c r="C29" s="254"/>
      <c r="D29" s="254"/>
      <c r="E29" s="254"/>
      <c r="F29" s="254"/>
      <c r="G29" s="254"/>
      <c r="H29" s="254"/>
      <c r="I29" s="254"/>
      <c r="J29" s="255"/>
      <c r="K29" s="255"/>
      <c r="L29" s="255"/>
      <c r="M29" s="255"/>
      <c r="N29" s="254"/>
      <c r="O29" s="254"/>
      <c r="P29" s="255"/>
      <c r="Q29" s="255"/>
      <c r="R29" s="254"/>
      <c r="S29" s="255"/>
      <c r="T29" s="254"/>
    </row>
    <row r="30" spans="1:20" s="65" customFormat="1" x14ac:dyDescent="0.25">
      <c r="A30" s="254"/>
      <c r="B30" s="254"/>
      <c r="C30" s="254"/>
      <c r="D30" s="254"/>
      <c r="E30" s="254"/>
      <c r="F30" s="254"/>
      <c r="G30" s="254"/>
      <c r="H30" s="254"/>
      <c r="I30" s="254"/>
      <c r="J30" s="255"/>
      <c r="K30" s="255"/>
      <c r="L30" s="255"/>
      <c r="M30" s="255"/>
      <c r="N30" s="254"/>
      <c r="O30" s="254"/>
      <c r="P30" s="255"/>
      <c r="Q30" s="255"/>
      <c r="R30" s="254"/>
      <c r="S30" s="255"/>
      <c r="T30" s="254"/>
    </row>
    <row r="31" spans="1:20" ht="17.25" customHeight="1" x14ac:dyDescent="0.25"/>
    <row r="32" spans="1:20" s="63" customFormat="1" ht="17.25" customHeight="1" x14ac:dyDescent="0.2">
      <c r="B32" s="64"/>
      <c r="C32" s="64"/>
      <c r="K32" s="64"/>
    </row>
    <row r="33" spans="2:113" s="63" customFormat="1" x14ac:dyDescent="0.25">
      <c r="B33" s="61" t="s">
        <v>118</v>
      </c>
      <c r="C33" s="61"/>
      <c r="D33" s="61"/>
      <c r="E33" s="61"/>
      <c r="F33" s="61"/>
      <c r="G33" s="61"/>
      <c r="H33" s="61"/>
      <c r="I33" s="61"/>
      <c r="J33" s="61"/>
      <c r="K33" s="61"/>
      <c r="L33" s="61"/>
      <c r="M33" s="61"/>
      <c r="N33" s="61"/>
      <c r="O33" s="61"/>
      <c r="P33" s="61"/>
      <c r="Q33" s="61"/>
      <c r="R33" s="61"/>
    </row>
    <row r="34" spans="2:113" x14ac:dyDescent="0.25">
      <c r="B34" s="332" t="s">
        <v>428</v>
      </c>
      <c r="C34" s="332"/>
      <c r="D34" s="332"/>
      <c r="E34" s="332"/>
      <c r="F34" s="332"/>
      <c r="G34" s="332"/>
      <c r="H34" s="332"/>
      <c r="I34" s="332"/>
      <c r="J34" s="332"/>
      <c r="K34" s="332"/>
      <c r="L34" s="332"/>
      <c r="M34" s="332"/>
      <c r="N34" s="332"/>
      <c r="O34" s="332"/>
      <c r="P34" s="332"/>
      <c r="Q34" s="332"/>
      <c r="R34" s="332"/>
    </row>
    <row r="35" spans="2:113" x14ac:dyDescent="0.25">
      <c r="B35" s="61"/>
      <c r="C35" s="61"/>
      <c r="D35" s="61"/>
      <c r="E35" s="61"/>
      <c r="F35" s="61"/>
      <c r="G35" s="61"/>
      <c r="H35" s="61"/>
      <c r="I35" s="61"/>
      <c r="J35" s="61"/>
      <c r="K35" s="61"/>
      <c r="L35" s="61"/>
      <c r="M35" s="61"/>
      <c r="N35" s="61"/>
      <c r="O35" s="61"/>
      <c r="P35" s="61"/>
      <c r="Q35" s="61"/>
      <c r="R35" s="61"/>
      <c r="S35" s="61"/>
      <c r="T35" s="61"/>
      <c r="U35" s="61"/>
      <c r="V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2:113" x14ac:dyDescent="0.25">
      <c r="B36" s="60" t="s">
        <v>393</v>
      </c>
      <c r="C36" s="60"/>
      <c r="D36" s="60"/>
      <c r="E36" s="60"/>
      <c r="F36" s="58"/>
      <c r="G36" s="58"/>
      <c r="H36" s="60"/>
      <c r="I36" s="60"/>
      <c r="J36" s="60"/>
      <c r="K36" s="60"/>
      <c r="L36" s="60"/>
      <c r="M36" s="60"/>
      <c r="N36" s="60"/>
      <c r="O36" s="60"/>
      <c r="P36" s="60"/>
      <c r="Q36" s="60"/>
      <c r="R36" s="60"/>
      <c r="S36" s="62"/>
      <c r="T36" s="62"/>
      <c r="U36" s="62"/>
      <c r="V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25">
      <c r="B37" s="60" t="s">
        <v>117</v>
      </c>
      <c r="C37" s="60"/>
      <c r="D37" s="60"/>
      <c r="E37" s="60"/>
      <c r="F37" s="58"/>
      <c r="G37" s="58"/>
      <c r="H37" s="60"/>
      <c r="I37" s="60"/>
      <c r="J37" s="60"/>
      <c r="K37" s="60"/>
      <c r="L37" s="60"/>
      <c r="M37" s="60"/>
      <c r="N37" s="60"/>
      <c r="O37" s="60"/>
      <c r="P37" s="60"/>
      <c r="Q37" s="60"/>
      <c r="R37" s="60"/>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61"/>
      <c r="BL37" s="61"/>
      <c r="BM37" s="61"/>
      <c r="BN37" s="61"/>
      <c r="BO37" s="61"/>
      <c r="BP37" s="61"/>
      <c r="BQ37" s="61"/>
      <c r="BR37" s="61"/>
      <c r="BS37" s="61"/>
      <c r="BT37" s="61"/>
      <c r="BU37" s="61"/>
      <c r="BV37" s="61"/>
      <c r="BW37" s="61"/>
      <c r="BX37" s="61"/>
      <c r="BY37" s="61"/>
      <c r="BZ37" s="61"/>
      <c r="CA37" s="61"/>
      <c r="CB37" s="61"/>
      <c r="CC37" s="61"/>
      <c r="CD37" s="61"/>
      <c r="CE37" s="61"/>
      <c r="CF37" s="61"/>
      <c r="CG37" s="61"/>
      <c r="CH37" s="61"/>
      <c r="CI37" s="61"/>
      <c r="CJ37" s="61"/>
      <c r="CK37" s="61"/>
      <c r="CL37" s="61"/>
      <c r="CM37" s="61"/>
      <c r="CN37" s="61"/>
      <c r="CO37" s="61"/>
      <c r="CP37" s="61"/>
      <c r="CQ37" s="61"/>
      <c r="CR37" s="61"/>
      <c r="CS37" s="61"/>
      <c r="CT37" s="61"/>
      <c r="CU37" s="61"/>
      <c r="CV37" s="61"/>
      <c r="CW37" s="61"/>
      <c r="CX37" s="61"/>
      <c r="CY37" s="61"/>
      <c r="CZ37" s="61"/>
      <c r="DA37" s="61"/>
      <c r="DB37" s="61"/>
      <c r="DC37" s="61"/>
      <c r="DD37" s="61"/>
      <c r="DE37" s="61"/>
      <c r="DF37" s="61"/>
      <c r="DG37" s="61"/>
      <c r="DH37" s="61"/>
      <c r="DI37" s="61"/>
    </row>
    <row r="38" spans="2:113" s="58" customFormat="1" x14ac:dyDescent="0.25">
      <c r="B38" s="60" t="s">
        <v>116</v>
      </c>
      <c r="C38" s="60"/>
      <c r="D38" s="60"/>
      <c r="E38" s="60"/>
      <c r="H38" s="60"/>
      <c r="I38" s="60"/>
      <c r="J38" s="60"/>
      <c r="K38" s="60"/>
      <c r="L38" s="60"/>
      <c r="M38" s="60"/>
      <c r="N38" s="60"/>
      <c r="O38" s="60"/>
      <c r="P38" s="60"/>
      <c r="Q38" s="60"/>
      <c r="R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112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B43" s="60" t="s">
        <v>111</v>
      </c>
      <c r="C43" s="60"/>
      <c r="D43" s="60"/>
      <c r="E43" s="60"/>
      <c r="H43" s="60"/>
      <c r="I43" s="60"/>
      <c r="J43" s="60"/>
      <c r="K43" s="60"/>
      <c r="L43" s="60"/>
      <c r="M43" s="60"/>
      <c r="N43" s="60"/>
      <c r="O43" s="60"/>
      <c r="P43" s="60"/>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B44" s="60" t="s">
        <v>110</v>
      </c>
      <c r="C44" s="60"/>
      <c r="D44" s="60"/>
      <c r="E44" s="60"/>
      <c r="H44" s="60"/>
      <c r="I44" s="60"/>
      <c r="J44" s="60"/>
      <c r="K44" s="60"/>
      <c r="L44" s="60"/>
      <c r="M44" s="60"/>
      <c r="N44" s="60"/>
      <c r="O44" s="60"/>
      <c r="P44" s="60"/>
      <c r="Q44" s="60"/>
      <c r="R44" s="60"/>
      <c r="S44" s="60"/>
      <c r="T44" s="60"/>
      <c r="U44" s="60"/>
      <c r="V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row r="45" spans="2:113" s="58" customFormat="1" x14ac:dyDescent="0.25">
      <c r="B45" s="60" t="s">
        <v>109</v>
      </c>
      <c r="C45" s="60"/>
      <c r="D45" s="60"/>
      <c r="E45" s="60"/>
      <c r="H45" s="60"/>
      <c r="I45" s="60"/>
      <c r="J45" s="60"/>
      <c r="K45" s="60"/>
      <c r="L45" s="60"/>
      <c r="M45" s="60"/>
      <c r="N45" s="60"/>
      <c r="O45" s="60"/>
      <c r="P45" s="60"/>
      <c r="Q45" s="60"/>
      <c r="R45" s="60"/>
      <c r="S45" s="60"/>
      <c r="T45" s="60"/>
      <c r="U45" s="60"/>
      <c r="V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row>
    <row r="46" spans="2:113" s="58" customFormat="1" x14ac:dyDescent="0.25">
      <c r="Q46" s="60"/>
      <c r="R46" s="60"/>
      <c r="S46" s="60"/>
      <c r="T46" s="60"/>
      <c r="U46" s="60"/>
      <c r="V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row>
    <row r="47" spans="2:113" s="58" customFormat="1" x14ac:dyDescent="0.25">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row>
  </sheetData>
  <mergeCells count="33">
    <mergeCell ref="S25:S28"/>
    <mergeCell ref="T25: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4:R34"/>
    <mergeCell ref="L21:M22"/>
    <mergeCell ref="N21:O22"/>
    <mergeCell ref="P21:P22"/>
    <mergeCell ref="D21:D23"/>
    <mergeCell ref="B21:C22"/>
    <mergeCell ref="B25:B28"/>
    <mergeCell ref="C25:C28"/>
    <mergeCell ref="Q25:Q28"/>
    <mergeCell ref="R25:R2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23" t="str">
        <f>'1. паспорт местоположение'!A5:C5</f>
        <v>Год раскрытия информации: 2016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321" t="s">
        <v>9</v>
      </c>
      <c r="F7" s="321"/>
      <c r="G7" s="321"/>
      <c r="H7" s="321"/>
      <c r="I7" s="321"/>
      <c r="J7" s="321"/>
      <c r="K7" s="321"/>
      <c r="L7" s="321"/>
      <c r="M7" s="321"/>
      <c r="N7" s="321"/>
      <c r="O7" s="321"/>
      <c r="P7" s="321"/>
      <c r="Q7" s="321"/>
      <c r="R7" s="321"/>
      <c r="S7" s="321"/>
      <c r="T7" s="321"/>
      <c r="U7" s="321"/>
      <c r="V7" s="321"/>
      <c r="W7" s="321"/>
      <c r="X7" s="321"/>
      <c r="Y7" s="3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4" t="str">
        <f>'1. паспорт местоположение'!A9</f>
        <v xml:space="preserve">                         АО "Янтарьэнерго"                         </v>
      </c>
      <c r="F9" s="324"/>
      <c r="G9" s="324"/>
      <c r="H9" s="324"/>
      <c r="I9" s="324"/>
      <c r="J9" s="324"/>
      <c r="K9" s="324"/>
      <c r="L9" s="324"/>
      <c r="M9" s="324"/>
      <c r="N9" s="324"/>
      <c r="O9" s="324"/>
      <c r="P9" s="324"/>
      <c r="Q9" s="324"/>
      <c r="R9" s="324"/>
      <c r="S9" s="324"/>
      <c r="T9" s="324"/>
      <c r="U9" s="324"/>
      <c r="V9" s="324"/>
      <c r="W9" s="324"/>
      <c r="X9" s="324"/>
      <c r="Y9" s="324"/>
    </row>
    <row r="10" spans="1:27" s="12" customFormat="1" ht="18.75" customHeight="1" x14ac:dyDescent="0.2">
      <c r="E10" s="318" t="s">
        <v>8</v>
      </c>
      <c r="F10" s="318"/>
      <c r="G10" s="318"/>
      <c r="H10" s="318"/>
      <c r="I10" s="318"/>
      <c r="J10" s="318"/>
      <c r="K10" s="318"/>
      <c r="L10" s="318"/>
      <c r="M10" s="318"/>
      <c r="N10" s="318"/>
      <c r="O10" s="318"/>
      <c r="P10" s="318"/>
      <c r="Q10" s="318"/>
      <c r="R10" s="318"/>
      <c r="S10" s="318"/>
      <c r="T10" s="318"/>
      <c r="U10" s="318"/>
      <c r="V10" s="318"/>
      <c r="W10" s="318"/>
      <c r="X10" s="318"/>
      <c r="Y10" s="3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4" t="str">
        <f>'1. паспорт местоположение'!A12</f>
        <v>А_prj_111001_2484</v>
      </c>
      <c r="F12" s="324"/>
      <c r="G12" s="324"/>
      <c r="H12" s="324"/>
      <c r="I12" s="324"/>
      <c r="J12" s="324"/>
      <c r="K12" s="324"/>
      <c r="L12" s="324"/>
      <c r="M12" s="324"/>
      <c r="N12" s="324"/>
      <c r="O12" s="324"/>
      <c r="P12" s="324"/>
      <c r="Q12" s="324"/>
      <c r="R12" s="324"/>
      <c r="S12" s="324"/>
      <c r="T12" s="324"/>
      <c r="U12" s="324"/>
      <c r="V12" s="324"/>
      <c r="W12" s="324"/>
      <c r="X12" s="324"/>
      <c r="Y12" s="324"/>
    </row>
    <row r="13" spans="1:27" s="12" customFormat="1" ht="18.75" customHeight="1" x14ac:dyDescent="0.2">
      <c r="E13" s="318" t="s">
        <v>7</v>
      </c>
      <c r="F13" s="318"/>
      <c r="G13" s="318"/>
      <c r="H13" s="318"/>
      <c r="I13" s="318"/>
      <c r="J13" s="318"/>
      <c r="K13" s="318"/>
      <c r="L13" s="318"/>
      <c r="M13" s="318"/>
      <c r="N13" s="318"/>
      <c r="O13" s="318"/>
      <c r="P13" s="318"/>
      <c r="Q13" s="318"/>
      <c r="R13" s="318"/>
      <c r="S13" s="318"/>
      <c r="T13" s="318"/>
      <c r="U13" s="318"/>
      <c r="V13" s="318"/>
      <c r="W13" s="318"/>
      <c r="X13" s="318"/>
      <c r="Y13" s="3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29" t="str">
        <f>'1. паспорт местоположение'!A15</f>
        <v xml:space="preserve">Расширение ПС 110/15кВ О-47 "Борисово" </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18" t="s">
        <v>6</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397</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65" customFormat="1" ht="21" customHeight="1" x14ac:dyDescent="0.25"/>
    <row r="21" spans="1:27" ht="15.75" customHeight="1" x14ac:dyDescent="0.25">
      <c r="A21" s="353" t="s">
        <v>5</v>
      </c>
      <c r="B21" s="356" t="s">
        <v>403</v>
      </c>
      <c r="C21" s="357"/>
      <c r="D21" s="356" t="s">
        <v>405</v>
      </c>
      <c r="E21" s="357"/>
      <c r="F21" s="350" t="s">
        <v>102</v>
      </c>
      <c r="G21" s="352"/>
      <c r="H21" s="352"/>
      <c r="I21" s="351"/>
      <c r="J21" s="353" t="s">
        <v>406</v>
      </c>
      <c r="K21" s="356" t="s">
        <v>407</v>
      </c>
      <c r="L21" s="357"/>
      <c r="M21" s="356" t="s">
        <v>408</v>
      </c>
      <c r="N21" s="357"/>
      <c r="O21" s="356" t="s">
        <v>396</v>
      </c>
      <c r="P21" s="357"/>
      <c r="Q21" s="356" t="s">
        <v>135</v>
      </c>
      <c r="R21" s="357"/>
      <c r="S21" s="353" t="s">
        <v>134</v>
      </c>
      <c r="T21" s="353" t="s">
        <v>409</v>
      </c>
      <c r="U21" s="353" t="s">
        <v>404</v>
      </c>
      <c r="V21" s="356" t="s">
        <v>133</v>
      </c>
      <c r="W21" s="357"/>
      <c r="X21" s="350" t="s">
        <v>125</v>
      </c>
      <c r="Y21" s="352"/>
      <c r="Z21" s="350" t="s">
        <v>124</v>
      </c>
      <c r="AA21" s="352"/>
    </row>
    <row r="22" spans="1:27" ht="216" customHeight="1" x14ac:dyDescent="0.25">
      <c r="A22" s="354"/>
      <c r="B22" s="358"/>
      <c r="C22" s="359"/>
      <c r="D22" s="358"/>
      <c r="E22" s="359"/>
      <c r="F22" s="350" t="s">
        <v>132</v>
      </c>
      <c r="G22" s="351"/>
      <c r="H22" s="350" t="s">
        <v>131</v>
      </c>
      <c r="I22" s="351"/>
      <c r="J22" s="355"/>
      <c r="K22" s="358"/>
      <c r="L22" s="359"/>
      <c r="M22" s="358"/>
      <c r="N22" s="359"/>
      <c r="O22" s="358"/>
      <c r="P22" s="359"/>
      <c r="Q22" s="358"/>
      <c r="R22" s="359"/>
      <c r="S22" s="355"/>
      <c r="T22" s="355"/>
      <c r="U22" s="355"/>
      <c r="V22" s="358"/>
      <c r="W22" s="359"/>
      <c r="X22" s="103" t="s">
        <v>123</v>
      </c>
      <c r="Y22" s="103" t="s">
        <v>394</v>
      </c>
      <c r="Z22" s="103" t="s">
        <v>122</v>
      </c>
      <c r="AA22" s="103" t="s">
        <v>121</v>
      </c>
    </row>
    <row r="23" spans="1:27" ht="60" customHeight="1" x14ac:dyDescent="0.25">
      <c r="A23" s="355"/>
      <c r="B23" s="157" t="s">
        <v>119</v>
      </c>
      <c r="C23" s="157" t="s">
        <v>120</v>
      </c>
      <c r="D23" s="104" t="s">
        <v>119</v>
      </c>
      <c r="E23" s="104" t="s">
        <v>120</v>
      </c>
      <c r="F23" s="104" t="s">
        <v>119</v>
      </c>
      <c r="G23" s="104" t="s">
        <v>120</v>
      </c>
      <c r="H23" s="104" t="s">
        <v>119</v>
      </c>
      <c r="I23" s="104" t="s">
        <v>120</v>
      </c>
      <c r="J23" s="104" t="s">
        <v>119</v>
      </c>
      <c r="K23" s="104" t="s">
        <v>119</v>
      </c>
      <c r="L23" s="104" t="s">
        <v>120</v>
      </c>
      <c r="M23" s="104" t="s">
        <v>119</v>
      </c>
      <c r="N23" s="104" t="s">
        <v>120</v>
      </c>
      <c r="O23" s="104" t="s">
        <v>119</v>
      </c>
      <c r="P23" s="104" t="s">
        <v>120</v>
      </c>
      <c r="Q23" s="104" t="s">
        <v>119</v>
      </c>
      <c r="R23" s="104" t="s">
        <v>120</v>
      </c>
      <c r="S23" s="104" t="s">
        <v>119</v>
      </c>
      <c r="T23" s="104" t="s">
        <v>119</v>
      </c>
      <c r="U23" s="104" t="s">
        <v>119</v>
      </c>
      <c r="V23" s="104" t="s">
        <v>119</v>
      </c>
      <c r="W23" s="104" t="s">
        <v>120</v>
      </c>
      <c r="X23" s="104" t="s">
        <v>119</v>
      </c>
      <c r="Y23" s="104" t="s">
        <v>119</v>
      </c>
      <c r="Z23" s="103" t="s">
        <v>119</v>
      </c>
      <c r="AA23" s="103" t="s">
        <v>119</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65" customFormat="1" ht="24" customHeight="1" x14ac:dyDescent="0.25">
      <c r="A25" s="109"/>
      <c r="B25" s="109"/>
      <c r="C25" s="109"/>
      <c r="D25" s="109"/>
      <c r="E25" s="110"/>
      <c r="F25" s="110"/>
      <c r="G25" s="111"/>
      <c r="H25" s="111"/>
      <c r="I25" s="111"/>
      <c r="J25" s="112"/>
      <c r="K25" s="112"/>
      <c r="L25" s="113"/>
      <c r="M25" s="113"/>
      <c r="N25" s="114"/>
      <c r="O25" s="114"/>
      <c r="P25" s="114"/>
      <c r="Q25" s="114"/>
      <c r="R25" s="111"/>
      <c r="S25" s="112"/>
      <c r="T25" s="112"/>
      <c r="U25" s="112"/>
      <c r="V25" s="112"/>
      <c r="W25" s="114"/>
      <c r="X25" s="109"/>
      <c r="Y25" s="109"/>
      <c r="Z25" s="109"/>
      <c r="AA25" s="109"/>
    </row>
    <row r="26" spans="1:27" ht="3" customHeight="1" x14ac:dyDescent="0.25">
      <c r="X26" s="105"/>
      <c r="Y26" s="106"/>
      <c r="Z26" s="58"/>
      <c r="AA26" s="58"/>
    </row>
    <row r="27" spans="1:27" s="63" customFormat="1" ht="12.75" x14ac:dyDescent="0.2">
      <c r="A27" s="64"/>
      <c r="B27" s="64"/>
      <c r="C27" s="64"/>
      <c r="E27" s="64"/>
      <c r="X27" s="107"/>
      <c r="Y27" s="107"/>
      <c r="Z27" s="107"/>
      <c r="AA27" s="107"/>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23" t="str">
        <f>'1. паспорт местоположение'!A5:C5</f>
        <v>Год раскрытия информации: 2016 год</v>
      </c>
      <c r="B5" s="323"/>
      <c r="C5" s="32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321" t="s">
        <v>9</v>
      </c>
      <c r="B7" s="321"/>
      <c r="C7" s="321"/>
      <c r="D7" s="13"/>
      <c r="E7" s="13"/>
      <c r="F7" s="13"/>
      <c r="G7" s="13"/>
      <c r="H7" s="13"/>
      <c r="I7" s="13"/>
      <c r="J7" s="13"/>
      <c r="K7" s="13"/>
      <c r="L7" s="13"/>
      <c r="M7" s="13"/>
      <c r="N7" s="13"/>
      <c r="O7" s="13"/>
      <c r="P7" s="13"/>
      <c r="Q7" s="13"/>
      <c r="R7" s="13"/>
      <c r="S7" s="13"/>
      <c r="T7" s="13"/>
      <c r="U7" s="13"/>
    </row>
    <row r="8" spans="1:29" s="12" customFormat="1" ht="18.75" x14ac:dyDescent="0.2">
      <c r="A8" s="321"/>
      <c r="B8" s="321"/>
      <c r="C8" s="321"/>
      <c r="D8" s="14"/>
      <c r="E8" s="14"/>
      <c r="F8" s="14"/>
      <c r="G8" s="14"/>
      <c r="H8" s="13"/>
      <c r="I8" s="13"/>
      <c r="J8" s="13"/>
      <c r="K8" s="13"/>
      <c r="L8" s="13"/>
      <c r="M8" s="13"/>
      <c r="N8" s="13"/>
      <c r="O8" s="13"/>
      <c r="P8" s="13"/>
      <c r="Q8" s="13"/>
      <c r="R8" s="13"/>
      <c r="S8" s="13"/>
      <c r="T8" s="13"/>
      <c r="U8" s="13"/>
    </row>
    <row r="9" spans="1:29" s="12" customFormat="1" ht="18.75" x14ac:dyDescent="0.2">
      <c r="A9" s="324" t="str">
        <f>'1. паспорт местоположение'!A9:C9</f>
        <v xml:space="preserve">                         АО "Янтарьэнерго"                         </v>
      </c>
      <c r="B9" s="324"/>
      <c r="C9" s="324"/>
      <c r="D9" s="8"/>
      <c r="E9" s="8"/>
      <c r="F9" s="8"/>
      <c r="G9" s="8"/>
      <c r="H9" s="13"/>
      <c r="I9" s="13"/>
      <c r="J9" s="13"/>
      <c r="K9" s="13"/>
      <c r="L9" s="13"/>
      <c r="M9" s="13"/>
      <c r="N9" s="13"/>
      <c r="O9" s="13"/>
      <c r="P9" s="13"/>
      <c r="Q9" s="13"/>
      <c r="R9" s="13"/>
      <c r="S9" s="13"/>
      <c r="T9" s="13"/>
      <c r="U9" s="13"/>
    </row>
    <row r="10" spans="1:29" s="12" customFormat="1" ht="18.75" x14ac:dyDescent="0.2">
      <c r="A10" s="318" t="s">
        <v>8</v>
      </c>
      <c r="B10" s="318"/>
      <c r="C10" s="318"/>
      <c r="D10" s="6"/>
      <c r="E10" s="6"/>
      <c r="F10" s="6"/>
      <c r="G10" s="6"/>
      <c r="H10" s="13"/>
      <c r="I10" s="13"/>
      <c r="J10" s="13"/>
      <c r="K10" s="13"/>
      <c r="L10" s="13"/>
      <c r="M10" s="13"/>
      <c r="N10" s="13"/>
      <c r="O10" s="13"/>
      <c r="P10" s="13"/>
      <c r="Q10" s="13"/>
      <c r="R10" s="13"/>
      <c r="S10" s="13"/>
      <c r="T10" s="13"/>
      <c r="U10" s="13"/>
    </row>
    <row r="11" spans="1:29" s="12" customFormat="1" ht="18.75" x14ac:dyDescent="0.2">
      <c r="A11" s="321"/>
      <c r="B11" s="321"/>
      <c r="C11" s="321"/>
      <c r="D11" s="14"/>
      <c r="E11" s="14"/>
      <c r="F11" s="14"/>
      <c r="G11" s="14"/>
      <c r="H11" s="13"/>
      <c r="I11" s="13"/>
      <c r="J11" s="13"/>
      <c r="K11" s="13"/>
      <c r="L11" s="13"/>
      <c r="M11" s="13"/>
      <c r="N11" s="13"/>
      <c r="O11" s="13"/>
      <c r="P11" s="13"/>
      <c r="Q11" s="13"/>
      <c r="R11" s="13"/>
      <c r="S11" s="13"/>
      <c r="T11" s="13"/>
      <c r="U11" s="13"/>
    </row>
    <row r="12" spans="1:29" s="12" customFormat="1" ht="18.75" x14ac:dyDescent="0.2">
      <c r="A12" s="324" t="str">
        <f>'1. паспорт местоположение'!A12:C12</f>
        <v>А_prj_111001_2484</v>
      </c>
      <c r="B12" s="324"/>
      <c r="C12" s="324"/>
      <c r="D12" s="8"/>
      <c r="E12" s="8"/>
      <c r="F12" s="8"/>
      <c r="G12" s="8"/>
      <c r="H12" s="13"/>
      <c r="I12" s="13"/>
      <c r="J12" s="13"/>
      <c r="K12" s="13"/>
      <c r="L12" s="13"/>
      <c r="M12" s="13"/>
      <c r="N12" s="13"/>
      <c r="O12" s="13"/>
      <c r="P12" s="13"/>
      <c r="Q12" s="13"/>
      <c r="R12" s="13"/>
      <c r="S12" s="13"/>
      <c r="T12" s="13"/>
      <c r="U12" s="13"/>
    </row>
    <row r="13" spans="1:29" s="12" customFormat="1" ht="18.75" x14ac:dyDescent="0.2">
      <c r="A13" s="318" t="s">
        <v>7</v>
      </c>
      <c r="B13" s="318"/>
      <c r="C13" s="3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8"/>
      <c r="B14" s="328"/>
      <c r="C14" s="32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29" t="str">
        <f>'1. паспорт местоположение'!A15:C15</f>
        <v xml:space="preserve">Расширение ПС 110/15кВ О-47 "Борисово" </v>
      </c>
      <c r="B15" s="329"/>
      <c r="C15" s="329"/>
      <c r="D15" s="8"/>
      <c r="E15" s="8"/>
      <c r="F15" s="8"/>
      <c r="G15" s="8"/>
      <c r="H15" s="8"/>
      <c r="I15" s="8"/>
      <c r="J15" s="8"/>
      <c r="K15" s="8"/>
      <c r="L15" s="8"/>
      <c r="M15" s="8"/>
      <c r="N15" s="8"/>
      <c r="O15" s="8"/>
      <c r="P15" s="8"/>
      <c r="Q15" s="8"/>
      <c r="R15" s="8"/>
      <c r="S15" s="8"/>
      <c r="T15" s="8"/>
      <c r="U15" s="8"/>
    </row>
    <row r="16" spans="1:29" s="3" customFormat="1" ht="15" customHeight="1" x14ac:dyDescent="0.2">
      <c r="A16" s="318" t="s">
        <v>6</v>
      </c>
      <c r="B16" s="318"/>
      <c r="C16" s="318"/>
      <c r="D16" s="6"/>
      <c r="E16" s="6"/>
      <c r="F16" s="6"/>
      <c r="G16" s="6"/>
      <c r="H16" s="6"/>
      <c r="I16" s="6"/>
      <c r="J16" s="6"/>
      <c r="K16" s="6"/>
      <c r="L16" s="6"/>
      <c r="M16" s="6"/>
      <c r="N16" s="6"/>
      <c r="O16" s="6"/>
      <c r="P16" s="6"/>
      <c r="Q16" s="6"/>
      <c r="R16" s="6"/>
      <c r="S16" s="6"/>
      <c r="T16" s="6"/>
      <c r="U16" s="6"/>
    </row>
    <row r="17" spans="1:21" s="3" customFormat="1" ht="15" customHeight="1" x14ac:dyDescent="0.2">
      <c r="A17" s="330"/>
      <c r="B17" s="330"/>
      <c r="C17" s="330"/>
      <c r="D17" s="4"/>
      <c r="E17" s="4"/>
      <c r="F17" s="4"/>
      <c r="G17" s="4"/>
      <c r="H17" s="4"/>
      <c r="I17" s="4"/>
      <c r="J17" s="4"/>
      <c r="K17" s="4"/>
      <c r="L17" s="4"/>
      <c r="M17" s="4"/>
      <c r="N17" s="4"/>
      <c r="O17" s="4"/>
      <c r="P17" s="4"/>
      <c r="Q17" s="4"/>
      <c r="R17" s="4"/>
    </row>
    <row r="18" spans="1:21" s="3" customFormat="1" ht="27.75" customHeight="1" x14ac:dyDescent="0.2">
      <c r="A18" s="319" t="s">
        <v>389</v>
      </c>
      <c r="B18" s="319"/>
      <c r="C18" s="3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78.599999999999994" customHeight="1" x14ac:dyDescent="0.2">
      <c r="A22" s="28" t="s">
        <v>65</v>
      </c>
      <c r="B22" s="35" t="s">
        <v>401</v>
      </c>
      <c r="C22" s="34" t="s">
        <v>474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0" t="s">
        <v>497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496</v>
      </c>
      <c r="C24" s="29" t="s">
        <v>475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421</v>
      </c>
      <c r="C25" s="29" t="s">
        <v>548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209</v>
      </c>
      <c r="C26" s="29" t="s">
        <v>473</v>
      </c>
      <c r="D26" s="27"/>
      <c r="E26" s="27"/>
      <c r="F26" s="27"/>
      <c r="G26" s="27"/>
      <c r="H26" s="27"/>
      <c r="I26" s="27"/>
      <c r="J26" s="27"/>
      <c r="K26" s="27"/>
      <c r="L26" s="27"/>
      <c r="M26" s="27"/>
      <c r="N26" s="27"/>
      <c r="O26" s="27"/>
      <c r="P26" s="27"/>
      <c r="Q26" s="27"/>
      <c r="R26" s="27"/>
      <c r="S26" s="27"/>
      <c r="T26" s="27"/>
      <c r="U26" s="27"/>
    </row>
    <row r="27" spans="1:21" ht="129.6" customHeight="1" x14ac:dyDescent="0.25">
      <c r="A27" s="28" t="s">
        <v>58</v>
      </c>
      <c r="B27" s="30" t="s">
        <v>402</v>
      </c>
      <c r="C27" s="236" t="s">
        <v>480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464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465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490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23" t="str">
        <f>'1. паспорт местоположение'!A5:C5</f>
        <v>Год раскрытия информации: 2016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row>
    <row r="6" spans="1:28" ht="18.75" x14ac:dyDescent="0.25">
      <c r="A6" s="321" t="s">
        <v>9</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54"/>
      <c r="AB6" s="154"/>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54"/>
      <c r="AB7" s="154"/>
    </row>
    <row r="8" spans="1:28" ht="15.75" x14ac:dyDescent="0.25">
      <c r="A8" s="324" t="str">
        <f>'1. паспорт местоположение'!A9:C9</f>
        <v xml:space="preserve">                         АО "Янтарьэнерго"                         </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155"/>
      <c r="AB8" s="155"/>
    </row>
    <row r="9" spans="1:28" ht="15.75" x14ac:dyDescent="0.25">
      <c r="A9" s="318" t="s">
        <v>8</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56"/>
      <c r="AB9" s="156"/>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54"/>
      <c r="AB10" s="154"/>
    </row>
    <row r="11" spans="1:28" ht="15.75" x14ac:dyDescent="0.25">
      <c r="A11" s="324" t="str">
        <f>'1. паспорт местоположение'!A12:C12</f>
        <v>А_prj_111001_2484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155"/>
      <c r="AB11" s="155"/>
    </row>
    <row r="12" spans="1:28" ht="15.75"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56"/>
      <c r="AB12" s="156"/>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11"/>
      <c r="AB13" s="11"/>
    </row>
    <row r="14" spans="1:28" ht="15.75" x14ac:dyDescent="0.25">
      <c r="A14" s="329" t="str">
        <f>'1. паспорт местоположение'!A15:C15</f>
        <v xml:space="preserve">Расширение ПС 110/15кВ О-47 "Борисово"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55"/>
      <c r="AB14" s="155"/>
    </row>
    <row r="15" spans="1:28" ht="15.75" x14ac:dyDescent="0.25">
      <c r="A15" s="318" t="s">
        <v>6</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56"/>
      <c r="AB15" s="156"/>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64"/>
      <c r="AB16" s="164"/>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64"/>
      <c r="AB17" s="164"/>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64"/>
      <c r="AB18" s="164"/>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64"/>
      <c r="AB19" s="164"/>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65"/>
      <c r="AB20" s="165"/>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65"/>
      <c r="AB21" s="165"/>
    </row>
    <row r="22" spans="1:28" x14ac:dyDescent="0.25">
      <c r="A22" s="361" t="s">
        <v>420</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66"/>
      <c r="AB22" s="166"/>
    </row>
    <row r="23" spans="1:28" ht="32.25" customHeight="1" x14ac:dyDescent="0.25">
      <c r="A23" s="363" t="s">
        <v>299</v>
      </c>
      <c r="B23" s="364"/>
      <c r="C23" s="364"/>
      <c r="D23" s="364"/>
      <c r="E23" s="364"/>
      <c r="F23" s="364"/>
      <c r="G23" s="364"/>
      <c r="H23" s="364"/>
      <c r="I23" s="364"/>
      <c r="J23" s="364"/>
      <c r="K23" s="364"/>
      <c r="L23" s="365"/>
      <c r="M23" s="362" t="s">
        <v>300</v>
      </c>
      <c r="N23" s="362"/>
      <c r="O23" s="362"/>
      <c r="P23" s="362"/>
      <c r="Q23" s="362"/>
      <c r="R23" s="362"/>
      <c r="S23" s="362"/>
      <c r="T23" s="362"/>
      <c r="U23" s="362"/>
      <c r="V23" s="362"/>
      <c r="W23" s="362"/>
      <c r="X23" s="362"/>
      <c r="Y23" s="362"/>
      <c r="Z23" s="362"/>
    </row>
    <row r="24" spans="1:28" ht="151.5" customHeight="1" x14ac:dyDescent="0.25">
      <c r="A24" s="100" t="s">
        <v>212</v>
      </c>
      <c r="B24" s="101" t="s">
        <v>219</v>
      </c>
      <c r="C24" s="100" t="s">
        <v>294</v>
      </c>
      <c r="D24" s="100" t="s">
        <v>213</v>
      </c>
      <c r="E24" s="100" t="s">
        <v>295</v>
      </c>
      <c r="F24" s="100" t="s">
        <v>297</v>
      </c>
      <c r="G24" s="100" t="s">
        <v>296</v>
      </c>
      <c r="H24" s="100" t="s">
        <v>214</v>
      </c>
      <c r="I24" s="100" t="s">
        <v>298</v>
      </c>
      <c r="J24" s="100" t="s">
        <v>220</v>
      </c>
      <c r="K24" s="101" t="s">
        <v>218</v>
      </c>
      <c r="L24" s="101" t="s">
        <v>215</v>
      </c>
      <c r="M24" s="102" t="s">
        <v>230</v>
      </c>
      <c r="N24" s="101" t="s">
        <v>429</v>
      </c>
      <c r="O24" s="100" t="s">
        <v>227</v>
      </c>
      <c r="P24" s="100" t="s">
        <v>228</v>
      </c>
      <c r="Q24" s="100" t="s">
        <v>226</v>
      </c>
      <c r="R24" s="100" t="s">
        <v>214</v>
      </c>
      <c r="S24" s="100" t="s">
        <v>225</v>
      </c>
      <c r="T24" s="100" t="s">
        <v>224</v>
      </c>
      <c r="U24" s="100" t="s">
        <v>293</v>
      </c>
      <c r="V24" s="100" t="s">
        <v>226</v>
      </c>
      <c r="W24" s="115" t="s">
        <v>217</v>
      </c>
      <c r="X24" s="115" t="s">
        <v>233</v>
      </c>
      <c r="Y24" s="115" t="s">
        <v>234</v>
      </c>
      <c r="Z24" s="117" t="s">
        <v>231</v>
      </c>
    </row>
    <row r="25" spans="1:28" ht="16.5" customHeight="1" x14ac:dyDescent="0.25">
      <c r="A25" s="100">
        <v>1</v>
      </c>
      <c r="B25" s="101">
        <v>2</v>
      </c>
      <c r="C25" s="100">
        <v>3</v>
      </c>
      <c r="D25" s="101">
        <v>4</v>
      </c>
      <c r="E25" s="100">
        <v>5</v>
      </c>
      <c r="F25" s="101">
        <v>6</v>
      </c>
      <c r="G25" s="100">
        <v>7</v>
      </c>
      <c r="H25" s="101">
        <v>8</v>
      </c>
      <c r="I25" s="100">
        <v>9</v>
      </c>
      <c r="J25" s="101">
        <v>10</v>
      </c>
      <c r="K25" s="167">
        <v>11</v>
      </c>
      <c r="L25" s="101">
        <v>12</v>
      </c>
      <c r="M25" s="167">
        <v>13</v>
      </c>
      <c r="N25" s="101">
        <v>14</v>
      </c>
      <c r="O25" s="167">
        <v>15</v>
      </c>
      <c r="P25" s="101">
        <v>16</v>
      </c>
      <c r="Q25" s="167">
        <v>17</v>
      </c>
      <c r="R25" s="101">
        <v>18</v>
      </c>
      <c r="S25" s="167">
        <v>19</v>
      </c>
      <c r="T25" s="101">
        <v>20</v>
      </c>
      <c r="U25" s="167">
        <v>21</v>
      </c>
      <c r="V25" s="101">
        <v>22</v>
      </c>
      <c r="W25" s="167">
        <v>23</v>
      </c>
      <c r="X25" s="101">
        <v>24</v>
      </c>
      <c r="Y25" s="167">
        <v>25</v>
      </c>
      <c r="Z25" s="101">
        <v>26</v>
      </c>
    </row>
    <row r="26" spans="1:28" ht="45.75" customHeight="1" x14ac:dyDescent="0.25">
      <c r="A26" s="94" t="s">
        <v>278</v>
      </c>
      <c r="B26" s="99"/>
      <c r="C26" s="96" t="s">
        <v>280</v>
      </c>
      <c r="D26" s="96" t="s">
        <v>281</v>
      </c>
      <c r="E26" s="96" t="s">
        <v>282</v>
      </c>
      <c r="F26" s="96" t="s">
        <v>221</v>
      </c>
      <c r="G26" s="96" t="s">
        <v>283</v>
      </c>
      <c r="H26" s="96" t="s">
        <v>214</v>
      </c>
      <c r="I26" s="96" t="s">
        <v>284</v>
      </c>
      <c r="J26" s="96" t="s">
        <v>285</v>
      </c>
      <c r="K26" s="93"/>
      <c r="L26" s="97"/>
      <c r="M26" s="98" t="s">
        <v>223</v>
      </c>
      <c r="N26" s="93"/>
      <c r="O26" s="93"/>
      <c r="P26" s="93"/>
      <c r="Q26" s="93"/>
      <c r="R26" s="93"/>
      <c r="S26" s="93"/>
      <c r="T26" s="93"/>
      <c r="U26" s="93"/>
      <c r="V26" s="93"/>
      <c r="W26" s="93"/>
      <c r="X26" s="93"/>
      <c r="Y26" s="93"/>
      <c r="Z26" s="95" t="s">
        <v>232</v>
      </c>
    </row>
    <row r="27" spans="1:28" x14ac:dyDescent="0.25">
      <c r="A27" s="93">
        <v>2015</v>
      </c>
      <c r="B27" s="93" t="s">
        <v>491</v>
      </c>
      <c r="C27" s="93">
        <v>0</v>
      </c>
      <c r="D27" s="93">
        <v>0</v>
      </c>
      <c r="E27" s="93">
        <v>0</v>
      </c>
      <c r="F27" s="96">
        <v>0</v>
      </c>
      <c r="G27" s="96">
        <v>0</v>
      </c>
      <c r="H27" s="93" t="s">
        <v>214</v>
      </c>
      <c r="I27" s="96">
        <v>0</v>
      </c>
      <c r="J27" s="96">
        <v>0</v>
      </c>
      <c r="K27" s="97"/>
      <c r="L27" s="93"/>
      <c r="M27" s="97" t="s">
        <v>229</v>
      </c>
      <c r="N27" s="93"/>
      <c r="O27" s="93"/>
      <c r="P27" s="93"/>
      <c r="Q27" s="93"/>
      <c r="R27" s="93"/>
      <c r="S27" s="93"/>
      <c r="T27" s="93"/>
      <c r="U27" s="93"/>
      <c r="V27" s="93"/>
      <c r="W27" s="93"/>
      <c r="X27" s="93"/>
      <c r="Y27" s="93"/>
      <c r="Z27" s="93"/>
    </row>
    <row r="28" spans="1:28" ht="30" x14ac:dyDescent="0.25">
      <c r="A28" s="99" t="s">
        <v>279</v>
      </c>
      <c r="B28" s="99"/>
      <c r="C28" s="96" t="s">
        <v>286</v>
      </c>
      <c r="D28" s="96" t="s">
        <v>287</v>
      </c>
      <c r="E28" s="96" t="s">
        <v>288</v>
      </c>
      <c r="F28" s="96" t="s">
        <v>289</v>
      </c>
      <c r="G28" s="96" t="s">
        <v>290</v>
      </c>
      <c r="H28" s="96" t="s">
        <v>214</v>
      </c>
      <c r="I28" s="96" t="s">
        <v>291</v>
      </c>
      <c r="J28" s="96" t="s">
        <v>292</v>
      </c>
      <c r="K28" s="93"/>
      <c r="L28" s="93"/>
      <c r="M28" s="93"/>
      <c r="N28" s="93"/>
      <c r="O28" s="93"/>
      <c r="P28" s="93"/>
      <c r="Q28" s="93"/>
      <c r="R28" s="93"/>
      <c r="S28" s="93"/>
      <c r="T28" s="93"/>
      <c r="U28" s="93"/>
      <c r="V28" s="93"/>
      <c r="W28" s="93"/>
      <c r="X28" s="93"/>
      <c r="Y28" s="93"/>
      <c r="Z28" s="93"/>
    </row>
    <row r="29" spans="1:28" x14ac:dyDescent="0.25">
      <c r="A29" s="93">
        <v>2014</v>
      </c>
      <c r="B29" s="93" t="s">
        <v>491</v>
      </c>
      <c r="C29" s="93">
        <v>0</v>
      </c>
      <c r="D29" s="93">
        <v>0</v>
      </c>
      <c r="E29" s="93">
        <v>0</v>
      </c>
      <c r="F29" s="93">
        <v>0</v>
      </c>
      <c r="G29" s="93">
        <v>0</v>
      </c>
      <c r="H29" s="93" t="s">
        <v>0</v>
      </c>
      <c r="I29" s="93">
        <v>0</v>
      </c>
      <c r="J29" s="93">
        <v>0</v>
      </c>
      <c r="K29" s="93"/>
      <c r="L29" s="93"/>
      <c r="M29" s="93"/>
      <c r="N29" s="93"/>
      <c r="O29" s="93"/>
      <c r="P29" s="93"/>
      <c r="Q29" s="93"/>
      <c r="R29" s="93"/>
      <c r="S29" s="93"/>
      <c r="T29" s="93"/>
      <c r="U29" s="93"/>
      <c r="V29" s="93"/>
      <c r="W29" s="93"/>
      <c r="X29" s="93"/>
      <c r="Y29" s="93"/>
      <c r="Z29" s="93"/>
    </row>
    <row r="33" spans="1:1" x14ac:dyDescent="0.25">
      <c r="A33"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23" t="str">
        <f>'1. паспорт местоположение'!A5:C5</f>
        <v>Год раскрытия информации: 2016 год</v>
      </c>
      <c r="B5" s="323"/>
      <c r="C5" s="323"/>
      <c r="D5" s="323"/>
      <c r="E5" s="323"/>
      <c r="F5" s="323"/>
      <c r="G5" s="323"/>
      <c r="H5" s="323"/>
      <c r="I5" s="323"/>
      <c r="J5" s="323"/>
      <c r="K5" s="323"/>
      <c r="L5" s="323"/>
      <c r="M5" s="323"/>
      <c r="N5" s="323"/>
      <c r="O5" s="323"/>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321" t="s">
        <v>9</v>
      </c>
      <c r="B7" s="321"/>
      <c r="C7" s="321"/>
      <c r="D7" s="321"/>
      <c r="E7" s="321"/>
      <c r="F7" s="321"/>
      <c r="G7" s="321"/>
      <c r="H7" s="321"/>
      <c r="I7" s="321"/>
      <c r="J7" s="321"/>
      <c r="K7" s="321"/>
      <c r="L7" s="321"/>
      <c r="M7" s="321"/>
      <c r="N7" s="321"/>
      <c r="O7" s="321"/>
      <c r="P7" s="13"/>
      <c r="Q7" s="13"/>
      <c r="R7" s="13"/>
      <c r="S7" s="13"/>
      <c r="T7" s="13"/>
      <c r="U7" s="13"/>
      <c r="V7" s="13"/>
      <c r="W7" s="13"/>
      <c r="X7" s="13"/>
      <c r="Y7" s="13"/>
      <c r="Z7" s="13"/>
    </row>
    <row r="8" spans="1:28" s="12" customFormat="1" ht="18.75" x14ac:dyDescent="0.2">
      <c r="A8" s="321"/>
      <c r="B8" s="321"/>
      <c r="C8" s="321"/>
      <c r="D8" s="321"/>
      <c r="E8" s="321"/>
      <c r="F8" s="321"/>
      <c r="G8" s="321"/>
      <c r="H8" s="321"/>
      <c r="I8" s="321"/>
      <c r="J8" s="321"/>
      <c r="K8" s="321"/>
      <c r="L8" s="321"/>
      <c r="M8" s="321"/>
      <c r="N8" s="321"/>
      <c r="O8" s="321"/>
      <c r="P8" s="13"/>
      <c r="Q8" s="13"/>
      <c r="R8" s="13"/>
      <c r="S8" s="13"/>
      <c r="T8" s="13"/>
      <c r="U8" s="13"/>
      <c r="V8" s="13"/>
      <c r="W8" s="13"/>
      <c r="X8" s="13"/>
      <c r="Y8" s="13"/>
      <c r="Z8" s="13"/>
    </row>
    <row r="9" spans="1:28" s="12" customFormat="1" ht="18.75" x14ac:dyDescent="0.2">
      <c r="A9" s="324" t="str">
        <f>'1. паспорт местоположение'!A9:C9</f>
        <v xml:space="preserve">                         АО "Янтарьэнерго"                         </v>
      </c>
      <c r="B9" s="324"/>
      <c r="C9" s="324"/>
      <c r="D9" s="324"/>
      <c r="E9" s="324"/>
      <c r="F9" s="324"/>
      <c r="G9" s="324"/>
      <c r="H9" s="324"/>
      <c r="I9" s="324"/>
      <c r="J9" s="324"/>
      <c r="K9" s="324"/>
      <c r="L9" s="324"/>
      <c r="M9" s="324"/>
      <c r="N9" s="324"/>
      <c r="O9" s="324"/>
      <c r="P9" s="13"/>
      <c r="Q9" s="13"/>
      <c r="R9" s="13"/>
      <c r="S9" s="13"/>
      <c r="T9" s="13"/>
      <c r="U9" s="13"/>
      <c r="V9" s="13"/>
      <c r="W9" s="13"/>
      <c r="X9" s="13"/>
      <c r="Y9" s="13"/>
      <c r="Z9" s="13"/>
    </row>
    <row r="10" spans="1:28" s="12" customFormat="1" ht="18.75" x14ac:dyDescent="0.2">
      <c r="A10" s="318" t="s">
        <v>8</v>
      </c>
      <c r="B10" s="318"/>
      <c r="C10" s="318"/>
      <c r="D10" s="318"/>
      <c r="E10" s="318"/>
      <c r="F10" s="318"/>
      <c r="G10" s="318"/>
      <c r="H10" s="318"/>
      <c r="I10" s="318"/>
      <c r="J10" s="318"/>
      <c r="K10" s="318"/>
      <c r="L10" s="318"/>
      <c r="M10" s="318"/>
      <c r="N10" s="318"/>
      <c r="O10" s="318"/>
      <c r="P10" s="13"/>
      <c r="Q10" s="13"/>
      <c r="R10" s="13"/>
      <c r="S10" s="13"/>
      <c r="T10" s="13"/>
      <c r="U10" s="13"/>
      <c r="V10" s="13"/>
      <c r="W10" s="13"/>
      <c r="X10" s="13"/>
      <c r="Y10" s="13"/>
      <c r="Z10" s="13"/>
    </row>
    <row r="11" spans="1:28" s="12" customFormat="1" ht="18.75" x14ac:dyDescent="0.2">
      <c r="A11" s="321"/>
      <c r="B11" s="321"/>
      <c r="C11" s="321"/>
      <c r="D11" s="321"/>
      <c r="E11" s="321"/>
      <c r="F11" s="321"/>
      <c r="G11" s="321"/>
      <c r="H11" s="321"/>
      <c r="I11" s="321"/>
      <c r="J11" s="321"/>
      <c r="K11" s="321"/>
      <c r="L11" s="321"/>
      <c r="M11" s="321"/>
      <c r="N11" s="321"/>
      <c r="O11" s="321"/>
      <c r="P11" s="13"/>
      <c r="Q11" s="13"/>
      <c r="R11" s="13"/>
      <c r="S11" s="13"/>
      <c r="T11" s="13"/>
      <c r="U11" s="13"/>
      <c r="V11" s="13"/>
      <c r="W11" s="13"/>
      <c r="X11" s="13"/>
      <c r="Y11" s="13"/>
      <c r="Z11" s="13"/>
    </row>
    <row r="12" spans="1:28" s="12" customFormat="1" ht="18.75" x14ac:dyDescent="0.2">
      <c r="A12" s="324" t="str">
        <f>'1. паспорт местоположение'!A12:C12</f>
        <v>А_prj_111001_2484</v>
      </c>
      <c r="B12" s="324"/>
      <c r="C12" s="324"/>
      <c r="D12" s="324"/>
      <c r="E12" s="324"/>
      <c r="F12" s="324"/>
      <c r="G12" s="324"/>
      <c r="H12" s="324"/>
      <c r="I12" s="324"/>
      <c r="J12" s="324"/>
      <c r="K12" s="324"/>
      <c r="L12" s="324"/>
      <c r="M12" s="324"/>
      <c r="N12" s="324"/>
      <c r="O12" s="324"/>
      <c r="P12" s="13"/>
      <c r="Q12" s="13"/>
      <c r="R12" s="13"/>
      <c r="S12" s="13"/>
      <c r="T12" s="13"/>
      <c r="U12" s="13"/>
      <c r="V12" s="13"/>
      <c r="W12" s="13"/>
      <c r="X12" s="13"/>
      <c r="Y12" s="13"/>
      <c r="Z12" s="13"/>
    </row>
    <row r="13" spans="1:28" s="12" customFormat="1" ht="18.75" x14ac:dyDescent="0.2">
      <c r="A13" s="318" t="s">
        <v>7</v>
      </c>
      <c r="B13" s="318"/>
      <c r="C13" s="318"/>
      <c r="D13" s="318"/>
      <c r="E13" s="318"/>
      <c r="F13" s="318"/>
      <c r="G13" s="318"/>
      <c r="H13" s="318"/>
      <c r="I13" s="318"/>
      <c r="J13" s="318"/>
      <c r="K13" s="318"/>
      <c r="L13" s="318"/>
      <c r="M13" s="318"/>
      <c r="N13" s="318"/>
      <c r="O13" s="318"/>
      <c r="P13" s="13"/>
      <c r="Q13" s="13"/>
      <c r="R13" s="13"/>
      <c r="S13" s="13"/>
      <c r="T13" s="13"/>
      <c r="U13" s="13"/>
      <c r="V13" s="13"/>
      <c r="W13" s="13"/>
      <c r="X13" s="13"/>
      <c r="Y13" s="13"/>
      <c r="Z13" s="13"/>
    </row>
    <row r="14" spans="1:28" s="9" customFormat="1" ht="15.75" customHeight="1" x14ac:dyDescent="0.2">
      <c r="A14" s="328"/>
      <c r="B14" s="328"/>
      <c r="C14" s="328"/>
      <c r="D14" s="328"/>
      <c r="E14" s="328"/>
      <c r="F14" s="328"/>
      <c r="G14" s="328"/>
      <c r="H14" s="328"/>
      <c r="I14" s="328"/>
      <c r="J14" s="328"/>
      <c r="K14" s="328"/>
      <c r="L14" s="328"/>
      <c r="M14" s="328"/>
      <c r="N14" s="328"/>
      <c r="O14" s="328"/>
      <c r="P14" s="10"/>
      <c r="Q14" s="10"/>
      <c r="R14" s="10"/>
      <c r="S14" s="10"/>
      <c r="T14" s="10"/>
      <c r="U14" s="10"/>
      <c r="V14" s="10"/>
      <c r="W14" s="10"/>
      <c r="X14" s="10"/>
      <c r="Y14" s="10"/>
      <c r="Z14" s="10"/>
    </row>
    <row r="15" spans="1:28" s="3" customFormat="1" ht="15.75" x14ac:dyDescent="0.2">
      <c r="A15" s="324" t="str">
        <f>'1. паспорт местоположение'!A15:C15</f>
        <v xml:space="preserve">Расширение ПС 110/15кВ О-47 "Борисово" </v>
      </c>
      <c r="B15" s="324"/>
      <c r="C15" s="324"/>
      <c r="D15" s="324"/>
      <c r="E15" s="324"/>
      <c r="F15" s="324"/>
      <c r="G15" s="324"/>
      <c r="H15" s="324"/>
      <c r="I15" s="324"/>
      <c r="J15" s="324"/>
      <c r="K15" s="324"/>
      <c r="L15" s="324"/>
      <c r="M15" s="324"/>
      <c r="N15" s="324"/>
      <c r="O15" s="324"/>
      <c r="P15" s="8"/>
      <c r="Q15" s="8"/>
      <c r="R15" s="8"/>
      <c r="S15" s="8"/>
      <c r="T15" s="8"/>
      <c r="U15" s="8"/>
      <c r="V15" s="8"/>
      <c r="W15" s="8"/>
      <c r="X15" s="8"/>
      <c r="Y15" s="8"/>
      <c r="Z15" s="8"/>
    </row>
    <row r="16" spans="1:28" s="3" customFormat="1" ht="15" customHeight="1" x14ac:dyDescent="0.2">
      <c r="A16" s="318" t="s">
        <v>6</v>
      </c>
      <c r="B16" s="318"/>
      <c r="C16" s="318"/>
      <c r="D16" s="318"/>
      <c r="E16" s="318"/>
      <c r="F16" s="318"/>
      <c r="G16" s="318"/>
      <c r="H16" s="318"/>
      <c r="I16" s="318"/>
      <c r="J16" s="318"/>
      <c r="K16" s="318"/>
      <c r="L16" s="318"/>
      <c r="M16" s="318"/>
      <c r="N16" s="318"/>
      <c r="O16" s="318"/>
      <c r="P16" s="6"/>
      <c r="Q16" s="6"/>
      <c r="R16" s="6"/>
      <c r="S16" s="6"/>
      <c r="T16" s="6"/>
      <c r="U16" s="6"/>
      <c r="V16" s="6"/>
      <c r="W16" s="6"/>
      <c r="X16" s="6"/>
      <c r="Y16" s="6"/>
      <c r="Z16" s="6"/>
    </row>
    <row r="17" spans="1:26" s="3" customFormat="1" ht="15" customHeight="1" x14ac:dyDescent="0.2">
      <c r="A17" s="330"/>
      <c r="B17" s="330"/>
      <c r="C17" s="330"/>
      <c r="D17" s="330"/>
      <c r="E17" s="330"/>
      <c r="F17" s="330"/>
      <c r="G17" s="330"/>
      <c r="H17" s="330"/>
      <c r="I17" s="330"/>
      <c r="J17" s="330"/>
      <c r="K17" s="330"/>
      <c r="L17" s="330"/>
      <c r="M17" s="330"/>
      <c r="N17" s="330"/>
      <c r="O17" s="330"/>
      <c r="P17" s="4"/>
      <c r="Q17" s="4"/>
      <c r="R17" s="4"/>
      <c r="S17" s="4"/>
      <c r="T17" s="4"/>
      <c r="U17" s="4"/>
      <c r="V17" s="4"/>
      <c r="W17" s="4"/>
    </row>
    <row r="18" spans="1:26" s="3" customFormat="1" ht="91.5" customHeight="1" x14ac:dyDescent="0.2">
      <c r="A18" s="370" t="s">
        <v>398</v>
      </c>
      <c r="B18" s="370"/>
      <c r="C18" s="370"/>
      <c r="D18" s="370"/>
      <c r="E18" s="370"/>
      <c r="F18" s="370"/>
      <c r="G18" s="370"/>
      <c r="H18" s="370"/>
      <c r="I18" s="370"/>
      <c r="J18" s="370"/>
      <c r="K18" s="370"/>
      <c r="L18" s="370"/>
      <c r="M18" s="370"/>
      <c r="N18" s="370"/>
      <c r="O18" s="370"/>
      <c r="P18" s="7"/>
      <c r="Q18" s="7"/>
      <c r="R18" s="7"/>
      <c r="S18" s="7"/>
      <c r="T18" s="7"/>
      <c r="U18" s="7"/>
      <c r="V18" s="7"/>
      <c r="W18" s="7"/>
      <c r="X18" s="7"/>
      <c r="Y18" s="7"/>
      <c r="Z18" s="7"/>
    </row>
    <row r="19" spans="1:26" s="3" customFormat="1" ht="78" customHeight="1" x14ac:dyDescent="0.2">
      <c r="A19" s="322" t="s">
        <v>5</v>
      </c>
      <c r="B19" s="322" t="s">
        <v>88</v>
      </c>
      <c r="C19" s="322" t="s">
        <v>87</v>
      </c>
      <c r="D19" s="322" t="s">
        <v>76</v>
      </c>
      <c r="E19" s="367" t="s">
        <v>86</v>
      </c>
      <c r="F19" s="368"/>
      <c r="G19" s="368"/>
      <c r="H19" s="368"/>
      <c r="I19" s="369"/>
      <c r="J19" s="322" t="s">
        <v>85</v>
      </c>
      <c r="K19" s="322"/>
      <c r="L19" s="322"/>
      <c r="M19" s="322"/>
      <c r="N19" s="322"/>
      <c r="O19" s="322"/>
      <c r="P19" s="4"/>
      <c r="Q19" s="4"/>
      <c r="R19" s="4"/>
      <c r="S19" s="4"/>
      <c r="T19" s="4"/>
      <c r="U19" s="4"/>
      <c r="V19" s="4"/>
      <c r="W19" s="4"/>
    </row>
    <row r="20" spans="1:26" s="3" customFormat="1" ht="51" customHeight="1" x14ac:dyDescent="0.2">
      <c r="A20" s="322"/>
      <c r="B20" s="322"/>
      <c r="C20" s="322"/>
      <c r="D20" s="322"/>
      <c r="E20" s="47" t="s">
        <v>84</v>
      </c>
      <c r="F20" s="47" t="s">
        <v>83</v>
      </c>
      <c r="G20" s="47" t="s">
        <v>82</v>
      </c>
      <c r="H20" s="47" t="s">
        <v>81</v>
      </c>
      <c r="I20" s="47" t="s">
        <v>80</v>
      </c>
      <c r="J20" s="47" t="s">
        <v>79</v>
      </c>
      <c r="K20" s="47" t="s">
        <v>4</v>
      </c>
      <c r="L20" s="55" t="s">
        <v>3</v>
      </c>
      <c r="M20" s="54" t="s">
        <v>210</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2"/>
  <sheetViews>
    <sheetView topLeftCell="A4" zoomScale="90" zoomScaleNormal="90" workbookViewId="0">
      <selection activeCell="K92" sqref="K92"/>
    </sheetView>
  </sheetViews>
  <sheetFormatPr defaultColWidth="9.140625" defaultRowHeight="15" x14ac:dyDescent="0.25"/>
  <cols>
    <col min="1" max="1" width="61.7109375" customWidth="1"/>
    <col min="2" max="2" width="18.5703125" customWidth="1"/>
    <col min="3" max="26" width="16.85546875" customWidth="1"/>
    <col min="27" max="32" width="19.7109375" customWidth="1"/>
    <col min="33" max="36" width="20.85546875" customWidth="1"/>
    <col min="37" max="37" width="20.140625" customWidth="1"/>
    <col min="257" max="257" width="61.7109375" customWidth="1"/>
    <col min="258" max="258" width="18.5703125" customWidth="1"/>
    <col min="259" max="282" width="16.85546875" customWidth="1"/>
    <col min="283" max="288" width="19.7109375" customWidth="1"/>
    <col min="289" max="292" width="20.85546875" customWidth="1"/>
    <col min="293" max="293" width="20.140625" customWidth="1"/>
    <col min="513" max="513" width="61.7109375" customWidth="1"/>
    <col min="514" max="514" width="18.5703125" customWidth="1"/>
    <col min="515" max="538" width="16.85546875" customWidth="1"/>
    <col min="539" max="544" width="19.7109375" customWidth="1"/>
    <col min="545" max="548" width="20.85546875" customWidth="1"/>
    <col min="549" max="549" width="20.140625" customWidth="1"/>
    <col min="769" max="769" width="61.7109375" customWidth="1"/>
    <col min="770" max="770" width="18.5703125" customWidth="1"/>
    <col min="771" max="794" width="16.85546875" customWidth="1"/>
    <col min="795" max="800" width="19.7109375" customWidth="1"/>
    <col min="801" max="804" width="20.85546875" customWidth="1"/>
    <col min="805" max="805" width="20.140625" customWidth="1"/>
    <col min="1025" max="1025" width="61.7109375" customWidth="1"/>
    <col min="1026" max="1026" width="18.5703125" customWidth="1"/>
    <col min="1027" max="1050" width="16.85546875" customWidth="1"/>
    <col min="1051" max="1056" width="19.7109375" customWidth="1"/>
    <col min="1057" max="1060" width="20.85546875" customWidth="1"/>
    <col min="1061" max="1061" width="20.140625" customWidth="1"/>
    <col min="1281" max="1281" width="61.7109375" customWidth="1"/>
    <col min="1282" max="1282" width="18.5703125" customWidth="1"/>
    <col min="1283" max="1306" width="16.85546875" customWidth="1"/>
    <col min="1307" max="1312" width="19.7109375" customWidth="1"/>
    <col min="1313" max="1316" width="20.85546875" customWidth="1"/>
    <col min="1317" max="1317" width="20.140625" customWidth="1"/>
    <col min="1537" max="1537" width="61.7109375" customWidth="1"/>
    <col min="1538" max="1538" width="18.5703125" customWidth="1"/>
    <col min="1539" max="1562" width="16.85546875" customWidth="1"/>
    <col min="1563" max="1568" width="19.7109375" customWidth="1"/>
    <col min="1569" max="1572" width="20.85546875" customWidth="1"/>
    <col min="1573" max="1573" width="20.140625" customWidth="1"/>
    <col min="1793" max="1793" width="61.7109375" customWidth="1"/>
    <col min="1794" max="1794" width="18.5703125" customWidth="1"/>
    <col min="1795" max="1818" width="16.85546875" customWidth="1"/>
    <col min="1819" max="1824" width="19.7109375" customWidth="1"/>
    <col min="1825" max="1828" width="20.85546875" customWidth="1"/>
    <col min="1829" max="1829" width="20.140625" customWidth="1"/>
    <col min="2049" max="2049" width="61.7109375" customWidth="1"/>
    <col min="2050" max="2050" width="18.5703125" customWidth="1"/>
    <col min="2051" max="2074" width="16.85546875" customWidth="1"/>
    <col min="2075" max="2080" width="19.7109375" customWidth="1"/>
    <col min="2081" max="2084" width="20.85546875" customWidth="1"/>
    <col min="2085" max="2085" width="20.140625" customWidth="1"/>
    <col min="2305" max="2305" width="61.7109375" customWidth="1"/>
    <col min="2306" max="2306" width="18.5703125" customWidth="1"/>
    <col min="2307" max="2330" width="16.85546875" customWidth="1"/>
    <col min="2331" max="2336" width="19.7109375" customWidth="1"/>
    <col min="2337" max="2340" width="20.85546875" customWidth="1"/>
    <col min="2341" max="2341" width="20.140625" customWidth="1"/>
    <col min="2561" max="2561" width="61.7109375" customWidth="1"/>
    <col min="2562" max="2562" width="18.5703125" customWidth="1"/>
    <col min="2563" max="2586" width="16.85546875" customWidth="1"/>
    <col min="2587" max="2592" width="19.7109375" customWidth="1"/>
    <col min="2593" max="2596" width="20.85546875" customWidth="1"/>
    <col min="2597" max="2597" width="20.140625" customWidth="1"/>
    <col min="2817" max="2817" width="61.7109375" customWidth="1"/>
    <col min="2818" max="2818" width="18.5703125" customWidth="1"/>
    <col min="2819" max="2842" width="16.85546875" customWidth="1"/>
    <col min="2843" max="2848" width="19.7109375" customWidth="1"/>
    <col min="2849" max="2852" width="20.85546875" customWidth="1"/>
    <col min="2853" max="2853" width="20.140625" customWidth="1"/>
    <col min="3073" max="3073" width="61.7109375" customWidth="1"/>
    <col min="3074" max="3074" width="18.5703125" customWidth="1"/>
    <col min="3075" max="3098" width="16.85546875" customWidth="1"/>
    <col min="3099" max="3104" width="19.7109375" customWidth="1"/>
    <col min="3105" max="3108" width="20.85546875" customWidth="1"/>
    <col min="3109" max="3109" width="20.140625" customWidth="1"/>
    <col min="3329" max="3329" width="61.7109375" customWidth="1"/>
    <col min="3330" max="3330" width="18.5703125" customWidth="1"/>
    <col min="3331" max="3354" width="16.85546875" customWidth="1"/>
    <col min="3355" max="3360" width="19.7109375" customWidth="1"/>
    <col min="3361" max="3364" width="20.85546875" customWidth="1"/>
    <col min="3365" max="3365" width="20.140625" customWidth="1"/>
    <col min="3585" max="3585" width="61.7109375" customWidth="1"/>
    <col min="3586" max="3586" width="18.5703125" customWidth="1"/>
    <col min="3587" max="3610" width="16.85546875" customWidth="1"/>
    <col min="3611" max="3616" width="19.7109375" customWidth="1"/>
    <col min="3617" max="3620" width="20.85546875" customWidth="1"/>
    <col min="3621" max="3621" width="20.140625" customWidth="1"/>
    <col min="3841" max="3841" width="61.7109375" customWidth="1"/>
    <col min="3842" max="3842" width="18.5703125" customWidth="1"/>
    <col min="3843" max="3866" width="16.85546875" customWidth="1"/>
    <col min="3867" max="3872" width="19.7109375" customWidth="1"/>
    <col min="3873" max="3876" width="20.85546875" customWidth="1"/>
    <col min="3877" max="3877" width="20.140625" customWidth="1"/>
    <col min="4097" max="4097" width="61.7109375" customWidth="1"/>
    <col min="4098" max="4098" width="18.5703125" customWidth="1"/>
    <col min="4099" max="4122" width="16.85546875" customWidth="1"/>
    <col min="4123" max="4128" width="19.7109375" customWidth="1"/>
    <col min="4129" max="4132" width="20.85546875" customWidth="1"/>
    <col min="4133" max="4133" width="20.140625" customWidth="1"/>
    <col min="4353" max="4353" width="61.7109375" customWidth="1"/>
    <col min="4354" max="4354" width="18.5703125" customWidth="1"/>
    <col min="4355" max="4378" width="16.85546875" customWidth="1"/>
    <col min="4379" max="4384" width="19.7109375" customWidth="1"/>
    <col min="4385" max="4388" width="20.85546875" customWidth="1"/>
    <col min="4389" max="4389" width="20.140625" customWidth="1"/>
    <col min="4609" max="4609" width="61.7109375" customWidth="1"/>
    <col min="4610" max="4610" width="18.5703125" customWidth="1"/>
    <col min="4611" max="4634" width="16.85546875" customWidth="1"/>
    <col min="4635" max="4640" width="19.7109375" customWidth="1"/>
    <col min="4641" max="4644" width="20.85546875" customWidth="1"/>
    <col min="4645" max="4645" width="20.140625" customWidth="1"/>
    <col min="4865" max="4865" width="61.7109375" customWidth="1"/>
    <col min="4866" max="4866" width="18.5703125" customWidth="1"/>
    <col min="4867" max="4890" width="16.85546875" customWidth="1"/>
    <col min="4891" max="4896" width="19.7109375" customWidth="1"/>
    <col min="4897" max="4900" width="20.85546875" customWidth="1"/>
    <col min="4901" max="4901" width="20.140625" customWidth="1"/>
    <col min="5121" max="5121" width="61.7109375" customWidth="1"/>
    <col min="5122" max="5122" width="18.5703125" customWidth="1"/>
    <col min="5123" max="5146" width="16.85546875" customWidth="1"/>
    <col min="5147" max="5152" width="19.7109375" customWidth="1"/>
    <col min="5153" max="5156" width="20.85546875" customWidth="1"/>
    <col min="5157" max="5157" width="20.140625" customWidth="1"/>
    <col min="5377" max="5377" width="61.7109375" customWidth="1"/>
    <col min="5378" max="5378" width="18.5703125" customWidth="1"/>
    <col min="5379" max="5402" width="16.85546875" customWidth="1"/>
    <col min="5403" max="5408" width="19.7109375" customWidth="1"/>
    <col min="5409" max="5412" width="20.85546875" customWidth="1"/>
    <col min="5413" max="5413" width="20.140625" customWidth="1"/>
    <col min="5633" max="5633" width="61.7109375" customWidth="1"/>
    <col min="5634" max="5634" width="18.5703125" customWidth="1"/>
    <col min="5635" max="5658" width="16.85546875" customWidth="1"/>
    <col min="5659" max="5664" width="19.7109375" customWidth="1"/>
    <col min="5665" max="5668" width="20.85546875" customWidth="1"/>
    <col min="5669" max="5669" width="20.140625" customWidth="1"/>
    <col min="5889" max="5889" width="61.7109375" customWidth="1"/>
    <col min="5890" max="5890" width="18.5703125" customWidth="1"/>
    <col min="5891" max="5914" width="16.85546875" customWidth="1"/>
    <col min="5915" max="5920" width="19.7109375" customWidth="1"/>
    <col min="5921" max="5924" width="20.85546875" customWidth="1"/>
    <col min="5925" max="5925" width="20.140625" customWidth="1"/>
    <col min="6145" max="6145" width="61.7109375" customWidth="1"/>
    <col min="6146" max="6146" width="18.5703125" customWidth="1"/>
    <col min="6147" max="6170" width="16.85546875" customWidth="1"/>
    <col min="6171" max="6176" width="19.7109375" customWidth="1"/>
    <col min="6177" max="6180" width="20.85546875" customWidth="1"/>
    <col min="6181" max="6181" width="20.140625" customWidth="1"/>
    <col min="6401" max="6401" width="61.7109375" customWidth="1"/>
    <col min="6402" max="6402" width="18.5703125" customWidth="1"/>
    <col min="6403" max="6426" width="16.85546875" customWidth="1"/>
    <col min="6427" max="6432" width="19.7109375" customWidth="1"/>
    <col min="6433" max="6436" width="20.85546875" customWidth="1"/>
    <col min="6437" max="6437" width="20.140625" customWidth="1"/>
    <col min="6657" max="6657" width="61.7109375" customWidth="1"/>
    <col min="6658" max="6658" width="18.5703125" customWidth="1"/>
    <col min="6659" max="6682" width="16.85546875" customWidth="1"/>
    <col min="6683" max="6688" width="19.7109375" customWidth="1"/>
    <col min="6689" max="6692" width="20.85546875" customWidth="1"/>
    <col min="6693" max="6693" width="20.140625" customWidth="1"/>
    <col min="6913" max="6913" width="61.7109375" customWidth="1"/>
    <col min="6914" max="6914" width="18.5703125" customWidth="1"/>
    <col min="6915" max="6938" width="16.85546875" customWidth="1"/>
    <col min="6939" max="6944" width="19.7109375" customWidth="1"/>
    <col min="6945" max="6948" width="20.85546875" customWidth="1"/>
    <col min="6949" max="6949" width="20.140625" customWidth="1"/>
    <col min="7169" max="7169" width="61.7109375" customWidth="1"/>
    <col min="7170" max="7170" width="18.5703125" customWidth="1"/>
    <col min="7171" max="7194" width="16.85546875" customWidth="1"/>
    <col min="7195" max="7200" width="19.7109375" customWidth="1"/>
    <col min="7201" max="7204" width="20.85546875" customWidth="1"/>
    <col min="7205" max="7205" width="20.140625" customWidth="1"/>
    <col min="7425" max="7425" width="61.7109375" customWidth="1"/>
    <col min="7426" max="7426" width="18.5703125" customWidth="1"/>
    <col min="7427" max="7450" width="16.85546875" customWidth="1"/>
    <col min="7451" max="7456" width="19.7109375" customWidth="1"/>
    <col min="7457" max="7460" width="20.85546875" customWidth="1"/>
    <col min="7461" max="7461" width="20.140625" customWidth="1"/>
    <col min="7681" max="7681" width="61.7109375" customWidth="1"/>
    <col min="7682" max="7682" width="18.5703125" customWidth="1"/>
    <col min="7683" max="7706" width="16.85546875" customWidth="1"/>
    <col min="7707" max="7712" width="19.7109375" customWidth="1"/>
    <col min="7713" max="7716" width="20.85546875" customWidth="1"/>
    <col min="7717" max="7717" width="20.140625" customWidth="1"/>
    <col min="7937" max="7937" width="61.7109375" customWidth="1"/>
    <col min="7938" max="7938" width="18.5703125" customWidth="1"/>
    <col min="7939" max="7962" width="16.85546875" customWidth="1"/>
    <col min="7963" max="7968" width="19.7109375" customWidth="1"/>
    <col min="7969" max="7972" width="20.85546875" customWidth="1"/>
    <col min="7973" max="7973" width="20.140625" customWidth="1"/>
    <col min="8193" max="8193" width="61.7109375" customWidth="1"/>
    <col min="8194" max="8194" width="18.5703125" customWidth="1"/>
    <col min="8195" max="8218" width="16.85546875" customWidth="1"/>
    <col min="8219" max="8224" width="19.7109375" customWidth="1"/>
    <col min="8225" max="8228" width="20.85546875" customWidth="1"/>
    <col min="8229" max="8229" width="20.140625" customWidth="1"/>
    <col min="8449" max="8449" width="61.7109375" customWidth="1"/>
    <col min="8450" max="8450" width="18.5703125" customWidth="1"/>
    <col min="8451" max="8474" width="16.85546875" customWidth="1"/>
    <col min="8475" max="8480" width="19.7109375" customWidth="1"/>
    <col min="8481" max="8484" width="20.85546875" customWidth="1"/>
    <col min="8485" max="8485" width="20.140625" customWidth="1"/>
    <col min="8705" max="8705" width="61.7109375" customWidth="1"/>
    <col min="8706" max="8706" width="18.5703125" customWidth="1"/>
    <col min="8707" max="8730" width="16.85546875" customWidth="1"/>
    <col min="8731" max="8736" width="19.7109375" customWidth="1"/>
    <col min="8737" max="8740" width="20.85546875" customWidth="1"/>
    <col min="8741" max="8741" width="20.140625" customWidth="1"/>
    <col min="8961" max="8961" width="61.7109375" customWidth="1"/>
    <col min="8962" max="8962" width="18.5703125" customWidth="1"/>
    <col min="8963" max="8986" width="16.85546875" customWidth="1"/>
    <col min="8987" max="8992" width="19.7109375" customWidth="1"/>
    <col min="8993" max="8996" width="20.85546875" customWidth="1"/>
    <col min="8997" max="8997" width="20.140625" customWidth="1"/>
    <col min="9217" max="9217" width="61.7109375" customWidth="1"/>
    <col min="9218" max="9218" width="18.5703125" customWidth="1"/>
    <col min="9219" max="9242" width="16.85546875" customWidth="1"/>
    <col min="9243" max="9248" width="19.7109375" customWidth="1"/>
    <col min="9249" max="9252" width="20.85546875" customWidth="1"/>
    <col min="9253" max="9253" width="20.140625" customWidth="1"/>
    <col min="9473" max="9473" width="61.7109375" customWidth="1"/>
    <col min="9474" max="9474" width="18.5703125" customWidth="1"/>
    <col min="9475" max="9498" width="16.85546875" customWidth="1"/>
    <col min="9499" max="9504" width="19.7109375" customWidth="1"/>
    <col min="9505" max="9508" width="20.85546875" customWidth="1"/>
    <col min="9509" max="9509" width="20.140625" customWidth="1"/>
    <col min="9729" max="9729" width="61.7109375" customWidth="1"/>
    <col min="9730" max="9730" width="18.5703125" customWidth="1"/>
    <col min="9731" max="9754" width="16.85546875" customWidth="1"/>
    <col min="9755" max="9760" width="19.7109375" customWidth="1"/>
    <col min="9761" max="9764" width="20.85546875" customWidth="1"/>
    <col min="9765" max="9765" width="20.140625" customWidth="1"/>
    <col min="9985" max="9985" width="61.7109375" customWidth="1"/>
    <col min="9986" max="9986" width="18.5703125" customWidth="1"/>
    <col min="9987" max="10010" width="16.85546875" customWidth="1"/>
    <col min="10011" max="10016" width="19.7109375" customWidth="1"/>
    <col min="10017" max="10020" width="20.85546875" customWidth="1"/>
    <col min="10021" max="10021" width="20.140625" customWidth="1"/>
    <col min="10241" max="10241" width="61.7109375" customWidth="1"/>
    <col min="10242" max="10242" width="18.5703125" customWidth="1"/>
    <col min="10243" max="10266" width="16.85546875" customWidth="1"/>
    <col min="10267" max="10272" width="19.7109375" customWidth="1"/>
    <col min="10273" max="10276" width="20.85546875" customWidth="1"/>
    <col min="10277" max="10277" width="20.140625" customWidth="1"/>
    <col min="10497" max="10497" width="61.7109375" customWidth="1"/>
    <col min="10498" max="10498" width="18.5703125" customWidth="1"/>
    <col min="10499" max="10522" width="16.85546875" customWidth="1"/>
    <col min="10523" max="10528" width="19.7109375" customWidth="1"/>
    <col min="10529" max="10532" width="20.85546875" customWidth="1"/>
    <col min="10533" max="10533" width="20.140625" customWidth="1"/>
    <col min="10753" max="10753" width="61.7109375" customWidth="1"/>
    <col min="10754" max="10754" width="18.5703125" customWidth="1"/>
    <col min="10755" max="10778" width="16.85546875" customWidth="1"/>
    <col min="10779" max="10784" width="19.7109375" customWidth="1"/>
    <col min="10785" max="10788" width="20.85546875" customWidth="1"/>
    <col min="10789" max="10789" width="20.140625" customWidth="1"/>
    <col min="11009" max="11009" width="61.7109375" customWidth="1"/>
    <col min="11010" max="11010" width="18.5703125" customWidth="1"/>
    <col min="11011" max="11034" width="16.85546875" customWidth="1"/>
    <col min="11035" max="11040" width="19.7109375" customWidth="1"/>
    <col min="11041" max="11044" width="20.85546875" customWidth="1"/>
    <col min="11045" max="11045" width="20.140625" customWidth="1"/>
    <col min="11265" max="11265" width="61.7109375" customWidth="1"/>
    <col min="11266" max="11266" width="18.5703125" customWidth="1"/>
    <col min="11267" max="11290" width="16.85546875" customWidth="1"/>
    <col min="11291" max="11296" width="19.7109375" customWidth="1"/>
    <col min="11297" max="11300" width="20.85546875" customWidth="1"/>
    <col min="11301" max="11301" width="20.140625" customWidth="1"/>
    <col min="11521" max="11521" width="61.7109375" customWidth="1"/>
    <col min="11522" max="11522" width="18.5703125" customWidth="1"/>
    <col min="11523" max="11546" width="16.85546875" customWidth="1"/>
    <col min="11547" max="11552" width="19.7109375" customWidth="1"/>
    <col min="11553" max="11556" width="20.85546875" customWidth="1"/>
    <col min="11557" max="11557" width="20.140625" customWidth="1"/>
    <col min="11777" max="11777" width="61.7109375" customWidth="1"/>
    <col min="11778" max="11778" width="18.5703125" customWidth="1"/>
    <col min="11779" max="11802" width="16.85546875" customWidth="1"/>
    <col min="11803" max="11808" width="19.7109375" customWidth="1"/>
    <col min="11809" max="11812" width="20.85546875" customWidth="1"/>
    <col min="11813" max="11813" width="20.140625" customWidth="1"/>
    <col min="12033" max="12033" width="61.7109375" customWidth="1"/>
    <col min="12034" max="12034" width="18.5703125" customWidth="1"/>
    <col min="12035" max="12058" width="16.85546875" customWidth="1"/>
    <col min="12059" max="12064" width="19.7109375" customWidth="1"/>
    <col min="12065" max="12068" width="20.85546875" customWidth="1"/>
    <col min="12069" max="12069" width="20.140625" customWidth="1"/>
    <col min="12289" max="12289" width="61.7109375" customWidth="1"/>
    <col min="12290" max="12290" width="18.5703125" customWidth="1"/>
    <col min="12291" max="12314" width="16.85546875" customWidth="1"/>
    <col min="12315" max="12320" width="19.7109375" customWidth="1"/>
    <col min="12321" max="12324" width="20.85546875" customWidth="1"/>
    <col min="12325" max="12325" width="20.140625" customWidth="1"/>
    <col min="12545" max="12545" width="61.7109375" customWidth="1"/>
    <col min="12546" max="12546" width="18.5703125" customWidth="1"/>
    <col min="12547" max="12570" width="16.85546875" customWidth="1"/>
    <col min="12571" max="12576" width="19.7109375" customWidth="1"/>
    <col min="12577" max="12580" width="20.85546875" customWidth="1"/>
    <col min="12581" max="12581" width="20.140625" customWidth="1"/>
    <col min="12801" max="12801" width="61.7109375" customWidth="1"/>
    <col min="12802" max="12802" width="18.5703125" customWidth="1"/>
    <col min="12803" max="12826" width="16.85546875" customWidth="1"/>
    <col min="12827" max="12832" width="19.7109375" customWidth="1"/>
    <col min="12833" max="12836" width="20.85546875" customWidth="1"/>
    <col min="12837" max="12837" width="20.140625" customWidth="1"/>
    <col min="13057" max="13057" width="61.7109375" customWidth="1"/>
    <col min="13058" max="13058" width="18.5703125" customWidth="1"/>
    <col min="13059" max="13082" width="16.85546875" customWidth="1"/>
    <col min="13083" max="13088" width="19.7109375" customWidth="1"/>
    <col min="13089" max="13092" width="20.85546875" customWidth="1"/>
    <col min="13093" max="13093" width="20.140625" customWidth="1"/>
    <col min="13313" max="13313" width="61.7109375" customWidth="1"/>
    <col min="13314" max="13314" width="18.5703125" customWidth="1"/>
    <col min="13315" max="13338" width="16.85546875" customWidth="1"/>
    <col min="13339" max="13344" width="19.7109375" customWidth="1"/>
    <col min="13345" max="13348" width="20.85546875" customWidth="1"/>
    <col min="13349" max="13349" width="20.140625" customWidth="1"/>
    <col min="13569" max="13569" width="61.7109375" customWidth="1"/>
    <col min="13570" max="13570" width="18.5703125" customWidth="1"/>
    <col min="13571" max="13594" width="16.85546875" customWidth="1"/>
    <col min="13595" max="13600" width="19.7109375" customWidth="1"/>
    <col min="13601" max="13604" width="20.85546875" customWidth="1"/>
    <col min="13605" max="13605" width="20.140625" customWidth="1"/>
    <col min="13825" max="13825" width="61.7109375" customWidth="1"/>
    <col min="13826" max="13826" width="18.5703125" customWidth="1"/>
    <col min="13827" max="13850" width="16.85546875" customWidth="1"/>
    <col min="13851" max="13856" width="19.7109375" customWidth="1"/>
    <col min="13857" max="13860" width="20.85546875" customWidth="1"/>
    <col min="13861" max="13861" width="20.140625" customWidth="1"/>
    <col min="14081" max="14081" width="61.7109375" customWidth="1"/>
    <col min="14082" max="14082" width="18.5703125" customWidth="1"/>
    <col min="14083" max="14106" width="16.85546875" customWidth="1"/>
    <col min="14107" max="14112" width="19.7109375" customWidth="1"/>
    <col min="14113" max="14116" width="20.85546875" customWidth="1"/>
    <col min="14117" max="14117" width="20.140625" customWidth="1"/>
    <col min="14337" max="14337" width="61.7109375" customWidth="1"/>
    <col min="14338" max="14338" width="18.5703125" customWidth="1"/>
    <col min="14339" max="14362" width="16.85546875" customWidth="1"/>
    <col min="14363" max="14368" width="19.7109375" customWidth="1"/>
    <col min="14369" max="14372" width="20.85546875" customWidth="1"/>
    <col min="14373" max="14373" width="20.140625" customWidth="1"/>
    <col min="14593" max="14593" width="61.7109375" customWidth="1"/>
    <col min="14594" max="14594" width="18.5703125" customWidth="1"/>
    <col min="14595" max="14618" width="16.85546875" customWidth="1"/>
    <col min="14619" max="14624" width="19.7109375" customWidth="1"/>
    <col min="14625" max="14628" width="20.85546875" customWidth="1"/>
    <col min="14629" max="14629" width="20.140625" customWidth="1"/>
    <col min="14849" max="14849" width="61.7109375" customWidth="1"/>
    <col min="14850" max="14850" width="18.5703125" customWidth="1"/>
    <col min="14851" max="14874" width="16.85546875" customWidth="1"/>
    <col min="14875" max="14880" width="19.7109375" customWidth="1"/>
    <col min="14881" max="14884" width="20.85546875" customWidth="1"/>
    <col min="14885" max="14885" width="20.140625" customWidth="1"/>
    <col min="15105" max="15105" width="61.7109375" customWidth="1"/>
    <col min="15106" max="15106" width="18.5703125" customWidth="1"/>
    <col min="15107" max="15130" width="16.85546875" customWidth="1"/>
    <col min="15131" max="15136" width="19.7109375" customWidth="1"/>
    <col min="15137" max="15140" width="20.85546875" customWidth="1"/>
    <col min="15141" max="15141" width="20.140625" customWidth="1"/>
    <col min="15361" max="15361" width="61.7109375" customWidth="1"/>
    <col min="15362" max="15362" width="18.5703125" customWidth="1"/>
    <col min="15363" max="15386" width="16.85546875" customWidth="1"/>
    <col min="15387" max="15392" width="19.7109375" customWidth="1"/>
    <col min="15393" max="15396" width="20.85546875" customWidth="1"/>
    <col min="15397" max="15397" width="20.140625" customWidth="1"/>
    <col min="15617" max="15617" width="61.7109375" customWidth="1"/>
    <col min="15618" max="15618" width="18.5703125" customWidth="1"/>
    <col min="15619" max="15642" width="16.85546875" customWidth="1"/>
    <col min="15643" max="15648" width="19.7109375" customWidth="1"/>
    <col min="15649" max="15652" width="20.85546875" customWidth="1"/>
    <col min="15653" max="15653" width="20.140625" customWidth="1"/>
    <col min="15873" max="15873" width="61.7109375" customWidth="1"/>
    <col min="15874" max="15874" width="18.5703125" customWidth="1"/>
    <col min="15875" max="15898" width="16.85546875" customWidth="1"/>
    <col min="15899" max="15904" width="19.7109375" customWidth="1"/>
    <col min="15905" max="15908" width="20.85546875" customWidth="1"/>
    <col min="15909" max="15909" width="20.140625" customWidth="1"/>
    <col min="16129" max="16129" width="61.7109375" customWidth="1"/>
    <col min="16130" max="16130" width="18.5703125" customWidth="1"/>
    <col min="16131" max="16154" width="16.85546875" customWidth="1"/>
    <col min="16155" max="16160" width="19.7109375" customWidth="1"/>
    <col min="16161" max="16164" width="20.85546875" customWidth="1"/>
    <col min="16165" max="16165" width="20.140625" customWidth="1"/>
  </cols>
  <sheetData>
    <row r="1" spans="1:40" s="187" customFormat="1" ht="18.75" x14ac:dyDescent="0.25">
      <c r="A1" s="18"/>
      <c r="B1" s="12"/>
      <c r="C1" s="12"/>
      <c r="D1" s="12"/>
      <c r="E1" s="168"/>
      <c r="F1" s="168"/>
      <c r="G1" s="12"/>
      <c r="H1" s="44" t="s">
        <v>69</v>
      </c>
      <c r="I1" s="177"/>
      <c r="J1" s="177"/>
      <c r="K1" s="177"/>
      <c r="L1" s="177"/>
      <c r="M1" s="177"/>
      <c r="N1" s="177"/>
      <c r="O1" s="177"/>
      <c r="P1" s="177"/>
      <c r="Q1" s="186"/>
      <c r="R1" s="177"/>
      <c r="S1" s="177"/>
      <c r="T1" s="177"/>
      <c r="U1" s="177"/>
      <c r="V1" s="177"/>
      <c r="W1" s="177"/>
      <c r="X1" s="177"/>
      <c r="Y1" s="177"/>
      <c r="Z1" s="177"/>
      <c r="AA1" s="177"/>
      <c r="AB1" s="177"/>
      <c r="AC1" s="177"/>
      <c r="AD1" s="177"/>
      <c r="AE1" s="177"/>
      <c r="AF1" s="177"/>
      <c r="AG1" s="177"/>
      <c r="AH1" s="177"/>
      <c r="AI1" s="177"/>
      <c r="AJ1" s="177"/>
      <c r="AK1"/>
      <c r="AL1"/>
      <c r="AM1"/>
      <c r="AN1"/>
    </row>
    <row r="2" spans="1:40" s="187" customFormat="1" ht="18.75" x14ac:dyDescent="0.3">
      <c r="A2" s="18"/>
      <c r="B2" s="12"/>
      <c r="C2" s="12"/>
      <c r="D2" s="12"/>
      <c r="E2" s="169"/>
      <c r="F2" s="169"/>
      <c r="G2" s="12"/>
      <c r="H2" s="15" t="s">
        <v>10</v>
      </c>
      <c r="I2" s="177"/>
      <c r="J2" s="177"/>
      <c r="K2" s="177"/>
      <c r="L2" s="177"/>
      <c r="M2" s="177"/>
      <c r="N2" s="177"/>
      <c r="O2" s="177"/>
      <c r="P2" s="177"/>
      <c r="Q2" s="186"/>
      <c r="R2" s="177"/>
      <c r="S2" s="177"/>
      <c r="T2" s="177"/>
      <c r="U2" s="177"/>
      <c r="V2" s="177"/>
      <c r="W2" s="177"/>
      <c r="X2" s="177"/>
      <c r="Y2" s="177"/>
      <c r="Z2" s="177"/>
      <c r="AA2" s="177"/>
      <c r="AB2" s="177"/>
      <c r="AC2" s="177"/>
      <c r="AD2" s="177"/>
      <c r="AE2" s="177"/>
      <c r="AF2" s="177"/>
      <c r="AG2" s="177"/>
      <c r="AH2" s="177"/>
      <c r="AI2" s="177"/>
      <c r="AJ2" s="177"/>
      <c r="AK2"/>
      <c r="AL2"/>
      <c r="AM2"/>
      <c r="AN2"/>
    </row>
    <row r="3" spans="1:40" s="187" customFormat="1" ht="18.75" x14ac:dyDescent="0.3">
      <c r="A3" s="17"/>
      <c r="B3" s="12"/>
      <c r="C3" s="12"/>
      <c r="D3" s="12"/>
      <c r="E3" s="169"/>
      <c r="F3" s="169"/>
      <c r="G3" s="12"/>
      <c r="H3" s="15" t="s">
        <v>275</v>
      </c>
      <c r="I3" s="177"/>
      <c r="J3" s="177"/>
      <c r="K3" s="177"/>
      <c r="L3" s="177"/>
      <c r="M3" s="177"/>
      <c r="N3" s="177"/>
      <c r="O3" s="177"/>
      <c r="P3" s="177"/>
      <c r="Q3" s="186"/>
      <c r="R3" s="177"/>
      <c r="S3" s="177"/>
      <c r="T3" s="177"/>
      <c r="U3" s="177"/>
      <c r="V3" s="177"/>
      <c r="W3" s="177"/>
      <c r="X3" s="177"/>
      <c r="Y3" s="177"/>
      <c r="Z3" s="177"/>
      <c r="AA3" s="177"/>
      <c r="AB3" s="177"/>
      <c r="AC3" s="177"/>
      <c r="AD3" s="177"/>
      <c r="AE3" s="177"/>
      <c r="AF3" s="177"/>
      <c r="AG3" s="177"/>
      <c r="AH3" s="177"/>
      <c r="AI3" s="177"/>
      <c r="AJ3" s="177"/>
      <c r="AK3"/>
      <c r="AL3"/>
      <c r="AM3"/>
      <c r="AN3"/>
    </row>
    <row r="4" spans="1:40" s="187" customFormat="1" ht="15.75" x14ac:dyDescent="0.25">
      <c r="A4" s="17"/>
      <c r="B4" s="12"/>
      <c r="C4" s="12"/>
      <c r="D4" s="12"/>
      <c r="E4" s="12"/>
      <c r="F4" s="12"/>
      <c r="G4" s="12"/>
      <c r="H4" s="12"/>
      <c r="I4" s="177"/>
      <c r="J4" s="177"/>
      <c r="K4" s="177"/>
      <c r="L4" s="177"/>
      <c r="M4" s="177"/>
      <c r="N4" s="177"/>
      <c r="O4" s="177"/>
      <c r="P4" s="177"/>
      <c r="Q4" s="186"/>
      <c r="R4" s="177"/>
      <c r="S4" s="177"/>
      <c r="T4" s="177"/>
      <c r="U4" s="177"/>
      <c r="V4" s="177"/>
      <c r="W4" s="177"/>
      <c r="X4" s="177"/>
      <c r="Y4" s="177"/>
      <c r="Z4" s="177"/>
      <c r="AA4" s="177"/>
      <c r="AB4" s="177"/>
      <c r="AC4" s="177"/>
      <c r="AD4" s="177"/>
      <c r="AE4" s="177"/>
      <c r="AF4" s="177"/>
      <c r="AG4" s="177"/>
      <c r="AH4" s="177"/>
      <c r="AI4" s="177"/>
      <c r="AJ4" s="177"/>
      <c r="AK4"/>
      <c r="AL4"/>
      <c r="AM4"/>
      <c r="AN4"/>
    </row>
    <row r="5" spans="1:40" s="187" customFormat="1" ht="15.75" x14ac:dyDescent="0.25">
      <c r="A5" s="377" t="str">
        <f>'1. паспорт местоположение'!A5:C5</f>
        <v>Год раскрытия информации: 2016 год</v>
      </c>
      <c r="B5" s="377"/>
      <c r="C5" s="377"/>
      <c r="D5" s="377"/>
      <c r="E5" s="377"/>
      <c r="F5" s="377"/>
      <c r="G5" s="377"/>
      <c r="H5" s="377"/>
      <c r="I5" s="177"/>
      <c r="J5" s="177"/>
      <c r="K5" s="177"/>
      <c r="L5" s="177"/>
      <c r="M5" s="177"/>
      <c r="N5" s="177"/>
      <c r="O5" s="177"/>
      <c r="P5" s="177"/>
      <c r="Q5" s="186"/>
      <c r="R5" s="177"/>
      <c r="S5" s="177"/>
      <c r="T5" s="177"/>
      <c r="U5" s="177"/>
      <c r="V5" s="177"/>
      <c r="W5" s="177"/>
      <c r="X5" s="177"/>
      <c r="Y5" s="177"/>
      <c r="Z5" s="177"/>
      <c r="AA5" s="177"/>
      <c r="AB5" s="177"/>
      <c r="AC5" s="177"/>
      <c r="AD5" s="177"/>
      <c r="AE5" s="177"/>
      <c r="AF5" s="177"/>
      <c r="AG5" s="177"/>
      <c r="AH5" s="177"/>
      <c r="AI5" s="177"/>
      <c r="AJ5" s="177"/>
      <c r="AK5"/>
      <c r="AL5"/>
      <c r="AM5"/>
      <c r="AN5"/>
    </row>
    <row r="6" spans="1:40" s="187" customFormat="1" ht="15.75" x14ac:dyDescent="0.25">
      <c r="A6" s="17"/>
      <c r="B6" s="12"/>
      <c r="C6" s="12"/>
      <c r="D6" s="12"/>
      <c r="E6" s="12"/>
      <c r="F6" s="12"/>
      <c r="G6" s="12"/>
      <c r="H6" s="12"/>
      <c r="I6" s="177"/>
      <c r="J6" s="177"/>
      <c r="K6" s="177"/>
      <c r="L6" s="177"/>
      <c r="M6" s="177"/>
      <c r="N6" s="177"/>
      <c r="O6" s="177"/>
      <c r="P6" s="177"/>
      <c r="Q6" s="186"/>
      <c r="R6" s="177"/>
      <c r="S6" s="177"/>
      <c r="T6" s="177"/>
      <c r="U6" s="177"/>
      <c r="V6" s="177"/>
      <c r="W6" s="177"/>
      <c r="X6" s="177"/>
      <c r="Y6" s="177"/>
      <c r="Z6" s="177"/>
      <c r="AA6" s="177"/>
      <c r="AB6" s="177"/>
      <c r="AC6" s="177"/>
      <c r="AD6" s="177"/>
      <c r="AE6" s="177"/>
      <c r="AF6" s="177"/>
      <c r="AG6" s="177"/>
      <c r="AH6" s="177"/>
      <c r="AI6" s="177"/>
      <c r="AJ6" s="177"/>
      <c r="AK6"/>
      <c r="AL6"/>
      <c r="AM6"/>
      <c r="AN6"/>
    </row>
    <row r="7" spans="1:40" s="187" customFormat="1" ht="18.75" x14ac:dyDescent="0.25">
      <c r="A7" s="321" t="str">
        <f>'1. паспорт местоположение'!A7:C7</f>
        <v xml:space="preserve">Паспорт инвестиционного проекта </v>
      </c>
      <c r="B7" s="321"/>
      <c r="C7" s="321"/>
      <c r="D7" s="321"/>
      <c r="E7" s="321"/>
      <c r="F7" s="321"/>
      <c r="G7" s="321"/>
      <c r="H7" s="321"/>
      <c r="I7" s="177"/>
      <c r="J7" s="177"/>
      <c r="K7" s="177"/>
      <c r="L7" s="177"/>
      <c r="M7" s="177"/>
      <c r="N7" s="177"/>
      <c r="O7" s="177"/>
      <c r="P7" s="177"/>
      <c r="Q7" s="186"/>
      <c r="R7" s="177"/>
      <c r="S7" s="177"/>
      <c r="T7" s="177"/>
      <c r="U7" s="177"/>
      <c r="V7" s="177"/>
      <c r="W7" s="177"/>
      <c r="X7" s="177"/>
      <c r="Y7" s="177"/>
      <c r="Z7" s="177"/>
      <c r="AA7" s="177"/>
      <c r="AB7" s="177"/>
      <c r="AC7" s="177"/>
      <c r="AD7" s="177"/>
      <c r="AE7" s="177"/>
      <c r="AF7" s="177"/>
      <c r="AG7" s="177"/>
      <c r="AH7" s="177"/>
      <c r="AI7" s="177"/>
      <c r="AJ7" s="177"/>
      <c r="AK7"/>
      <c r="AL7"/>
      <c r="AM7"/>
      <c r="AN7"/>
    </row>
    <row r="8" spans="1:40" s="187" customFormat="1" ht="18.75" x14ac:dyDescent="0.25">
      <c r="A8" s="183"/>
      <c r="B8" s="183"/>
      <c r="C8" s="183"/>
      <c r="D8" s="183"/>
      <c r="E8" s="183"/>
      <c r="F8" s="183"/>
      <c r="G8" s="183"/>
      <c r="H8" s="183"/>
      <c r="I8" s="177"/>
      <c r="J8" s="177"/>
      <c r="K8" s="177"/>
      <c r="L8" s="177"/>
      <c r="M8" s="177"/>
      <c r="N8" s="177"/>
      <c r="O8" s="177"/>
      <c r="P8" s="177"/>
      <c r="Q8" s="186"/>
      <c r="R8" s="177"/>
      <c r="S8" s="177"/>
      <c r="T8" s="177"/>
      <c r="U8" s="177"/>
      <c r="V8" s="177"/>
      <c r="W8" s="177"/>
      <c r="X8" s="177"/>
      <c r="Y8" s="177"/>
      <c r="Z8" s="177"/>
      <c r="AA8" s="177"/>
      <c r="AB8" s="177"/>
      <c r="AC8" s="177"/>
      <c r="AD8" s="177"/>
      <c r="AE8" s="177"/>
      <c r="AF8" s="177"/>
      <c r="AG8" s="177"/>
      <c r="AH8" s="177"/>
      <c r="AI8" s="177"/>
      <c r="AJ8" s="177"/>
      <c r="AK8"/>
      <c r="AL8"/>
      <c r="AM8"/>
      <c r="AN8"/>
    </row>
    <row r="9" spans="1:40" ht="18.75" x14ac:dyDescent="0.25">
      <c r="A9" s="376" t="str">
        <f>'1. паспорт местоположение'!A9:C9</f>
        <v xml:space="preserve">                         АО "Янтарьэнерго"                         </v>
      </c>
      <c r="B9" s="376"/>
      <c r="C9" s="376"/>
      <c r="D9" s="376"/>
      <c r="E9" s="376"/>
      <c r="F9" s="376"/>
      <c r="G9" s="376"/>
      <c r="H9" s="376"/>
    </row>
    <row r="10" spans="1:40" s="187" customFormat="1" ht="15.75" x14ac:dyDescent="0.25">
      <c r="A10" s="318" t="s">
        <v>8</v>
      </c>
      <c r="B10" s="318"/>
      <c r="C10" s="318"/>
      <c r="D10" s="318"/>
      <c r="E10" s="318"/>
      <c r="F10" s="318"/>
      <c r="G10" s="318"/>
      <c r="H10" s="31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c r="AL10"/>
      <c r="AM10"/>
      <c r="AN10"/>
    </row>
    <row r="11" spans="1:40" s="187" customFormat="1" ht="18.75" x14ac:dyDescent="0.25">
      <c r="A11" s="183"/>
      <c r="B11" s="183"/>
      <c r="C11" s="183"/>
      <c r="D11" s="183"/>
      <c r="E11" s="183"/>
      <c r="F11" s="183"/>
      <c r="G11" s="183"/>
      <c r="H11" s="183"/>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c r="AL11"/>
      <c r="AM11"/>
      <c r="AN11"/>
    </row>
    <row r="12" spans="1:40" s="187" customFormat="1" ht="18.75" x14ac:dyDescent="0.25">
      <c r="A12" s="376" t="str">
        <f>'1. паспорт местоположение'!A12:C12</f>
        <v>А_prj_111001_2484</v>
      </c>
      <c r="B12" s="376"/>
      <c r="C12" s="376"/>
      <c r="D12" s="376"/>
      <c r="E12" s="376"/>
      <c r="F12" s="376"/>
      <c r="G12" s="376"/>
      <c r="H12" s="376"/>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c r="AL12"/>
      <c r="AM12"/>
      <c r="AN12"/>
    </row>
    <row r="13" spans="1:40" s="187" customFormat="1" ht="15.75" x14ac:dyDescent="0.25">
      <c r="A13" s="318" t="s">
        <v>7</v>
      </c>
      <c r="B13" s="318"/>
      <c r="C13" s="318"/>
      <c r="D13" s="318"/>
      <c r="E13" s="318"/>
      <c r="F13" s="318"/>
      <c r="G13" s="318"/>
      <c r="H13" s="318"/>
      <c r="I13" s="177"/>
      <c r="J13" s="177"/>
      <c r="K13" s="177"/>
      <c r="L13" s="177"/>
      <c r="M13" s="177"/>
      <c r="N13" s="177"/>
      <c r="O13" s="177"/>
      <c r="P13" s="177"/>
      <c r="Q13" s="189"/>
      <c r="R13" s="177"/>
      <c r="S13" s="177"/>
      <c r="T13" s="177"/>
      <c r="U13" s="177"/>
      <c r="V13" s="177"/>
      <c r="W13" s="177"/>
      <c r="X13" s="177"/>
      <c r="Y13" s="177"/>
      <c r="Z13" s="177"/>
      <c r="AA13" s="177"/>
      <c r="AB13" s="177"/>
      <c r="AC13" s="177"/>
      <c r="AD13" s="177"/>
      <c r="AE13" s="177"/>
      <c r="AF13" s="177"/>
      <c r="AG13" s="177"/>
      <c r="AH13" s="177"/>
      <c r="AI13" s="177"/>
      <c r="AJ13" s="177"/>
      <c r="AK13"/>
      <c r="AL13"/>
      <c r="AM13"/>
      <c r="AN13"/>
    </row>
    <row r="14" spans="1:40" s="187" customFormat="1" ht="18.75" x14ac:dyDescent="0.25">
      <c r="A14" s="185"/>
      <c r="B14" s="185"/>
      <c r="C14" s="185"/>
      <c r="D14" s="185"/>
      <c r="E14" s="185"/>
      <c r="F14" s="185"/>
      <c r="G14" s="185"/>
      <c r="H14" s="185"/>
      <c r="I14" s="177"/>
      <c r="J14" s="177"/>
      <c r="K14" s="177"/>
      <c r="L14" s="177"/>
      <c r="M14" s="177"/>
      <c r="N14" s="177"/>
      <c r="O14" s="177"/>
      <c r="P14" s="177"/>
      <c r="Q14" s="189"/>
      <c r="R14" s="177"/>
      <c r="S14" s="177"/>
      <c r="T14" s="177"/>
      <c r="U14" s="177"/>
      <c r="V14" s="177"/>
      <c r="W14" s="177"/>
      <c r="X14" s="177"/>
      <c r="Y14" s="177"/>
      <c r="Z14" s="177"/>
      <c r="AA14" s="177"/>
      <c r="AB14" s="177"/>
      <c r="AC14" s="177"/>
      <c r="AD14" s="177"/>
      <c r="AE14" s="177"/>
      <c r="AF14" s="177"/>
      <c r="AG14" s="177"/>
      <c r="AH14" s="177"/>
      <c r="AI14" s="177"/>
      <c r="AJ14" s="177"/>
      <c r="AK14"/>
      <c r="AL14"/>
      <c r="AM14"/>
      <c r="AN14"/>
    </row>
    <row r="15" spans="1:40" s="187" customFormat="1" ht="18.75" x14ac:dyDescent="0.25">
      <c r="A15" s="376" t="str">
        <f>'1. паспорт местоположение'!A15:C15</f>
        <v xml:space="preserve">Расширение ПС 110/15кВ О-47 "Борисово" </v>
      </c>
      <c r="B15" s="376"/>
      <c r="C15" s="376"/>
      <c r="D15" s="376"/>
      <c r="E15" s="376"/>
      <c r="F15" s="376"/>
      <c r="G15" s="376"/>
      <c r="H15" s="376"/>
      <c r="I15" s="177"/>
      <c r="J15" s="177"/>
      <c r="K15" s="177"/>
      <c r="L15" s="177"/>
      <c r="M15" s="177"/>
      <c r="N15" s="177"/>
      <c r="O15" s="177"/>
      <c r="P15" s="177"/>
      <c r="Q15" s="189"/>
      <c r="R15" s="177"/>
      <c r="S15" s="177"/>
      <c r="T15" s="177"/>
      <c r="U15" s="177"/>
      <c r="V15" s="177"/>
      <c r="W15" s="177"/>
      <c r="X15" s="177"/>
      <c r="Y15" s="177"/>
      <c r="Z15" s="177"/>
      <c r="AA15" s="177"/>
      <c r="AB15" s="177"/>
      <c r="AC15" s="177"/>
      <c r="AD15" s="177"/>
      <c r="AE15" s="177"/>
      <c r="AF15" s="177"/>
      <c r="AG15" s="177"/>
      <c r="AH15" s="177"/>
      <c r="AI15" s="177"/>
      <c r="AJ15" s="177"/>
      <c r="AK15"/>
      <c r="AL15"/>
      <c r="AM15"/>
      <c r="AN15"/>
    </row>
    <row r="16" spans="1:40" s="187" customFormat="1" ht="15.75" x14ac:dyDescent="0.25">
      <c r="A16" s="318" t="s">
        <v>6</v>
      </c>
      <c r="B16" s="318"/>
      <c r="C16" s="318"/>
      <c r="D16" s="318"/>
      <c r="E16" s="318"/>
      <c r="F16" s="318"/>
      <c r="G16" s="318"/>
      <c r="H16" s="318"/>
      <c r="I16" s="177"/>
      <c r="J16" s="177"/>
      <c r="K16" s="177"/>
      <c r="L16" s="177"/>
      <c r="M16" s="177"/>
      <c r="N16" s="177"/>
      <c r="O16" s="177"/>
      <c r="P16" s="177"/>
      <c r="Q16" s="189"/>
      <c r="R16" s="177"/>
      <c r="S16" s="177"/>
      <c r="T16" s="177"/>
      <c r="U16" s="177"/>
      <c r="V16" s="177"/>
      <c r="W16" s="177"/>
      <c r="X16" s="177"/>
      <c r="Y16" s="177"/>
      <c r="Z16" s="177"/>
      <c r="AA16" s="177"/>
      <c r="AB16" s="177"/>
      <c r="AC16" s="177"/>
      <c r="AD16" s="177"/>
      <c r="AE16" s="177"/>
      <c r="AF16" s="177"/>
      <c r="AG16" s="177"/>
      <c r="AH16" s="177"/>
      <c r="AI16" s="177"/>
      <c r="AJ16" s="177"/>
      <c r="AK16"/>
      <c r="AL16"/>
      <c r="AM16"/>
      <c r="AN16"/>
    </row>
    <row r="17" spans="1:40" s="187" customFormat="1" ht="18.75" x14ac:dyDescent="0.25">
      <c r="A17" s="184"/>
      <c r="B17" s="184"/>
      <c r="C17" s="184"/>
      <c r="D17" s="184"/>
      <c r="E17" s="184"/>
      <c r="F17" s="184"/>
      <c r="G17" s="184"/>
      <c r="H17" s="184"/>
      <c r="I17" s="177"/>
      <c r="J17" s="177"/>
      <c r="K17" s="177"/>
      <c r="L17" s="177"/>
      <c r="M17" s="177"/>
      <c r="N17" s="177"/>
      <c r="O17" s="177"/>
      <c r="P17" s="177"/>
      <c r="Q17" s="189"/>
      <c r="R17" s="177"/>
      <c r="S17" s="177"/>
      <c r="T17" s="177"/>
      <c r="U17" s="177"/>
      <c r="V17" s="177"/>
      <c r="W17" s="177"/>
      <c r="X17" s="177"/>
      <c r="Y17" s="177"/>
      <c r="Z17" s="177"/>
      <c r="AA17" s="177"/>
      <c r="AB17" s="177"/>
      <c r="AC17" s="177"/>
      <c r="AD17" s="177"/>
      <c r="AE17" s="177"/>
      <c r="AF17" s="177"/>
      <c r="AG17" s="177"/>
      <c r="AH17" s="177"/>
      <c r="AI17" s="177"/>
      <c r="AJ17" s="177"/>
      <c r="AK17"/>
      <c r="AL17"/>
      <c r="AM17"/>
      <c r="AN17"/>
    </row>
    <row r="18" spans="1:40" s="187" customFormat="1" ht="18.75" x14ac:dyDescent="0.25">
      <c r="A18" s="320" t="s">
        <v>399</v>
      </c>
      <c r="B18" s="320"/>
      <c r="C18" s="320"/>
      <c r="D18" s="320"/>
      <c r="E18" s="320"/>
      <c r="F18" s="320"/>
      <c r="G18" s="320"/>
      <c r="H18" s="320"/>
      <c r="I18" s="177"/>
      <c r="J18" s="177"/>
      <c r="K18" s="177"/>
      <c r="L18" s="177"/>
      <c r="M18" s="177"/>
      <c r="N18" s="177"/>
      <c r="O18" s="177"/>
      <c r="P18" s="177"/>
      <c r="Q18" s="190"/>
      <c r="R18" s="177"/>
      <c r="S18" s="177"/>
      <c r="T18" s="177"/>
      <c r="U18" s="177"/>
      <c r="V18" s="177"/>
      <c r="W18" s="177"/>
      <c r="X18" s="177"/>
      <c r="Y18" s="177"/>
      <c r="Z18" s="177"/>
      <c r="AA18" s="177"/>
      <c r="AB18" s="177"/>
      <c r="AC18" s="177"/>
      <c r="AD18" s="177"/>
      <c r="AE18" s="177"/>
      <c r="AF18" s="177"/>
      <c r="AG18" s="177"/>
      <c r="AH18" s="177"/>
      <c r="AI18" s="177"/>
      <c r="AJ18" s="177"/>
      <c r="AK18"/>
      <c r="AL18"/>
      <c r="AM18"/>
      <c r="AN18"/>
    </row>
    <row r="19" spans="1:40" s="187" customFormat="1" ht="15.75" x14ac:dyDescent="0.25">
      <c r="A19" s="188"/>
      <c r="B19" s="177"/>
      <c r="C19" s="177"/>
      <c r="D19" s="177"/>
      <c r="E19" s="177"/>
      <c r="F19" s="177"/>
      <c r="G19" s="177"/>
      <c r="H19" s="177"/>
      <c r="I19" s="177"/>
      <c r="J19" s="177"/>
      <c r="K19" s="177"/>
      <c r="L19" s="177"/>
      <c r="M19" s="177"/>
      <c r="N19" s="177"/>
      <c r="O19" s="177"/>
      <c r="P19" s="177"/>
      <c r="Q19" s="189"/>
      <c r="R19" s="177"/>
      <c r="S19" s="177"/>
      <c r="T19" s="177"/>
      <c r="U19" s="177"/>
      <c r="V19" s="177"/>
      <c r="W19" s="177"/>
      <c r="X19" s="177"/>
      <c r="Y19" s="177"/>
      <c r="Z19" s="177"/>
      <c r="AA19" s="177"/>
      <c r="AB19" s="177"/>
      <c r="AC19" s="177"/>
      <c r="AD19" s="177"/>
      <c r="AE19" s="177"/>
      <c r="AF19" s="177"/>
      <c r="AG19" s="177"/>
      <c r="AH19" s="177"/>
      <c r="AI19" s="177"/>
      <c r="AJ19" s="177"/>
      <c r="AK19"/>
      <c r="AL19"/>
      <c r="AM19"/>
      <c r="AN19"/>
    </row>
    <row r="20" spans="1:40" s="187" customFormat="1" ht="15.75" x14ac:dyDescent="0.25">
      <c r="A20" s="188"/>
      <c r="B20" s="177"/>
      <c r="C20" s="177"/>
      <c r="D20" s="177"/>
      <c r="E20" s="177"/>
      <c r="F20" s="177"/>
      <c r="G20" s="177"/>
      <c r="H20" s="177"/>
      <c r="I20" s="177"/>
      <c r="J20" s="177"/>
      <c r="K20" s="177"/>
      <c r="L20" s="177"/>
      <c r="M20" s="177"/>
      <c r="N20" s="177"/>
      <c r="O20" s="177"/>
      <c r="P20" s="177"/>
      <c r="Q20" s="189"/>
      <c r="R20" s="177"/>
      <c r="S20" s="177"/>
      <c r="T20" s="177"/>
      <c r="U20" s="177"/>
      <c r="V20" s="177"/>
      <c r="W20" s="177"/>
      <c r="X20" s="177"/>
      <c r="Y20" s="177"/>
      <c r="Z20" s="177"/>
      <c r="AA20" s="177"/>
      <c r="AB20" s="177"/>
      <c r="AC20" s="177"/>
      <c r="AD20" s="177"/>
      <c r="AE20" s="177"/>
      <c r="AF20" s="177"/>
      <c r="AG20" s="177"/>
      <c r="AH20" s="177"/>
      <c r="AI20" s="177"/>
      <c r="AJ20" s="177"/>
      <c r="AK20"/>
      <c r="AL20"/>
      <c r="AM20"/>
      <c r="AN20"/>
    </row>
    <row r="21" spans="1:40" s="187" customFormat="1" ht="15.75" x14ac:dyDescent="0.25">
      <c r="A21" s="188"/>
      <c r="B21" s="177"/>
      <c r="C21" s="177"/>
      <c r="D21" s="177"/>
      <c r="E21" s="177"/>
      <c r="F21" s="177"/>
      <c r="G21" s="177"/>
      <c r="H21" s="177"/>
      <c r="I21" s="177"/>
      <c r="J21" s="177"/>
      <c r="K21" s="177"/>
      <c r="L21" s="177"/>
      <c r="M21" s="177"/>
      <c r="N21" s="177"/>
      <c r="O21" s="177"/>
      <c r="P21" s="177"/>
      <c r="Q21" s="189"/>
      <c r="R21" s="177"/>
      <c r="S21" s="177"/>
      <c r="T21" s="177"/>
      <c r="U21" s="177"/>
      <c r="V21" s="177"/>
      <c r="W21" s="177"/>
      <c r="X21" s="177"/>
      <c r="Y21" s="177"/>
      <c r="Z21" s="177"/>
      <c r="AA21" s="177"/>
      <c r="AB21" s="177"/>
      <c r="AC21" s="177"/>
      <c r="AD21" s="177"/>
      <c r="AE21" s="177"/>
      <c r="AF21" s="177"/>
      <c r="AG21" s="177"/>
      <c r="AH21" s="177"/>
      <c r="AI21" s="177"/>
      <c r="AJ21" s="177"/>
      <c r="AK21"/>
      <c r="AL21"/>
      <c r="AM21"/>
      <c r="AN21"/>
    </row>
    <row r="22" spans="1:40" s="187" customFormat="1" ht="15.75" x14ac:dyDescent="0.25">
      <c r="A22" s="188"/>
      <c r="B22" s="177"/>
      <c r="C22" s="177"/>
      <c r="D22" s="177"/>
      <c r="E22" s="177"/>
      <c r="F22" s="177"/>
      <c r="G22" s="177"/>
      <c r="H22" s="177"/>
      <c r="I22" s="177"/>
      <c r="J22" s="177"/>
      <c r="K22" s="177"/>
      <c r="L22" s="177"/>
      <c r="M22" s="177"/>
      <c r="N22" s="177"/>
      <c r="O22" s="177"/>
      <c r="P22" s="177"/>
      <c r="Q22" s="189"/>
      <c r="R22" s="177"/>
      <c r="S22" s="177"/>
      <c r="T22" s="177"/>
      <c r="U22" s="177"/>
      <c r="V22" s="177"/>
      <c r="W22" s="177"/>
      <c r="X22" s="177"/>
      <c r="Y22" s="177"/>
      <c r="Z22" s="177"/>
      <c r="AA22" s="177"/>
      <c r="AB22" s="177"/>
      <c r="AC22" s="177"/>
      <c r="AD22" s="177"/>
      <c r="AE22" s="177"/>
      <c r="AF22" s="177"/>
      <c r="AG22" s="177"/>
      <c r="AH22" s="177"/>
      <c r="AI22" s="177"/>
      <c r="AJ22" s="177"/>
      <c r="AK22"/>
      <c r="AL22"/>
      <c r="AM22"/>
      <c r="AN22"/>
    </row>
    <row r="23" spans="1:40" s="187" customFormat="1" ht="15.75" x14ac:dyDescent="0.25">
      <c r="A23" s="177"/>
      <c r="B23" s="177"/>
      <c r="C23" s="177"/>
      <c r="D23" s="188" t="s">
        <v>435</v>
      </c>
      <c r="E23" s="177"/>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c r="AL23"/>
      <c r="AM23"/>
      <c r="AN23"/>
    </row>
    <row r="24" spans="1:40" s="177" customFormat="1" ht="16.5" thickBot="1" x14ac:dyDescent="0.3">
      <c r="A24" s="191" t="s">
        <v>274</v>
      </c>
      <c r="B24" s="191" t="s">
        <v>1</v>
      </c>
      <c r="D24" s="192"/>
      <c r="E24" s="193"/>
      <c r="F24" s="193"/>
      <c r="G24" s="193"/>
      <c r="H24" s="193"/>
      <c r="AK24"/>
      <c r="AL24"/>
      <c r="AM24"/>
      <c r="AN24"/>
    </row>
    <row r="25" spans="1:40" s="177" customFormat="1" ht="15.75" x14ac:dyDescent="0.25">
      <c r="A25" s="194" t="s">
        <v>433</v>
      </c>
      <c r="B25" s="195">
        <v>159744739.59999999</v>
      </c>
      <c r="AK25"/>
      <c r="AL25"/>
      <c r="AM25"/>
      <c r="AN25"/>
    </row>
    <row r="26" spans="1:40" s="177" customFormat="1" ht="15.75" x14ac:dyDescent="0.25">
      <c r="A26" s="196" t="s">
        <v>272</v>
      </c>
      <c r="B26" s="197">
        <v>0</v>
      </c>
      <c r="AK26"/>
      <c r="AL26"/>
      <c r="AM26"/>
      <c r="AN26"/>
    </row>
    <row r="27" spans="1:40" s="177" customFormat="1" ht="15.75" x14ac:dyDescent="0.25">
      <c r="A27" s="196" t="s">
        <v>270</v>
      </c>
      <c r="B27" s="197">
        <v>25</v>
      </c>
      <c r="D27" s="188" t="s">
        <v>273</v>
      </c>
      <c r="AK27"/>
      <c r="AL27"/>
      <c r="AM27"/>
      <c r="AN27"/>
    </row>
    <row r="28" spans="1:40" s="177" customFormat="1" ht="16.5" thickBot="1" x14ac:dyDescent="0.3">
      <c r="A28" s="198" t="s">
        <v>268</v>
      </c>
      <c r="B28" s="199">
        <v>1</v>
      </c>
      <c r="D28" s="373" t="s">
        <v>271</v>
      </c>
      <c r="E28" s="374"/>
      <c r="F28" s="375"/>
      <c r="G28" s="272">
        <f>SUM(B90:AJ90)</f>
        <v>11.360764456495497</v>
      </c>
      <c r="H28" s="273"/>
      <c r="AK28"/>
      <c r="AL28"/>
      <c r="AM28"/>
      <c r="AN28"/>
    </row>
    <row r="29" spans="1:40" s="177" customFormat="1" ht="15.75" x14ac:dyDescent="0.25">
      <c r="A29" s="194" t="s">
        <v>267</v>
      </c>
      <c r="B29" s="195">
        <v>600000</v>
      </c>
      <c r="D29" s="373" t="s">
        <v>269</v>
      </c>
      <c r="E29" s="374"/>
      <c r="F29" s="375"/>
      <c r="G29" s="272">
        <f>IF(SUM(B91:AJ91)=0,"не окупается",SUM(B91:AJ91))</f>
        <v>12.887865299759326</v>
      </c>
      <c r="H29" s="273"/>
      <c r="AK29"/>
      <c r="AL29"/>
      <c r="AM29"/>
      <c r="AN29"/>
    </row>
    <row r="30" spans="1:40" s="177" customFormat="1" ht="15.75" x14ac:dyDescent="0.25">
      <c r="A30" s="196" t="s">
        <v>434</v>
      </c>
      <c r="B30" s="197">
        <v>3</v>
      </c>
      <c r="D30" s="373" t="s">
        <v>443</v>
      </c>
      <c r="E30" s="374"/>
      <c r="F30" s="375"/>
      <c r="G30" s="274">
        <f>AJ88</f>
        <v>196397458.46708781</v>
      </c>
      <c r="H30" s="275"/>
      <c r="AK30"/>
      <c r="AL30"/>
      <c r="AM30"/>
      <c r="AN30"/>
    </row>
    <row r="31" spans="1:40" s="177" customFormat="1" ht="15.75" x14ac:dyDescent="0.25">
      <c r="A31" s="196" t="s">
        <v>266</v>
      </c>
      <c r="B31" s="197">
        <v>3</v>
      </c>
      <c r="D31" s="373" t="s">
        <v>444</v>
      </c>
      <c r="E31" s="374"/>
      <c r="F31" s="375"/>
      <c r="G31" s="276" t="str">
        <f>IF(G30&gt;0,"да","нет")</f>
        <v>да</v>
      </c>
      <c r="H31" s="277"/>
      <c r="AK31"/>
      <c r="AL31"/>
      <c r="AM31"/>
      <c r="AN31"/>
    </row>
    <row r="32" spans="1:40" s="177" customFormat="1" ht="15.75" x14ac:dyDescent="0.25">
      <c r="A32" s="196" t="s">
        <v>245</v>
      </c>
      <c r="B32" s="197">
        <v>100000</v>
      </c>
      <c r="AK32"/>
      <c r="AL32"/>
      <c r="AM32"/>
      <c r="AN32"/>
    </row>
    <row r="33" spans="1:40" s="177" customFormat="1" ht="15.75" x14ac:dyDescent="0.25">
      <c r="A33" s="196" t="s">
        <v>265</v>
      </c>
      <c r="B33" s="197">
        <v>1</v>
      </c>
      <c r="AK33"/>
      <c r="AL33"/>
      <c r="AM33"/>
      <c r="AN33"/>
    </row>
    <row r="34" spans="1:40" s="177" customFormat="1" ht="15.75" x14ac:dyDescent="0.25">
      <c r="A34" s="196" t="s">
        <v>264</v>
      </c>
      <c r="B34" s="197">
        <v>1</v>
      </c>
      <c r="AK34"/>
      <c r="AL34"/>
      <c r="AM34"/>
      <c r="AN34"/>
    </row>
    <row r="35" spans="1:40" s="177" customFormat="1" ht="15.75" x14ac:dyDescent="0.25">
      <c r="A35" s="200" t="s">
        <v>445</v>
      </c>
      <c r="B35" s="201">
        <v>2000000</v>
      </c>
      <c r="AK35"/>
      <c r="AL35"/>
      <c r="AM35"/>
      <c r="AN35"/>
    </row>
    <row r="36" spans="1:40" s="177" customFormat="1" ht="16.5" thickBot="1" x14ac:dyDescent="0.3">
      <c r="A36" s="198" t="s">
        <v>239</v>
      </c>
      <c r="B36" s="202">
        <v>0.2</v>
      </c>
      <c r="AK36"/>
      <c r="AL36"/>
      <c r="AM36"/>
      <c r="AN36"/>
    </row>
    <row r="37" spans="1:40" s="177" customFormat="1" ht="15.75" x14ac:dyDescent="0.25">
      <c r="A37" s="194" t="s">
        <v>435</v>
      </c>
      <c r="B37" s="195">
        <v>0</v>
      </c>
      <c r="AK37"/>
      <c r="AL37"/>
      <c r="AM37"/>
      <c r="AN37"/>
    </row>
    <row r="38" spans="1:40" s="177" customFormat="1" ht="15.75" x14ac:dyDescent="0.25">
      <c r="A38" s="196" t="s">
        <v>263</v>
      </c>
      <c r="B38" s="197"/>
      <c r="AK38"/>
      <c r="AL38"/>
      <c r="AM38"/>
      <c r="AN38"/>
    </row>
    <row r="39" spans="1:40" s="177" customFormat="1" ht="16.5" thickBot="1" x14ac:dyDescent="0.3">
      <c r="A39" s="200" t="s">
        <v>262</v>
      </c>
      <c r="B39" s="203"/>
      <c r="AK39"/>
      <c r="AL39"/>
      <c r="AM39"/>
      <c r="AN39"/>
    </row>
    <row r="40" spans="1:40" s="187" customFormat="1" ht="15.75" x14ac:dyDescent="0.25">
      <c r="A40" s="204" t="s">
        <v>436</v>
      </c>
      <c r="B40" s="205">
        <v>1</v>
      </c>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c r="AL40"/>
      <c r="AM40"/>
      <c r="AN40"/>
    </row>
    <row r="41" spans="1:40" s="187" customFormat="1" ht="15.75" x14ac:dyDescent="0.25">
      <c r="A41" s="206" t="s">
        <v>261</v>
      </c>
      <c r="B41" s="20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c r="AL41"/>
      <c r="AM41"/>
      <c r="AN41"/>
    </row>
    <row r="42" spans="1:40" s="187" customFormat="1" ht="15.75" x14ac:dyDescent="0.25">
      <c r="A42" s="206" t="s">
        <v>260</v>
      </c>
      <c r="B42" s="208"/>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c r="AL42"/>
      <c r="AM42"/>
      <c r="AN42"/>
    </row>
    <row r="43" spans="1:40" s="187" customFormat="1" ht="15.75" x14ac:dyDescent="0.25">
      <c r="A43" s="206" t="s">
        <v>259</v>
      </c>
      <c r="B43" s="208">
        <v>0</v>
      </c>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c r="AL43"/>
      <c r="AM43"/>
      <c r="AN43"/>
    </row>
    <row r="44" spans="1:40" s="187" customFormat="1" ht="15.75" x14ac:dyDescent="0.25">
      <c r="A44" s="206" t="s">
        <v>258</v>
      </c>
      <c r="B44" s="208">
        <v>0.20499999999999999</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c r="AL44"/>
      <c r="AM44"/>
      <c r="AN44"/>
    </row>
    <row r="45" spans="1:40" s="187" customFormat="1" ht="15.75" x14ac:dyDescent="0.25">
      <c r="A45" s="206" t="s">
        <v>257</v>
      </c>
      <c r="B45" s="208">
        <f>1-B43</f>
        <v>1</v>
      </c>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c r="AL45"/>
      <c r="AM45"/>
      <c r="AN45"/>
    </row>
    <row r="46" spans="1:40" s="187" customFormat="1" ht="16.5" thickBot="1" x14ac:dyDescent="0.3">
      <c r="A46" s="209" t="s">
        <v>446</v>
      </c>
      <c r="B46" s="210">
        <f>B45*B44+B43*B42*(1-B36)</f>
        <v>0.20499999999999999</v>
      </c>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c r="AL46"/>
      <c r="AM46"/>
      <c r="AN46"/>
    </row>
    <row r="47" spans="1:40" s="187" customFormat="1" ht="15.75" x14ac:dyDescent="0.25">
      <c r="A47" s="211" t="s">
        <v>256</v>
      </c>
      <c r="B47" s="172">
        <v>1</v>
      </c>
      <c r="C47" s="172">
        <v>2</v>
      </c>
      <c r="D47" s="172">
        <v>3</v>
      </c>
      <c r="E47" s="172">
        <v>4</v>
      </c>
      <c r="F47" s="172">
        <v>5</v>
      </c>
      <c r="G47" s="172">
        <v>6</v>
      </c>
      <c r="H47" s="172">
        <v>7</v>
      </c>
      <c r="I47" s="172">
        <v>8</v>
      </c>
      <c r="J47" s="172">
        <v>9</v>
      </c>
      <c r="K47" s="172">
        <v>10</v>
      </c>
      <c r="L47" s="172">
        <v>11</v>
      </c>
      <c r="M47" s="172">
        <v>12</v>
      </c>
      <c r="N47" s="172">
        <v>13</v>
      </c>
      <c r="O47" s="172">
        <v>14</v>
      </c>
      <c r="P47" s="172">
        <v>15</v>
      </c>
      <c r="Q47" s="172">
        <v>16</v>
      </c>
      <c r="R47" s="172">
        <v>17</v>
      </c>
      <c r="S47" s="172">
        <v>18</v>
      </c>
      <c r="T47" s="172">
        <v>19</v>
      </c>
      <c r="U47" s="172">
        <v>20</v>
      </c>
      <c r="V47" s="172">
        <v>21</v>
      </c>
      <c r="W47" s="172">
        <v>22</v>
      </c>
      <c r="X47" s="172">
        <v>23</v>
      </c>
      <c r="Y47" s="172">
        <v>24</v>
      </c>
      <c r="Z47" s="172">
        <v>25</v>
      </c>
      <c r="AA47" s="172">
        <v>26</v>
      </c>
      <c r="AB47" s="172">
        <v>27</v>
      </c>
      <c r="AC47" s="172">
        <v>28</v>
      </c>
      <c r="AD47" s="172">
        <v>29</v>
      </c>
      <c r="AE47" s="172">
        <v>30</v>
      </c>
      <c r="AF47" s="172">
        <v>31</v>
      </c>
      <c r="AG47" s="172">
        <v>32</v>
      </c>
      <c r="AH47" s="172">
        <v>33</v>
      </c>
      <c r="AI47" s="172">
        <v>34</v>
      </c>
      <c r="AJ47" s="172">
        <v>35</v>
      </c>
      <c r="AK47"/>
      <c r="AL47"/>
      <c r="AM47"/>
      <c r="AN47"/>
    </row>
    <row r="48" spans="1:40" s="187" customFormat="1" ht="15.75" x14ac:dyDescent="0.25">
      <c r="A48" s="212" t="s">
        <v>255</v>
      </c>
      <c r="B48" s="213"/>
      <c r="C48" s="213"/>
      <c r="D48" s="213"/>
      <c r="E48" s="213"/>
      <c r="F48" s="213"/>
      <c r="G48" s="213"/>
      <c r="H48" s="213"/>
      <c r="I48" s="213"/>
      <c r="J48" s="213">
        <v>0</v>
      </c>
      <c r="K48" s="213">
        <v>5.8000000000000003E-2</v>
      </c>
      <c r="L48" s="213">
        <v>5.5E-2</v>
      </c>
      <c r="M48" s="213">
        <v>5.5E-2</v>
      </c>
      <c r="N48" s="213">
        <v>5.5E-2</v>
      </c>
      <c r="O48" s="213">
        <v>5.5E-2</v>
      </c>
      <c r="P48" s="213">
        <v>5.5E-2</v>
      </c>
      <c r="Q48" s="213">
        <v>5.5E-2</v>
      </c>
      <c r="R48" s="213">
        <v>5.5E-2</v>
      </c>
      <c r="S48" s="213">
        <v>5.5E-2</v>
      </c>
      <c r="T48" s="213">
        <v>5.5E-2</v>
      </c>
      <c r="U48" s="213">
        <v>5.5E-2</v>
      </c>
      <c r="V48" s="213">
        <v>5.5E-2</v>
      </c>
      <c r="W48" s="213">
        <v>5.5E-2</v>
      </c>
      <c r="X48" s="213">
        <v>5.5E-2</v>
      </c>
      <c r="Y48" s="213">
        <v>5.5E-2</v>
      </c>
      <c r="Z48" s="213">
        <v>5.5E-2</v>
      </c>
      <c r="AA48" s="213">
        <v>5.5E-2</v>
      </c>
      <c r="AB48" s="213">
        <v>5.5E-2</v>
      </c>
      <c r="AC48" s="213">
        <v>5.5E-2</v>
      </c>
      <c r="AD48" s="213">
        <v>5.5E-2</v>
      </c>
      <c r="AE48" s="213">
        <v>5.5E-2</v>
      </c>
      <c r="AF48" s="213">
        <v>5.5E-2</v>
      </c>
      <c r="AG48" s="213">
        <v>5.5E-2</v>
      </c>
      <c r="AH48" s="213">
        <v>5.5E-2</v>
      </c>
      <c r="AI48" s="213">
        <v>5.5E-2</v>
      </c>
      <c r="AJ48" s="213">
        <v>5.5E-2</v>
      </c>
      <c r="AK48"/>
      <c r="AL48"/>
      <c r="AM48"/>
      <c r="AN48"/>
    </row>
    <row r="49" spans="1:40" s="187" customFormat="1" ht="15.75" x14ac:dyDescent="0.25">
      <c r="A49" s="212" t="s">
        <v>254</v>
      </c>
      <c r="B49" s="213"/>
      <c r="C49" s="213"/>
      <c r="D49" s="213"/>
      <c r="E49" s="213"/>
      <c r="F49" s="213"/>
      <c r="G49" s="213"/>
      <c r="H49" s="213"/>
      <c r="I49" s="213"/>
      <c r="J49" s="213">
        <v>0</v>
      </c>
      <c r="K49" s="213">
        <v>5.8000000000000052E-2</v>
      </c>
      <c r="L49" s="213">
        <v>0.11619000000000002</v>
      </c>
      <c r="M49" s="213">
        <v>0.17758045</v>
      </c>
      <c r="N49" s="213">
        <v>0.24234737475000001</v>
      </c>
      <c r="O49" s="213">
        <v>0.31067648036124984</v>
      </c>
      <c r="P49" s="213">
        <v>0.38276368678111861</v>
      </c>
      <c r="Q49" s="213">
        <v>0.45881568955408003</v>
      </c>
      <c r="R49" s="213">
        <v>0.53905055247955436</v>
      </c>
      <c r="S49" s="213">
        <v>0.62369833286592979</v>
      </c>
      <c r="T49" s="213">
        <v>0.71300174117355586</v>
      </c>
      <c r="U49" s="213">
        <v>0.80721683693810142</v>
      </c>
      <c r="V49" s="213">
        <v>0.90661376296969687</v>
      </c>
      <c r="W49" s="213">
        <v>1.0114775199330301</v>
      </c>
      <c r="X49" s="213">
        <v>1.1221087835293466</v>
      </c>
      <c r="Y49" s="213">
        <v>1.2388247666234604</v>
      </c>
      <c r="Z49" s="213">
        <v>1.3619601287877505</v>
      </c>
      <c r="AA49" s="213">
        <v>1.4918679358710767</v>
      </c>
      <c r="AB49" s="213">
        <v>1.6289206723439857</v>
      </c>
      <c r="AC49" s="213">
        <v>1.7735113093229047</v>
      </c>
      <c r="AD49" s="213">
        <v>1.9260544313356642</v>
      </c>
      <c r="AE49" s="213">
        <v>2.0869874250591254</v>
      </c>
      <c r="AF49" s="213">
        <v>2.2567717334373771</v>
      </c>
      <c r="AG49" s="213">
        <v>2.4358941787764326</v>
      </c>
      <c r="AH49" s="213">
        <v>2.6248683586091359</v>
      </c>
      <c r="AI49" s="213">
        <v>2.8242361183326383</v>
      </c>
      <c r="AJ49" s="213">
        <v>3.0345691048409336</v>
      </c>
      <c r="AK49"/>
      <c r="AL49"/>
      <c r="AM49"/>
      <c r="AN49"/>
    </row>
    <row r="50" spans="1:40" s="187" customFormat="1" ht="16.5" thickBot="1" x14ac:dyDescent="0.3">
      <c r="A50" s="214" t="s">
        <v>437</v>
      </c>
      <c r="B50" s="174">
        <v>6905359.9500000002</v>
      </c>
      <c r="C50" s="174">
        <v>2417819.9499999997</v>
      </c>
      <c r="D50" s="174"/>
      <c r="E50" s="174"/>
      <c r="F50" s="174"/>
      <c r="G50" s="174"/>
      <c r="H50" s="174"/>
      <c r="I50" s="174">
        <v>17147700</v>
      </c>
      <c r="J50" s="174">
        <v>40429151.999999993</v>
      </c>
      <c r="K50" s="174">
        <v>59883659.942400001</v>
      </c>
      <c r="L50" s="174">
        <v>74729674.722977281</v>
      </c>
      <c r="M50" s="178">
        <v>78839806.832741022</v>
      </c>
      <c r="N50" s="174">
        <v>83175996.208541781</v>
      </c>
      <c r="O50" s="174">
        <v>87750676.000011578</v>
      </c>
      <c r="P50" s="174">
        <v>92576963.180012211</v>
      </c>
      <c r="Q50" s="174">
        <v>97668696.154912874</v>
      </c>
      <c r="R50" s="174">
        <v>103040474.44343308</v>
      </c>
      <c r="S50" s="174">
        <v>108707700.53782189</v>
      </c>
      <c r="T50" s="174">
        <v>114686624.06740208</v>
      </c>
      <c r="U50" s="174">
        <v>120994388.39110918</v>
      </c>
      <c r="V50" s="174">
        <v>127649079.75262018</v>
      </c>
      <c r="W50" s="174">
        <v>134669779.13901427</v>
      </c>
      <c r="X50" s="174">
        <v>142076616.99166006</v>
      </c>
      <c r="Y50" s="174">
        <v>149890830.92620134</v>
      </c>
      <c r="Z50" s="174">
        <v>158134826.6271424</v>
      </c>
      <c r="AA50" s="174">
        <v>166832242.09163523</v>
      </c>
      <c r="AB50" s="174">
        <v>176008015.40667516</v>
      </c>
      <c r="AC50" s="174">
        <v>185688456.2540423</v>
      </c>
      <c r="AD50" s="174">
        <v>195901321.34801462</v>
      </c>
      <c r="AE50" s="174">
        <v>206675894.0221554</v>
      </c>
      <c r="AF50" s="174">
        <v>218043068.19337395</v>
      </c>
      <c r="AG50" s="174">
        <v>230035436.94400951</v>
      </c>
      <c r="AH50" s="174">
        <v>242687385.97593004</v>
      </c>
      <c r="AI50" s="174">
        <v>256035192.20460618</v>
      </c>
      <c r="AJ50" s="174">
        <v>270117127.77585948</v>
      </c>
      <c r="AK50"/>
      <c r="AL50"/>
      <c r="AM50"/>
      <c r="AN50"/>
    </row>
    <row r="51" spans="1:40" s="187" customFormat="1" ht="16.5" thickBot="1" x14ac:dyDescent="0.3">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c r="AI51" s="177"/>
      <c r="AJ51" s="177"/>
      <c r="AK51"/>
      <c r="AL51"/>
      <c r="AM51"/>
      <c r="AN51"/>
    </row>
    <row r="52" spans="1:40" s="187" customFormat="1" ht="15.75" x14ac:dyDescent="0.25">
      <c r="A52" s="215" t="s">
        <v>253</v>
      </c>
      <c r="B52" s="172">
        <v>1</v>
      </c>
      <c r="C52" s="172">
        <v>2</v>
      </c>
      <c r="D52" s="172">
        <v>3</v>
      </c>
      <c r="E52" s="172">
        <v>4</v>
      </c>
      <c r="F52" s="172">
        <v>5</v>
      </c>
      <c r="G52" s="172">
        <v>6</v>
      </c>
      <c r="H52" s="172">
        <v>7</v>
      </c>
      <c r="I52" s="172">
        <v>8</v>
      </c>
      <c r="J52" s="172">
        <v>9</v>
      </c>
      <c r="K52" s="172">
        <v>10</v>
      </c>
      <c r="L52" s="172">
        <v>11</v>
      </c>
      <c r="M52" s="172">
        <v>12</v>
      </c>
      <c r="N52" s="172">
        <v>13</v>
      </c>
      <c r="O52" s="172">
        <v>14</v>
      </c>
      <c r="P52" s="172">
        <v>15</v>
      </c>
      <c r="Q52" s="172">
        <v>16</v>
      </c>
      <c r="R52" s="172">
        <v>17</v>
      </c>
      <c r="S52" s="172">
        <v>18</v>
      </c>
      <c r="T52" s="172">
        <v>19</v>
      </c>
      <c r="U52" s="172">
        <v>20</v>
      </c>
      <c r="V52" s="172">
        <v>21</v>
      </c>
      <c r="W52" s="172">
        <v>22</v>
      </c>
      <c r="X52" s="172">
        <v>23</v>
      </c>
      <c r="Y52" s="172">
        <v>24</v>
      </c>
      <c r="Z52" s="172">
        <v>25</v>
      </c>
      <c r="AA52" s="172">
        <v>26</v>
      </c>
      <c r="AB52" s="172">
        <v>27</v>
      </c>
      <c r="AC52" s="172">
        <v>28</v>
      </c>
      <c r="AD52" s="172">
        <v>29</v>
      </c>
      <c r="AE52" s="172">
        <v>30</v>
      </c>
      <c r="AF52" s="172">
        <v>31</v>
      </c>
      <c r="AG52" s="172">
        <v>32</v>
      </c>
      <c r="AH52" s="172">
        <v>33</v>
      </c>
      <c r="AI52" s="172">
        <v>34</v>
      </c>
      <c r="AJ52" s="172">
        <v>35</v>
      </c>
      <c r="AK52"/>
      <c r="AL52"/>
      <c r="AM52"/>
      <c r="AN52"/>
    </row>
    <row r="53" spans="1:40" s="187" customFormat="1" ht="15.75" x14ac:dyDescent="0.25">
      <c r="A53" s="212" t="s">
        <v>252</v>
      </c>
      <c r="B53" s="173">
        <v>0</v>
      </c>
      <c r="C53" s="173">
        <v>0</v>
      </c>
      <c r="D53" s="173">
        <v>0</v>
      </c>
      <c r="E53" s="173">
        <v>0</v>
      </c>
      <c r="F53" s="173">
        <v>0</v>
      </c>
      <c r="G53" s="173">
        <v>0</v>
      </c>
      <c r="H53" s="173">
        <v>0</v>
      </c>
      <c r="I53" s="173">
        <v>0</v>
      </c>
      <c r="J53" s="173">
        <v>0</v>
      </c>
      <c r="K53" s="173">
        <v>0</v>
      </c>
      <c r="L53" s="173">
        <v>0</v>
      </c>
      <c r="M53" s="173">
        <v>0</v>
      </c>
      <c r="N53" s="173">
        <v>0</v>
      </c>
      <c r="O53" s="173">
        <v>0</v>
      </c>
      <c r="P53" s="173">
        <v>0</v>
      </c>
      <c r="Q53" s="173">
        <v>0</v>
      </c>
      <c r="R53" s="173">
        <v>0</v>
      </c>
      <c r="S53" s="173">
        <v>0</v>
      </c>
      <c r="T53" s="173">
        <v>0</v>
      </c>
      <c r="U53" s="173">
        <v>0</v>
      </c>
      <c r="V53" s="173">
        <v>0</v>
      </c>
      <c r="W53" s="173">
        <v>0</v>
      </c>
      <c r="X53" s="173">
        <v>0</v>
      </c>
      <c r="Y53" s="173">
        <v>0</v>
      </c>
      <c r="Z53" s="173">
        <v>0</v>
      </c>
      <c r="AA53" s="173">
        <v>0</v>
      </c>
      <c r="AB53" s="173">
        <v>0</v>
      </c>
      <c r="AC53" s="173">
        <v>0</v>
      </c>
      <c r="AD53" s="173">
        <v>0</v>
      </c>
      <c r="AE53" s="173">
        <v>0</v>
      </c>
      <c r="AF53" s="173">
        <v>0</v>
      </c>
      <c r="AG53" s="173">
        <v>0</v>
      </c>
      <c r="AH53" s="173">
        <v>0</v>
      </c>
      <c r="AI53" s="173">
        <v>0</v>
      </c>
      <c r="AJ53" s="173">
        <v>0</v>
      </c>
      <c r="AK53"/>
      <c r="AL53"/>
      <c r="AM53"/>
      <c r="AN53"/>
    </row>
    <row r="54" spans="1:40" s="187" customFormat="1" ht="15.75" x14ac:dyDescent="0.25">
      <c r="A54" s="212" t="s">
        <v>251</v>
      </c>
      <c r="B54" s="173">
        <v>0</v>
      </c>
      <c r="C54" s="173">
        <v>0</v>
      </c>
      <c r="D54" s="173">
        <v>0</v>
      </c>
      <c r="E54" s="173">
        <v>0</v>
      </c>
      <c r="F54" s="173">
        <v>0</v>
      </c>
      <c r="G54" s="173">
        <v>0</v>
      </c>
      <c r="H54" s="173">
        <v>0</v>
      </c>
      <c r="I54" s="173">
        <v>0</v>
      </c>
      <c r="J54" s="173">
        <v>0</v>
      </c>
      <c r="K54" s="173">
        <v>0</v>
      </c>
      <c r="L54" s="173">
        <v>0</v>
      </c>
      <c r="M54" s="173">
        <v>0</v>
      </c>
      <c r="N54" s="173">
        <v>0</v>
      </c>
      <c r="O54" s="173">
        <v>0</v>
      </c>
      <c r="P54" s="173">
        <v>0</v>
      </c>
      <c r="Q54" s="173">
        <v>0</v>
      </c>
      <c r="R54" s="173">
        <v>0</v>
      </c>
      <c r="S54" s="173">
        <v>0</v>
      </c>
      <c r="T54" s="173">
        <v>0</v>
      </c>
      <c r="U54" s="173">
        <v>0</v>
      </c>
      <c r="V54" s="173">
        <v>0</v>
      </c>
      <c r="W54" s="173">
        <v>0</v>
      </c>
      <c r="X54" s="173">
        <v>0</v>
      </c>
      <c r="Y54" s="173">
        <v>0</v>
      </c>
      <c r="Z54" s="173">
        <v>0</v>
      </c>
      <c r="AA54" s="173">
        <v>0</v>
      </c>
      <c r="AB54" s="173">
        <v>0</v>
      </c>
      <c r="AC54" s="173">
        <v>0</v>
      </c>
      <c r="AD54" s="173">
        <v>0</v>
      </c>
      <c r="AE54" s="173">
        <v>0</v>
      </c>
      <c r="AF54" s="173">
        <v>0</v>
      </c>
      <c r="AG54" s="173">
        <v>0</v>
      </c>
      <c r="AH54" s="173">
        <v>0</v>
      </c>
      <c r="AI54" s="173">
        <v>0</v>
      </c>
      <c r="AJ54" s="173">
        <v>0</v>
      </c>
      <c r="AK54"/>
      <c r="AL54"/>
      <c r="AM54"/>
      <c r="AN54"/>
    </row>
    <row r="55" spans="1:40" s="187" customFormat="1" ht="15.75" x14ac:dyDescent="0.25">
      <c r="A55" s="212" t="s">
        <v>250</v>
      </c>
      <c r="B55" s="173">
        <v>0</v>
      </c>
      <c r="C55" s="173">
        <v>0</v>
      </c>
      <c r="D55" s="173">
        <v>0</v>
      </c>
      <c r="E55" s="173">
        <v>0</v>
      </c>
      <c r="F55" s="173">
        <v>0</v>
      </c>
      <c r="G55" s="173">
        <v>0</v>
      </c>
      <c r="H55" s="173">
        <v>0</v>
      </c>
      <c r="I55" s="173">
        <v>0</v>
      </c>
      <c r="J55" s="173">
        <v>0</v>
      </c>
      <c r="K55" s="173">
        <v>0</v>
      </c>
      <c r="L55" s="173">
        <v>0</v>
      </c>
      <c r="M55" s="173">
        <v>0</v>
      </c>
      <c r="N55" s="173">
        <v>0</v>
      </c>
      <c r="O55" s="173">
        <v>0</v>
      </c>
      <c r="P55" s="173">
        <v>0</v>
      </c>
      <c r="Q55" s="173">
        <v>0</v>
      </c>
      <c r="R55" s="173">
        <v>0</v>
      </c>
      <c r="S55" s="173">
        <v>0</v>
      </c>
      <c r="T55" s="173">
        <v>0</v>
      </c>
      <c r="U55" s="173">
        <v>0</v>
      </c>
      <c r="V55" s="173">
        <v>0</v>
      </c>
      <c r="W55" s="173">
        <v>0</v>
      </c>
      <c r="X55" s="173">
        <v>0</v>
      </c>
      <c r="Y55" s="173">
        <v>0</v>
      </c>
      <c r="Z55" s="173">
        <v>0</v>
      </c>
      <c r="AA55" s="173">
        <v>0</v>
      </c>
      <c r="AB55" s="173">
        <v>0</v>
      </c>
      <c r="AC55" s="173">
        <v>0</v>
      </c>
      <c r="AD55" s="173">
        <v>0</v>
      </c>
      <c r="AE55" s="173">
        <v>0</v>
      </c>
      <c r="AF55" s="173">
        <v>0</v>
      </c>
      <c r="AG55" s="173">
        <v>0</v>
      </c>
      <c r="AH55" s="173">
        <v>0</v>
      </c>
      <c r="AI55" s="173">
        <v>0</v>
      </c>
      <c r="AJ55" s="173">
        <v>0</v>
      </c>
      <c r="AK55"/>
      <c r="AL55"/>
      <c r="AM55"/>
      <c r="AN55"/>
    </row>
    <row r="56" spans="1:40" s="216" customFormat="1" ht="16.5" thickBot="1" x14ac:dyDescent="0.3">
      <c r="A56" s="214" t="s">
        <v>249</v>
      </c>
      <c r="B56" s="174">
        <v>0</v>
      </c>
      <c r="C56" s="174">
        <v>0</v>
      </c>
      <c r="D56" s="174">
        <v>0</v>
      </c>
      <c r="E56" s="174">
        <v>0</v>
      </c>
      <c r="F56" s="174">
        <v>0</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v>0</v>
      </c>
      <c r="Y56" s="174">
        <v>0</v>
      </c>
      <c r="Z56" s="174">
        <v>0</v>
      </c>
      <c r="AA56" s="174">
        <v>0</v>
      </c>
      <c r="AB56" s="174">
        <v>0</v>
      </c>
      <c r="AC56" s="174">
        <v>0</v>
      </c>
      <c r="AD56" s="174">
        <v>0</v>
      </c>
      <c r="AE56" s="174">
        <v>0</v>
      </c>
      <c r="AF56" s="174">
        <v>0</v>
      </c>
      <c r="AG56" s="174">
        <v>0</v>
      </c>
      <c r="AH56" s="174">
        <v>0</v>
      </c>
      <c r="AI56" s="174">
        <v>0</v>
      </c>
      <c r="AJ56" s="174">
        <v>0</v>
      </c>
      <c r="AK56" s="187"/>
      <c r="AL56"/>
      <c r="AM56"/>
      <c r="AN56"/>
    </row>
    <row r="57" spans="1:40" s="216" customFormat="1" ht="16.5" thickBot="1" x14ac:dyDescent="0.3">
      <c r="A57" s="217"/>
      <c r="B57" s="218"/>
      <c r="C57" s="218"/>
      <c r="D57" s="218"/>
      <c r="E57" s="218"/>
      <c r="F57" s="218"/>
      <c r="G57" s="218"/>
      <c r="H57" s="218"/>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187"/>
      <c r="AL57"/>
      <c r="AM57"/>
      <c r="AN57"/>
    </row>
    <row r="58" spans="1:40" s="216" customFormat="1" ht="15.75" x14ac:dyDescent="0.25">
      <c r="A58" s="215" t="s">
        <v>438</v>
      </c>
      <c r="B58" s="172">
        <v>1</v>
      </c>
      <c r="C58" s="172">
        <v>2</v>
      </c>
      <c r="D58" s="172">
        <v>3</v>
      </c>
      <c r="E58" s="172">
        <v>4</v>
      </c>
      <c r="F58" s="172">
        <v>5</v>
      </c>
      <c r="G58" s="172">
        <v>6</v>
      </c>
      <c r="H58" s="172">
        <v>7</v>
      </c>
      <c r="I58" s="172">
        <v>8</v>
      </c>
      <c r="J58" s="172">
        <v>9</v>
      </c>
      <c r="K58" s="172">
        <v>10</v>
      </c>
      <c r="L58" s="172">
        <v>11</v>
      </c>
      <c r="M58" s="172">
        <v>12</v>
      </c>
      <c r="N58" s="172">
        <v>13</v>
      </c>
      <c r="O58" s="172">
        <v>14</v>
      </c>
      <c r="P58" s="172">
        <v>15</v>
      </c>
      <c r="Q58" s="172">
        <v>16</v>
      </c>
      <c r="R58" s="172">
        <v>17</v>
      </c>
      <c r="S58" s="172">
        <v>18</v>
      </c>
      <c r="T58" s="172">
        <v>19</v>
      </c>
      <c r="U58" s="172">
        <v>20</v>
      </c>
      <c r="V58" s="172">
        <v>21</v>
      </c>
      <c r="W58" s="172">
        <v>22</v>
      </c>
      <c r="X58" s="172">
        <v>23</v>
      </c>
      <c r="Y58" s="172">
        <v>24</v>
      </c>
      <c r="Z58" s="172">
        <v>25</v>
      </c>
      <c r="AA58" s="172">
        <v>26</v>
      </c>
      <c r="AB58" s="172">
        <v>27</v>
      </c>
      <c r="AC58" s="172">
        <v>28</v>
      </c>
      <c r="AD58" s="172">
        <v>29</v>
      </c>
      <c r="AE58" s="172">
        <v>30</v>
      </c>
      <c r="AF58" s="172">
        <v>31</v>
      </c>
      <c r="AG58" s="172">
        <v>32</v>
      </c>
      <c r="AH58" s="172">
        <v>33</v>
      </c>
      <c r="AI58" s="172">
        <v>34</v>
      </c>
      <c r="AJ58" s="172">
        <v>35</v>
      </c>
      <c r="AK58" s="187"/>
      <c r="AL58"/>
      <c r="AM58"/>
      <c r="AN58"/>
    </row>
    <row r="59" spans="1:40" s="216" customFormat="1" x14ac:dyDescent="0.25">
      <c r="A59" s="220" t="s">
        <v>248</v>
      </c>
      <c r="B59" s="175">
        <v>6905359.9500000002</v>
      </c>
      <c r="C59" s="175">
        <v>2417819.9499999997</v>
      </c>
      <c r="D59" s="175">
        <v>0</v>
      </c>
      <c r="E59" s="175">
        <v>0</v>
      </c>
      <c r="F59" s="175">
        <v>0</v>
      </c>
      <c r="G59" s="175">
        <v>0</v>
      </c>
      <c r="H59" s="175">
        <v>0</v>
      </c>
      <c r="I59" s="175">
        <v>17147700</v>
      </c>
      <c r="J59" s="175">
        <v>40429151.999999993</v>
      </c>
      <c r="K59" s="175">
        <v>59883659.942400001</v>
      </c>
      <c r="L59" s="175">
        <v>74729674.722977281</v>
      </c>
      <c r="M59" s="175">
        <v>78839806.832741022</v>
      </c>
      <c r="N59" s="175">
        <v>83175996.208541781</v>
      </c>
      <c r="O59" s="175">
        <v>87750676.000011578</v>
      </c>
      <c r="P59" s="175">
        <v>92576963.180012211</v>
      </c>
      <c r="Q59" s="175">
        <v>97668696.154912874</v>
      </c>
      <c r="R59" s="175">
        <v>103040474.44343308</v>
      </c>
      <c r="S59" s="175">
        <v>108707700.53782189</v>
      </c>
      <c r="T59" s="175">
        <v>114686624.06740208</v>
      </c>
      <c r="U59" s="175">
        <v>120994388.39110918</v>
      </c>
      <c r="V59" s="175">
        <v>127649079.75262018</v>
      </c>
      <c r="W59" s="175">
        <v>134669779.13901427</v>
      </c>
      <c r="X59" s="175">
        <v>142076616.99166006</v>
      </c>
      <c r="Y59" s="175">
        <v>149890830.92620134</v>
      </c>
      <c r="Z59" s="175">
        <v>158134826.6271424</v>
      </c>
      <c r="AA59" s="175">
        <v>166832242.09163523</v>
      </c>
      <c r="AB59" s="175">
        <v>176008015.40667516</v>
      </c>
      <c r="AC59" s="175">
        <v>185688456.2540423</v>
      </c>
      <c r="AD59" s="175">
        <v>195901321.34801462</v>
      </c>
      <c r="AE59" s="175">
        <v>206675894.0221554</v>
      </c>
      <c r="AF59" s="175">
        <v>218043068.19337395</v>
      </c>
      <c r="AG59" s="175">
        <v>230035436.94400951</v>
      </c>
      <c r="AH59" s="175">
        <v>242687385.97593004</v>
      </c>
      <c r="AI59" s="175">
        <v>256035192.20460618</v>
      </c>
      <c r="AJ59" s="175">
        <v>270117127.77585948</v>
      </c>
      <c r="AK59" s="187"/>
      <c r="AL59"/>
      <c r="AM59"/>
      <c r="AN59"/>
    </row>
    <row r="60" spans="1:40" s="216" customFormat="1" ht="15.75" x14ac:dyDescent="0.25">
      <c r="A60" s="212" t="s">
        <v>247</v>
      </c>
      <c r="B60" s="173">
        <v>0</v>
      </c>
      <c r="C60" s="173">
        <v>0</v>
      </c>
      <c r="D60" s="173">
        <v>0</v>
      </c>
      <c r="E60" s="173">
        <v>0</v>
      </c>
      <c r="F60" s="173">
        <v>0</v>
      </c>
      <c r="G60" s="173">
        <v>0</v>
      </c>
      <c r="H60" s="173">
        <v>-100000</v>
      </c>
      <c r="I60" s="173">
        <v>-100000</v>
      </c>
      <c r="J60" s="173">
        <v>-700000</v>
      </c>
      <c r="K60" s="173">
        <v>-105800</v>
      </c>
      <c r="L60" s="173">
        <v>-111619</v>
      </c>
      <c r="M60" s="173">
        <v>-824306.31500000006</v>
      </c>
      <c r="N60" s="173">
        <v>-2608929.4869749998</v>
      </c>
      <c r="O60" s="173">
        <v>-131067.64803612499</v>
      </c>
      <c r="P60" s="173">
        <v>-967934.58074678294</v>
      </c>
      <c r="Q60" s="173">
        <v>-145881.568955408</v>
      </c>
      <c r="R60" s="173">
        <v>-153905.05524795543</v>
      </c>
      <c r="S60" s="173">
        <v>-1136588.833006151</v>
      </c>
      <c r="T60" s="173">
        <v>-171300.17411735558</v>
      </c>
      <c r="U60" s="173">
        <v>-180721.68369381013</v>
      </c>
      <c r="V60" s="173">
        <v>-5147857.1600181814</v>
      </c>
      <c r="W60" s="173">
        <v>-201147.75199330301</v>
      </c>
      <c r="X60" s="173">
        <v>-212210.87835293467</v>
      </c>
      <c r="Y60" s="173">
        <v>-1567177.3366364222</v>
      </c>
      <c r="Z60" s="173">
        <v>-236196.01287877504</v>
      </c>
      <c r="AA60" s="173">
        <v>-249186.79358710768</v>
      </c>
      <c r="AB60" s="173">
        <v>-1840244.47064079</v>
      </c>
      <c r="AC60" s="173">
        <v>-277351.13093229046</v>
      </c>
      <c r="AD60" s="173">
        <v>-6144714.3058048952</v>
      </c>
      <c r="AE60" s="173">
        <v>-2160891.1975413878</v>
      </c>
      <c r="AF60" s="173">
        <v>-325677.17334373773</v>
      </c>
      <c r="AG60" s="173">
        <v>-343589.41787764325</v>
      </c>
      <c r="AH60" s="173">
        <v>-2537407.8510263953</v>
      </c>
      <c r="AI60" s="173">
        <v>-382423.61183326383</v>
      </c>
      <c r="AJ60" s="173">
        <v>-403456.91048409336</v>
      </c>
      <c r="AK60" s="187"/>
      <c r="AL60"/>
      <c r="AM60"/>
      <c r="AN60"/>
    </row>
    <row r="61" spans="1:40" s="216" customFormat="1" ht="15.75" x14ac:dyDescent="0.25">
      <c r="A61" s="221" t="s">
        <v>246</v>
      </c>
      <c r="B61" s="173"/>
      <c r="C61" s="173"/>
      <c r="D61" s="173"/>
      <c r="E61" s="173"/>
      <c r="F61" s="173"/>
      <c r="G61" s="173"/>
      <c r="H61" s="173">
        <v>0</v>
      </c>
      <c r="I61" s="173">
        <v>0</v>
      </c>
      <c r="J61" s="173">
        <v>-600000</v>
      </c>
      <c r="K61" s="173">
        <v>0</v>
      </c>
      <c r="L61" s="173">
        <v>0</v>
      </c>
      <c r="M61" s="173">
        <v>-706548.27</v>
      </c>
      <c r="N61" s="173">
        <v>0</v>
      </c>
      <c r="O61" s="173">
        <v>0</v>
      </c>
      <c r="P61" s="173">
        <v>-829658.21206867113</v>
      </c>
      <c r="Q61" s="173">
        <v>0</v>
      </c>
      <c r="R61" s="173">
        <v>0</v>
      </c>
      <c r="S61" s="173">
        <v>-974218.99971955793</v>
      </c>
      <c r="T61" s="173">
        <v>0</v>
      </c>
      <c r="U61" s="173">
        <v>0</v>
      </c>
      <c r="V61" s="173">
        <v>-1143968.257781818</v>
      </c>
      <c r="W61" s="173">
        <v>0</v>
      </c>
      <c r="X61" s="173">
        <v>0</v>
      </c>
      <c r="Y61" s="173">
        <v>-1343294.8599740763</v>
      </c>
      <c r="Z61" s="173">
        <v>0</v>
      </c>
      <c r="AA61" s="173">
        <v>0</v>
      </c>
      <c r="AB61" s="173">
        <v>-1577352.4034063914</v>
      </c>
      <c r="AC61" s="173">
        <v>0</v>
      </c>
      <c r="AD61" s="173">
        <v>0</v>
      </c>
      <c r="AE61" s="173">
        <v>-1852192.4550354753</v>
      </c>
      <c r="AF61" s="173">
        <v>0</v>
      </c>
      <c r="AG61" s="173">
        <v>0</v>
      </c>
      <c r="AH61" s="173">
        <v>-2174921.0151654817</v>
      </c>
      <c r="AI61" s="173">
        <v>0</v>
      </c>
      <c r="AJ61" s="173">
        <v>0</v>
      </c>
      <c r="AK61" s="187"/>
      <c r="AL61"/>
      <c r="AM61"/>
      <c r="AN61"/>
    </row>
    <row r="62" spans="1:40" s="216" customFormat="1" ht="15.75" x14ac:dyDescent="0.25">
      <c r="A62" s="221" t="s">
        <v>245</v>
      </c>
      <c r="B62" s="173"/>
      <c r="C62" s="173"/>
      <c r="D62" s="173"/>
      <c r="E62" s="173"/>
      <c r="F62" s="173"/>
      <c r="G62" s="173"/>
      <c r="H62" s="173">
        <v>-100000</v>
      </c>
      <c r="I62" s="173">
        <v>-100000</v>
      </c>
      <c r="J62" s="173">
        <v>-100000</v>
      </c>
      <c r="K62" s="173">
        <v>-105800</v>
      </c>
      <c r="L62" s="173">
        <v>-111619</v>
      </c>
      <c r="M62" s="173">
        <v>-117758.045</v>
      </c>
      <c r="N62" s="173">
        <v>-124234.737475</v>
      </c>
      <c r="O62" s="173">
        <v>-131067.64803612499</v>
      </c>
      <c r="P62" s="173">
        <v>-138276.36867811187</v>
      </c>
      <c r="Q62" s="173">
        <v>-145881.568955408</v>
      </c>
      <c r="R62" s="173">
        <v>-153905.05524795543</v>
      </c>
      <c r="S62" s="173">
        <v>-162369.83328659297</v>
      </c>
      <c r="T62" s="173">
        <v>-171300.17411735558</v>
      </c>
      <c r="U62" s="173">
        <v>-180721.68369381013</v>
      </c>
      <c r="V62" s="173">
        <v>-190661.37629696968</v>
      </c>
      <c r="W62" s="173">
        <v>-201147.75199330301</v>
      </c>
      <c r="X62" s="173">
        <v>-212210.87835293467</v>
      </c>
      <c r="Y62" s="173">
        <v>-223882.47666234605</v>
      </c>
      <c r="Z62" s="173">
        <v>-236196.01287877504</v>
      </c>
      <c r="AA62" s="173">
        <v>-249186.79358710768</v>
      </c>
      <c r="AB62" s="173">
        <v>-262892.06723439856</v>
      </c>
      <c r="AC62" s="173">
        <v>-277351.13093229046</v>
      </c>
      <c r="AD62" s="173">
        <v>-292605.44313356641</v>
      </c>
      <c r="AE62" s="173">
        <v>-308698.74250591255</v>
      </c>
      <c r="AF62" s="173">
        <v>-325677.17334373773</v>
      </c>
      <c r="AG62" s="173">
        <v>-343589.41787764325</v>
      </c>
      <c r="AH62" s="173">
        <v>-362486.83586091362</v>
      </c>
      <c r="AI62" s="173">
        <v>-382423.61183326383</v>
      </c>
      <c r="AJ62" s="173">
        <v>-403456.91048409336</v>
      </c>
      <c r="AK62" s="187"/>
      <c r="AL62"/>
      <c r="AM62"/>
      <c r="AN62"/>
    </row>
    <row r="63" spans="1:40" s="216" customFormat="1" ht="15.75" x14ac:dyDescent="0.25">
      <c r="A63" s="221" t="s">
        <v>445</v>
      </c>
      <c r="B63" s="173"/>
      <c r="C63" s="173"/>
      <c r="D63" s="173"/>
      <c r="E63" s="173"/>
      <c r="F63" s="173"/>
      <c r="G63" s="173"/>
      <c r="H63" s="173">
        <v>0</v>
      </c>
      <c r="I63" s="173">
        <v>0</v>
      </c>
      <c r="J63" s="173">
        <v>0</v>
      </c>
      <c r="K63" s="173">
        <v>0</v>
      </c>
      <c r="L63" s="173">
        <v>0</v>
      </c>
      <c r="M63" s="173">
        <v>0</v>
      </c>
      <c r="N63" s="173">
        <v>-2484694.7494999999</v>
      </c>
      <c r="O63" s="173">
        <v>0</v>
      </c>
      <c r="P63" s="173">
        <v>0</v>
      </c>
      <c r="Q63" s="173">
        <v>0</v>
      </c>
      <c r="R63" s="173">
        <v>0</v>
      </c>
      <c r="S63" s="173">
        <v>0</v>
      </c>
      <c r="T63" s="173">
        <v>0</v>
      </c>
      <c r="U63" s="173">
        <v>0</v>
      </c>
      <c r="V63" s="173">
        <v>-3813227.5259393938</v>
      </c>
      <c r="W63" s="173">
        <v>0</v>
      </c>
      <c r="X63" s="173">
        <v>0</v>
      </c>
      <c r="Y63" s="173">
        <v>0</v>
      </c>
      <c r="Z63" s="173">
        <v>0</v>
      </c>
      <c r="AA63" s="173">
        <v>0</v>
      </c>
      <c r="AB63" s="173">
        <v>0</v>
      </c>
      <c r="AC63" s="173">
        <v>0</v>
      </c>
      <c r="AD63" s="173">
        <v>-5852108.8626713287</v>
      </c>
      <c r="AE63" s="173">
        <v>0</v>
      </c>
      <c r="AF63" s="173">
        <v>0</v>
      </c>
      <c r="AG63" s="173">
        <v>0</v>
      </c>
      <c r="AH63" s="173">
        <v>0</v>
      </c>
      <c r="AI63" s="173">
        <v>0</v>
      </c>
      <c r="AJ63" s="173">
        <v>0</v>
      </c>
      <c r="AK63" s="187"/>
      <c r="AL63"/>
      <c r="AM63"/>
      <c r="AN63"/>
    </row>
    <row r="64" spans="1:40" s="216" customFormat="1" ht="15.75" x14ac:dyDescent="0.25">
      <c r="A64" s="221" t="s">
        <v>435</v>
      </c>
      <c r="B64" s="173">
        <v>0</v>
      </c>
      <c r="C64" s="173">
        <v>0</v>
      </c>
      <c r="D64" s="173">
        <v>0</v>
      </c>
      <c r="E64" s="173">
        <v>0</v>
      </c>
      <c r="F64" s="173">
        <v>0</v>
      </c>
      <c r="G64" s="173">
        <v>0</v>
      </c>
      <c r="H64" s="173">
        <v>0</v>
      </c>
      <c r="I64" s="173">
        <v>0</v>
      </c>
      <c r="J64" s="173">
        <v>0</v>
      </c>
      <c r="K64" s="173">
        <v>0</v>
      </c>
      <c r="L64" s="173">
        <v>0</v>
      </c>
      <c r="M64" s="173">
        <v>0</v>
      </c>
      <c r="N64" s="173">
        <v>0</v>
      </c>
      <c r="O64" s="173">
        <v>0</v>
      </c>
      <c r="P64" s="173">
        <v>0</v>
      </c>
      <c r="Q64" s="173">
        <v>0</v>
      </c>
      <c r="R64" s="173">
        <v>0</v>
      </c>
      <c r="S64" s="173">
        <v>0</v>
      </c>
      <c r="T64" s="173">
        <v>0</v>
      </c>
      <c r="U64" s="173">
        <v>0</v>
      </c>
      <c r="V64" s="173">
        <v>0</v>
      </c>
      <c r="W64" s="173">
        <v>0</v>
      </c>
      <c r="X64" s="173">
        <v>0</v>
      </c>
      <c r="Y64" s="173">
        <v>0</v>
      </c>
      <c r="Z64" s="173">
        <v>0</v>
      </c>
      <c r="AA64" s="173">
        <v>0</v>
      </c>
      <c r="AB64" s="173">
        <v>0</v>
      </c>
      <c r="AC64" s="173">
        <v>0</v>
      </c>
      <c r="AD64" s="173">
        <v>0</v>
      </c>
      <c r="AE64" s="173">
        <v>0</v>
      </c>
      <c r="AF64" s="173">
        <v>0</v>
      </c>
      <c r="AG64" s="173">
        <v>0</v>
      </c>
      <c r="AH64" s="173">
        <v>0</v>
      </c>
      <c r="AI64" s="173">
        <v>0</v>
      </c>
      <c r="AJ64" s="173">
        <v>0</v>
      </c>
      <c r="AK64" s="187"/>
      <c r="AL64"/>
      <c r="AM64"/>
      <c r="AN64"/>
    </row>
    <row r="65" spans="1:40" s="216" customFormat="1" ht="15.75" x14ac:dyDescent="0.25">
      <c r="A65" s="221" t="s">
        <v>435</v>
      </c>
      <c r="B65" s="173">
        <v>0</v>
      </c>
      <c r="C65" s="173">
        <v>0</v>
      </c>
      <c r="D65" s="173">
        <v>0</v>
      </c>
      <c r="E65" s="173">
        <v>0</v>
      </c>
      <c r="F65" s="173">
        <v>0</v>
      </c>
      <c r="G65" s="173">
        <v>0</v>
      </c>
      <c r="H65" s="173">
        <v>0</v>
      </c>
      <c r="I65" s="173">
        <v>0</v>
      </c>
      <c r="J65" s="173">
        <v>0</v>
      </c>
      <c r="K65" s="173">
        <v>0</v>
      </c>
      <c r="L65" s="173">
        <v>0</v>
      </c>
      <c r="M65" s="173">
        <v>0</v>
      </c>
      <c r="N65" s="173">
        <v>0</v>
      </c>
      <c r="O65" s="173">
        <v>0</v>
      </c>
      <c r="P65" s="173">
        <v>0</v>
      </c>
      <c r="Q65" s="173">
        <v>0</v>
      </c>
      <c r="R65" s="173">
        <v>0</v>
      </c>
      <c r="S65" s="173">
        <v>0</v>
      </c>
      <c r="T65" s="173">
        <v>0</v>
      </c>
      <c r="U65" s="173">
        <v>0</v>
      </c>
      <c r="V65" s="173">
        <v>0</v>
      </c>
      <c r="W65" s="173">
        <v>0</v>
      </c>
      <c r="X65" s="173">
        <v>0</v>
      </c>
      <c r="Y65" s="173">
        <v>0</v>
      </c>
      <c r="Z65" s="173">
        <v>0</v>
      </c>
      <c r="AA65" s="173">
        <v>0</v>
      </c>
      <c r="AB65" s="173">
        <v>0</v>
      </c>
      <c r="AC65" s="173">
        <v>0</v>
      </c>
      <c r="AD65" s="173">
        <v>0</v>
      </c>
      <c r="AE65" s="173">
        <v>0</v>
      </c>
      <c r="AF65" s="173">
        <v>0</v>
      </c>
      <c r="AG65" s="173">
        <v>0</v>
      </c>
      <c r="AH65" s="173">
        <v>0</v>
      </c>
      <c r="AI65" s="173">
        <v>0</v>
      </c>
      <c r="AJ65" s="173">
        <v>0</v>
      </c>
      <c r="AK65" s="187"/>
      <c r="AL65"/>
      <c r="AM65"/>
      <c r="AN65"/>
    </row>
    <row r="66" spans="1:40" s="216" customFormat="1" ht="15.75" x14ac:dyDescent="0.25">
      <c r="A66" s="221" t="s">
        <v>447</v>
      </c>
      <c r="B66" s="173">
        <v>0</v>
      </c>
      <c r="C66" s="173">
        <v>0</v>
      </c>
      <c r="D66" s="173">
        <v>0</v>
      </c>
      <c r="E66" s="173">
        <v>0</v>
      </c>
      <c r="F66" s="173">
        <v>0</v>
      </c>
      <c r="G66" s="173">
        <v>0</v>
      </c>
      <c r="H66" s="173">
        <v>0</v>
      </c>
      <c r="I66" s="173">
        <v>0</v>
      </c>
      <c r="J66" s="173">
        <v>0</v>
      </c>
      <c r="K66" s="173">
        <v>0</v>
      </c>
      <c r="L66" s="173">
        <v>0</v>
      </c>
      <c r="M66" s="173">
        <v>0</v>
      </c>
      <c r="N66" s="173">
        <v>0</v>
      </c>
      <c r="O66" s="173">
        <v>0</v>
      </c>
      <c r="P66" s="173">
        <v>0</v>
      </c>
      <c r="Q66" s="173">
        <v>0</v>
      </c>
      <c r="R66" s="173">
        <v>0</v>
      </c>
      <c r="S66" s="173">
        <v>0</v>
      </c>
      <c r="T66" s="173">
        <v>0</v>
      </c>
      <c r="U66" s="173">
        <v>0</v>
      </c>
      <c r="V66" s="173">
        <v>0</v>
      </c>
      <c r="W66" s="173">
        <v>0</v>
      </c>
      <c r="X66" s="173">
        <v>0</v>
      </c>
      <c r="Y66" s="173">
        <v>0</v>
      </c>
      <c r="Z66" s="173">
        <v>0</v>
      </c>
      <c r="AA66" s="173">
        <v>0</v>
      </c>
      <c r="AB66" s="173">
        <v>0</v>
      </c>
      <c r="AC66" s="173">
        <v>0</v>
      </c>
      <c r="AD66" s="173">
        <v>0</v>
      </c>
      <c r="AE66" s="173">
        <v>0</v>
      </c>
      <c r="AF66" s="278">
        <v>0</v>
      </c>
      <c r="AG66" s="278">
        <v>0</v>
      </c>
      <c r="AH66" s="173">
        <v>0</v>
      </c>
      <c r="AI66" s="173">
        <v>0</v>
      </c>
      <c r="AJ66" s="173">
        <v>0</v>
      </c>
      <c r="AK66" s="187"/>
      <c r="AL66"/>
      <c r="AM66"/>
      <c r="AN66"/>
    </row>
    <row r="67" spans="1:40" s="216" customFormat="1" x14ac:dyDescent="0.25">
      <c r="A67" s="222" t="s">
        <v>448</v>
      </c>
      <c r="B67" s="175">
        <v>6905359.9500000002</v>
      </c>
      <c r="C67" s="175">
        <v>2417819.9499999997</v>
      </c>
      <c r="D67" s="175">
        <v>0</v>
      </c>
      <c r="E67" s="175">
        <v>0</v>
      </c>
      <c r="F67" s="175">
        <v>0</v>
      </c>
      <c r="G67" s="175">
        <v>0</v>
      </c>
      <c r="H67" s="175">
        <v>-100000</v>
      </c>
      <c r="I67" s="175">
        <v>17047700</v>
      </c>
      <c r="J67" s="175">
        <v>39729151.999999993</v>
      </c>
      <c r="K67" s="175">
        <v>59777859.942400001</v>
      </c>
      <c r="L67" s="175">
        <v>74618055.722977281</v>
      </c>
      <c r="M67" s="175">
        <v>78015500.517741024</v>
      </c>
      <c r="N67" s="175">
        <v>80567066.721566781</v>
      </c>
      <c r="O67" s="175">
        <v>87619608.351975456</v>
      </c>
      <c r="P67" s="175">
        <v>91609028.599265426</v>
      </c>
      <c r="Q67" s="175">
        <v>97522814.585957468</v>
      </c>
      <c r="R67" s="175">
        <v>102886569.38818511</v>
      </c>
      <c r="S67" s="175">
        <v>107571111.70481575</v>
      </c>
      <c r="T67" s="175">
        <v>114515323.89328472</v>
      </c>
      <c r="U67" s="175">
        <v>120813666.70741537</v>
      </c>
      <c r="V67" s="175">
        <v>122501222.592602</v>
      </c>
      <c r="W67" s="175">
        <v>134468631.38702098</v>
      </c>
      <c r="X67" s="175">
        <v>141864406.11330712</v>
      </c>
      <c r="Y67" s="175">
        <v>148323653.58956492</v>
      </c>
      <c r="Z67" s="175">
        <v>157898630.61426362</v>
      </c>
      <c r="AA67" s="175">
        <v>166583055.29804811</v>
      </c>
      <c r="AB67" s="175">
        <v>174167770.93603438</v>
      </c>
      <c r="AC67" s="175">
        <v>185411105.12311</v>
      </c>
      <c r="AD67" s="175">
        <v>189756607.04220971</v>
      </c>
      <c r="AE67" s="175">
        <v>204515002.82461402</v>
      </c>
      <c r="AF67" s="279">
        <v>217717391.0200302</v>
      </c>
      <c r="AG67" s="279">
        <v>229691847.52613187</v>
      </c>
      <c r="AH67" s="175">
        <v>240149978.12490365</v>
      </c>
      <c r="AI67" s="175">
        <v>255652768.5927729</v>
      </c>
      <c r="AJ67" s="175">
        <v>269713670.8653754</v>
      </c>
      <c r="AK67" s="187"/>
      <c r="AL67"/>
      <c r="AM67"/>
      <c r="AN67"/>
    </row>
    <row r="68" spans="1:40" s="216" customFormat="1" ht="15.75" x14ac:dyDescent="0.25">
      <c r="A68" s="221" t="s">
        <v>241</v>
      </c>
      <c r="B68" s="173"/>
      <c r="C68" s="173"/>
      <c r="D68" s="173"/>
      <c r="E68" s="173"/>
      <c r="F68" s="173"/>
      <c r="G68" s="278"/>
      <c r="H68" s="278">
        <v>-1022635.2</v>
      </c>
      <c r="I68" s="278">
        <v>-5766612.7999999998</v>
      </c>
      <c r="J68" s="278">
        <v>-5766612.7999999998</v>
      </c>
      <c r="K68" s="278">
        <v>-5766612.7999999998</v>
      </c>
      <c r="L68" s="278">
        <v>-7539951.7091199998</v>
      </c>
      <c r="M68" s="278">
        <v>-7539951.7091199998</v>
      </c>
      <c r="N68" s="278">
        <v>-7539951.7091199998</v>
      </c>
      <c r="O68" s="278">
        <v>-7539951.7091199998</v>
      </c>
      <c r="P68" s="278">
        <v>-7539951.7091199998</v>
      </c>
      <c r="Q68" s="278">
        <v>-7539951.7091199998</v>
      </c>
      <c r="R68" s="278">
        <v>-7539951.7091199998</v>
      </c>
      <c r="S68" s="278">
        <v>-7539951.7091199998</v>
      </c>
      <c r="T68" s="278">
        <v>-7539951.7091199998</v>
      </c>
      <c r="U68" s="278">
        <v>-7539951.7091199998</v>
      </c>
      <c r="V68" s="278">
        <v>-7539951.7091199998</v>
      </c>
      <c r="W68" s="278">
        <v>-7539951.7091199998</v>
      </c>
      <c r="X68" s="278">
        <v>-7539951.7091199998</v>
      </c>
      <c r="Y68" s="278">
        <v>-7539951.7091199998</v>
      </c>
      <c r="Z68" s="278">
        <v>-7539951.7091199998</v>
      </c>
      <c r="AA68" s="173">
        <v>-7539951.7091199998</v>
      </c>
      <c r="AB68" s="173">
        <v>-7539951.7091199998</v>
      </c>
      <c r="AC68" s="173">
        <v>-7539951.7091199998</v>
      </c>
      <c r="AD68" s="173">
        <v>-7539951.7091199998</v>
      </c>
      <c r="AE68" s="173">
        <v>-7539951.7091199998</v>
      </c>
      <c r="AF68" s="278">
        <v>-7539951.7091199998</v>
      </c>
      <c r="AG68" s="278">
        <v>-6517316.5091199996</v>
      </c>
      <c r="AH68" s="173">
        <v>-1773338.90912</v>
      </c>
      <c r="AI68" s="173">
        <v>-1773338.90912</v>
      </c>
      <c r="AJ68" s="173">
        <v>-1773338.90912</v>
      </c>
      <c r="AK68" s="223">
        <f>SUM(B68:AJ68)/1.18</f>
        <v>-159744739.60000002</v>
      </c>
      <c r="AL68"/>
      <c r="AM68"/>
      <c r="AN68"/>
    </row>
    <row r="69" spans="1:40" s="216" customFormat="1" x14ac:dyDescent="0.25">
      <c r="A69" s="222" t="s">
        <v>449</v>
      </c>
      <c r="B69" s="175">
        <v>6905359.9500000002</v>
      </c>
      <c r="C69" s="175">
        <v>2417819.9499999997</v>
      </c>
      <c r="D69" s="175">
        <v>0</v>
      </c>
      <c r="E69" s="175">
        <v>0</v>
      </c>
      <c r="F69" s="175">
        <v>0</v>
      </c>
      <c r="G69" s="175">
        <v>0</v>
      </c>
      <c r="H69" s="175">
        <v>-1122635.2</v>
      </c>
      <c r="I69" s="175">
        <v>11281087.199999999</v>
      </c>
      <c r="J69" s="175">
        <v>33962539.199999996</v>
      </c>
      <c r="K69" s="175">
        <v>54011247.142400004</v>
      </c>
      <c r="L69" s="175">
        <v>67078104.013857283</v>
      </c>
      <c r="M69" s="175">
        <v>70475548.808621019</v>
      </c>
      <c r="N69" s="175">
        <v>73027115.012446776</v>
      </c>
      <c r="O69" s="175">
        <v>80079656.642855451</v>
      </c>
      <c r="P69" s="175">
        <v>84069076.890145421</v>
      </c>
      <c r="Q69" s="175">
        <v>89982862.876837462</v>
      </c>
      <c r="R69" s="175">
        <v>95346617.679065108</v>
      </c>
      <c r="S69" s="175">
        <v>100031159.99569574</v>
      </c>
      <c r="T69" s="175">
        <v>106975372.18416472</v>
      </c>
      <c r="U69" s="175">
        <v>113273714.99829537</v>
      </c>
      <c r="V69" s="175">
        <v>114961270.88348199</v>
      </c>
      <c r="W69" s="175">
        <v>126928679.67790097</v>
      </c>
      <c r="X69" s="175">
        <v>134324454.40418711</v>
      </c>
      <c r="Y69" s="175">
        <v>140783701.88044491</v>
      </c>
      <c r="Z69" s="175">
        <v>150358678.90514362</v>
      </c>
      <c r="AA69" s="175">
        <v>159043103.5889281</v>
      </c>
      <c r="AB69" s="175">
        <v>166627819.22691438</v>
      </c>
      <c r="AC69" s="175">
        <v>177871153.41398999</v>
      </c>
      <c r="AD69" s="175">
        <v>182216655.33308971</v>
      </c>
      <c r="AE69" s="175">
        <v>196975051.11549401</v>
      </c>
      <c r="AF69" s="175">
        <v>210177439.3109102</v>
      </c>
      <c r="AG69" s="175">
        <v>223174531.01701188</v>
      </c>
      <c r="AH69" s="175">
        <v>238376639.21578366</v>
      </c>
      <c r="AI69" s="175">
        <v>253879429.68365291</v>
      </c>
      <c r="AJ69" s="175">
        <v>267940331.95625541</v>
      </c>
      <c r="AK69" s="187"/>
      <c r="AL69"/>
      <c r="AM69"/>
      <c r="AN69"/>
    </row>
    <row r="70" spans="1:40" s="216" customFormat="1" ht="15.75" x14ac:dyDescent="0.25">
      <c r="A70" s="221" t="s">
        <v>240</v>
      </c>
      <c r="B70" s="173">
        <v>0</v>
      </c>
      <c r="C70" s="173">
        <v>0</v>
      </c>
      <c r="D70" s="173">
        <v>0</v>
      </c>
      <c r="E70" s="173">
        <v>0</v>
      </c>
      <c r="F70" s="173">
        <v>0</v>
      </c>
      <c r="G70" s="173">
        <v>0</v>
      </c>
      <c r="H70" s="173">
        <v>0</v>
      </c>
      <c r="I70" s="173">
        <v>0</v>
      </c>
      <c r="J70" s="173">
        <v>0</v>
      </c>
      <c r="K70" s="173">
        <v>0</v>
      </c>
      <c r="L70" s="173">
        <v>0</v>
      </c>
      <c r="M70" s="173">
        <v>0</v>
      </c>
      <c r="N70" s="173">
        <v>0</v>
      </c>
      <c r="O70" s="173">
        <v>0</v>
      </c>
      <c r="P70" s="173">
        <v>0</v>
      </c>
      <c r="Q70" s="173">
        <v>0</v>
      </c>
      <c r="R70" s="173">
        <v>0</v>
      </c>
      <c r="S70" s="173">
        <v>0</v>
      </c>
      <c r="T70" s="173">
        <v>0</v>
      </c>
      <c r="U70" s="173">
        <v>0</v>
      </c>
      <c r="V70" s="173">
        <v>0</v>
      </c>
      <c r="W70" s="173">
        <v>0</v>
      </c>
      <c r="X70" s="173">
        <v>0</v>
      </c>
      <c r="Y70" s="173">
        <v>0</v>
      </c>
      <c r="Z70" s="173">
        <v>0</v>
      </c>
      <c r="AA70" s="173">
        <v>0</v>
      </c>
      <c r="AB70" s="173">
        <v>0</v>
      </c>
      <c r="AC70" s="173">
        <v>0</v>
      </c>
      <c r="AD70" s="173">
        <v>0</v>
      </c>
      <c r="AE70" s="173">
        <v>0</v>
      </c>
      <c r="AF70" s="173">
        <v>0</v>
      </c>
      <c r="AG70" s="173">
        <v>0</v>
      </c>
      <c r="AH70" s="173">
        <v>0</v>
      </c>
      <c r="AI70" s="173">
        <v>0</v>
      </c>
      <c r="AJ70" s="173">
        <v>0</v>
      </c>
      <c r="AK70" s="187"/>
      <c r="AL70"/>
      <c r="AM70"/>
      <c r="AN70"/>
    </row>
    <row r="71" spans="1:40" s="216" customFormat="1" x14ac:dyDescent="0.25">
      <c r="A71" s="222" t="s">
        <v>244</v>
      </c>
      <c r="B71" s="175">
        <v>6905359.9500000002</v>
      </c>
      <c r="C71" s="175">
        <v>2417819.9499999997</v>
      </c>
      <c r="D71" s="175">
        <v>0</v>
      </c>
      <c r="E71" s="175">
        <v>0</v>
      </c>
      <c r="F71" s="175">
        <v>0</v>
      </c>
      <c r="G71" s="175">
        <v>0</v>
      </c>
      <c r="H71" s="175">
        <v>-1122635.2</v>
      </c>
      <c r="I71" s="175">
        <v>11281087.199999999</v>
      </c>
      <c r="J71" s="175">
        <v>33962539.199999996</v>
      </c>
      <c r="K71" s="175">
        <v>54011247.142400004</v>
      </c>
      <c r="L71" s="175">
        <v>67078104.013857283</v>
      </c>
      <c r="M71" s="175">
        <v>70475548.808621019</v>
      </c>
      <c r="N71" s="175">
        <v>73027115.012446776</v>
      </c>
      <c r="O71" s="175">
        <v>80079656.642855451</v>
      </c>
      <c r="P71" s="175">
        <v>84069076.890145421</v>
      </c>
      <c r="Q71" s="175">
        <v>89982862.876837462</v>
      </c>
      <c r="R71" s="175">
        <v>95346617.679065108</v>
      </c>
      <c r="S71" s="175">
        <v>100031159.99569574</v>
      </c>
      <c r="T71" s="175">
        <v>106975372.18416472</v>
      </c>
      <c r="U71" s="175">
        <v>113273714.99829537</v>
      </c>
      <c r="V71" s="175">
        <v>114961270.88348199</v>
      </c>
      <c r="W71" s="175">
        <v>126928679.67790097</v>
      </c>
      <c r="X71" s="175">
        <v>134324454.40418711</v>
      </c>
      <c r="Y71" s="175">
        <v>140783701.88044491</v>
      </c>
      <c r="Z71" s="175">
        <v>150358678.90514362</v>
      </c>
      <c r="AA71" s="175">
        <v>159043103.5889281</v>
      </c>
      <c r="AB71" s="175">
        <v>166627819.22691438</v>
      </c>
      <c r="AC71" s="175">
        <v>177871153.41398999</v>
      </c>
      <c r="AD71" s="175">
        <v>182216655.33308971</v>
      </c>
      <c r="AE71" s="175">
        <v>196975051.11549401</v>
      </c>
      <c r="AF71" s="175">
        <v>210177439.3109102</v>
      </c>
      <c r="AG71" s="175">
        <v>223174531.01701188</v>
      </c>
      <c r="AH71" s="175">
        <v>238376639.21578366</v>
      </c>
      <c r="AI71" s="175">
        <v>253879429.68365291</v>
      </c>
      <c r="AJ71" s="175">
        <v>267940331.95625541</v>
      </c>
      <c r="AK71" s="187"/>
      <c r="AL71"/>
      <c r="AM71"/>
      <c r="AN71"/>
    </row>
    <row r="72" spans="1:40" s="216" customFormat="1" ht="15.75" x14ac:dyDescent="0.25">
      <c r="A72" s="221" t="s">
        <v>239</v>
      </c>
      <c r="B72" s="173">
        <v>-1381071.9900000002</v>
      </c>
      <c r="C72" s="173">
        <v>-483563.99</v>
      </c>
      <c r="D72" s="173">
        <v>0</v>
      </c>
      <c r="E72" s="173">
        <v>0</v>
      </c>
      <c r="F72" s="173">
        <v>0</v>
      </c>
      <c r="G72" s="173">
        <v>0</v>
      </c>
      <c r="H72" s="173">
        <v>224527.04</v>
      </c>
      <c r="I72" s="173">
        <v>-2256217.44</v>
      </c>
      <c r="J72" s="173">
        <v>-6792507.8399999999</v>
      </c>
      <c r="K72" s="173">
        <v>-10802249.428480001</v>
      </c>
      <c r="L72" s="173">
        <v>-13415620.802771457</v>
      </c>
      <c r="M72" s="173">
        <v>-14095109.761724204</v>
      </c>
      <c r="N72" s="173">
        <v>-14605423.002489356</v>
      </c>
      <c r="O72" s="173">
        <v>-16015931.32857109</v>
      </c>
      <c r="P72" s="173">
        <v>-16813815.378029086</v>
      </c>
      <c r="Q72" s="173">
        <v>-17996572.575367492</v>
      </c>
      <c r="R72" s="173">
        <v>-19069323.535813022</v>
      </c>
      <c r="S72" s="173">
        <v>-20006231.999139149</v>
      </c>
      <c r="T72" s="173">
        <v>-21395074.436832946</v>
      </c>
      <c r="U72" s="173">
        <v>-22654742.999659076</v>
      </c>
      <c r="V72" s="173">
        <v>-22992254.176696401</v>
      </c>
      <c r="W72" s="173">
        <v>-25385735.935580194</v>
      </c>
      <c r="X72" s="173">
        <v>-26864890.880837426</v>
      </c>
      <c r="Y72" s="173">
        <v>-28156740.376088984</v>
      </c>
      <c r="Z72" s="173">
        <v>-30071735.781028725</v>
      </c>
      <c r="AA72" s="173">
        <v>-31808620.717785623</v>
      </c>
      <c r="AB72" s="173">
        <v>-33325563.845382877</v>
      </c>
      <c r="AC72" s="173">
        <v>-35574230.682797998</v>
      </c>
      <c r="AD72" s="173">
        <v>-36443331.066617943</v>
      </c>
      <c r="AE72" s="173">
        <v>-39395010.223098807</v>
      </c>
      <c r="AF72" s="173">
        <v>-42035487.862182043</v>
      </c>
      <c r="AG72" s="173">
        <v>-44634906.203402378</v>
      </c>
      <c r="AH72" s="173">
        <v>-47675327.843156733</v>
      </c>
      <c r="AI72" s="173">
        <v>-50775885.936730586</v>
      </c>
      <c r="AJ72" s="173">
        <v>-53588066.391251087</v>
      </c>
      <c r="AK72" s="187"/>
      <c r="AL72"/>
      <c r="AM72"/>
      <c r="AN72"/>
    </row>
    <row r="73" spans="1:40" s="216" customFormat="1" ht="15.75" thickBot="1" x14ac:dyDescent="0.3">
      <c r="A73" s="224" t="s">
        <v>243</v>
      </c>
      <c r="B73" s="178">
        <v>5524287.96</v>
      </c>
      <c r="C73" s="178">
        <v>1934255.9599999997</v>
      </c>
      <c r="D73" s="178">
        <v>0</v>
      </c>
      <c r="E73" s="178">
        <v>0</v>
      </c>
      <c r="F73" s="178">
        <v>0</v>
      </c>
      <c r="G73" s="178">
        <v>0</v>
      </c>
      <c r="H73" s="178">
        <v>-898108.15999999992</v>
      </c>
      <c r="I73" s="178">
        <v>9024869.7599999998</v>
      </c>
      <c r="J73" s="178">
        <v>27170031.359999996</v>
      </c>
      <c r="K73" s="178">
        <v>43208997.713920005</v>
      </c>
      <c r="L73" s="178">
        <v>53662483.211085826</v>
      </c>
      <c r="M73" s="178">
        <v>56380439.046896815</v>
      </c>
      <c r="N73" s="178">
        <v>58421692.009957418</v>
      </c>
      <c r="O73" s="178">
        <v>64063725.314284362</v>
      </c>
      <c r="P73" s="178">
        <v>67255261.512116343</v>
      </c>
      <c r="Q73" s="178">
        <v>71986290.301469967</v>
      </c>
      <c r="R73" s="178">
        <v>76277294.14325209</v>
      </c>
      <c r="S73" s="178">
        <v>80024927.996556595</v>
      </c>
      <c r="T73" s="178">
        <v>85580297.747331768</v>
      </c>
      <c r="U73" s="178">
        <v>90618971.99863629</v>
      </c>
      <c r="V73" s="178">
        <v>91969016.706785589</v>
      </c>
      <c r="W73" s="178">
        <v>101542943.74232078</v>
      </c>
      <c r="X73" s="178">
        <v>107459563.52334969</v>
      </c>
      <c r="Y73" s="178">
        <v>112626961.50435594</v>
      </c>
      <c r="Z73" s="178">
        <v>120286943.1241149</v>
      </c>
      <c r="AA73" s="178">
        <v>127234482.87114248</v>
      </c>
      <c r="AB73" s="178">
        <v>133302255.38153151</v>
      </c>
      <c r="AC73" s="178">
        <v>142296922.73119199</v>
      </c>
      <c r="AD73" s="178">
        <v>145773324.26647177</v>
      </c>
      <c r="AE73" s="178">
        <v>157580040.8923952</v>
      </c>
      <c r="AF73" s="178">
        <v>168141951.44872814</v>
      </c>
      <c r="AG73" s="178">
        <v>178539624.81360951</v>
      </c>
      <c r="AH73" s="178">
        <v>190701311.37262693</v>
      </c>
      <c r="AI73" s="178">
        <v>203103543.74692231</v>
      </c>
      <c r="AJ73" s="178">
        <v>214352265.56500432</v>
      </c>
      <c r="AK73" s="187"/>
      <c r="AL73"/>
      <c r="AM73"/>
      <c r="AN73"/>
    </row>
    <row r="74" spans="1:40" s="216" customFormat="1" ht="16.5" thickBot="1" x14ac:dyDescent="0.3">
      <c r="A74" s="217"/>
      <c r="B74" s="225"/>
      <c r="C74" s="225"/>
      <c r="D74" s="225"/>
      <c r="E74" s="225"/>
      <c r="F74" s="225"/>
      <c r="G74" s="225"/>
      <c r="H74" s="225"/>
      <c r="I74" s="226"/>
      <c r="J74" s="226">
        <v>0.5</v>
      </c>
      <c r="K74" s="226">
        <v>1.5</v>
      </c>
      <c r="L74" s="226">
        <v>2.5</v>
      </c>
      <c r="M74" s="226">
        <v>3.5</v>
      </c>
      <c r="N74" s="226">
        <v>4.5</v>
      </c>
      <c r="O74" s="226">
        <v>5.5</v>
      </c>
      <c r="P74" s="226">
        <v>6.5</v>
      </c>
      <c r="Q74" s="226">
        <v>7.5</v>
      </c>
      <c r="R74" s="226">
        <v>8.5</v>
      </c>
      <c r="S74" s="226">
        <v>9.5</v>
      </c>
      <c r="T74" s="226">
        <v>10.5</v>
      </c>
      <c r="U74" s="226">
        <v>11.5</v>
      </c>
      <c r="V74" s="226">
        <v>12.5</v>
      </c>
      <c r="W74" s="226">
        <v>13.5</v>
      </c>
      <c r="X74" s="226">
        <v>14.5</v>
      </c>
      <c r="Y74" s="226">
        <v>15.5</v>
      </c>
      <c r="Z74" s="226">
        <v>16.5</v>
      </c>
      <c r="AA74" s="226">
        <v>17.5</v>
      </c>
      <c r="AB74" s="226">
        <v>18.5</v>
      </c>
      <c r="AC74" s="226">
        <v>19.5</v>
      </c>
      <c r="AD74" s="226">
        <v>20.5</v>
      </c>
      <c r="AE74" s="226">
        <v>21.5</v>
      </c>
      <c r="AF74" s="226">
        <v>22.5</v>
      </c>
      <c r="AG74" s="226">
        <v>23.5</v>
      </c>
      <c r="AH74" s="226">
        <v>24.5</v>
      </c>
      <c r="AI74" s="226">
        <v>25.5</v>
      </c>
      <c r="AJ74" s="226">
        <v>26.5</v>
      </c>
      <c r="AK74" s="187"/>
      <c r="AL74"/>
      <c r="AM74"/>
      <c r="AN74"/>
    </row>
    <row r="75" spans="1:40" s="216" customFormat="1" ht="15.75" x14ac:dyDescent="0.25">
      <c r="A75" s="215" t="s">
        <v>242</v>
      </c>
      <c r="B75" s="172">
        <v>1</v>
      </c>
      <c r="C75" s="172">
        <v>2</v>
      </c>
      <c r="D75" s="172">
        <v>3</v>
      </c>
      <c r="E75" s="172">
        <v>4</v>
      </c>
      <c r="F75" s="172">
        <v>5</v>
      </c>
      <c r="G75" s="172">
        <v>6</v>
      </c>
      <c r="H75" s="172">
        <v>7</v>
      </c>
      <c r="I75" s="172">
        <v>8</v>
      </c>
      <c r="J75" s="172">
        <v>9</v>
      </c>
      <c r="K75" s="172">
        <v>10</v>
      </c>
      <c r="L75" s="172">
        <v>11</v>
      </c>
      <c r="M75" s="172">
        <v>12</v>
      </c>
      <c r="N75" s="172">
        <v>13</v>
      </c>
      <c r="O75" s="172">
        <v>14</v>
      </c>
      <c r="P75" s="172">
        <v>15</v>
      </c>
      <c r="Q75" s="172">
        <v>16</v>
      </c>
      <c r="R75" s="172">
        <v>17</v>
      </c>
      <c r="S75" s="172">
        <v>18</v>
      </c>
      <c r="T75" s="172">
        <v>19</v>
      </c>
      <c r="U75" s="172">
        <v>20</v>
      </c>
      <c r="V75" s="172">
        <v>21</v>
      </c>
      <c r="W75" s="172">
        <v>22</v>
      </c>
      <c r="X75" s="172">
        <v>23</v>
      </c>
      <c r="Y75" s="172">
        <v>24</v>
      </c>
      <c r="Z75" s="172">
        <v>25</v>
      </c>
      <c r="AA75" s="172">
        <v>26</v>
      </c>
      <c r="AB75" s="172">
        <v>27</v>
      </c>
      <c r="AC75" s="172">
        <v>28</v>
      </c>
      <c r="AD75" s="172">
        <v>29</v>
      </c>
      <c r="AE75" s="172">
        <v>30</v>
      </c>
      <c r="AF75" s="172">
        <v>31</v>
      </c>
      <c r="AG75" s="172">
        <v>32</v>
      </c>
      <c r="AH75" s="172">
        <v>33</v>
      </c>
      <c r="AI75" s="172">
        <v>34</v>
      </c>
      <c r="AJ75" s="172">
        <v>35</v>
      </c>
      <c r="AK75" s="187"/>
      <c r="AL75"/>
      <c r="AM75"/>
      <c r="AN75"/>
    </row>
    <row r="76" spans="1:40" s="216" customFormat="1" x14ac:dyDescent="0.25">
      <c r="A76" s="220" t="s">
        <v>449</v>
      </c>
      <c r="B76" s="175">
        <v>6905359.9500000002</v>
      </c>
      <c r="C76" s="175">
        <v>2417819.9499999997</v>
      </c>
      <c r="D76" s="175">
        <v>0</v>
      </c>
      <c r="E76" s="175">
        <v>0</v>
      </c>
      <c r="F76" s="175">
        <v>0</v>
      </c>
      <c r="G76" s="175">
        <v>0</v>
      </c>
      <c r="H76" s="175">
        <v>-1122635.2</v>
      </c>
      <c r="I76" s="175">
        <v>11281087.199999999</v>
      </c>
      <c r="J76" s="175">
        <v>33962539.199999996</v>
      </c>
      <c r="K76" s="175">
        <v>54011247.142400004</v>
      </c>
      <c r="L76" s="175">
        <v>67078104.013857283</v>
      </c>
      <c r="M76" s="175">
        <v>70475548.808621019</v>
      </c>
      <c r="N76" s="175">
        <v>73027115.012446776</v>
      </c>
      <c r="O76" s="175">
        <v>80079656.642855451</v>
      </c>
      <c r="P76" s="175">
        <v>84069076.890145421</v>
      </c>
      <c r="Q76" s="175">
        <v>89982862.876837462</v>
      </c>
      <c r="R76" s="175">
        <v>95346617.679065108</v>
      </c>
      <c r="S76" s="175">
        <v>100031159.99569574</v>
      </c>
      <c r="T76" s="175">
        <v>106975372.18416472</v>
      </c>
      <c r="U76" s="175">
        <v>113273714.99829537</v>
      </c>
      <c r="V76" s="175">
        <v>114961270.88348199</v>
      </c>
      <c r="W76" s="175">
        <v>126928679.67790097</v>
      </c>
      <c r="X76" s="175">
        <v>134324454.40418711</v>
      </c>
      <c r="Y76" s="175">
        <v>140783701.88044491</v>
      </c>
      <c r="Z76" s="175">
        <v>150358678.90514362</v>
      </c>
      <c r="AA76" s="175">
        <v>159043103.5889281</v>
      </c>
      <c r="AB76" s="175">
        <v>166627819.22691438</v>
      </c>
      <c r="AC76" s="175">
        <v>177871153.41398999</v>
      </c>
      <c r="AD76" s="175">
        <v>182216655.33308971</v>
      </c>
      <c r="AE76" s="175">
        <v>196975051.11549401</v>
      </c>
      <c r="AF76" s="175">
        <v>210177439.3109102</v>
      </c>
      <c r="AG76" s="175">
        <v>223174531.01701188</v>
      </c>
      <c r="AH76" s="175">
        <v>238376639.21578366</v>
      </c>
      <c r="AI76" s="175">
        <v>253879429.68365291</v>
      </c>
      <c r="AJ76" s="175">
        <v>267940331.95625541</v>
      </c>
      <c r="AK76" s="187"/>
      <c r="AL76"/>
      <c r="AM76"/>
      <c r="AN76"/>
    </row>
    <row r="77" spans="1:40" s="216" customFormat="1" ht="15.75" x14ac:dyDescent="0.25">
      <c r="A77" s="221" t="s">
        <v>241</v>
      </c>
      <c r="B77" s="173">
        <v>0</v>
      </c>
      <c r="C77" s="173">
        <v>0</v>
      </c>
      <c r="D77" s="173">
        <v>0</v>
      </c>
      <c r="E77" s="173">
        <v>0</v>
      </c>
      <c r="F77" s="173">
        <v>0</v>
      </c>
      <c r="G77" s="173">
        <v>0</v>
      </c>
      <c r="H77" s="173">
        <v>1022635.2</v>
      </c>
      <c r="I77" s="173">
        <v>5766612.7999999998</v>
      </c>
      <c r="J77" s="173">
        <v>5766612.7999999998</v>
      </c>
      <c r="K77" s="173">
        <v>5766612.7999999998</v>
      </c>
      <c r="L77" s="173">
        <v>7539951.7091199998</v>
      </c>
      <c r="M77" s="173">
        <v>7539951.7091199998</v>
      </c>
      <c r="N77" s="173">
        <v>7539951.7091199998</v>
      </c>
      <c r="O77" s="173">
        <v>7539951.7091199998</v>
      </c>
      <c r="P77" s="173">
        <v>7539951.7091199998</v>
      </c>
      <c r="Q77" s="173">
        <v>7539951.7091199998</v>
      </c>
      <c r="R77" s="173">
        <v>7539951.7091199998</v>
      </c>
      <c r="S77" s="173">
        <v>7539951.7091199998</v>
      </c>
      <c r="T77" s="173">
        <v>7539951.7091199998</v>
      </c>
      <c r="U77" s="173">
        <v>7539951.7091199998</v>
      </c>
      <c r="V77" s="173">
        <v>7539951.7091199998</v>
      </c>
      <c r="W77" s="173">
        <v>7539951.7091199998</v>
      </c>
      <c r="X77" s="173">
        <v>7539951.7091199998</v>
      </c>
      <c r="Y77" s="173">
        <v>7539951.7091199998</v>
      </c>
      <c r="Z77" s="173">
        <v>7539951.7091199998</v>
      </c>
      <c r="AA77" s="173">
        <v>7539951.7091199998</v>
      </c>
      <c r="AB77" s="173">
        <v>7539951.7091199998</v>
      </c>
      <c r="AC77" s="173">
        <v>7539951.7091199998</v>
      </c>
      <c r="AD77" s="173">
        <v>7539951.7091199998</v>
      </c>
      <c r="AE77" s="173">
        <v>7539951.7091199998</v>
      </c>
      <c r="AF77" s="173">
        <v>7539951.7091199998</v>
      </c>
      <c r="AG77" s="173">
        <v>6517316.5091199996</v>
      </c>
      <c r="AH77" s="173">
        <v>1773338.90912</v>
      </c>
      <c r="AI77" s="173">
        <v>1773338.90912</v>
      </c>
      <c r="AJ77" s="173">
        <v>1773338.90912</v>
      </c>
      <c r="AK77" s="187"/>
      <c r="AL77"/>
      <c r="AM77"/>
      <c r="AN77"/>
    </row>
    <row r="78" spans="1:40" s="216" customFormat="1" ht="15.75" x14ac:dyDescent="0.25">
      <c r="A78" s="221" t="s">
        <v>240</v>
      </c>
      <c r="B78" s="173">
        <v>0</v>
      </c>
      <c r="C78" s="173">
        <v>0</v>
      </c>
      <c r="D78" s="173">
        <v>0</v>
      </c>
      <c r="E78" s="173">
        <v>0</v>
      </c>
      <c r="F78" s="173">
        <v>0</v>
      </c>
      <c r="G78" s="173">
        <v>0</v>
      </c>
      <c r="H78" s="173">
        <v>0</v>
      </c>
      <c r="I78" s="173">
        <v>0</v>
      </c>
      <c r="J78" s="173">
        <v>0</v>
      </c>
      <c r="K78" s="173">
        <v>0</v>
      </c>
      <c r="L78" s="173">
        <v>0</v>
      </c>
      <c r="M78" s="173">
        <v>0</v>
      </c>
      <c r="N78" s="173">
        <v>0</v>
      </c>
      <c r="O78" s="173">
        <v>0</v>
      </c>
      <c r="P78" s="173">
        <v>0</v>
      </c>
      <c r="Q78" s="173">
        <v>0</v>
      </c>
      <c r="R78" s="173">
        <v>0</v>
      </c>
      <c r="S78" s="173">
        <v>0</v>
      </c>
      <c r="T78" s="173">
        <v>0</v>
      </c>
      <c r="U78" s="173">
        <v>0</v>
      </c>
      <c r="V78" s="173">
        <v>0</v>
      </c>
      <c r="W78" s="173">
        <v>0</v>
      </c>
      <c r="X78" s="173">
        <v>0</v>
      </c>
      <c r="Y78" s="173">
        <v>0</v>
      </c>
      <c r="Z78" s="173">
        <v>0</v>
      </c>
      <c r="AA78" s="173">
        <v>0</v>
      </c>
      <c r="AB78" s="173">
        <v>0</v>
      </c>
      <c r="AC78" s="173">
        <v>0</v>
      </c>
      <c r="AD78" s="173">
        <v>0</v>
      </c>
      <c r="AE78" s="173">
        <v>0</v>
      </c>
      <c r="AF78" s="173">
        <v>0</v>
      </c>
      <c r="AG78" s="173">
        <v>0</v>
      </c>
      <c r="AH78" s="173">
        <v>0</v>
      </c>
      <c r="AI78" s="173">
        <v>0</v>
      </c>
      <c r="AJ78" s="173">
        <v>0</v>
      </c>
      <c r="AK78" s="187"/>
      <c r="AL78"/>
      <c r="AM78"/>
      <c r="AN78"/>
    </row>
    <row r="79" spans="1:40" s="216" customFormat="1" ht="15.75" x14ac:dyDescent="0.25">
      <c r="A79" s="221" t="s">
        <v>239</v>
      </c>
      <c r="B79" s="173">
        <v>-1381071.9900000002</v>
      </c>
      <c r="C79" s="173">
        <v>-483563.99</v>
      </c>
      <c r="D79" s="173">
        <v>0</v>
      </c>
      <c r="E79" s="173">
        <v>0</v>
      </c>
      <c r="F79" s="173">
        <v>0</v>
      </c>
      <c r="G79" s="173">
        <v>0</v>
      </c>
      <c r="H79" s="173">
        <v>224527.04000000004</v>
      </c>
      <c r="I79" s="173">
        <v>-2256217.4399999995</v>
      </c>
      <c r="J79" s="173">
        <v>-6792507.8399999989</v>
      </c>
      <c r="K79" s="173">
        <v>-10802249.428479999</v>
      </c>
      <c r="L79" s="173">
        <v>-13415620.802771457</v>
      </c>
      <c r="M79" s="173">
        <v>-14095109.761724204</v>
      </c>
      <c r="N79" s="173">
        <v>-14605423.002489358</v>
      </c>
      <c r="O79" s="173">
        <v>-16015931.328571089</v>
      </c>
      <c r="P79" s="173">
        <v>-16813815.378029093</v>
      </c>
      <c r="Q79" s="173">
        <v>-17996572.575367495</v>
      </c>
      <c r="R79" s="173">
        <v>-19069323.535813019</v>
      </c>
      <c r="S79" s="173">
        <v>-20006231.99913916</v>
      </c>
      <c r="T79" s="173">
        <v>-21395074.436832935</v>
      </c>
      <c r="U79" s="173">
        <v>-22654742.999659091</v>
      </c>
      <c r="V79" s="173">
        <v>-22992254.17669639</v>
      </c>
      <c r="W79" s="173">
        <v>-25385735.935580194</v>
      </c>
      <c r="X79" s="173">
        <v>-26864890.880837411</v>
      </c>
      <c r="Y79" s="173">
        <v>-28156740.376088977</v>
      </c>
      <c r="Z79" s="173">
        <v>-30071735.781028748</v>
      </c>
      <c r="AA79" s="173">
        <v>-31808620.717785597</v>
      </c>
      <c r="AB79" s="173">
        <v>-33325563.845382869</v>
      </c>
      <c r="AC79" s="173">
        <v>-35574230.682798028</v>
      </c>
      <c r="AD79" s="173">
        <v>-36443331.066617966</v>
      </c>
      <c r="AE79" s="173">
        <v>-39395010.223098814</v>
      </c>
      <c r="AF79" s="173">
        <v>-42035487.862182081</v>
      </c>
      <c r="AG79" s="173">
        <v>-44634906.2034024</v>
      </c>
      <c r="AH79" s="173">
        <v>-47675327.843156695</v>
      </c>
      <c r="AI79" s="173">
        <v>-50775885.936730623</v>
      </c>
      <c r="AJ79" s="173">
        <v>-53588066.391251087</v>
      </c>
      <c r="AK79" s="187"/>
      <c r="AL79"/>
      <c r="AM79"/>
      <c r="AN79"/>
    </row>
    <row r="80" spans="1:40" s="216" customFormat="1" ht="15.75" x14ac:dyDescent="0.25">
      <c r="A80" s="221" t="s">
        <v>238</v>
      </c>
      <c r="B80" s="173">
        <v>-8.9999999664723863E-3</v>
      </c>
      <c r="C80" s="173">
        <v>-8.9999999664723863E-3</v>
      </c>
      <c r="D80" s="173">
        <v>0</v>
      </c>
      <c r="E80" s="173">
        <v>0</v>
      </c>
      <c r="F80" s="173">
        <v>0</v>
      </c>
      <c r="G80" s="173">
        <v>-4587480</v>
      </c>
      <c r="H80" s="173">
        <v>-18735660</v>
      </c>
      <c r="I80" s="173">
        <v>1261010.4792480022</v>
      </c>
      <c r="J80" s="173">
        <v>4887614.082016401</v>
      </c>
      <c r="K80" s="173">
        <v>6470355.3224115949</v>
      </c>
      <c r="L80" s="173">
        <v>10704160.134324001</v>
      </c>
      <c r="M80" s="173">
        <v>0</v>
      </c>
      <c r="N80" s="173">
        <v>0</v>
      </c>
      <c r="O80" s="173">
        <v>0</v>
      </c>
      <c r="P80" s="173">
        <v>0</v>
      </c>
      <c r="Q80" s="173">
        <v>0</v>
      </c>
      <c r="R80" s="173">
        <v>0</v>
      </c>
      <c r="S80" s="173">
        <v>0</v>
      </c>
      <c r="T80" s="173">
        <v>0</v>
      </c>
      <c r="U80" s="173">
        <v>0</v>
      </c>
      <c r="V80" s="173">
        <v>0</v>
      </c>
      <c r="W80" s="173">
        <v>0</v>
      </c>
      <c r="X80" s="173">
        <v>0</v>
      </c>
      <c r="Y80" s="173">
        <v>0</v>
      </c>
      <c r="Z80" s="173">
        <v>0</v>
      </c>
      <c r="AA80" s="173">
        <v>0</v>
      </c>
      <c r="AB80" s="173">
        <v>0</v>
      </c>
      <c r="AC80" s="173">
        <v>0</v>
      </c>
      <c r="AD80" s="173">
        <v>0</v>
      </c>
      <c r="AE80" s="173">
        <v>0</v>
      </c>
      <c r="AF80" s="173">
        <v>0</v>
      </c>
      <c r="AG80" s="173">
        <v>0</v>
      </c>
      <c r="AH80" s="173">
        <v>0</v>
      </c>
      <c r="AI80" s="173">
        <v>0</v>
      </c>
      <c r="AJ80" s="173">
        <v>0</v>
      </c>
      <c r="AK80" s="187"/>
      <c r="AL80"/>
      <c r="AM80"/>
      <c r="AN80"/>
    </row>
    <row r="81" spans="1:40" s="216" customFormat="1" ht="15.75" x14ac:dyDescent="0.25">
      <c r="A81" s="221" t="s">
        <v>237</v>
      </c>
      <c r="B81" s="173">
        <v>0</v>
      </c>
      <c r="C81" s="173">
        <v>0</v>
      </c>
      <c r="D81" s="173">
        <v>0</v>
      </c>
      <c r="E81" s="173">
        <v>0</v>
      </c>
      <c r="F81" s="173">
        <v>0</v>
      </c>
      <c r="G81" s="173">
        <v>0</v>
      </c>
      <c r="H81" s="173">
        <v>0</v>
      </c>
      <c r="I81" s="173">
        <v>0</v>
      </c>
      <c r="J81" s="173">
        <v>0</v>
      </c>
      <c r="K81" s="173">
        <v>0</v>
      </c>
      <c r="L81" s="173">
        <v>0</v>
      </c>
      <c r="M81" s="173">
        <v>0</v>
      </c>
      <c r="N81" s="173">
        <v>0</v>
      </c>
      <c r="O81" s="173">
        <v>0</v>
      </c>
      <c r="P81" s="173">
        <v>0</v>
      </c>
      <c r="Q81" s="173">
        <v>0</v>
      </c>
      <c r="R81" s="173">
        <v>0</v>
      </c>
      <c r="S81" s="173">
        <v>0</v>
      </c>
      <c r="T81" s="173">
        <v>0</v>
      </c>
      <c r="U81" s="173">
        <v>0</v>
      </c>
      <c r="V81" s="173">
        <v>0</v>
      </c>
      <c r="W81" s="173">
        <v>0</v>
      </c>
      <c r="X81" s="173">
        <v>0</v>
      </c>
      <c r="Y81" s="173">
        <v>0</v>
      </c>
      <c r="Z81" s="173">
        <v>0</v>
      </c>
      <c r="AA81" s="173">
        <v>0</v>
      </c>
      <c r="AB81" s="173">
        <v>0</v>
      </c>
      <c r="AC81" s="173">
        <v>0</v>
      </c>
      <c r="AD81" s="173">
        <v>0</v>
      </c>
      <c r="AE81" s="173">
        <v>0</v>
      </c>
      <c r="AF81" s="173">
        <v>0</v>
      </c>
      <c r="AG81" s="173">
        <v>0</v>
      </c>
      <c r="AH81" s="173">
        <v>0</v>
      </c>
      <c r="AI81" s="173">
        <v>0</v>
      </c>
      <c r="AJ81" s="173">
        <v>0</v>
      </c>
      <c r="AK81" s="187"/>
      <c r="AL81"/>
      <c r="AM81"/>
      <c r="AN81"/>
    </row>
    <row r="82" spans="1:40" s="216" customFormat="1" ht="15.75" x14ac:dyDescent="0.25">
      <c r="A82" s="221" t="s">
        <v>439</v>
      </c>
      <c r="B82" s="278">
        <v>-6905360</v>
      </c>
      <c r="C82" s="278">
        <v>-2417819.9999999995</v>
      </c>
      <c r="D82" s="278">
        <v>0</v>
      </c>
      <c r="E82" s="278">
        <v>0</v>
      </c>
      <c r="F82" s="278">
        <v>0</v>
      </c>
      <c r="G82" s="278">
        <v>-25486000</v>
      </c>
      <c r="H82" s="278">
        <v>-103987000</v>
      </c>
      <c r="I82" s="278">
        <v>-10042086.226400001</v>
      </c>
      <c r="J82" s="278">
        <v>-12575740.4332422</v>
      </c>
      <c r="K82" s="278">
        <v>-23831441.4845578</v>
      </c>
      <c r="L82" s="278">
        <v>-3304000</v>
      </c>
      <c r="M82" s="278"/>
      <c r="N82" s="278"/>
      <c r="O82" s="278"/>
      <c r="P82" s="278"/>
      <c r="Q82" s="278"/>
      <c r="R82" s="278"/>
      <c r="S82" s="278"/>
      <c r="T82" s="278"/>
      <c r="U82" s="278"/>
      <c r="V82" s="278"/>
      <c r="W82" s="278"/>
      <c r="X82" s="278"/>
      <c r="Y82" s="278"/>
      <c r="Z82" s="278"/>
      <c r="AA82" s="278"/>
      <c r="AB82" s="278"/>
      <c r="AC82" s="278"/>
      <c r="AD82" s="278"/>
      <c r="AE82" s="278"/>
      <c r="AF82" s="278"/>
      <c r="AG82" s="278"/>
      <c r="AH82" s="278"/>
      <c r="AI82" s="278"/>
      <c r="AJ82" s="278"/>
      <c r="AK82" s="223">
        <f>SUM(B82:AJ82)/1.18</f>
        <v>-159787667.91881356</v>
      </c>
      <c r="AL82"/>
      <c r="AM82"/>
      <c r="AN82"/>
    </row>
    <row r="83" spans="1:40" s="216" customFormat="1" ht="15.75" x14ac:dyDescent="0.25">
      <c r="A83" s="221" t="s">
        <v>236</v>
      </c>
      <c r="B83" s="173">
        <v>0</v>
      </c>
      <c r="C83" s="173">
        <v>0</v>
      </c>
      <c r="D83" s="173">
        <v>0</v>
      </c>
      <c r="E83" s="173">
        <v>0</v>
      </c>
      <c r="F83" s="173">
        <v>0</v>
      </c>
      <c r="G83" s="173">
        <v>0</v>
      </c>
      <c r="H83" s="173">
        <v>0</v>
      </c>
      <c r="I83" s="173">
        <v>0</v>
      </c>
      <c r="J83" s="173">
        <v>0</v>
      </c>
      <c r="K83" s="173">
        <v>0</v>
      </c>
      <c r="L83" s="173">
        <v>0</v>
      </c>
      <c r="M83" s="173">
        <v>0</v>
      </c>
      <c r="N83" s="173">
        <v>0</v>
      </c>
      <c r="O83" s="173">
        <v>0</v>
      </c>
      <c r="P83" s="173">
        <v>0</v>
      </c>
      <c r="Q83" s="173">
        <v>0</v>
      </c>
      <c r="R83" s="173">
        <v>0</v>
      </c>
      <c r="S83" s="173">
        <v>0</v>
      </c>
      <c r="T83" s="173">
        <v>0</v>
      </c>
      <c r="U83" s="173">
        <v>0</v>
      </c>
      <c r="V83" s="173">
        <v>0</v>
      </c>
      <c r="W83" s="173">
        <v>0</v>
      </c>
      <c r="X83" s="173">
        <v>0</v>
      </c>
      <c r="Y83" s="173">
        <v>0</v>
      </c>
      <c r="Z83" s="173">
        <v>0</v>
      </c>
      <c r="AA83" s="173">
        <v>0</v>
      </c>
      <c r="AB83" s="173">
        <v>0</v>
      </c>
      <c r="AC83" s="173">
        <v>0</v>
      </c>
      <c r="AD83" s="173">
        <v>0</v>
      </c>
      <c r="AE83" s="173">
        <v>0</v>
      </c>
      <c r="AF83" s="173">
        <v>0</v>
      </c>
      <c r="AG83" s="173">
        <v>0</v>
      </c>
      <c r="AH83" s="173">
        <v>0</v>
      </c>
      <c r="AI83" s="173">
        <v>0</v>
      </c>
      <c r="AJ83" s="173">
        <v>0</v>
      </c>
      <c r="AK83" s="187"/>
      <c r="AL83"/>
      <c r="AM83"/>
      <c r="AN83"/>
    </row>
    <row r="84" spans="1:40" s="216" customFormat="1" x14ac:dyDescent="0.25">
      <c r="A84" s="222" t="s">
        <v>235</v>
      </c>
      <c r="B84" s="175">
        <v>-1381072.0489999996</v>
      </c>
      <c r="C84" s="175">
        <v>-483564.04899999988</v>
      </c>
      <c r="D84" s="175">
        <v>0</v>
      </c>
      <c r="E84" s="175">
        <v>0</v>
      </c>
      <c r="F84" s="175">
        <v>0</v>
      </c>
      <c r="G84" s="175">
        <v>-30073480</v>
      </c>
      <c r="H84" s="175">
        <v>-122598132.96000001</v>
      </c>
      <c r="I84" s="175">
        <v>6010406.8128480017</v>
      </c>
      <c r="J84" s="175">
        <v>25248517.808774188</v>
      </c>
      <c r="K84" s="175">
        <v>31614524.351773798</v>
      </c>
      <c r="L84" s="175">
        <v>68602595.054529831</v>
      </c>
      <c r="M84" s="175">
        <v>63920390.756016821</v>
      </c>
      <c r="N84" s="175">
        <v>65961643.719077423</v>
      </c>
      <c r="O84" s="175">
        <v>71603677.02340436</v>
      </c>
      <c r="P84" s="175">
        <v>74795213.221236333</v>
      </c>
      <c r="Q84" s="175">
        <v>79526242.010589972</v>
      </c>
      <c r="R84" s="175">
        <v>83817245.852372095</v>
      </c>
      <c r="S84" s="175">
        <v>87564879.705676585</v>
      </c>
      <c r="T84" s="175">
        <v>93120249.456451789</v>
      </c>
      <c r="U84" s="175">
        <v>98158923.707756281</v>
      </c>
      <c r="V84" s="175">
        <v>99508968.41590561</v>
      </c>
      <c r="W84" s="175">
        <v>109082895.45144078</v>
      </c>
      <c r="X84" s="175">
        <v>114999515.23246971</v>
      </c>
      <c r="Y84" s="175">
        <v>120166913.21347594</v>
      </c>
      <c r="Z84" s="175">
        <v>127826894.83323488</v>
      </c>
      <c r="AA84" s="175">
        <v>134774434.58026251</v>
      </c>
      <c r="AB84" s="175">
        <v>140842207.09065151</v>
      </c>
      <c r="AC84" s="175">
        <v>149836874.44031197</v>
      </c>
      <c r="AD84" s="175">
        <v>153313275.97559175</v>
      </c>
      <c r="AE84" s="175">
        <v>165119992.6015152</v>
      </c>
      <c r="AF84" s="175">
        <v>175681903.15784812</v>
      </c>
      <c r="AG84" s="175">
        <v>185056941.32272947</v>
      </c>
      <c r="AH84" s="175">
        <v>192474650.28174695</v>
      </c>
      <c r="AI84" s="175">
        <v>204876882.65604228</v>
      </c>
      <c r="AJ84" s="175">
        <v>216125604.47412431</v>
      </c>
      <c r="AK84" s="187"/>
      <c r="AL84"/>
      <c r="AM84"/>
      <c r="AN84"/>
    </row>
    <row r="85" spans="1:40" s="216" customFormat="1" x14ac:dyDescent="0.25">
      <c r="A85" s="222" t="s">
        <v>450</v>
      </c>
      <c r="B85" s="175">
        <v>-1381072.0489999996</v>
      </c>
      <c r="C85" s="175">
        <v>-1864636.0979999995</v>
      </c>
      <c r="D85" s="175">
        <v>-1864636.0979999995</v>
      </c>
      <c r="E85" s="175">
        <v>-1864636.0979999995</v>
      </c>
      <c r="F85" s="175">
        <v>-1864636.0979999995</v>
      </c>
      <c r="G85" s="175">
        <v>-31938116.098000001</v>
      </c>
      <c r="H85" s="175">
        <v>-154536249.058</v>
      </c>
      <c r="I85" s="175">
        <v>-148525842.245152</v>
      </c>
      <c r="J85" s="175">
        <v>-123277324.43637781</v>
      </c>
      <c r="K85" s="175">
        <v>-91662800.08460401</v>
      </c>
      <c r="L85" s="175">
        <v>-23060205.030074179</v>
      </c>
      <c r="M85" s="175">
        <v>40860185.725942641</v>
      </c>
      <c r="N85" s="175">
        <v>106821829.44502006</v>
      </c>
      <c r="O85" s="175">
        <v>178425506.46842444</v>
      </c>
      <c r="P85" s="175">
        <v>253220719.68966079</v>
      </c>
      <c r="Q85" s="175">
        <v>332746961.70025074</v>
      </c>
      <c r="R85" s="175">
        <v>416564207.55262285</v>
      </c>
      <c r="S85" s="175">
        <v>504129087.25829947</v>
      </c>
      <c r="T85" s="175">
        <v>597249336.71475124</v>
      </c>
      <c r="U85" s="175">
        <v>695408260.42250752</v>
      </c>
      <c r="V85" s="175">
        <v>794917228.83841312</v>
      </c>
      <c r="W85" s="175">
        <v>904000124.28985393</v>
      </c>
      <c r="X85" s="175">
        <v>1018999639.5223236</v>
      </c>
      <c r="Y85" s="175">
        <v>1139166552.7357996</v>
      </c>
      <c r="Z85" s="175">
        <v>1266993447.5690343</v>
      </c>
      <c r="AA85" s="175">
        <v>1401767882.1492968</v>
      </c>
      <c r="AB85" s="175">
        <v>1542610089.2399483</v>
      </c>
      <c r="AC85" s="175">
        <v>1692446963.6802602</v>
      </c>
      <c r="AD85" s="175">
        <v>1845760239.6558518</v>
      </c>
      <c r="AE85" s="175">
        <v>2010880232.2573671</v>
      </c>
      <c r="AF85" s="175">
        <v>2186562135.4152155</v>
      </c>
      <c r="AG85" s="175">
        <v>2371619076.7379451</v>
      </c>
      <c r="AH85" s="175">
        <v>2564093727.0196919</v>
      </c>
      <c r="AI85" s="175">
        <v>2768970609.675734</v>
      </c>
      <c r="AJ85" s="175">
        <v>2985096214.1498585</v>
      </c>
      <c r="AK85" s="187"/>
      <c r="AL85"/>
      <c r="AM85"/>
      <c r="AN85"/>
    </row>
    <row r="86" spans="1:40" s="216" customFormat="1" ht="15.75" x14ac:dyDescent="0.25">
      <c r="A86" s="176" t="s">
        <v>440</v>
      </c>
      <c r="B86" s="179">
        <v>1</v>
      </c>
      <c r="C86" s="179">
        <v>1</v>
      </c>
      <c r="D86" s="179">
        <v>1</v>
      </c>
      <c r="E86" s="179">
        <v>1</v>
      </c>
      <c r="F86" s="179">
        <v>1</v>
      </c>
      <c r="G86" s="179">
        <v>1</v>
      </c>
      <c r="H86" s="179">
        <v>1</v>
      </c>
      <c r="I86" s="179">
        <v>1</v>
      </c>
      <c r="J86" s="179">
        <v>0.9109750373485539</v>
      </c>
      <c r="K86" s="179">
        <v>0.75599588161705711</v>
      </c>
      <c r="L86" s="179">
        <v>0.6273824743710017</v>
      </c>
      <c r="M86" s="179">
        <v>0.52064935632448273</v>
      </c>
      <c r="N86" s="179">
        <v>0.43207415462612664</v>
      </c>
      <c r="O86" s="179">
        <v>0.35856776317520883</v>
      </c>
      <c r="P86" s="179">
        <v>0.29756660844415667</v>
      </c>
      <c r="Q86" s="179">
        <v>0.24694324352212174</v>
      </c>
      <c r="R86" s="179">
        <v>0.20493215230051592</v>
      </c>
      <c r="S86" s="179">
        <v>0.1700681761830008</v>
      </c>
      <c r="T86" s="179">
        <v>0.14113541591950271</v>
      </c>
      <c r="U86" s="179">
        <v>0.11712482648921385</v>
      </c>
      <c r="V86" s="179">
        <v>9.719902613212765E-2</v>
      </c>
      <c r="W86" s="179">
        <v>8.0663092225832109E-2</v>
      </c>
      <c r="X86" s="179">
        <v>6.6940325498615838E-2</v>
      </c>
      <c r="Y86" s="179">
        <v>5.5552137343249659E-2</v>
      </c>
      <c r="Z86" s="179">
        <v>4.6101358791078552E-2</v>
      </c>
      <c r="AA86" s="179">
        <v>3.825838903823945E-2</v>
      </c>
      <c r="AB86" s="179">
        <v>3.174970044667174E-2</v>
      </c>
      <c r="AC86" s="179">
        <v>2.6348299125868668E-2</v>
      </c>
      <c r="AD86" s="179">
        <v>2.1865808403210511E-2</v>
      </c>
      <c r="AE86" s="179">
        <v>1.814589908980126E-2</v>
      </c>
      <c r="AF86" s="179">
        <v>1.5058837418922204E-2</v>
      </c>
      <c r="AG86" s="179">
        <v>1.2496960513628384E-2</v>
      </c>
      <c r="AH86" s="179">
        <v>1.0370921588073345E-2</v>
      </c>
      <c r="AI86" s="179">
        <v>8.6065739320110735E-3</v>
      </c>
      <c r="AJ86" s="179">
        <v>7.1423850058183183E-3</v>
      </c>
      <c r="AK86" s="187"/>
      <c r="AL86"/>
      <c r="AM86"/>
      <c r="AN86"/>
    </row>
    <row r="87" spans="1:40" s="216" customFormat="1" x14ac:dyDescent="0.25">
      <c r="A87" s="220" t="s">
        <v>451</v>
      </c>
      <c r="B87" s="175">
        <v>-1381072.0489999996</v>
      </c>
      <c r="C87" s="175">
        <v>-483564.04899999988</v>
      </c>
      <c r="D87" s="175">
        <v>0</v>
      </c>
      <c r="E87" s="175">
        <v>0</v>
      </c>
      <c r="F87" s="175">
        <v>0</v>
      </c>
      <c r="G87" s="175">
        <v>-30073480</v>
      </c>
      <c r="H87" s="175">
        <v>-122598132.96000001</v>
      </c>
      <c r="I87" s="175">
        <v>6010406.8128480017</v>
      </c>
      <c r="J87" s="175">
        <v>23000769.453843694</v>
      </c>
      <c r="K87" s="175">
        <v>23900450.209223155</v>
      </c>
      <c r="L87" s="175">
        <v>43040065.833582766</v>
      </c>
      <c r="M87" s="175">
        <v>33280110.303129572</v>
      </c>
      <c r="N87" s="175">
        <v>28500321.447670132</v>
      </c>
      <c r="O87" s="175">
        <v>25674770.305402197</v>
      </c>
      <c r="P87" s="175">
        <v>22256557.926100843</v>
      </c>
      <c r="Q87" s="175">
        <v>19638468.14722031</v>
      </c>
      <c r="R87" s="175">
        <v>17176848.592428103</v>
      </c>
      <c r="S87" s="175">
        <v>14891999.389228277</v>
      </c>
      <c r="T87" s="175">
        <v>13142565.137564169</v>
      </c>
      <c r="U87" s="175">
        <v>11496846.907638934</v>
      </c>
      <c r="V87" s="175">
        <v>9672174.8214386739</v>
      </c>
      <c r="W87" s="175">
        <v>8798963.6560603697</v>
      </c>
      <c r="X87" s="175">
        <v>7698104.9818445528</v>
      </c>
      <c r="Y87" s="175">
        <v>6675528.8669493776</v>
      </c>
      <c r="Z87" s="175">
        <v>5892993.5418564258</v>
      </c>
      <c r="AA87" s="175">
        <v>5156252.7505804356</v>
      </c>
      <c r="AB87" s="175">
        <v>4471697.8853762923</v>
      </c>
      <c r="AC87" s="175">
        <v>3947946.7878385652</v>
      </c>
      <c r="AD87" s="175">
        <v>3352318.7181508262</v>
      </c>
      <c r="AE87" s="175">
        <v>2996250.7234558254</v>
      </c>
      <c r="AF87" s="175">
        <v>2645565.2171008703</v>
      </c>
      <c r="AG87" s="175">
        <v>2312649.2884829952</v>
      </c>
      <c r="AH87" s="175">
        <v>1996139.5057638369</v>
      </c>
      <c r="AI87" s="175">
        <v>1763288.037539185</v>
      </c>
      <c r="AJ87" s="175">
        <v>1543652.2767694059</v>
      </c>
      <c r="AK87" s="187"/>
      <c r="AL87"/>
      <c r="AM87"/>
      <c r="AN87"/>
    </row>
    <row r="88" spans="1:40" s="227" customFormat="1" ht="14.25" x14ac:dyDescent="0.2">
      <c r="A88" s="220" t="s">
        <v>452</v>
      </c>
      <c r="B88" s="175">
        <v>-1381072.0489999996</v>
      </c>
      <c r="C88" s="175">
        <v>-1864636.0979999995</v>
      </c>
      <c r="D88" s="175">
        <v>-1864636.0979999995</v>
      </c>
      <c r="E88" s="175">
        <v>-1864636.0979999995</v>
      </c>
      <c r="F88" s="175">
        <v>-1864636.0979999995</v>
      </c>
      <c r="G88" s="175">
        <v>-31938116.098000001</v>
      </c>
      <c r="H88" s="175">
        <v>-154536249.058</v>
      </c>
      <c r="I88" s="175">
        <v>-148525842.245152</v>
      </c>
      <c r="J88" s="175">
        <v>-125525072.7913083</v>
      </c>
      <c r="K88" s="175">
        <v>-101624622.58208515</v>
      </c>
      <c r="L88" s="175">
        <v>-58584556.748502381</v>
      </c>
      <c r="M88" s="175">
        <v>-25304446.445372809</v>
      </c>
      <c r="N88" s="175">
        <v>3195875.0022973232</v>
      </c>
      <c r="O88" s="175">
        <v>28870645.30769952</v>
      </c>
      <c r="P88" s="175">
        <v>51127203.233800367</v>
      </c>
      <c r="Q88" s="175">
        <v>70765671.38102068</v>
      </c>
      <c r="R88" s="175">
        <v>87942519.973448783</v>
      </c>
      <c r="S88" s="175">
        <v>102834519.36267707</v>
      </c>
      <c r="T88" s="175">
        <v>115977084.50024123</v>
      </c>
      <c r="U88" s="175">
        <v>127473931.40788017</v>
      </c>
      <c r="V88" s="175">
        <v>137146106.22931886</v>
      </c>
      <c r="W88" s="175">
        <v>145945069.88537923</v>
      </c>
      <c r="X88" s="175">
        <v>153643174.86722377</v>
      </c>
      <c r="Y88" s="175">
        <v>160318703.73417315</v>
      </c>
      <c r="Z88" s="175">
        <v>166211697.27602959</v>
      </c>
      <c r="AA88" s="175">
        <v>171367950.02661002</v>
      </c>
      <c r="AB88" s="175">
        <v>175839647.91198632</v>
      </c>
      <c r="AC88" s="175">
        <v>179787594.6998249</v>
      </c>
      <c r="AD88" s="175">
        <v>183139913.41797572</v>
      </c>
      <c r="AE88" s="175">
        <v>186136164.14143154</v>
      </c>
      <c r="AF88" s="175">
        <v>188781729.3585324</v>
      </c>
      <c r="AG88" s="175">
        <v>191094378.64701539</v>
      </c>
      <c r="AH88" s="175">
        <v>193090518.15277922</v>
      </c>
      <c r="AI88" s="175">
        <v>194853806.19031841</v>
      </c>
      <c r="AJ88" s="175">
        <v>196397458.46708781</v>
      </c>
      <c r="AK88" s="187"/>
      <c r="AL88" s="216"/>
      <c r="AM88" s="216"/>
      <c r="AN88" s="216"/>
    </row>
    <row r="89" spans="1:40" s="227" customFormat="1" ht="14.25" x14ac:dyDescent="0.2">
      <c r="A89" s="220" t="s">
        <v>453</v>
      </c>
      <c r="B89" s="180">
        <v>0</v>
      </c>
      <c r="C89" s="180">
        <v>0</v>
      </c>
      <c r="D89" s="180">
        <v>0</v>
      </c>
      <c r="E89" s="180">
        <v>0</v>
      </c>
      <c r="F89" s="180">
        <v>0</v>
      </c>
      <c r="G89" s="180">
        <v>0</v>
      </c>
      <c r="H89" s="180">
        <v>0</v>
      </c>
      <c r="I89" s="180">
        <v>0</v>
      </c>
      <c r="J89" s="180">
        <v>0</v>
      </c>
      <c r="K89" s="180">
        <v>0</v>
      </c>
      <c r="L89" s="180">
        <v>0</v>
      </c>
      <c r="M89" s="180">
        <v>5.9511688302327892E-2</v>
      </c>
      <c r="N89" s="180">
        <v>0.12221632555669437</v>
      </c>
      <c r="O89" s="180">
        <v>0.16445365880143159</v>
      </c>
      <c r="P89" s="180">
        <v>0.19302238329487853</v>
      </c>
      <c r="Q89" s="180">
        <v>0.21339230396630371</v>
      </c>
      <c r="R89" s="180">
        <v>0.22816343318072696</v>
      </c>
      <c r="S89" s="180">
        <v>0.23901263152458752</v>
      </c>
      <c r="T89" s="180">
        <v>0.24726200492653594</v>
      </c>
      <c r="U89" s="180">
        <v>0.25356221112339994</v>
      </c>
      <c r="V89" s="180">
        <v>0.25824960963897547</v>
      </c>
      <c r="W89" s="180">
        <v>0.26205685284877456</v>
      </c>
      <c r="X89" s="180">
        <v>0.26505038068218734</v>
      </c>
      <c r="Y89" s="180">
        <v>0.26739986088209822</v>
      </c>
      <c r="Z89" s="180">
        <v>0.26928804181816846</v>
      </c>
      <c r="AA89" s="180">
        <v>0.27079929964398874</v>
      </c>
      <c r="AB89" s="180">
        <v>0.27200346912369278</v>
      </c>
      <c r="AC89" s="180">
        <v>0.27298385151820748</v>
      </c>
      <c r="AD89" s="180">
        <v>0.27375410440724846</v>
      </c>
      <c r="AE89" s="180">
        <v>0.27439288877104517</v>
      </c>
      <c r="AF89" s="180">
        <v>0.27491729694780798</v>
      </c>
      <c r="AG89" s="180">
        <v>0.27534435568482918</v>
      </c>
      <c r="AH89" s="180">
        <v>0.2756883852445382</v>
      </c>
      <c r="AI89" s="180">
        <v>0.27597245449343233</v>
      </c>
      <c r="AJ89" s="180">
        <v>0.27620520413229621</v>
      </c>
      <c r="AK89" s="187"/>
      <c r="AL89" s="216"/>
      <c r="AM89" s="216"/>
      <c r="AN89" s="216"/>
    </row>
    <row r="90" spans="1:40" s="227" customFormat="1" ht="14.25" x14ac:dyDescent="0.2">
      <c r="A90" s="220" t="s">
        <v>454</v>
      </c>
      <c r="B90" s="181">
        <v>0</v>
      </c>
      <c r="C90" s="181">
        <v>0</v>
      </c>
      <c r="D90" s="181">
        <v>0</v>
      </c>
      <c r="E90" s="181">
        <v>0</v>
      </c>
      <c r="F90" s="181">
        <v>0</v>
      </c>
      <c r="G90" s="181">
        <v>0</v>
      </c>
      <c r="H90" s="181">
        <v>0</v>
      </c>
      <c r="I90" s="181">
        <v>0</v>
      </c>
      <c r="J90" s="181">
        <v>0</v>
      </c>
      <c r="K90" s="181">
        <v>0</v>
      </c>
      <c r="L90" s="181">
        <v>0</v>
      </c>
      <c r="M90" s="181">
        <v>11.360764456495497</v>
      </c>
      <c r="N90" s="181">
        <v>0</v>
      </c>
      <c r="O90" s="181">
        <v>0</v>
      </c>
      <c r="P90" s="181">
        <v>0</v>
      </c>
      <c r="Q90" s="181">
        <v>0</v>
      </c>
      <c r="R90" s="181">
        <v>0</v>
      </c>
      <c r="S90" s="181">
        <v>0</v>
      </c>
      <c r="T90" s="181">
        <v>0</v>
      </c>
      <c r="U90" s="181">
        <v>0</v>
      </c>
      <c r="V90" s="181">
        <v>0</v>
      </c>
      <c r="W90" s="181">
        <v>0</v>
      </c>
      <c r="X90" s="181">
        <v>0</v>
      </c>
      <c r="Y90" s="181">
        <v>0</v>
      </c>
      <c r="Z90" s="181">
        <v>0</v>
      </c>
      <c r="AA90" s="181">
        <v>0</v>
      </c>
      <c r="AB90" s="181">
        <v>0</v>
      </c>
      <c r="AC90" s="181">
        <v>0</v>
      </c>
      <c r="AD90" s="181">
        <v>0</v>
      </c>
      <c r="AE90" s="181">
        <v>0</v>
      </c>
      <c r="AF90" s="181">
        <v>0</v>
      </c>
      <c r="AG90" s="181">
        <v>0</v>
      </c>
      <c r="AH90" s="181">
        <v>0</v>
      </c>
      <c r="AI90" s="181">
        <v>0</v>
      </c>
      <c r="AJ90" s="181">
        <v>0</v>
      </c>
      <c r="AK90" s="187"/>
      <c r="AL90" s="216"/>
      <c r="AM90" s="216"/>
      <c r="AN90" s="216"/>
    </row>
    <row r="91" spans="1:40" s="227" customFormat="1" thickBot="1" x14ac:dyDescent="0.25">
      <c r="A91" s="228" t="s">
        <v>455</v>
      </c>
      <c r="B91" s="182">
        <v>0</v>
      </c>
      <c r="C91" s="182">
        <v>0</v>
      </c>
      <c r="D91" s="182">
        <v>0</v>
      </c>
      <c r="E91" s="182">
        <v>0</v>
      </c>
      <c r="F91" s="182">
        <v>0</v>
      </c>
      <c r="G91" s="182">
        <v>0</v>
      </c>
      <c r="H91" s="182">
        <v>0</v>
      </c>
      <c r="I91" s="182">
        <v>0</v>
      </c>
      <c r="J91" s="182">
        <v>0</v>
      </c>
      <c r="K91" s="182">
        <v>0</v>
      </c>
      <c r="L91" s="182">
        <v>0</v>
      </c>
      <c r="M91" s="182">
        <v>0</v>
      </c>
      <c r="N91" s="182">
        <v>12.887865299759326</v>
      </c>
      <c r="O91" s="182">
        <v>0</v>
      </c>
      <c r="P91" s="182">
        <v>0</v>
      </c>
      <c r="Q91" s="182">
        <v>0</v>
      </c>
      <c r="R91" s="182">
        <v>0</v>
      </c>
      <c r="S91" s="182">
        <v>0</v>
      </c>
      <c r="T91" s="182">
        <v>0</v>
      </c>
      <c r="U91" s="182">
        <v>0</v>
      </c>
      <c r="V91" s="182">
        <v>0</v>
      </c>
      <c r="W91" s="182">
        <v>0</v>
      </c>
      <c r="X91" s="182">
        <v>0</v>
      </c>
      <c r="Y91" s="182">
        <v>0</v>
      </c>
      <c r="Z91" s="182">
        <v>0</v>
      </c>
      <c r="AA91" s="182">
        <v>0</v>
      </c>
      <c r="AB91" s="182">
        <v>0</v>
      </c>
      <c r="AC91" s="182">
        <v>0</v>
      </c>
      <c r="AD91" s="182">
        <v>0</v>
      </c>
      <c r="AE91" s="182">
        <v>0</v>
      </c>
      <c r="AF91" s="182">
        <v>0</v>
      </c>
      <c r="AG91" s="182">
        <v>0</v>
      </c>
      <c r="AH91" s="182">
        <v>0</v>
      </c>
      <c r="AI91" s="182">
        <v>0</v>
      </c>
      <c r="AJ91" s="182">
        <v>0</v>
      </c>
      <c r="AK91" s="187"/>
      <c r="AL91" s="216"/>
      <c r="AM91" s="216"/>
      <c r="AN91" s="216"/>
    </row>
    <row r="92" spans="1:40" s="227" customFormat="1" ht="15.75" x14ac:dyDescent="0.2">
      <c r="A92" s="177"/>
      <c r="B92" s="229">
        <v>2008</v>
      </c>
      <c r="C92" s="229">
        <v>2009</v>
      </c>
      <c r="D92" s="177">
        <v>2010</v>
      </c>
      <c r="E92" s="177">
        <v>2011</v>
      </c>
      <c r="F92" s="177">
        <v>2012</v>
      </c>
      <c r="G92" s="177">
        <v>2013</v>
      </c>
      <c r="H92" s="177">
        <v>2014</v>
      </c>
      <c r="I92" s="177">
        <v>2015</v>
      </c>
      <c r="J92" s="177">
        <v>2016</v>
      </c>
      <c r="K92" s="177">
        <v>2017</v>
      </c>
      <c r="L92" s="177">
        <v>2018</v>
      </c>
      <c r="M92" s="177">
        <v>2019</v>
      </c>
      <c r="N92" s="177">
        <v>2020</v>
      </c>
      <c r="O92" s="177">
        <v>2021</v>
      </c>
      <c r="P92" s="177">
        <v>2022</v>
      </c>
      <c r="Q92" s="177">
        <v>2023</v>
      </c>
      <c r="R92" s="177">
        <v>2024</v>
      </c>
      <c r="S92" s="177">
        <v>2025</v>
      </c>
      <c r="T92" s="177">
        <v>2026</v>
      </c>
      <c r="U92" s="177">
        <v>2027</v>
      </c>
      <c r="V92" s="280">
        <v>2028</v>
      </c>
      <c r="W92" s="177">
        <v>2029</v>
      </c>
      <c r="X92" s="177">
        <v>2030</v>
      </c>
      <c r="Y92" s="177">
        <v>2031</v>
      </c>
      <c r="Z92" s="177">
        <v>2032</v>
      </c>
      <c r="AA92" s="177">
        <v>2033</v>
      </c>
      <c r="AB92" s="177">
        <v>2034</v>
      </c>
      <c r="AC92" s="177">
        <v>2035</v>
      </c>
      <c r="AD92" s="177">
        <v>2036</v>
      </c>
      <c r="AE92" s="177">
        <v>2037</v>
      </c>
      <c r="AF92" s="177">
        <v>2038</v>
      </c>
      <c r="AG92" s="177">
        <v>2039</v>
      </c>
      <c r="AH92" s="177">
        <v>2040</v>
      </c>
      <c r="AI92" s="177">
        <v>2041</v>
      </c>
      <c r="AJ92" s="177">
        <v>2042</v>
      </c>
      <c r="AK92" s="187"/>
      <c r="AL92" s="216"/>
      <c r="AM92" s="216"/>
      <c r="AN92" s="216"/>
    </row>
    <row r="93" spans="1:40" s="227" customFormat="1" ht="15.6" customHeight="1" x14ac:dyDescent="0.2">
      <c r="A93" s="371" t="s">
        <v>456</v>
      </c>
      <c r="B93" s="371"/>
      <c r="C93" s="371"/>
      <c r="D93" s="371"/>
      <c r="E93" s="371"/>
      <c r="F93" s="371"/>
      <c r="G93" s="371"/>
      <c r="H93" s="371"/>
      <c r="I93" s="371"/>
      <c r="J93" s="371"/>
      <c r="K93" s="371"/>
      <c r="L93" s="371"/>
      <c r="M93" s="371"/>
      <c r="N93" s="371"/>
      <c r="O93" s="371"/>
      <c r="P93" s="371"/>
      <c r="Q93" s="371"/>
      <c r="R93" s="371"/>
      <c r="S93" s="371"/>
      <c r="T93" s="371"/>
      <c r="U93" s="371"/>
      <c r="V93" s="371"/>
      <c r="W93" s="371"/>
      <c r="X93" s="371"/>
      <c r="Y93" s="371"/>
      <c r="Z93" s="371"/>
      <c r="AA93" s="371"/>
      <c r="AB93" s="371"/>
      <c r="AC93" s="371"/>
      <c r="AD93" s="371"/>
      <c r="AE93" s="371"/>
      <c r="AF93" s="371"/>
      <c r="AG93" s="371"/>
      <c r="AH93" s="281"/>
      <c r="AI93" s="281"/>
      <c r="AJ93" s="281"/>
      <c r="AK93" s="187"/>
      <c r="AL93" s="216"/>
      <c r="AM93" s="216"/>
      <c r="AN93" s="216"/>
    </row>
    <row r="94" spans="1:40" s="227" customFormat="1" ht="62.45" customHeight="1" x14ac:dyDescent="0.2">
      <c r="A94" s="372" t="s">
        <v>457</v>
      </c>
      <c r="B94" s="372"/>
      <c r="C94" s="372"/>
      <c r="D94" s="372"/>
      <c r="E94" s="372"/>
      <c r="F94" s="372"/>
      <c r="G94" s="372"/>
      <c r="H94" s="372"/>
      <c r="I94" s="372"/>
      <c r="J94" s="177"/>
      <c r="K94" s="177"/>
      <c r="L94" s="177"/>
      <c r="M94" s="177"/>
      <c r="N94" s="177"/>
      <c r="O94" s="177"/>
      <c r="P94" s="177"/>
      <c r="Q94" s="177"/>
      <c r="R94" s="177"/>
      <c r="S94" s="177"/>
      <c r="T94" s="177"/>
      <c r="U94" s="177"/>
      <c r="V94" s="177"/>
      <c r="W94" s="177"/>
      <c r="X94" s="177"/>
      <c r="Y94" s="177"/>
      <c r="Z94" s="177"/>
      <c r="AA94" s="177"/>
      <c r="AB94" s="177"/>
      <c r="AC94" s="177"/>
      <c r="AD94" s="177"/>
      <c r="AE94" s="177"/>
      <c r="AF94" s="177"/>
      <c r="AG94" s="177"/>
      <c r="AH94" s="177"/>
      <c r="AI94" s="177"/>
      <c r="AJ94" s="177"/>
      <c r="AK94" s="187"/>
      <c r="AL94" s="216"/>
      <c r="AM94" s="216"/>
      <c r="AN94" s="216"/>
    </row>
    <row r="95" spans="1:40" s="227" customFormat="1" ht="15.75" x14ac:dyDescent="0.2">
      <c r="A95" s="177"/>
      <c r="B95" s="177"/>
      <c r="C95" s="230"/>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c r="AC95" s="177"/>
      <c r="AD95" s="177"/>
      <c r="AE95" s="177"/>
      <c r="AF95" s="177"/>
      <c r="AG95" s="177"/>
      <c r="AH95" s="177"/>
      <c r="AI95" s="177"/>
      <c r="AJ95" s="177"/>
      <c r="AK95" s="187"/>
      <c r="AL95" s="216"/>
      <c r="AM95" s="216"/>
      <c r="AN95" s="216"/>
    </row>
    <row r="96" spans="1:40" s="171" customFormat="1" ht="15.75" x14ac:dyDescent="0.2">
      <c r="A96" s="170"/>
      <c r="B96" s="231"/>
      <c r="C96" s="170"/>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282"/>
      <c r="AE96" s="282"/>
      <c r="AF96" s="282"/>
      <c r="AG96" s="282"/>
      <c r="AH96" s="282"/>
      <c r="AI96" s="282"/>
      <c r="AJ96" s="282"/>
      <c r="AK96" s="187"/>
      <c r="AL96" s="216"/>
      <c r="AM96" s="216"/>
      <c r="AN96" s="216"/>
    </row>
    <row r="97" spans="1:40" s="227" customFormat="1" ht="15.75" x14ac:dyDescent="0.2">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87"/>
      <c r="AL97" s="216"/>
      <c r="AM97" s="216"/>
      <c r="AN97" s="216"/>
    </row>
    <row r="98" spans="1:40" ht="15.75"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c r="AC98" s="177"/>
      <c r="AD98" s="177"/>
      <c r="AE98" s="177"/>
      <c r="AF98" s="177"/>
      <c r="AG98" s="177"/>
      <c r="AH98" s="177"/>
      <c r="AI98" s="177"/>
      <c r="AJ98" s="177"/>
    </row>
    <row r="99" spans="1:40" ht="15.75"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c r="AC99" s="177"/>
      <c r="AD99" s="177"/>
      <c r="AE99" s="177"/>
      <c r="AF99" s="177"/>
      <c r="AG99" s="177"/>
      <c r="AH99" s="177"/>
      <c r="AI99" s="177"/>
      <c r="AJ99" s="177"/>
    </row>
    <row r="100" spans="1:40" ht="15.75"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row>
    <row r="101" spans="1:40" ht="15.75"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row>
    <row r="102" spans="1:40" ht="15.75"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row>
  </sheetData>
  <mergeCells count="15">
    <mergeCell ref="A13:H13"/>
    <mergeCell ref="A15:H15"/>
    <mergeCell ref="A16:H16"/>
    <mergeCell ref="A18:H18"/>
    <mergeCell ref="A5:H5"/>
    <mergeCell ref="A7:H7"/>
    <mergeCell ref="A9:H9"/>
    <mergeCell ref="A10:H10"/>
    <mergeCell ref="A12:H12"/>
    <mergeCell ref="A93:AG93"/>
    <mergeCell ref="A94:I94"/>
    <mergeCell ref="D31:F31"/>
    <mergeCell ref="D28:F28"/>
    <mergeCell ref="D29:F29"/>
    <mergeCell ref="D30:F30"/>
  </mergeCells>
  <pageMargins left="0.70866141732283472" right="0.70866141732283472" top="0.37" bottom="0.39"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4" zoomScale="80" zoomScaleSheetLayoutView="80" workbookViewId="0">
      <selection activeCell="A4" sqref="A1:XFD1048576"/>
    </sheetView>
  </sheetViews>
  <sheetFormatPr defaultRowHeight="15.75" x14ac:dyDescent="0.25"/>
  <cols>
    <col min="1" max="1" width="9.140625" style="238"/>
    <col min="2" max="2" width="37.7109375" style="238" customWidth="1"/>
    <col min="3" max="3" width="18.42578125" style="238" customWidth="1"/>
    <col min="4" max="4" width="12.85546875" style="238" customWidth="1"/>
    <col min="5" max="6" width="0" style="238" hidden="1" customWidth="1"/>
    <col min="7" max="7" width="13.28515625" style="238" customWidth="1"/>
    <col min="8" max="8" width="15.5703125" style="238" customWidth="1"/>
    <col min="9" max="10" width="18.28515625" style="238" customWidth="1"/>
    <col min="11" max="11" width="39.7109375" style="238" bestFit="1" customWidth="1"/>
    <col min="12" max="12" width="32.28515625" style="238" customWidth="1"/>
    <col min="13" max="252" width="9.140625" style="238"/>
    <col min="253" max="253" width="37.7109375" style="238" customWidth="1"/>
    <col min="254" max="254" width="9.140625" style="238"/>
    <col min="255" max="255" width="12.85546875" style="238" customWidth="1"/>
    <col min="256" max="257" width="0" style="238" hidden="1" customWidth="1"/>
    <col min="258" max="258" width="18.28515625" style="238" customWidth="1"/>
    <col min="259" max="259" width="64.85546875" style="238" customWidth="1"/>
    <col min="260" max="263" width="9.140625" style="238"/>
    <col min="264" max="264" width="14.85546875" style="238" customWidth="1"/>
    <col min="265" max="508" width="9.140625" style="238"/>
    <col min="509" max="509" width="37.7109375" style="238" customWidth="1"/>
    <col min="510" max="510" width="9.140625" style="238"/>
    <col min="511" max="511" width="12.85546875" style="238" customWidth="1"/>
    <col min="512" max="513" width="0" style="238" hidden="1" customWidth="1"/>
    <col min="514" max="514" width="18.28515625" style="238" customWidth="1"/>
    <col min="515" max="515" width="64.85546875" style="238" customWidth="1"/>
    <col min="516" max="519" width="9.140625" style="238"/>
    <col min="520" max="520" width="14.85546875" style="238" customWidth="1"/>
    <col min="521" max="764" width="9.140625" style="238"/>
    <col min="765" max="765" width="37.7109375" style="238" customWidth="1"/>
    <col min="766" max="766" width="9.140625" style="238"/>
    <col min="767" max="767" width="12.85546875" style="238" customWidth="1"/>
    <col min="768" max="769" width="0" style="238" hidden="1" customWidth="1"/>
    <col min="770" max="770" width="18.28515625" style="238" customWidth="1"/>
    <col min="771" max="771" width="64.85546875" style="238" customWidth="1"/>
    <col min="772" max="775" width="9.140625" style="238"/>
    <col min="776" max="776" width="14.85546875" style="238" customWidth="1"/>
    <col min="777" max="1020" width="9.140625" style="238"/>
    <col min="1021" max="1021" width="37.7109375" style="238" customWidth="1"/>
    <col min="1022" max="1022" width="9.140625" style="238"/>
    <col min="1023" max="1023" width="12.85546875" style="238" customWidth="1"/>
    <col min="1024" max="1025" width="0" style="238" hidden="1" customWidth="1"/>
    <col min="1026" max="1026" width="18.28515625" style="238" customWidth="1"/>
    <col min="1027" max="1027" width="64.85546875" style="238" customWidth="1"/>
    <col min="1028" max="1031" width="9.140625" style="238"/>
    <col min="1032" max="1032" width="14.85546875" style="238" customWidth="1"/>
    <col min="1033" max="1276" width="9.140625" style="238"/>
    <col min="1277" max="1277" width="37.7109375" style="238" customWidth="1"/>
    <col min="1278" max="1278" width="9.140625" style="238"/>
    <col min="1279" max="1279" width="12.85546875" style="238" customWidth="1"/>
    <col min="1280" max="1281" width="0" style="238" hidden="1" customWidth="1"/>
    <col min="1282" max="1282" width="18.28515625" style="238" customWidth="1"/>
    <col min="1283" max="1283" width="64.85546875" style="238" customWidth="1"/>
    <col min="1284" max="1287" width="9.140625" style="238"/>
    <col min="1288" max="1288" width="14.85546875" style="238" customWidth="1"/>
    <col min="1289" max="1532" width="9.140625" style="238"/>
    <col min="1533" max="1533" width="37.7109375" style="238" customWidth="1"/>
    <col min="1534" max="1534" width="9.140625" style="238"/>
    <col min="1535" max="1535" width="12.85546875" style="238" customWidth="1"/>
    <col min="1536" max="1537" width="0" style="238" hidden="1" customWidth="1"/>
    <col min="1538" max="1538" width="18.28515625" style="238" customWidth="1"/>
    <col min="1539" max="1539" width="64.85546875" style="238" customWidth="1"/>
    <col min="1540" max="1543" width="9.140625" style="238"/>
    <col min="1544" max="1544" width="14.85546875" style="238" customWidth="1"/>
    <col min="1545" max="1788" width="9.140625" style="238"/>
    <col min="1789" max="1789" width="37.7109375" style="238" customWidth="1"/>
    <col min="1790" max="1790" width="9.140625" style="238"/>
    <col min="1791" max="1791" width="12.85546875" style="238" customWidth="1"/>
    <col min="1792" max="1793" width="0" style="238" hidden="1" customWidth="1"/>
    <col min="1794" max="1794" width="18.28515625" style="238" customWidth="1"/>
    <col min="1795" max="1795" width="64.85546875" style="238" customWidth="1"/>
    <col min="1796" max="1799" width="9.140625" style="238"/>
    <col min="1800" max="1800" width="14.85546875" style="238" customWidth="1"/>
    <col min="1801" max="2044" width="9.140625" style="238"/>
    <col min="2045" max="2045" width="37.7109375" style="238" customWidth="1"/>
    <col min="2046" max="2046" width="9.140625" style="238"/>
    <col min="2047" max="2047" width="12.85546875" style="238" customWidth="1"/>
    <col min="2048" max="2049" width="0" style="238" hidden="1" customWidth="1"/>
    <col min="2050" max="2050" width="18.28515625" style="238" customWidth="1"/>
    <col min="2051" max="2051" width="64.85546875" style="238" customWidth="1"/>
    <col min="2052" max="2055" width="9.140625" style="238"/>
    <col min="2056" max="2056" width="14.85546875" style="238" customWidth="1"/>
    <col min="2057" max="2300" width="9.140625" style="238"/>
    <col min="2301" max="2301" width="37.7109375" style="238" customWidth="1"/>
    <col min="2302" max="2302" width="9.140625" style="238"/>
    <col min="2303" max="2303" width="12.85546875" style="238" customWidth="1"/>
    <col min="2304" max="2305" width="0" style="238" hidden="1" customWidth="1"/>
    <col min="2306" max="2306" width="18.28515625" style="238" customWidth="1"/>
    <col min="2307" max="2307" width="64.85546875" style="238" customWidth="1"/>
    <col min="2308" max="2311" width="9.140625" style="238"/>
    <col min="2312" max="2312" width="14.85546875" style="238" customWidth="1"/>
    <col min="2313" max="2556" width="9.140625" style="238"/>
    <col min="2557" max="2557" width="37.7109375" style="238" customWidth="1"/>
    <col min="2558" max="2558" width="9.140625" style="238"/>
    <col min="2559" max="2559" width="12.85546875" style="238" customWidth="1"/>
    <col min="2560" max="2561" width="0" style="238" hidden="1" customWidth="1"/>
    <col min="2562" max="2562" width="18.28515625" style="238" customWidth="1"/>
    <col min="2563" max="2563" width="64.85546875" style="238" customWidth="1"/>
    <col min="2564" max="2567" width="9.140625" style="238"/>
    <col min="2568" max="2568" width="14.85546875" style="238" customWidth="1"/>
    <col min="2569" max="2812" width="9.140625" style="238"/>
    <col min="2813" max="2813" width="37.7109375" style="238" customWidth="1"/>
    <col min="2814" max="2814" width="9.140625" style="238"/>
    <col min="2815" max="2815" width="12.85546875" style="238" customWidth="1"/>
    <col min="2816" max="2817" width="0" style="238" hidden="1" customWidth="1"/>
    <col min="2818" max="2818" width="18.28515625" style="238" customWidth="1"/>
    <col min="2819" max="2819" width="64.85546875" style="238" customWidth="1"/>
    <col min="2820" max="2823" width="9.140625" style="238"/>
    <col min="2824" max="2824" width="14.85546875" style="238" customWidth="1"/>
    <col min="2825" max="3068" width="9.140625" style="238"/>
    <col min="3069" max="3069" width="37.7109375" style="238" customWidth="1"/>
    <col min="3070" max="3070" width="9.140625" style="238"/>
    <col min="3071" max="3071" width="12.85546875" style="238" customWidth="1"/>
    <col min="3072" max="3073" width="0" style="238" hidden="1" customWidth="1"/>
    <col min="3074" max="3074" width="18.28515625" style="238" customWidth="1"/>
    <col min="3075" max="3075" width="64.85546875" style="238" customWidth="1"/>
    <col min="3076" max="3079" width="9.140625" style="238"/>
    <col min="3080" max="3080" width="14.85546875" style="238" customWidth="1"/>
    <col min="3081" max="3324" width="9.140625" style="238"/>
    <col min="3325" max="3325" width="37.7109375" style="238" customWidth="1"/>
    <col min="3326" max="3326" width="9.140625" style="238"/>
    <col min="3327" max="3327" width="12.85546875" style="238" customWidth="1"/>
    <col min="3328" max="3329" width="0" style="238" hidden="1" customWidth="1"/>
    <col min="3330" max="3330" width="18.28515625" style="238" customWidth="1"/>
    <col min="3331" max="3331" width="64.85546875" style="238" customWidth="1"/>
    <col min="3332" max="3335" width="9.140625" style="238"/>
    <col min="3336" max="3336" width="14.85546875" style="238" customWidth="1"/>
    <col min="3337" max="3580" width="9.140625" style="238"/>
    <col min="3581" max="3581" width="37.7109375" style="238" customWidth="1"/>
    <col min="3582" max="3582" width="9.140625" style="238"/>
    <col min="3583" max="3583" width="12.85546875" style="238" customWidth="1"/>
    <col min="3584" max="3585" width="0" style="238" hidden="1" customWidth="1"/>
    <col min="3586" max="3586" width="18.28515625" style="238" customWidth="1"/>
    <col min="3587" max="3587" width="64.85546875" style="238" customWidth="1"/>
    <col min="3588" max="3591" width="9.140625" style="238"/>
    <col min="3592" max="3592" width="14.85546875" style="238" customWidth="1"/>
    <col min="3593" max="3836" width="9.140625" style="238"/>
    <col min="3837" max="3837" width="37.7109375" style="238" customWidth="1"/>
    <col min="3838" max="3838" width="9.140625" style="238"/>
    <col min="3839" max="3839" width="12.85546875" style="238" customWidth="1"/>
    <col min="3840" max="3841" width="0" style="238" hidden="1" customWidth="1"/>
    <col min="3842" max="3842" width="18.28515625" style="238" customWidth="1"/>
    <col min="3843" max="3843" width="64.85546875" style="238" customWidth="1"/>
    <col min="3844" max="3847" width="9.140625" style="238"/>
    <col min="3848" max="3848" width="14.85546875" style="238" customWidth="1"/>
    <col min="3849" max="4092" width="9.140625" style="238"/>
    <col min="4093" max="4093" width="37.7109375" style="238" customWidth="1"/>
    <col min="4094" max="4094" width="9.140625" style="238"/>
    <col min="4095" max="4095" width="12.85546875" style="238" customWidth="1"/>
    <col min="4096" max="4097" width="0" style="238" hidden="1" customWidth="1"/>
    <col min="4098" max="4098" width="18.28515625" style="238" customWidth="1"/>
    <col min="4099" max="4099" width="64.85546875" style="238" customWidth="1"/>
    <col min="4100" max="4103" width="9.140625" style="238"/>
    <col min="4104" max="4104" width="14.85546875" style="238" customWidth="1"/>
    <col min="4105" max="4348" width="9.140625" style="238"/>
    <col min="4349" max="4349" width="37.7109375" style="238" customWidth="1"/>
    <col min="4350" max="4350" width="9.140625" style="238"/>
    <col min="4351" max="4351" width="12.85546875" style="238" customWidth="1"/>
    <col min="4352" max="4353" width="0" style="238" hidden="1" customWidth="1"/>
    <col min="4354" max="4354" width="18.28515625" style="238" customWidth="1"/>
    <col min="4355" max="4355" width="64.85546875" style="238" customWidth="1"/>
    <col min="4356" max="4359" width="9.140625" style="238"/>
    <col min="4360" max="4360" width="14.85546875" style="238" customWidth="1"/>
    <col min="4361" max="4604" width="9.140625" style="238"/>
    <col min="4605" max="4605" width="37.7109375" style="238" customWidth="1"/>
    <col min="4606" max="4606" width="9.140625" style="238"/>
    <col min="4607" max="4607" width="12.85546875" style="238" customWidth="1"/>
    <col min="4608" max="4609" width="0" style="238" hidden="1" customWidth="1"/>
    <col min="4610" max="4610" width="18.28515625" style="238" customWidth="1"/>
    <col min="4611" max="4611" width="64.85546875" style="238" customWidth="1"/>
    <col min="4612" max="4615" width="9.140625" style="238"/>
    <col min="4616" max="4616" width="14.85546875" style="238" customWidth="1"/>
    <col min="4617" max="4860" width="9.140625" style="238"/>
    <col min="4861" max="4861" width="37.7109375" style="238" customWidth="1"/>
    <col min="4862" max="4862" width="9.140625" style="238"/>
    <col min="4863" max="4863" width="12.85546875" style="238" customWidth="1"/>
    <col min="4864" max="4865" width="0" style="238" hidden="1" customWidth="1"/>
    <col min="4866" max="4866" width="18.28515625" style="238" customWidth="1"/>
    <col min="4867" max="4867" width="64.85546875" style="238" customWidth="1"/>
    <col min="4868" max="4871" width="9.140625" style="238"/>
    <col min="4872" max="4872" width="14.85546875" style="238" customWidth="1"/>
    <col min="4873" max="5116" width="9.140625" style="238"/>
    <col min="5117" max="5117" width="37.7109375" style="238" customWidth="1"/>
    <col min="5118" max="5118" width="9.140625" style="238"/>
    <col min="5119" max="5119" width="12.85546875" style="238" customWidth="1"/>
    <col min="5120" max="5121" width="0" style="238" hidden="1" customWidth="1"/>
    <col min="5122" max="5122" width="18.28515625" style="238" customWidth="1"/>
    <col min="5123" max="5123" width="64.85546875" style="238" customWidth="1"/>
    <col min="5124" max="5127" width="9.140625" style="238"/>
    <col min="5128" max="5128" width="14.85546875" style="238" customWidth="1"/>
    <col min="5129" max="5372" width="9.140625" style="238"/>
    <col min="5373" max="5373" width="37.7109375" style="238" customWidth="1"/>
    <col min="5374" max="5374" width="9.140625" style="238"/>
    <col min="5375" max="5375" width="12.85546875" style="238" customWidth="1"/>
    <col min="5376" max="5377" width="0" style="238" hidden="1" customWidth="1"/>
    <col min="5378" max="5378" width="18.28515625" style="238" customWidth="1"/>
    <col min="5379" max="5379" width="64.85546875" style="238" customWidth="1"/>
    <col min="5380" max="5383" width="9.140625" style="238"/>
    <col min="5384" max="5384" width="14.85546875" style="238" customWidth="1"/>
    <col min="5385" max="5628" width="9.140625" style="238"/>
    <col min="5629" max="5629" width="37.7109375" style="238" customWidth="1"/>
    <col min="5630" max="5630" width="9.140625" style="238"/>
    <col min="5631" max="5631" width="12.85546875" style="238" customWidth="1"/>
    <col min="5632" max="5633" width="0" style="238" hidden="1" customWidth="1"/>
    <col min="5634" max="5634" width="18.28515625" style="238" customWidth="1"/>
    <col min="5635" max="5635" width="64.85546875" style="238" customWidth="1"/>
    <col min="5636" max="5639" width="9.140625" style="238"/>
    <col min="5640" max="5640" width="14.85546875" style="238" customWidth="1"/>
    <col min="5641" max="5884" width="9.140625" style="238"/>
    <col min="5885" max="5885" width="37.7109375" style="238" customWidth="1"/>
    <col min="5886" max="5886" width="9.140625" style="238"/>
    <col min="5887" max="5887" width="12.85546875" style="238" customWidth="1"/>
    <col min="5888" max="5889" width="0" style="238" hidden="1" customWidth="1"/>
    <col min="5890" max="5890" width="18.28515625" style="238" customWidth="1"/>
    <col min="5891" max="5891" width="64.85546875" style="238" customWidth="1"/>
    <col min="5892" max="5895" width="9.140625" style="238"/>
    <col min="5896" max="5896" width="14.85546875" style="238" customWidth="1"/>
    <col min="5897" max="6140" width="9.140625" style="238"/>
    <col min="6141" max="6141" width="37.7109375" style="238" customWidth="1"/>
    <col min="6142" max="6142" width="9.140625" style="238"/>
    <col min="6143" max="6143" width="12.85546875" style="238" customWidth="1"/>
    <col min="6144" max="6145" width="0" style="238" hidden="1" customWidth="1"/>
    <col min="6146" max="6146" width="18.28515625" style="238" customWidth="1"/>
    <col min="6147" max="6147" width="64.85546875" style="238" customWidth="1"/>
    <col min="6148" max="6151" width="9.140625" style="238"/>
    <col min="6152" max="6152" width="14.85546875" style="238" customWidth="1"/>
    <col min="6153" max="6396" width="9.140625" style="238"/>
    <col min="6397" max="6397" width="37.7109375" style="238" customWidth="1"/>
    <col min="6398" max="6398" width="9.140625" style="238"/>
    <col min="6399" max="6399" width="12.85546875" style="238" customWidth="1"/>
    <col min="6400" max="6401" width="0" style="238" hidden="1" customWidth="1"/>
    <col min="6402" max="6402" width="18.28515625" style="238" customWidth="1"/>
    <col min="6403" max="6403" width="64.85546875" style="238" customWidth="1"/>
    <col min="6404" max="6407" width="9.140625" style="238"/>
    <col min="6408" max="6408" width="14.85546875" style="238" customWidth="1"/>
    <col min="6409" max="6652" width="9.140625" style="238"/>
    <col min="6653" max="6653" width="37.7109375" style="238" customWidth="1"/>
    <col min="6654" max="6654" width="9.140625" style="238"/>
    <col min="6655" max="6655" width="12.85546875" style="238" customWidth="1"/>
    <col min="6656" max="6657" width="0" style="238" hidden="1" customWidth="1"/>
    <col min="6658" max="6658" width="18.28515625" style="238" customWidth="1"/>
    <col min="6659" max="6659" width="64.85546875" style="238" customWidth="1"/>
    <col min="6660" max="6663" width="9.140625" style="238"/>
    <col min="6664" max="6664" width="14.85546875" style="238" customWidth="1"/>
    <col min="6665" max="6908" width="9.140625" style="238"/>
    <col min="6909" max="6909" width="37.7109375" style="238" customWidth="1"/>
    <col min="6910" max="6910" width="9.140625" style="238"/>
    <col min="6911" max="6911" width="12.85546875" style="238" customWidth="1"/>
    <col min="6912" max="6913" width="0" style="238" hidden="1" customWidth="1"/>
    <col min="6914" max="6914" width="18.28515625" style="238" customWidth="1"/>
    <col min="6915" max="6915" width="64.85546875" style="238" customWidth="1"/>
    <col min="6916" max="6919" width="9.140625" style="238"/>
    <col min="6920" max="6920" width="14.85546875" style="238" customWidth="1"/>
    <col min="6921" max="7164" width="9.140625" style="238"/>
    <col min="7165" max="7165" width="37.7109375" style="238" customWidth="1"/>
    <col min="7166" max="7166" width="9.140625" style="238"/>
    <col min="7167" max="7167" width="12.85546875" style="238" customWidth="1"/>
    <col min="7168" max="7169" width="0" style="238" hidden="1" customWidth="1"/>
    <col min="7170" max="7170" width="18.28515625" style="238" customWidth="1"/>
    <col min="7171" max="7171" width="64.85546875" style="238" customWidth="1"/>
    <col min="7172" max="7175" width="9.140625" style="238"/>
    <col min="7176" max="7176" width="14.85546875" style="238" customWidth="1"/>
    <col min="7177" max="7420" width="9.140625" style="238"/>
    <col min="7421" max="7421" width="37.7109375" style="238" customWidth="1"/>
    <col min="7422" max="7422" width="9.140625" style="238"/>
    <col min="7423" max="7423" width="12.85546875" style="238" customWidth="1"/>
    <col min="7424" max="7425" width="0" style="238" hidden="1" customWidth="1"/>
    <col min="7426" max="7426" width="18.28515625" style="238" customWidth="1"/>
    <col min="7427" max="7427" width="64.85546875" style="238" customWidth="1"/>
    <col min="7428" max="7431" width="9.140625" style="238"/>
    <col min="7432" max="7432" width="14.85546875" style="238" customWidth="1"/>
    <col min="7433" max="7676" width="9.140625" style="238"/>
    <col min="7677" max="7677" width="37.7109375" style="238" customWidth="1"/>
    <col min="7678" max="7678" width="9.140625" style="238"/>
    <col min="7679" max="7679" width="12.85546875" style="238" customWidth="1"/>
    <col min="7680" max="7681" width="0" style="238" hidden="1" customWidth="1"/>
    <col min="7682" max="7682" width="18.28515625" style="238" customWidth="1"/>
    <col min="7683" max="7683" width="64.85546875" style="238" customWidth="1"/>
    <col min="7684" max="7687" width="9.140625" style="238"/>
    <col min="7688" max="7688" width="14.85546875" style="238" customWidth="1"/>
    <col min="7689" max="7932" width="9.140625" style="238"/>
    <col min="7933" max="7933" width="37.7109375" style="238" customWidth="1"/>
    <col min="7934" max="7934" width="9.140625" style="238"/>
    <col min="7935" max="7935" width="12.85546875" style="238" customWidth="1"/>
    <col min="7936" max="7937" width="0" style="238" hidden="1" customWidth="1"/>
    <col min="7938" max="7938" width="18.28515625" style="238" customWidth="1"/>
    <col min="7939" max="7939" width="64.85546875" style="238" customWidth="1"/>
    <col min="7940" max="7943" width="9.140625" style="238"/>
    <col min="7944" max="7944" width="14.85546875" style="238" customWidth="1"/>
    <col min="7945" max="8188" width="9.140625" style="238"/>
    <col min="8189" max="8189" width="37.7109375" style="238" customWidth="1"/>
    <col min="8190" max="8190" width="9.140625" style="238"/>
    <col min="8191" max="8191" width="12.85546875" style="238" customWidth="1"/>
    <col min="8192" max="8193" width="0" style="238" hidden="1" customWidth="1"/>
    <col min="8194" max="8194" width="18.28515625" style="238" customWidth="1"/>
    <col min="8195" max="8195" width="64.85546875" style="238" customWidth="1"/>
    <col min="8196" max="8199" width="9.140625" style="238"/>
    <col min="8200" max="8200" width="14.85546875" style="238" customWidth="1"/>
    <col min="8201" max="8444" width="9.140625" style="238"/>
    <col min="8445" max="8445" width="37.7109375" style="238" customWidth="1"/>
    <col min="8446" max="8446" width="9.140625" style="238"/>
    <col min="8447" max="8447" width="12.85546875" style="238" customWidth="1"/>
    <col min="8448" max="8449" width="0" style="238" hidden="1" customWidth="1"/>
    <col min="8450" max="8450" width="18.28515625" style="238" customWidth="1"/>
    <col min="8451" max="8451" width="64.85546875" style="238" customWidth="1"/>
    <col min="8452" max="8455" width="9.140625" style="238"/>
    <col min="8456" max="8456" width="14.85546875" style="238" customWidth="1"/>
    <col min="8457" max="8700" width="9.140625" style="238"/>
    <col min="8701" max="8701" width="37.7109375" style="238" customWidth="1"/>
    <col min="8702" max="8702" width="9.140625" style="238"/>
    <col min="8703" max="8703" width="12.85546875" style="238" customWidth="1"/>
    <col min="8704" max="8705" width="0" style="238" hidden="1" customWidth="1"/>
    <col min="8706" max="8706" width="18.28515625" style="238" customWidth="1"/>
    <col min="8707" max="8707" width="64.85546875" style="238" customWidth="1"/>
    <col min="8708" max="8711" width="9.140625" style="238"/>
    <col min="8712" max="8712" width="14.85546875" style="238" customWidth="1"/>
    <col min="8713" max="8956" width="9.140625" style="238"/>
    <col min="8957" max="8957" width="37.7109375" style="238" customWidth="1"/>
    <col min="8958" max="8958" width="9.140625" style="238"/>
    <col min="8959" max="8959" width="12.85546875" style="238" customWidth="1"/>
    <col min="8960" max="8961" width="0" style="238" hidden="1" customWidth="1"/>
    <col min="8962" max="8962" width="18.28515625" style="238" customWidth="1"/>
    <col min="8963" max="8963" width="64.85546875" style="238" customWidth="1"/>
    <col min="8964" max="8967" width="9.140625" style="238"/>
    <col min="8968" max="8968" width="14.85546875" style="238" customWidth="1"/>
    <col min="8969" max="9212" width="9.140625" style="238"/>
    <col min="9213" max="9213" width="37.7109375" style="238" customWidth="1"/>
    <col min="9214" max="9214" width="9.140625" style="238"/>
    <col min="9215" max="9215" width="12.85546875" style="238" customWidth="1"/>
    <col min="9216" max="9217" width="0" style="238" hidden="1" customWidth="1"/>
    <col min="9218" max="9218" width="18.28515625" style="238" customWidth="1"/>
    <col min="9219" max="9219" width="64.85546875" style="238" customWidth="1"/>
    <col min="9220" max="9223" width="9.140625" style="238"/>
    <col min="9224" max="9224" width="14.85546875" style="238" customWidth="1"/>
    <col min="9225" max="9468" width="9.140625" style="238"/>
    <col min="9469" max="9469" width="37.7109375" style="238" customWidth="1"/>
    <col min="9470" max="9470" width="9.140625" style="238"/>
    <col min="9471" max="9471" width="12.85546875" style="238" customWidth="1"/>
    <col min="9472" max="9473" width="0" style="238" hidden="1" customWidth="1"/>
    <col min="9474" max="9474" width="18.28515625" style="238" customWidth="1"/>
    <col min="9475" max="9475" width="64.85546875" style="238" customWidth="1"/>
    <col min="9476" max="9479" width="9.140625" style="238"/>
    <col min="9480" max="9480" width="14.85546875" style="238" customWidth="1"/>
    <col min="9481" max="9724" width="9.140625" style="238"/>
    <col min="9725" max="9725" width="37.7109375" style="238" customWidth="1"/>
    <col min="9726" max="9726" width="9.140625" style="238"/>
    <col min="9727" max="9727" width="12.85546875" style="238" customWidth="1"/>
    <col min="9728" max="9729" width="0" style="238" hidden="1" customWidth="1"/>
    <col min="9730" max="9730" width="18.28515625" style="238" customWidth="1"/>
    <col min="9731" max="9731" width="64.85546875" style="238" customWidth="1"/>
    <col min="9732" max="9735" width="9.140625" style="238"/>
    <col min="9736" max="9736" width="14.85546875" style="238" customWidth="1"/>
    <col min="9737" max="9980" width="9.140625" style="238"/>
    <col min="9981" max="9981" width="37.7109375" style="238" customWidth="1"/>
    <col min="9982" max="9982" width="9.140625" style="238"/>
    <col min="9983" max="9983" width="12.85546875" style="238" customWidth="1"/>
    <col min="9984" max="9985" width="0" style="238" hidden="1" customWidth="1"/>
    <col min="9986" max="9986" width="18.28515625" style="238" customWidth="1"/>
    <col min="9987" max="9987" width="64.85546875" style="238" customWidth="1"/>
    <col min="9988" max="9991" width="9.140625" style="238"/>
    <col min="9992" max="9992" width="14.85546875" style="238" customWidth="1"/>
    <col min="9993" max="10236" width="9.140625" style="238"/>
    <col min="10237" max="10237" width="37.7109375" style="238" customWidth="1"/>
    <col min="10238" max="10238" width="9.140625" style="238"/>
    <col min="10239" max="10239" width="12.85546875" style="238" customWidth="1"/>
    <col min="10240" max="10241" width="0" style="238" hidden="1" customWidth="1"/>
    <col min="10242" max="10242" width="18.28515625" style="238" customWidth="1"/>
    <col min="10243" max="10243" width="64.85546875" style="238" customWidth="1"/>
    <col min="10244" max="10247" width="9.140625" style="238"/>
    <col min="10248" max="10248" width="14.85546875" style="238" customWidth="1"/>
    <col min="10249" max="10492" width="9.140625" style="238"/>
    <col min="10493" max="10493" width="37.7109375" style="238" customWidth="1"/>
    <col min="10494" max="10494" width="9.140625" style="238"/>
    <col min="10495" max="10495" width="12.85546875" style="238" customWidth="1"/>
    <col min="10496" max="10497" width="0" style="238" hidden="1" customWidth="1"/>
    <col min="10498" max="10498" width="18.28515625" style="238" customWidth="1"/>
    <col min="10499" max="10499" width="64.85546875" style="238" customWidth="1"/>
    <col min="10500" max="10503" width="9.140625" style="238"/>
    <col min="10504" max="10504" width="14.85546875" style="238" customWidth="1"/>
    <col min="10505" max="10748" width="9.140625" style="238"/>
    <col min="10749" max="10749" width="37.7109375" style="238" customWidth="1"/>
    <col min="10750" max="10750" width="9.140625" style="238"/>
    <col min="10751" max="10751" width="12.85546875" style="238" customWidth="1"/>
    <col min="10752" max="10753" width="0" style="238" hidden="1" customWidth="1"/>
    <col min="10754" max="10754" width="18.28515625" style="238" customWidth="1"/>
    <col min="10755" max="10755" width="64.85546875" style="238" customWidth="1"/>
    <col min="10756" max="10759" width="9.140625" style="238"/>
    <col min="10760" max="10760" width="14.85546875" style="238" customWidth="1"/>
    <col min="10761" max="11004" width="9.140625" style="238"/>
    <col min="11005" max="11005" width="37.7109375" style="238" customWidth="1"/>
    <col min="11006" max="11006" width="9.140625" style="238"/>
    <col min="11007" max="11007" width="12.85546875" style="238" customWidth="1"/>
    <col min="11008" max="11009" width="0" style="238" hidden="1" customWidth="1"/>
    <col min="11010" max="11010" width="18.28515625" style="238" customWidth="1"/>
    <col min="11011" max="11011" width="64.85546875" style="238" customWidth="1"/>
    <col min="11012" max="11015" width="9.140625" style="238"/>
    <col min="11016" max="11016" width="14.85546875" style="238" customWidth="1"/>
    <col min="11017" max="11260" width="9.140625" style="238"/>
    <col min="11261" max="11261" width="37.7109375" style="238" customWidth="1"/>
    <col min="11262" max="11262" width="9.140625" style="238"/>
    <col min="11263" max="11263" width="12.85546875" style="238" customWidth="1"/>
    <col min="11264" max="11265" width="0" style="238" hidden="1" customWidth="1"/>
    <col min="11266" max="11266" width="18.28515625" style="238" customWidth="1"/>
    <col min="11267" max="11267" width="64.85546875" style="238" customWidth="1"/>
    <col min="11268" max="11271" width="9.140625" style="238"/>
    <col min="11272" max="11272" width="14.85546875" style="238" customWidth="1"/>
    <col min="11273" max="11516" width="9.140625" style="238"/>
    <col min="11517" max="11517" width="37.7109375" style="238" customWidth="1"/>
    <col min="11518" max="11518" width="9.140625" style="238"/>
    <col min="11519" max="11519" width="12.85546875" style="238" customWidth="1"/>
    <col min="11520" max="11521" width="0" style="238" hidden="1" customWidth="1"/>
    <col min="11522" max="11522" width="18.28515625" style="238" customWidth="1"/>
    <col min="11523" max="11523" width="64.85546875" style="238" customWidth="1"/>
    <col min="11524" max="11527" width="9.140625" style="238"/>
    <col min="11528" max="11528" width="14.85546875" style="238" customWidth="1"/>
    <col min="11529" max="11772" width="9.140625" style="238"/>
    <col min="11773" max="11773" width="37.7109375" style="238" customWidth="1"/>
    <col min="11774" max="11774" width="9.140625" style="238"/>
    <col min="11775" max="11775" width="12.85546875" style="238" customWidth="1"/>
    <col min="11776" max="11777" width="0" style="238" hidden="1" customWidth="1"/>
    <col min="11778" max="11778" width="18.28515625" style="238" customWidth="1"/>
    <col min="11779" max="11779" width="64.85546875" style="238" customWidth="1"/>
    <col min="11780" max="11783" width="9.140625" style="238"/>
    <col min="11784" max="11784" width="14.85546875" style="238" customWidth="1"/>
    <col min="11785" max="12028" width="9.140625" style="238"/>
    <col min="12029" max="12029" width="37.7109375" style="238" customWidth="1"/>
    <col min="12030" max="12030" width="9.140625" style="238"/>
    <col min="12031" max="12031" width="12.85546875" style="238" customWidth="1"/>
    <col min="12032" max="12033" width="0" style="238" hidden="1" customWidth="1"/>
    <col min="12034" max="12034" width="18.28515625" style="238" customWidth="1"/>
    <col min="12035" max="12035" width="64.85546875" style="238" customWidth="1"/>
    <col min="12036" max="12039" width="9.140625" style="238"/>
    <col min="12040" max="12040" width="14.85546875" style="238" customWidth="1"/>
    <col min="12041" max="12284" width="9.140625" style="238"/>
    <col min="12285" max="12285" width="37.7109375" style="238" customWidth="1"/>
    <col min="12286" max="12286" width="9.140625" style="238"/>
    <col min="12287" max="12287" width="12.85546875" style="238" customWidth="1"/>
    <col min="12288" max="12289" width="0" style="238" hidden="1" customWidth="1"/>
    <col min="12290" max="12290" width="18.28515625" style="238" customWidth="1"/>
    <col min="12291" max="12291" width="64.85546875" style="238" customWidth="1"/>
    <col min="12292" max="12295" width="9.140625" style="238"/>
    <col min="12296" max="12296" width="14.85546875" style="238" customWidth="1"/>
    <col min="12297" max="12540" width="9.140625" style="238"/>
    <col min="12541" max="12541" width="37.7109375" style="238" customWidth="1"/>
    <col min="12542" max="12542" width="9.140625" style="238"/>
    <col min="12543" max="12543" width="12.85546875" style="238" customWidth="1"/>
    <col min="12544" max="12545" width="0" style="238" hidden="1" customWidth="1"/>
    <col min="12546" max="12546" width="18.28515625" style="238" customWidth="1"/>
    <col min="12547" max="12547" width="64.85546875" style="238" customWidth="1"/>
    <col min="12548" max="12551" width="9.140625" style="238"/>
    <col min="12552" max="12552" width="14.85546875" style="238" customWidth="1"/>
    <col min="12553" max="12796" width="9.140625" style="238"/>
    <col min="12797" max="12797" width="37.7109375" style="238" customWidth="1"/>
    <col min="12798" max="12798" width="9.140625" style="238"/>
    <col min="12799" max="12799" width="12.85546875" style="238" customWidth="1"/>
    <col min="12800" max="12801" width="0" style="238" hidden="1" customWidth="1"/>
    <col min="12802" max="12802" width="18.28515625" style="238" customWidth="1"/>
    <col min="12803" max="12803" width="64.85546875" style="238" customWidth="1"/>
    <col min="12804" max="12807" width="9.140625" style="238"/>
    <col min="12808" max="12808" width="14.85546875" style="238" customWidth="1"/>
    <col min="12809" max="13052" width="9.140625" style="238"/>
    <col min="13053" max="13053" width="37.7109375" style="238" customWidth="1"/>
    <col min="13054" max="13054" width="9.140625" style="238"/>
    <col min="13055" max="13055" width="12.85546875" style="238" customWidth="1"/>
    <col min="13056" max="13057" width="0" style="238" hidden="1" customWidth="1"/>
    <col min="13058" max="13058" width="18.28515625" style="238" customWidth="1"/>
    <col min="13059" max="13059" width="64.85546875" style="238" customWidth="1"/>
    <col min="13060" max="13063" width="9.140625" style="238"/>
    <col min="13064" max="13064" width="14.85546875" style="238" customWidth="1"/>
    <col min="13065" max="13308" width="9.140625" style="238"/>
    <col min="13309" max="13309" width="37.7109375" style="238" customWidth="1"/>
    <col min="13310" max="13310" width="9.140625" style="238"/>
    <col min="13311" max="13311" width="12.85546875" style="238" customWidth="1"/>
    <col min="13312" max="13313" width="0" style="238" hidden="1" customWidth="1"/>
    <col min="13314" max="13314" width="18.28515625" style="238" customWidth="1"/>
    <col min="13315" max="13315" width="64.85546875" style="238" customWidth="1"/>
    <col min="13316" max="13319" width="9.140625" style="238"/>
    <col min="13320" max="13320" width="14.85546875" style="238" customWidth="1"/>
    <col min="13321" max="13564" width="9.140625" style="238"/>
    <col min="13565" max="13565" width="37.7109375" style="238" customWidth="1"/>
    <col min="13566" max="13566" width="9.140625" style="238"/>
    <col min="13567" max="13567" width="12.85546875" style="238" customWidth="1"/>
    <col min="13568" max="13569" width="0" style="238" hidden="1" customWidth="1"/>
    <col min="13570" max="13570" width="18.28515625" style="238" customWidth="1"/>
    <col min="13571" max="13571" width="64.85546875" style="238" customWidth="1"/>
    <col min="13572" max="13575" width="9.140625" style="238"/>
    <col min="13576" max="13576" width="14.85546875" style="238" customWidth="1"/>
    <col min="13577" max="13820" width="9.140625" style="238"/>
    <col min="13821" max="13821" width="37.7109375" style="238" customWidth="1"/>
    <col min="13822" max="13822" width="9.140625" style="238"/>
    <col min="13823" max="13823" width="12.85546875" style="238" customWidth="1"/>
    <col min="13824" max="13825" width="0" style="238" hidden="1" customWidth="1"/>
    <col min="13826" max="13826" width="18.28515625" style="238" customWidth="1"/>
    <col min="13827" max="13827" width="64.85546875" style="238" customWidth="1"/>
    <col min="13828" max="13831" width="9.140625" style="238"/>
    <col min="13832" max="13832" width="14.85546875" style="238" customWidth="1"/>
    <col min="13833" max="14076" width="9.140625" style="238"/>
    <col min="14077" max="14077" width="37.7109375" style="238" customWidth="1"/>
    <col min="14078" max="14078" width="9.140625" style="238"/>
    <col min="14079" max="14079" width="12.85546875" style="238" customWidth="1"/>
    <col min="14080" max="14081" width="0" style="238" hidden="1" customWidth="1"/>
    <col min="14082" max="14082" width="18.28515625" style="238" customWidth="1"/>
    <col min="14083" max="14083" width="64.85546875" style="238" customWidth="1"/>
    <col min="14084" max="14087" width="9.140625" style="238"/>
    <col min="14088" max="14088" width="14.85546875" style="238" customWidth="1"/>
    <col min="14089" max="14332" width="9.140625" style="238"/>
    <col min="14333" max="14333" width="37.7109375" style="238" customWidth="1"/>
    <col min="14334" max="14334" width="9.140625" style="238"/>
    <col min="14335" max="14335" width="12.85546875" style="238" customWidth="1"/>
    <col min="14336" max="14337" width="0" style="238" hidden="1" customWidth="1"/>
    <col min="14338" max="14338" width="18.28515625" style="238" customWidth="1"/>
    <col min="14339" max="14339" width="64.85546875" style="238" customWidth="1"/>
    <col min="14340" max="14343" width="9.140625" style="238"/>
    <col min="14344" max="14344" width="14.85546875" style="238" customWidth="1"/>
    <col min="14345" max="14588" width="9.140625" style="238"/>
    <col min="14589" max="14589" width="37.7109375" style="238" customWidth="1"/>
    <col min="14590" max="14590" width="9.140625" style="238"/>
    <col min="14591" max="14591" width="12.85546875" style="238" customWidth="1"/>
    <col min="14592" max="14593" width="0" style="238" hidden="1" customWidth="1"/>
    <col min="14594" max="14594" width="18.28515625" style="238" customWidth="1"/>
    <col min="14595" max="14595" width="64.85546875" style="238" customWidth="1"/>
    <col min="14596" max="14599" width="9.140625" style="238"/>
    <col min="14600" max="14600" width="14.85546875" style="238" customWidth="1"/>
    <col min="14601" max="14844" width="9.140625" style="238"/>
    <col min="14845" max="14845" width="37.7109375" style="238" customWidth="1"/>
    <col min="14846" max="14846" width="9.140625" style="238"/>
    <col min="14847" max="14847" width="12.85546875" style="238" customWidth="1"/>
    <col min="14848" max="14849" width="0" style="238" hidden="1" customWidth="1"/>
    <col min="14850" max="14850" width="18.28515625" style="238" customWidth="1"/>
    <col min="14851" max="14851" width="64.85546875" style="238" customWidth="1"/>
    <col min="14852" max="14855" width="9.140625" style="238"/>
    <col min="14856" max="14856" width="14.85546875" style="238" customWidth="1"/>
    <col min="14857" max="15100" width="9.140625" style="238"/>
    <col min="15101" max="15101" width="37.7109375" style="238" customWidth="1"/>
    <col min="15102" max="15102" width="9.140625" style="238"/>
    <col min="15103" max="15103" width="12.85546875" style="238" customWidth="1"/>
    <col min="15104" max="15105" width="0" style="238" hidden="1" customWidth="1"/>
    <col min="15106" max="15106" width="18.28515625" style="238" customWidth="1"/>
    <col min="15107" max="15107" width="64.85546875" style="238" customWidth="1"/>
    <col min="15108" max="15111" width="9.140625" style="238"/>
    <col min="15112" max="15112" width="14.85546875" style="238" customWidth="1"/>
    <col min="15113" max="15356" width="9.140625" style="238"/>
    <col min="15357" max="15357" width="37.7109375" style="238" customWidth="1"/>
    <col min="15358" max="15358" width="9.140625" style="238"/>
    <col min="15359" max="15359" width="12.85546875" style="238" customWidth="1"/>
    <col min="15360" max="15361" width="0" style="238" hidden="1" customWidth="1"/>
    <col min="15362" max="15362" width="18.28515625" style="238" customWidth="1"/>
    <col min="15363" max="15363" width="64.85546875" style="238" customWidth="1"/>
    <col min="15364" max="15367" width="9.140625" style="238"/>
    <col min="15368" max="15368" width="14.85546875" style="238" customWidth="1"/>
    <col min="15369" max="15612" width="9.140625" style="238"/>
    <col min="15613" max="15613" width="37.7109375" style="238" customWidth="1"/>
    <col min="15614" max="15614" width="9.140625" style="238"/>
    <col min="15615" max="15615" width="12.85546875" style="238" customWidth="1"/>
    <col min="15616" max="15617" width="0" style="238" hidden="1" customWidth="1"/>
    <col min="15618" max="15618" width="18.28515625" style="238" customWidth="1"/>
    <col min="15619" max="15619" width="64.85546875" style="238" customWidth="1"/>
    <col min="15620" max="15623" width="9.140625" style="238"/>
    <col min="15624" max="15624" width="14.85546875" style="238" customWidth="1"/>
    <col min="15625" max="15868" width="9.140625" style="238"/>
    <col min="15869" max="15869" width="37.7109375" style="238" customWidth="1"/>
    <col min="15870" max="15870" width="9.140625" style="238"/>
    <col min="15871" max="15871" width="12.85546875" style="238" customWidth="1"/>
    <col min="15872" max="15873" width="0" style="238" hidden="1" customWidth="1"/>
    <col min="15874" max="15874" width="18.28515625" style="238" customWidth="1"/>
    <col min="15875" max="15875" width="64.85546875" style="238" customWidth="1"/>
    <col min="15876" max="15879" width="9.140625" style="238"/>
    <col min="15880" max="15880" width="14.85546875" style="238" customWidth="1"/>
    <col min="15881" max="16124" width="9.140625" style="238"/>
    <col min="16125" max="16125" width="37.7109375" style="238" customWidth="1"/>
    <col min="16126" max="16126" width="9.140625" style="238"/>
    <col min="16127" max="16127" width="12.85546875" style="238" customWidth="1"/>
    <col min="16128" max="16129" width="0" style="238" hidden="1" customWidth="1"/>
    <col min="16130" max="16130" width="18.28515625" style="238" customWidth="1"/>
    <col min="16131" max="16131" width="64.85546875" style="238" customWidth="1"/>
    <col min="16132" max="16135" width="9.140625" style="238"/>
    <col min="16136" max="16136" width="14.85546875" style="238" customWidth="1"/>
    <col min="16137" max="16384" width="9.140625" style="238"/>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78" t="s">
        <v>549</v>
      </c>
      <c r="B5" s="378"/>
      <c r="C5" s="378"/>
      <c r="D5" s="378"/>
      <c r="E5" s="378"/>
      <c r="F5" s="378"/>
      <c r="G5" s="378"/>
      <c r="H5" s="378"/>
      <c r="I5" s="378"/>
      <c r="J5" s="378"/>
      <c r="K5" s="378"/>
      <c r="L5" s="378"/>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321" t="s">
        <v>9</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79" t="s">
        <v>442</v>
      </c>
      <c r="B9" s="379"/>
      <c r="C9" s="379"/>
      <c r="D9" s="379"/>
      <c r="E9" s="379"/>
      <c r="F9" s="379"/>
      <c r="G9" s="379"/>
      <c r="H9" s="379"/>
      <c r="I9" s="379"/>
      <c r="J9" s="379"/>
      <c r="K9" s="379"/>
      <c r="L9" s="379"/>
    </row>
    <row r="10" spans="1:44" x14ac:dyDescent="0.25">
      <c r="A10" s="318" t="s">
        <v>8</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79" t="s">
        <v>595</v>
      </c>
      <c r="B12" s="379"/>
      <c r="C12" s="379"/>
      <c r="D12" s="379"/>
      <c r="E12" s="379"/>
      <c r="F12" s="379"/>
      <c r="G12" s="379"/>
      <c r="H12" s="379"/>
      <c r="I12" s="379"/>
      <c r="J12" s="379"/>
      <c r="K12" s="379"/>
      <c r="L12" s="379"/>
    </row>
    <row r="13" spans="1:44" x14ac:dyDescent="0.25">
      <c r="A13" s="318" t="s">
        <v>7</v>
      </c>
      <c r="B13" s="318"/>
      <c r="C13" s="318"/>
      <c r="D13" s="318"/>
      <c r="E13" s="318"/>
      <c r="F13" s="318"/>
      <c r="G13" s="318"/>
      <c r="H13" s="318"/>
      <c r="I13" s="318"/>
      <c r="J13" s="318"/>
      <c r="K13" s="318"/>
      <c r="L13" s="318"/>
    </row>
    <row r="14" spans="1:44" ht="18.75" x14ac:dyDescent="0.25">
      <c r="A14" s="328"/>
      <c r="B14" s="328"/>
      <c r="C14" s="328"/>
      <c r="D14" s="328"/>
      <c r="E14" s="328"/>
      <c r="F14" s="328"/>
      <c r="G14" s="328"/>
      <c r="H14" s="328"/>
      <c r="I14" s="328"/>
      <c r="J14" s="328"/>
      <c r="K14" s="328"/>
      <c r="L14" s="328"/>
    </row>
    <row r="15" spans="1:44" x14ac:dyDescent="0.25">
      <c r="A15" s="379" t="s">
        <v>596</v>
      </c>
      <c r="B15" s="379"/>
      <c r="C15" s="379"/>
      <c r="D15" s="379"/>
      <c r="E15" s="379"/>
      <c r="F15" s="379"/>
      <c r="G15" s="379"/>
      <c r="H15" s="379"/>
      <c r="I15" s="379"/>
      <c r="J15" s="379"/>
      <c r="K15" s="379"/>
      <c r="L15" s="379"/>
    </row>
    <row r="16" spans="1:44" x14ac:dyDescent="0.25">
      <c r="A16" s="318" t="s">
        <v>6</v>
      </c>
      <c r="B16" s="318"/>
      <c r="C16" s="318"/>
      <c r="D16" s="318"/>
      <c r="E16" s="318"/>
      <c r="F16" s="318"/>
      <c r="G16" s="318"/>
      <c r="H16" s="318"/>
      <c r="I16" s="318"/>
      <c r="J16" s="318"/>
      <c r="K16" s="318"/>
      <c r="L16" s="318"/>
    </row>
    <row r="17" spans="1:12" ht="15.75" customHeight="1" x14ac:dyDescent="0.25">
      <c r="L17" s="290"/>
    </row>
    <row r="18" spans="1:12" x14ac:dyDescent="0.25">
      <c r="K18" s="291"/>
    </row>
    <row r="19" spans="1:12" ht="15.75" customHeight="1" x14ac:dyDescent="0.25">
      <c r="A19" s="383" t="s">
        <v>551</v>
      </c>
      <c r="B19" s="383"/>
      <c r="C19" s="383"/>
      <c r="D19" s="383"/>
      <c r="E19" s="383"/>
      <c r="F19" s="383"/>
      <c r="G19" s="383"/>
      <c r="H19" s="383"/>
      <c r="I19" s="383"/>
      <c r="J19" s="383"/>
      <c r="K19" s="383"/>
      <c r="L19" s="383"/>
    </row>
    <row r="20" spans="1:12" x14ac:dyDescent="0.25">
      <c r="A20" s="285"/>
      <c r="B20" s="285"/>
      <c r="C20" s="292"/>
      <c r="D20" s="292"/>
      <c r="E20" s="292"/>
      <c r="F20" s="292"/>
      <c r="G20" s="292"/>
      <c r="H20" s="292"/>
      <c r="I20" s="292"/>
      <c r="J20" s="292"/>
      <c r="K20" s="292"/>
      <c r="L20" s="292"/>
    </row>
    <row r="21" spans="1:12" ht="28.5" customHeight="1" x14ac:dyDescent="0.25">
      <c r="A21" s="384" t="s">
        <v>552</v>
      </c>
      <c r="B21" s="384" t="s">
        <v>553</v>
      </c>
      <c r="C21" s="385" t="s">
        <v>554</v>
      </c>
      <c r="D21" s="385"/>
      <c r="E21" s="385"/>
      <c r="F21" s="385"/>
      <c r="G21" s="385"/>
      <c r="H21" s="385"/>
      <c r="I21" s="386" t="s">
        <v>555</v>
      </c>
      <c r="J21" s="387" t="s">
        <v>556</v>
      </c>
      <c r="K21" s="384" t="s">
        <v>557</v>
      </c>
      <c r="L21" s="390" t="s">
        <v>558</v>
      </c>
    </row>
    <row r="22" spans="1:12" ht="58.5" customHeight="1" x14ac:dyDescent="0.25">
      <c r="A22" s="384"/>
      <c r="B22" s="384"/>
      <c r="C22" s="380" t="s">
        <v>2</v>
      </c>
      <c r="D22" s="380"/>
      <c r="E22" s="293"/>
      <c r="F22" s="294"/>
      <c r="G22" s="381" t="s">
        <v>11</v>
      </c>
      <c r="H22" s="382"/>
      <c r="I22" s="386"/>
      <c r="J22" s="388"/>
      <c r="K22" s="384"/>
      <c r="L22" s="390"/>
    </row>
    <row r="23" spans="1:12" ht="47.25" x14ac:dyDescent="0.25">
      <c r="A23" s="384"/>
      <c r="B23" s="384"/>
      <c r="C23" s="295" t="s">
        <v>559</v>
      </c>
      <c r="D23" s="295" t="s">
        <v>560</v>
      </c>
      <c r="E23" s="295" t="s">
        <v>559</v>
      </c>
      <c r="F23" s="295" t="s">
        <v>560</v>
      </c>
      <c r="G23" s="295" t="s">
        <v>559</v>
      </c>
      <c r="H23" s="295" t="s">
        <v>560</v>
      </c>
      <c r="I23" s="386"/>
      <c r="J23" s="389"/>
      <c r="K23" s="384"/>
      <c r="L23" s="390"/>
    </row>
    <row r="24" spans="1:12" x14ac:dyDescent="0.25">
      <c r="A24" s="284">
        <v>1</v>
      </c>
      <c r="B24" s="284">
        <v>2</v>
      </c>
      <c r="C24" s="295">
        <v>3</v>
      </c>
      <c r="D24" s="295">
        <v>4</v>
      </c>
      <c r="E24" s="295">
        <v>5</v>
      </c>
      <c r="F24" s="295">
        <v>6</v>
      </c>
      <c r="G24" s="295">
        <v>7</v>
      </c>
      <c r="H24" s="295">
        <v>8</v>
      </c>
      <c r="I24" s="295">
        <v>9</v>
      </c>
      <c r="J24" s="295">
        <v>10</v>
      </c>
      <c r="K24" s="295">
        <v>11</v>
      </c>
      <c r="L24" s="295">
        <v>12</v>
      </c>
    </row>
    <row r="25" spans="1:12" s="75" customFormat="1" x14ac:dyDescent="0.25">
      <c r="A25" s="296">
        <v>1</v>
      </c>
      <c r="B25" s="297" t="s">
        <v>561</v>
      </c>
      <c r="C25" s="298" t="s">
        <v>562</v>
      </c>
      <c r="D25" s="299" t="s">
        <v>562</v>
      </c>
      <c r="E25" s="300"/>
      <c r="F25" s="300"/>
      <c r="G25" s="300"/>
      <c r="H25" s="300"/>
      <c r="I25" s="300"/>
      <c r="J25" s="300"/>
      <c r="K25" s="301"/>
      <c r="L25" s="301"/>
    </row>
    <row r="26" spans="1:12" s="75" customFormat="1" x14ac:dyDescent="0.25">
      <c r="A26" s="296" t="s">
        <v>190</v>
      </c>
      <c r="B26" s="297" t="s">
        <v>563</v>
      </c>
      <c r="C26" s="298"/>
      <c r="D26" s="299"/>
      <c r="E26" s="300"/>
      <c r="F26" s="300"/>
      <c r="G26" s="300"/>
      <c r="H26" s="300"/>
      <c r="I26" s="300"/>
      <c r="J26" s="300"/>
      <c r="K26" s="301"/>
      <c r="L26" s="301"/>
    </row>
    <row r="27" spans="1:12" s="75" customFormat="1" x14ac:dyDescent="0.25">
      <c r="A27" s="296" t="s">
        <v>188</v>
      </c>
      <c r="B27" s="297" t="s">
        <v>564</v>
      </c>
      <c r="C27" s="298"/>
      <c r="D27" s="299"/>
      <c r="E27" s="300"/>
      <c r="F27" s="300"/>
      <c r="G27" s="300"/>
      <c r="H27" s="300"/>
      <c r="I27" s="300"/>
      <c r="J27" s="300"/>
      <c r="K27" s="301"/>
      <c r="L27" s="301"/>
    </row>
    <row r="28" spans="1:12" s="75" customFormat="1" ht="31.5" x14ac:dyDescent="0.25">
      <c r="A28" s="296" t="s">
        <v>186</v>
      </c>
      <c r="B28" s="297" t="s">
        <v>565</v>
      </c>
      <c r="C28" s="298" t="s">
        <v>566</v>
      </c>
      <c r="D28" s="299" t="s">
        <v>567</v>
      </c>
      <c r="E28" s="300"/>
      <c r="F28" s="300"/>
      <c r="G28" s="298" t="s">
        <v>566</v>
      </c>
      <c r="H28" s="299" t="s">
        <v>567</v>
      </c>
      <c r="I28" s="299">
        <v>100</v>
      </c>
      <c r="J28" s="300"/>
      <c r="K28" s="301"/>
      <c r="L28" s="301"/>
    </row>
    <row r="29" spans="1:12" s="75" customFormat="1" ht="63" x14ac:dyDescent="0.25">
      <c r="A29" s="296" t="s">
        <v>185</v>
      </c>
      <c r="B29" s="297" t="s">
        <v>568</v>
      </c>
      <c r="C29" s="298" t="s">
        <v>569</v>
      </c>
      <c r="D29" s="299" t="s">
        <v>570</v>
      </c>
      <c r="E29" s="300"/>
      <c r="F29" s="300"/>
      <c r="G29" s="298" t="s">
        <v>569</v>
      </c>
      <c r="H29" s="299" t="s">
        <v>570</v>
      </c>
      <c r="I29" s="299">
        <v>100</v>
      </c>
      <c r="J29" s="300"/>
      <c r="K29" s="301"/>
      <c r="L29" s="301"/>
    </row>
    <row r="30" spans="1:12" s="75" customFormat="1" ht="31.5" x14ac:dyDescent="0.25">
      <c r="A30" s="296" t="s">
        <v>184</v>
      </c>
      <c r="B30" s="297" t="s">
        <v>571</v>
      </c>
      <c r="C30" s="298" t="s">
        <v>572</v>
      </c>
      <c r="D30" s="299" t="s">
        <v>570</v>
      </c>
      <c r="E30" s="302"/>
      <c r="F30" s="302"/>
      <c r="G30" s="298" t="s">
        <v>572</v>
      </c>
      <c r="H30" s="299" t="s">
        <v>570</v>
      </c>
      <c r="I30" s="299">
        <v>100</v>
      </c>
      <c r="J30" s="302"/>
      <c r="K30" s="302"/>
      <c r="L30" s="301"/>
    </row>
    <row r="31" spans="1:12" s="75" customFormat="1" x14ac:dyDescent="0.25">
      <c r="A31" s="296" t="s">
        <v>573</v>
      </c>
      <c r="B31" s="297" t="s">
        <v>574</v>
      </c>
      <c r="C31" s="303">
        <v>42095</v>
      </c>
      <c r="D31" s="304">
        <v>42368</v>
      </c>
      <c r="E31" s="302"/>
      <c r="F31" s="302"/>
      <c r="G31" s="303">
        <v>42095</v>
      </c>
      <c r="H31" s="304">
        <v>42368</v>
      </c>
      <c r="I31" s="299">
        <v>100</v>
      </c>
      <c r="J31" s="302"/>
      <c r="K31" s="302"/>
      <c r="L31" s="301"/>
    </row>
    <row r="32" spans="1:12" x14ac:dyDescent="0.25">
      <c r="A32" s="296">
        <v>2</v>
      </c>
      <c r="B32" s="297" t="s">
        <v>575</v>
      </c>
      <c r="C32" s="298" t="s">
        <v>562</v>
      </c>
      <c r="D32" s="305" t="s">
        <v>562</v>
      </c>
      <c r="E32" s="306"/>
      <c r="F32" s="307"/>
      <c r="G32" s="298" t="s">
        <v>562</v>
      </c>
      <c r="H32" s="305" t="s">
        <v>562</v>
      </c>
      <c r="I32" s="308" t="s">
        <v>562</v>
      </c>
      <c r="J32" s="309"/>
      <c r="K32" s="301"/>
      <c r="L32" s="301"/>
    </row>
    <row r="33" spans="1:12" ht="31.5" x14ac:dyDescent="0.25">
      <c r="A33" s="296" t="s">
        <v>181</v>
      </c>
      <c r="B33" s="297" t="s">
        <v>576</v>
      </c>
      <c r="C33" s="298" t="s">
        <v>577</v>
      </c>
      <c r="D33" s="298" t="s">
        <v>578</v>
      </c>
      <c r="E33" s="306"/>
      <c r="F33" s="307"/>
      <c r="G33" s="298" t="s">
        <v>577</v>
      </c>
      <c r="H33" s="298" t="s">
        <v>578</v>
      </c>
      <c r="I33" s="308">
        <v>100</v>
      </c>
      <c r="J33" s="309"/>
      <c r="K33" s="301"/>
      <c r="L33" s="301"/>
    </row>
    <row r="34" spans="1:12" ht="63" x14ac:dyDescent="0.25">
      <c r="A34" s="296" t="s">
        <v>179</v>
      </c>
      <c r="B34" s="297" t="s">
        <v>579</v>
      </c>
      <c r="C34" s="303">
        <v>42005</v>
      </c>
      <c r="D34" s="310">
        <v>42186</v>
      </c>
      <c r="E34" s="301"/>
      <c r="F34" s="301"/>
      <c r="G34" s="303">
        <v>42005</v>
      </c>
      <c r="H34" s="310">
        <v>42186</v>
      </c>
      <c r="I34" s="311">
        <v>100</v>
      </c>
      <c r="J34" s="301"/>
      <c r="K34" s="301"/>
      <c r="L34" s="301"/>
    </row>
    <row r="35" spans="1:12" ht="31.5" x14ac:dyDescent="0.25">
      <c r="A35" s="296" t="s">
        <v>177</v>
      </c>
      <c r="B35" s="297" t="s">
        <v>580</v>
      </c>
      <c r="C35" s="298"/>
      <c r="D35" s="311"/>
      <c r="E35" s="301"/>
      <c r="F35" s="301"/>
      <c r="G35" s="301"/>
      <c r="H35" s="301"/>
      <c r="I35" s="311"/>
      <c r="J35" s="301"/>
      <c r="K35" s="301"/>
      <c r="L35" s="301"/>
    </row>
    <row r="36" spans="1:12" ht="47.25" x14ac:dyDescent="0.25">
      <c r="A36" s="296">
        <v>3</v>
      </c>
      <c r="B36" s="297" t="s">
        <v>581</v>
      </c>
      <c r="C36" s="298" t="s">
        <v>562</v>
      </c>
      <c r="D36" s="311" t="s">
        <v>562</v>
      </c>
      <c r="E36" s="301"/>
      <c r="F36" s="301"/>
      <c r="G36" s="301"/>
      <c r="H36" s="301"/>
      <c r="I36" s="311" t="s">
        <v>562</v>
      </c>
      <c r="J36" s="301"/>
      <c r="K36" s="301"/>
      <c r="L36" s="301"/>
    </row>
    <row r="37" spans="1:12" ht="47.25" x14ac:dyDescent="0.25">
      <c r="A37" s="296" t="s">
        <v>172</v>
      </c>
      <c r="B37" s="297" t="s">
        <v>582</v>
      </c>
      <c r="C37" s="298" t="s">
        <v>583</v>
      </c>
      <c r="D37" s="310">
        <v>42217</v>
      </c>
      <c r="E37" s="301"/>
      <c r="F37" s="301"/>
      <c r="G37" s="298" t="s">
        <v>583</v>
      </c>
      <c r="H37" s="310">
        <v>42217</v>
      </c>
      <c r="I37" s="311">
        <v>100</v>
      </c>
      <c r="J37" s="311">
        <v>100</v>
      </c>
      <c r="K37" s="301"/>
      <c r="L37" s="301"/>
    </row>
    <row r="38" spans="1:12" x14ac:dyDescent="0.25">
      <c r="A38" s="296" t="s">
        <v>170</v>
      </c>
      <c r="B38" s="297" t="s">
        <v>584</v>
      </c>
      <c r="C38" s="298" t="s">
        <v>585</v>
      </c>
      <c r="D38" s="310">
        <v>42552</v>
      </c>
      <c r="E38" s="301"/>
      <c r="F38" s="301"/>
      <c r="G38" s="298" t="s">
        <v>585</v>
      </c>
      <c r="H38" s="310">
        <v>42552</v>
      </c>
      <c r="I38" s="312">
        <v>100</v>
      </c>
      <c r="J38" s="312">
        <v>100</v>
      </c>
      <c r="K38" s="301"/>
      <c r="L38" s="312"/>
    </row>
    <row r="39" spans="1:12" x14ac:dyDescent="0.25">
      <c r="A39" s="296" t="s">
        <v>169</v>
      </c>
      <c r="B39" s="297" t="s">
        <v>586</v>
      </c>
      <c r="C39" s="303">
        <v>42401</v>
      </c>
      <c r="D39" s="311" t="s">
        <v>587</v>
      </c>
      <c r="E39" s="301"/>
      <c r="F39" s="301"/>
      <c r="G39" s="303">
        <v>42401</v>
      </c>
      <c r="H39" s="301"/>
      <c r="I39" s="312"/>
      <c r="J39" s="312"/>
      <c r="K39" s="301"/>
      <c r="L39" s="301"/>
    </row>
    <row r="40" spans="1:12" x14ac:dyDescent="0.25">
      <c r="A40" s="296" t="s">
        <v>168</v>
      </c>
      <c r="B40" s="297" t="s">
        <v>588</v>
      </c>
      <c r="C40" s="303">
        <v>42430</v>
      </c>
      <c r="D40" s="311" t="s">
        <v>587</v>
      </c>
      <c r="E40" s="301"/>
      <c r="F40" s="301"/>
      <c r="G40" s="303">
        <v>42430</v>
      </c>
      <c r="H40" s="301"/>
      <c r="I40" s="312"/>
      <c r="J40" s="312"/>
      <c r="K40" s="301"/>
      <c r="L40" s="301"/>
    </row>
    <row r="41" spans="1:12" x14ac:dyDescent="0.25">
      <c r="A41" s="296" t="s">
        <v>167</v>
      </c>
      <c r="B41" s="297" t="s">
        <v>589</v>
      </c>
      <c r="C41" s="298" t="s">
        <v>587</v>
      </c>
      <c r="D41" s="310">
        <v>42826</v>
      </c>
      <c r="E41" s="301"/>
      <c r="F41" s="301"/>
      <c r="G41" s="301"/>
      <c r="H41" s="301"/>
      <c r="I41" s="312"/>
      <c r="J41" s="301"/>
      <c r="K41" s="301"/>
      <c r="L41" s="301"/>
    </row>
    <row r="42" spans="1:12" x14ac:dyDescent="0.25">
      <c r="A42" s="296">
        <v>4</v>
      </c>
      <c r="B42" s="297" t="s">
        <v>590</v>
      </c>
      <c r="C42" s="298" t="s">
        <v>562</v>
      </c>
      <c r="D42" s="311" t="s">
        <v>562</v>
      </c>
      <c r="E42" s="301"/>
      <c r="F42" s="301"/>
      <c r="G42" s="301"/>
      <c r="H42" s="301"/>
      <c r="I42" s="312"/>
      <c r="J42" s="301"/>
      <c r="K42" s="301"/>
      <c r="L42" s="301"/>
    </row>
    <row r="43" spans="1:12" ht="31.5" x14ac:dyDescent="0.25">
      <c r="A43" s="296" t="s">
        <v>163</v>
      </c>
      <c r="B43" s="297" t="s">
        <v>591</v>
      </c>
      <c r="C43" s="303">
        <v>42826</v>
      </c>
      <c r="D43" s="310">
        <v>42831</v>
      </c>
      <c r="E43" s="301"/>
      <c r="F43" s="301"/>
      <c r="G43" s="301"/>
      <c r="H43" s="301"/>
      <c r="I43" s="312"/>
      <c r="J43" s="301"/>
      <c r="K43" s="301"/>
      <c r="L43" s="301"/>
    </row>
    <row r="44" spans="1:12" ht="63" x14ac:dyDescent="0.25">
      <c r="A44" s="296" t="s">
        <v>161</v>
      </c>
      <c r="B44" s="297" t="s">
        <v>592</v>
      </c>
      <c r="C44" s="303">
        <v>42831</v>
      </c>
      <c r="D44" s="310">
        <v>42885</v>
      </c>
      <c r="E44" s="301"/>
      <c r="F44" s="301"/>
      <c r="G44" s="301"/>
      <c r="H44" s="301"/>
      <c r="I44" s="312"/>
      <c r="J44" s="301"/>
      <c r="K44" s="301"/>
      <c r="L44" s="301"/>
    </row>
    <row r="45" spans="1:12" ht="31.5" x14ac:dyDescent="0.25">
      <c r="A45" s="296" t="s">
        <v>159</v>
      </c>
      <c r="B45" s="297" t="s">
        <v>593</v>
      </c>
      <c r="C45" s="303">
        <v>42885</v>
      </c>
      <c r="D45" s="310">
        <v>42916</v>
      </c>
      <c r="E45" s="301"/>
      <c r="F45" s="301"/>
      <c r="G45" s="301"/>
      <c r="H45" s="301"/>
      <c r="I45" s="312"/>
      <c r="J45" s="301"/>
      <c r="K45" s="301"/>
      <c r="L45" s="301"/>
    </row>
    <row r="46" spans="1:12" ht="31.5" x14ac:dyDescent="0.25">
      <c r="A46" s="296" t="s">
        <v>157</v>
      </c>
      <c r="B46" s="297" t="s">
        <v>594</v>
      </c>
      <c r="C46" s="303">
        <v>42885</v>
      </c>
      <c r="D46" s="310">
        <v>42916</v>
      </c>
      <c r="E46" s="301"/>
      <c r="F46" s="301"/>
      <c r="G46" s="301"/>
      <c r="H46" s="301"/>
      <c r="I46" s="312"/>
      <c r="J46" s="301"/>
      <c r="K46" s="301"/>
      <c r="L46" s="301"/>
    </row>
    <row r="47" spans="1:12" x14ac:dyDescent="0.25">
      <c r="A47" s="313"/>
    </row>
  </sheetData>
  <mergeCells count="21">
    <mergeCell ref="C22:D22"/>
    <mergeCell ref="G22:H22"/>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2016-03-31T14:59:33Z</cp:lastPrinted>
  <dcterms:created xsi:type="dcterms:W3CDTF">2015-08-16T15:31:05Z</dcterms:created>
  <dcterms:modified xsi:type="dcterms:W3CDTF">2016-08-08T09:18:51Z</dcterms:modified>
</cp:coreProperties>
</file>