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15" i="26" l="1"/>
  <c r="A12" i="26"/>
  <c r="A9" i="26"/>
  <c r="A5" i="26"/>
  <c r="B22" i="25" l="1"/>
  <c r="B83" i="25" l="1"/>
  <c r="B81" i="25"/>
  <c r="B58" i="25"/>
  <c r="B41" i="25"/>
  <c r="B32" i="25"/>
  <c r="B30" i="25" l="1"/>
  <c r="B21" i="25"/>
  <c r="A15" i="25"/>
  <c r="A12" i="25"/>
  <c r="A9" i="25"/>
  <c r="A5" i="25"/>
  <c r="G29" i="24" l="1"/>
  <c r="G28" i="24"/>
  <c r="A14" i="24"/>
  <c r="A11" i="24"/>
  <c r="A8" i="24"/>
  <c r="AC64" i="24" l="1"/>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C38" i="24"/>
  <c r="AC37" i="24"/>
  <c r="E37" i="24"/>
  <c r="AC36" i="24"/>
  <c r="AB30" i="24"/>
  <c r="AA30" i="24"/>
  <c r="Z30" i="24"/>
  <c r="Y30" i="24"/>
  <c r="X30" i="24"/>
  <c r="W30" i="24"/>
  <c r="V30" i="24"/>
  <c r="U30" i="24"/>
  <c r="T30" i="24"/>
  <c r="S30" i="24"/>
  <c r="R30" i="24"/>
  <c r="Q30" i="24"/>
  <c r="P30" i="24"/>
  <c r="O30" i="24"/>
  <c r="N30" i="24"/>
  <c r="M30" i="24"/>
  <c r="L30" i="24"/>
  <c r="K30" i="24"/>
  <c r="J30" i="24"/>
  <c r="AC30" i="24" s="1"/>
  <c r="I30" i="24"/>
  <c r="H30" i="24"/>
  <c r="G30" i="24"/>
  <c r="F30" i="24"/>
  <c r="E30" i="24"/>
  <c r="C30" i="24"/>
  <c r="C28" i="24" s="1"/>
  <c r="AC29" i="24"/>
  <c r="E29" i="24"/>
  <c r="AC28" i="24"/>
  <c r="E28" i="24"/>
  <c r="AC27" i="24"/>
  <c r="E27" i="24"/>
  <c r="AC26" i="24"/>
  <c r="E26" i="24"/>
  <c r="AC25" i="24"/>
  <c r="E25" i="24"/>
  <c r="AB24" i="24"/>
  <c r="AA24" i="24"/>
  <c r="Z24" i="24"/>
  <c r="Y24" i="24"/>
  <c r="X24" i="24"/>
  <c r="W24" i="24"/>
  <c r="V24" i="24"/>
  <c r="U24" i="24"/>
  <c r="T24" i="24"/>
  <c r="S24" i="24"/>
  <c r="R24" i="24"/>
  <c r="Q24" i="24"/>
  <c r="P24" i="24"/>
  <c r="O24" i="24"/>
  <c r="N24" i="24"/>
  <c r="M24" i="24"/>
  <c r="L24" i="24"/>
  <c r="K24" i="24"/>
  <c r="J24" i="24"/>
  <c r="I24" i="24"/>
  <c r="H24" i="24"/>
  <c r="G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C140" i="23"/>
  <c r="D140" i="23" s="1"/>
  <c r="E140" i="23" s="1"/>
  <c r="B140" i="23"/>
  <c r="E139" i="23"/>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D139" i="23" s="1"/>
  <c r="C137" i="23"/>
  <c r="D137" i="23" s="1"/>
  <c r="E136" i="23"/>
  <c r="F136" i="23" s="1"/>
  <c r="E135" i="23"/>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D135" i="23" s="1"/>
  <c r="B126" i="23"/>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81" i="23"/>
  <c r="AQ81" i="23" s="1"/>
  <c r="B76" i="23"/>
  <c r="B74" i="23"/>
  <c r="B73" i="23"/>
  <c r="A62" i="23"/>
  <c r="B60" i="23"/>
  <c r="C58" i="23"/>
  <c r="C74" i="23" s="1"/>
  <c r="B52" i="23"/>
  <c r="B50" i="23"/>
  <c r="B59" i="23" s="1"/>
  <c r="D49" i="23"/>
  <c r="C49" i="23"/>
  <c r="B49" i="23"/>
  <c r="E48" i="23"/>
  <c r="D48" i="23"/>
  <c r="C48" i="23"/>
  <c r="B48" i="23"/>
  <c r="B47" i="23"/>
  <c r="B45" i="23"/>
  <c r="B44" i="23"/>
  <c r="B29" i="23"/>
  <c r="B27" i="23"/>
  <c r="B25" i="23"/>
  <c r="B54" i="23" s="1"/>
  <c r="B55" i="23" s="1"/>
  <c r="B56" i="23" s="1"/>
  <c r="B69" i="23" s="1"/>
  <c r="B77" i="23" s="1"/>
  <c r="A7" i="23"/>
  <c r="A5" i="23"/>
  <c r="AC24" i="24" l="1"/>
  <c r="E24" i="24"/>
  <c r="C52" i="24"/>
  <c r="C29" i="24"/>
  <c r="C24" i="24" s="1"/>
  <c r="B27" i="25" s="1"/>
  <c r="G136" i="23"/>
  <c r="F48" i="23"/>
  <c r="B46" i="23"/>
  <c r="D141" i="23"/>
  <c r="D73" i="23" s="1"/>
  <c r="D85" i="23" s="1"/>
  <c r="D99" i="23" s="1"/>
  <c r="E137" i="23"/>
  <c r="C141" i="23"/>
  <c r="C73" i="23" s="1"/>
  <c r="C67" i="23"/>
  <c r="F76" i="23" s="1"/>
  <c r="B82" i="23"/>
  <c r="C53" i="23"/>
  <c r="D58" i="23"/>
  <c r="C52" i="23"/>
  <c r="C47" i="23"/>
  <c r="C61" i="23" s="1"/>
  <c r="C60" i="23" s="1"/>
  <c r="B80" i="23"/>
  <c r="B66" i="23"/>
  <c r="B68" i="23" s="1"/>
  <c r="B79" i="23"/>
  <c r="F140" i="23"/>
  <c r="C85" i="23"/>
  <c r="C99" i="23" s="1"/>
  <c r="B85" i="23"/>
  <c r="B99" i="23" s="1"/>
  <c r="G120" i="23"/>
  <c r="I118" i="23"/>
  <c r="I120" i="23" s="1"/>
  <c r="C109" i="23" s="1"/>
  <c r="E141" i="23"/>
  <c r="E73" i="23" s="1"/>
  <c r="E85" i="23" s="1"/>
  <c r="E99" i="23" s="1"/>
  <c r="B68" i="25" l="1"/>
  <c r="B60" i="25"/>
  <c r="B55" i="25"/>
  <c r="B47" i="25"/>
  <c r="B34" i="25"/>
  <c r="B72" i="25"/>
  <c r="B64" i="25"/>
  <c r="B51" i="25"/>
  <c r="B43" i="25"/>
  <c r="B38" i="25"/>
  <c r="B82" i="25"/>
  <c r="B80" i="25"/>
  <c r="F137" i="23"/>
  <c r="E49" i="23"/>
  <c r="G48" i="23"/>
  <c r="H136" i="23"/>
  <c r="D67" i="23"/>
  <c r="C76" i="23"/>
  <c r="C108" i="23"/>
  <c r="C50" i="23" s="1"/>
  <c r="C59" i="23" s="1"/>
  <c r="D109" i="23"/>
  <c r="G141" i="23"/>
  <c r="G73" i="23" s="1"/>
  <c r="G85" i="23" s="1"/>
  <c r="G99" i="23" s="1"/>
  <c r="G140" i="23"/>
  <c r="B70" i="23"/>
  <c r="B75" i="23"/>
  <c r="C55" i="23"/>
  <c r="F141" i="23"/>
  <c r="F73" i="23" s="1"/>
  <c r="F85" i="23" s="1"/>
  <c r="F99" i="23" s="1"/>
  <c r="D74" i="23"/>
  <c r="E58" i="23"/>
  <c r="D52" i="23"/>
  <c r="D47" i="23"/>
  <c r="D61" i="23" s="1"/>
  <c r="D60" i="23" s="1"/>
  <c r="D76" i="23"/>
  <c r="E67" i="23"/>
  <c r="H48" i="23" l="1"/>
  <c r="I136" i="23"/>
  <c r="G137" i="23"/>
  <c r="F49" i="23"/>
  <c r="F67" i="23"/>
  <c r="G67" i="23" s="1"/>
  <c r="E76" i="23"/>
  <c r="F58" i="23"/>
  <c r="E52" i="23"/>
  <c r="E47" i="23"/>
  <c r="E61" i="23" s="1"/>
  <c r="E60" i="23" s="1"/>
  <c r="E74" i="23"/>
  <c r="C82" i="23"/>
  <c r="C56" i="23"/>
  <c r="C69" i="23" s="1"/>
  <c r="C77" i="23" s="1"/>
  <c r="B71" i="23"/>
  <c r="E109" i="23"/>
  <c r="D108" i="23"/>
  <c r="D50" i="23" s="1"/>
  <c r="D59" i="23" s="1"/>
  <c r="D53" i="23"/>
  <c r="H140" i="23"/>
  <c r="H141" i="23" s="1"/>
  <c r="H73" i="23" s="1"/>
  <c r="H85" i="23" s="1"/>
  <c r="H99" i="23" s="1"/>
  <c r="C80" i="23"/>
  <c r="C66" i="23"/>
  <c r="C68" i="23" s="1"/>
  <c r="C79" i="23"/>
  <c r="D79" i="23" s="1"/>
  <c r="J136" i="23" l="1"/>
  <c r="I48" i="23"/>
  <c r="G49" i="23"/>
  <c r="H137" i="23"/>
  <c r="D66" i="23"/>
  <c r="D68" i="23" s="1"/>
  <c r="D80" i="23"/>
  <c r="B78" i="23"/>
  <c r="B83" i="23" s="1"/>
  <c r="H67" i="23"/>
  <c r="G76" i="23"/>
  <c r="C75" i="23"/>
  <c r="C70" i="23"/>
  <c r="I140" i="23"/>
  <c r="D55" i="23"/>
  <c r="E108" i="23"/>
  <c r="E50" i="23" s="1"/>
  <c r="E59" i="23" s="1"/>
  <c r="E79" i="23" s="1"/>
  <c r="F109" i="23"/>
  <c r="B72" i="23"/>
  <c r="F74" i="23"/>
  <c r="G58" i="23"/>
  <c r="F52" i="23"/>
  <c r="F47" i="23"/>
  <c r="F61" i="23" s="1"/>
  <c r="F60" i="23" s="1"/>
  <c r="I137" i="23" l="1"/>
  <c r="H49" i="23"/>
  <c r="J48" i="23"/>
  <c r="K136" i="23"/>
  <c r="G109" i="23"/>
  <c r="F108" i="23"/>
  <c r="F50" i="23" s="1"/>
  <c r="F59" i="23" s="1"/>
  <c r="D82" i="23"/>
  <c r="D56" i="23"/>
  <c r="D69" i="23" s="1"/>
  <c r="D77" i="23" s="1"/>
  <c r="J140" i="23"/>
  <c r="J141" i="23"/>
  <c r="J73" i="23" s="1"/>
  <c r="J85" i="23" s="1"/>
  <c r="J99" i="23" s="1"/>
  <c r="B88" i="23"/>
  <c r="B86" i="23"/>
  <c r="B84" i="23"/>
  <c r="B89" i="23" s="1"/>
  <c r="D75" i="23"/>
  <c r="H58" i="23"/>
  <c r="G52" i="23"/>
  <c r="G47" i="23"/>
  <c r="G61" i="23" s="1"/>
  <c r="G60" i="23" s="1"/>
  <c r="G74" i="23"/>
  <c r="E80" i="23"/>
  <c r="E66" i="23"/>
  <c r="E68" i="23" s="1"/>
  <c r="E53" i="23"/>
  <c r="I141" i="23"/>
  <c r="I73" i="23" s="1"/>
  <c r="I85" i="23" s="1"/>
  <c r="I99" i="23" s="1"/>
  <c r="C71" i="23"/>
  <c r="H76" i="23"/>
  <c r="I67" i="23"/>
  <c r="K48" i="23" l="1"/>
  <c r="L136" i="23"/>
  <c r="I49" i="23"/>
  <c r="J137" i="23"/>
  <c r="C78" i="23"/>
  <c r="C83" i="23" s="1"/>
  <c r="E75" i="23"/>
  <c r="F80" i="23"/>
  <c r="F66" i="23"/>
  <c r="F68" i="23" s="1"/>
  <c r="J67" i="23"/>
  <c r="I76" i="23"/>
  <c r="C72" i="23"/>
  <c r="E55" i="23"/>
  <c r="F79" i="23"/>
  <c r="H74" i="23"/>
  <c r="I58" i="23"/>
  <c r="H52" i="23"/>
  <c r="H47" i="23"/>
  <c r="H61" i="23" s="1"/>
  <c r="H60" i="23" s="1"/>
  <c r="D70" i="23"/>
  <c r="B87" i="23"/>
  <c r="B90" i="23" s="1"/>
  <c r="K140" i="23"/>
  <c r="K141" i="23" s="1"/>
  <c r="K73" i="23" s="1"/>
  <c r="K85" i="23" s="1"/>
  <c r="K99" i="23" s="1"/>
  <c r="G108" i="23"/>
  <c r="G50" i="23" s="1"/>
  <c r="G59" i="23" s="1"/>
  <c r="H109" i="23"/>
  <c r="K137" i="23" l="1"/>
  <c r="J49" i="23"/>
  <c r="L48" i="23"/>
  <c r="M136" i="23"/>
  <c r="G80" i="23"/>
  <c r="G66" i="23"/>
  <c r="G68" i="23" s="1"/>
  <c r="G79" i="23"/>
  <c r="D71" i="23"/>
  <c r="E82" i="23"/>
  <c r="E56" i="23"/>
  <c r="E69" i="23" s="1"/>
  <c r="F75" i="23"/>
  <c r="I109" i="23"/>
  <c r="H108" i="23"/>
  <c r="H50" i="23" s="1"/>
  <c r="H59" i="23" s="1"/>
  <c r="L140" i="23"/>
  <c r="L141" i="23"/>
  <c r="L73" i="23" s="1"/>
  <c r="L85" i="23" s="1"/>
  <c r="L99" i="23" s="1"/>
  <c r="J58" i="23"/>
  <c r="I52" i="23"/>
  <c r="I47" i="23"/>
  <c r="I61" i="23" s="1"/>
  <c r="I60" i="23" s="1"/>
  <c r="I74" i="23"/>
  <c r="F53" i="23"/>
  <c r="J76" i="23"/>
  <c r="K67" i="23"/>
  <c r="C86" i="23"/>
  <c r="C88" i="23"/>
  <c r="C84" i="23"/>
  <c r="C89" i="23" s="1"/>
  <c r="M48" i="23" l="1"/>
  <c r="N136" i="23"/>
  <c r="L137" i="23"/>
  <c r="K49" i="23"/>
  <c r="C87" i="23"/>
  <c r="C90" i="23" s="1"/>
  <c r="L67" i="23"/>
  <c r="K76" i="23"/>
  <c r="J74" i="23"/>
  <c r="K58" i="23"/>
  <c r="J52" i="23"/>
  <c r="J47" i="23"/>
  <c r="J61" i="23" s="1"/>
  <c r="J60" i="23" s="1"/>
  <c r="H66" i="23"/>
  <c r="H68" i="23" s="1"/>
  <c r="H80" i="23"/>
  <c r="E77" i="23"/>
  <c r="E70" i="23"/>
  <c r="D78" i="23"/>
  <c r="D83" i="23" s="1"/>
  <c r="G75" i="23"/>
  <c r="H79" i="23"/>
  <c r="F55" i="23"/>
  <c r="G53" i="23" s="1"/>
  <c r="M141" i="23"/>
  <c r="M73" i="23" s="1"/>
  <c r="M85" i="23" s="1"/>
  <c r="M99" i="23" s="1"/>
  <c r="M140" i="23"/>
  <c r="I108" i="23"/>
  <c r="I50" i="23" s="1"/>
  <c r="I59" i="23" s="1"/>
  <c r="J109" i="23"/>
  <c r="D72" i="23"/>
  <c r="O136" i="23" l="1"/>
  <c r="N48" i="23"/>
  <c r="M137" i="23"/>
  <c r="L49" i="23"/>
  <c r="I80" i="23"/>
  <c r="I66" i="23"/>
  <c r="I68" i="23" s="1"/>
  <c r="G55" i="23"/>
  <c r="L58" i="23"/>
  <c r="K52" i="23"/>
  <c r="K47" i="23"/>
  <c r="K61" i="23" s="1"/>
  <c r="K60" i="23" s="1"/>
  <c r="K74" i="23"/>
  <c r="L76" i="23"/>
  <c r="M67" i="23"/>
  <c r="I79" i="23"/>
  <c r="K109" i="23"/>
  <c r="J108" i="23"/>
  <c r="J50" i="23" s="1"/>
  <c r="J59" i="23" s="1"/>
  <c r="N140" i="23"/>
  <c r="F82" i="23"/>
  <c r="F56" i="23"/>
  <c r="F69" i="23" s="1"/>
  <c r="D86" i="23"/>
  <c r="D88" i="23"/>
  <c r="D84" i="23"/>
  <c r="D89" i="23" s="1"/>
  <c r="E71" i="23"/>
  <c r="E72" i="23" s="1"/>
  <c r="H75" i="23"/>
  <c r="N137" i="23" l="1"/>
  <c r="M49" i="23"/>
  <c r="P136" i="23"/>
  <c r="O48" i="23"/>
  <c r="D87" i="23"/>
  <c r="D90" i="23" s="1"/>
  <c r="O140" i="23"/>
  <c r="K108" i="23"/>
  <c r="K50" i="23" s="1"/>
  <c r="K59" i="23" s="1"/>
  <c r="L109" i="23"/>
  <c r="L74" i="23"/>
  <c r="M58" i="23"/>
  <c r="L52" i="23"/>
  <c r="L47" i="23"/>
  <c r="L61" i="23" s="1"/>
  <c r="L60" i="23" s="1"/>
  <c r="G56" i="23"/>
  <c r="G69" i="23" s="1"/>
  <c r="G82" i="23"/>
  <c r="I75" i="23"/>
  <c r="E78" i="23"/>
  <c r="E83" i="23" s="1"/>
  <c r="F77" i="23"/>
  <c r="F70" i="23"/>
  <c r="N141" i="23"/>
  <c r="N73" i="23" s="1"/>
  <c r="N85" i="23" s="1"/>
  <c r="N99" i="23" s="1"/>
  <c r="J80" i="23"/>
  <c r="J66" i="23"/>
  <c r="J68" i="23" s="1"/>
  <c r="J79" i="23"/>
  <c r="N67" i="23"/>
  <c r="M76" i="23"/>
  <c r="H53" i="23"/>
  <c r="Q136" i="23" l="1"/>
  <c r="P48" i="23"/>
  <c r="N49" i="23"/>
  <c r="O137" i="23"/>
  <c r="J75" i="23"/>
  <c r="E86" i="23"/>
  <c r="E88" i="23"/>
  <c r="E84" i="23"/>
  <c r="E89" i="23" s="1"/>
  <c r="N58" i="23"/>
  <c r="M52" i="23"/>
  <c r="M47" i="23"/>
  <c r="M61" i="23" s="1"/>
  <c r="M60" i="23" s="1"/>
  <c r="M74" i="23"/>
  <c r="M109" i="23"/>
  <c r="L108" i="23"/>
  <c r="L50" i="23" s="1"/>
  <c r="L59" i="23" s="1"/>
  <c r="P140" i="23"/>
  <c r="P141" i="23" s="1"/>
  <c r="P73" i="23" s="1"/>
  <c r="P85" i="23" s="1"/>
  <c r="P99" i="23" s="1"/>
  <c r="I53" i="23"/>
  <c r="H55" i="23"/>
  <c r="N76" i="23"/>
  <c r="O67" i="23"/>
  <c r="F72" i="23"/>
  <c r="F71" i="23"/>
  <c r="G77" i="23"/>
  <c r="G70" i="23"/>
  <c r="K80" i="23"/>
  <c r="K66" i="23"/>
  <c r="K68" i="23" s="1"/>
  <c r="K79" i="23"/>
  <c r="O141" i="23"/>
  <c r="O73" i="23" s="1"/>
  <c r="O85" i="23" s="1"/>
  <c r="O99" i="23" s="1"/>
  <c r="P137" i="23" l="1"/>
  <c r="O49" i="23"/>
  <c r="R136" i="23"/>
  <c r="Q48" i="23"/>
  <c r="K75" i="23"/>
  <c r="G71" i="23"/>
  <c r="G72" i="23" s="1"/>
  <c r="I55" i="23"/>
  <c r="J53" i="23" s="1"/>
  <c r="L66" i="23"/>
  <c r="L68" i="23" s="1"/>
  <c r="L80" i="23"/>
  <c r="L79" i="23"/>
  <c r="E87" i="23"/>
  <c r="E90" i="23" s="1"/>
  <c r="F78" i="23"/>
  <c r="F83" i="23" s="1"/>
  <c r="P67" i="23"/>
  <c r="O76" i="23"/>
  <c r="H82" i="23"/>
  <c r="H56" i="23"/>
  <c r="H69" i="23" s="1"/>
  <c r="Q140" i="23"/>
  <c r="M108" i="23"/>
  <c r="M50" i="23" s="1"/>
  <c r="M59" i="23" s="1"/>
  <c r="N109" i="23"/>
  <c r="N74" i="23"/>
  <c r="O58" i="23"/>
  <c r="N52" i="23"/>
  <c r="N47" i="23"/>
  <c r="N61" i="23" s="1"/>
  <c r="N60" i="23" s="1"/>
  <c r="R48" i="23" l="1"/>
  <c r="S136" i="23"/>
  <c r="Q137" i="23"/>
  <c r="P49" i="23"/>
  <c r="P58" i="23"/>
  <c r="O52" i="23"/>
  <c r="O47" i="23"/>
  <c r="O61" i="23" s="1"/>
  <c r="O60" i="23" s="1"/>
  <c r="O74" i="23"/>
  <c r="O109" i="23"/>
  <c r="N108" i="23"/>
  <c r="N50" i="23" s="1"/>
  <c r="N59" i="23" s="1"/>
  <c r="R140" i="23"/>
  <c r="R141" i="23"/>
  <c r="R73" i="23" s="1"/>
  <c r="R85" i="23" s="1"/>
  <c r="R99" i="23" s="1"/>
  <c r="H77" i="23"/>
  <c r="H70" i="23"/>
  <c r="F86" i="23"/>
  <c r="F88" i="23"/>
  <c r="F84" i="23"/>
  <c r="F89" i="23" s="1"/>
  <c r="G78" i="23"/>
  <c r="G83" i="23" s="1"/>
  <c r="G86" i="23" s="1"/>
  <c r="J55" i="23"/>
  <c r="M80" i="23"/>
  <c r="M66" i="23"/>
  <c r="M68" i="23" s="1"/>
  <c r="M79" i="23"/>
  <c r="Q141" i="23"/>
  <c r="Q73" i="23" s="1"/>
  <c r="Q85" i="23" s="1"/>
  <c r="Q99" i="23" s="1"/>
  <c r="P76" i="23"/>
  <c r="Q67" i="23"/>
  <c r="L75" i="23"/>
  <c r="I82" i="23"/>
  <c r="I56" i="23"/>
  <c r="I69" i="23" s="1"/>
  <c r="S48" i="23" l="1"/>
  <c r="T136" i="23"/>
  <c r="Q49" i="23"/>
  <c r="R137" i="23"/>
  <c r="I77" i="23"/>
  <c r="I70" i="23"/>
  <c r="R67" i="23"/>
  <c r="Q76" i="23"/>
  <c r="M75" i="23"/>
  <c r="J82" i="23"/>
  <c r="J56" i="23"/>
  <c r="J69" i="23" s="1"/>
  <c r="G84" i="23"/>
  <c r="G89" i="23" s="1"/>
  <c r="H71" i="23"/>
  <c r="H78" i="23" s="1"/>
  <c r="H83" i="23" s="1"/>
  <c r="N80" i="23"/>
  <c r="N66" i="23"/>
  <c r="N68" i="23" s="1"/>
  <c r="N79" i="23"/>
  <c r="K53" i="23"/>
  <c r="G88" i="23"/>
  <c r="F87" i="23"/>
  <c r="F90" i="23" s="1"/>
  <c r="G87" i="23"/>
  <c r="S140" i="23"/>
  <c r="S141" i="23" s="1"/>
  <c r="S73" i="23" s="1"/>
  <c r="S85" i="23" s="1"/>
  <c r="S99" i="23" s="1"/>
  <c r="O108" i="23"/>
  <c r="O50" i="23" s="1"/>
  <c r="O59" i="23" s="1"/>
  <c r="P109" i="23"/>
  <c r="P74" i="23"/>
  <c r="Q58" i="23"/>
  <c r="P52" i="23"/>
  <c r="P47" i="23"/>
  <c r="P61" i="23" s="1"/>
  <c r="P60" i="23" s="1"/>
  <c r="R49" i="23" l="1"/>
  <c r="S137" i="23"/>
  <c r="T48" i="23"/>
  <c r="U136" i="23"/>
  <c r="G90" i="23"/>
  <c r="H86" i="23"/>
  <c r="H87" i="23" s="1"/>
  <c r="H90" i="23" s="1"/>
  <c r="H88" i="23"/>
  <c r="H84" i="23"/>
  <c r="H89" i="23" s="1"/>
  <c r="O80" i="23"/>
  <c r="O66" i="23"/>
  <c r="O68" i="23" s="1"/>
  <c r="O79" i="23"/>
  <c r="K55" i="23"/>
  <c r="L53" i="23" s="1"/>
  <c r="N75" i="23"/>
  <c r="R76" i="23"/>
  <c r="S67" i="23"/>
  <c r="I71" i="23"/>
  <c r="I78" i="23" s="1"/>
  <c r="I83" i="23" s="1"/>
  <c r="R58" i="23"/>
  <c r="Q52" i="23"/>
  <c r="Q47" i="23"/>
  <c r="Q61" i="23" s="1"/>
  <c r="Q60" i="23" s="1"/>
  <c r="Q74" i="23"/>
  <c r="Q109" i="23"/>
  <c r="P108" i="23"/>
  <c r="P50" i="23" s="1"/>
  <c r="P59" i="23" s="1"/>
  <c r="T140" i="23"/>
  <c r="H72" i="23"/>
  <c r="J77" i="23"/>
  <c r="J70" i="23"/>
  <c r="V136" i="23" l="1"/>
  <c r="U48" i="23"/>
  <c r="S49" i="23"/>
  <c r="T137" i="23"/>
  <c r="I86" i="23"/>
  <c r="I87" i="23" s="1"/>
  <c r="I90" i="23" s="1"/>
  <c r="I88" i="23"/>
  <c r="I84" i="23"/>
  <c r="I89" i="23" s="1"/>
  <c r="J71" i="23"/>
  <c r="J78" i="23" s="1"/>
  <c r="U140" i="23"/>
  <c r="U141" i="23" s="1"/>
  <c r="U73" i="23" s="1"/>
  <c r="U85" i="23" s="1"/>
  <c r="U99" i="23" s="1"/>
  <c r="Q108" i="23"/>
  <c r="Q50" i="23" s="1"/>
  <c r="Q59" i="23" s="1"/>
  <c r="R109" i="23"/>
  <c r="R74" i="23"/>
  <c r="S58" i="23"/>
  <c r="R52" i="23"/>
  <c r="R47" i="23"/>
  <c r="R61" i="23" s="1"/>
  <c r="R60" i="23" s="1"/>
  <c r="L55" i="23"/>
  <c r="J83" i="23"/>
  <c r="T141" i="23"/>
  <c r="T73" i="23" s="1"/>
  <c r="T85" i="23" s="1"/>
  <c r="T99" i="23" s="1"/>
  <c r="P66" i="23"/>
  <c r="P68" i="23" s="1"/>
  <c r="P80" i="23"/>
  <c r="P79" i="23"/>
  <c r="I72" i="23"/>
  <c r="T67" i="23"/>
  <c r="S76" i="23"/>
  <c r="K82" i="23"/>
  <c r="K56" i="23"/>
  <c r="K69" i="23" s="1"/>
  <c r="O75" i="23"/>
  <c r="U137" i="23" l="1"/>
  <c r="T49" i="23"/>
  <c r="V48" i="23"/>
  <c r="W136" i="23"/>
  <c r="J72" i="23"/>
  <c r="K77" i="23"/>
  <c r="K70" i="23"/>
  <c r="L82" i="23"/>
  <c r="L56" i="23"/>
  <c r="L69" i="23" s="1"/>
  <c r="Q80" i="23"/>
  <c r="Q66" i="23"/>
  <c r="Q68" i="23" s="1"/>
  <c r="Q79" i="23"/>
  <c r="T76" i="23"/>
  <c r="U67" i="23"/>
  <c r="P75" i="23"/>
  <c r="J86" i="23"/>
  <c r="J87" i="23" s="1"/>
  <c r="J90" i="23" s="1"/>
  <c r="J88" i="23"/>
  <c r="J84" i="23"/>
  <c r="J89" i="23" s="1"/>
  <c r="M53" i="23"/>
  <c r="T58" i="23"/>
  <c r="S52" i="23"/>
  <c r="S47" i="23"/>
  <c r="S61" i="23" s="1"/>
  <c r="S60" i="23" s="1"/>
  <c r="S74" i="23"/>
  <c r="S109" i="23"/>
  <c r="R108" i="23"/>
  <c r="R50" i="23" s="1"/>
  <c r="R59" i="23" s="1"/>
  <c r="V140" i="23"/>
  <c r="V141" i="23"/>
  <c r="V73" i="23" s="1"/>
  <c r="V85" i="23" s="1"/>
  <c r="V99" i="23" s="1"/>
  <c r="W48" i="23" l="1"/>
  <c r="X136" i="23"/>
  <c r="U49" i="23"/>
  <c r="V137" i="23"/>
  <c r="R80" i="23"/>
  <c r="R66" i="23"/>
  <c r="R68" i="23" s="1"/>
  <c r="R79" i="23"/>
  <c r="M55" i="23"/>
  <c r="V67" i="23"/>
  <c r="U76" i="23"/>
  <c r="Q75" i="23"/>
  <c r="L77" i="23"/>
  <c r="L70" i="23"/>
  <c r="K71" i="23"/>
  <c r="K78" i="23" s="1"/>
  <c r="K83" i="23" s="1"/>
  <c r="W140" i="23"/>
  <c r="S108" i="23"/>
  <c r="S50" i="23" s="1"/>
  <c r="S59" i="23" s="1"/>
  <c r="T109" i="23"/>
  <c r="T74" i="23"/>
  <c r="U58" i="23"/>
  <c r="T52" i="23"/>
  <c r="T47" i="23"/>
  <c r="T61" i="23" s="1"/>
  <c r="T60" i="23" s="1"/>
  <c r="W137" i="23" l="1"/>
  <c r="V49" i="23"/>
  <c r="Y136" i="23"/>
  <c r="X48" i="23"/>
  <c r="K72" i="23"/>
  <c r="V58" i="23"/>
  <c r="U52" i="23"/>
  <c r="U47" i="23"/>
  <c r="U61" i="23" s="1"/>
  <c r="U60" i="23" s="1"/>
  <c r="U74" i="23"/>
  <c r="U109" i="23"/>
  <c r="T108" i="23"/>
  <c r="T50" i="23" s="1"/>
  <c r="T59" i="23" s="1"/>
  <c r="X140" i="23"/>
  <c r="X141" i="23" s="1"/>
  <c r="X73" i="23" s="1"/>
  <c r="X85" i="23" s="1"/>
  <c r="X99" i="23" s="1"/>
  <c r="L71" i="23"/>
  <c r="L78" i="23" s="1"/>
  <c r="L83" i="23" s="1"/>
  <c r="M82" i="23"/>
  <c r="M56" i="23"/>
  <c r="M69" i="23" s="1"/>
  <c r="R75" i="23"/>
  <c r="K86" i="23"/>
  <c r="K87" i="23" s="1"/>
  <c r="K90" i="23" s="1"/>
  <c r="K88" i="23"/>
  <c r="K84" i="23"/>
  <c r="K89" i="23" s="1"/>
  <c r="S80" i="23"/>
  <c r="S66" i="23"/>
  <c r="S68" i="23" s="1"/>
  <c r="S79" i="23"/>
  <c r="W141" i="23"/>
  <c r="W73" i="23" s="1"/>
  <c r="W85" i="23" s="1"/>
  <c r="W99" i="23" s="1"/>
  <c r="V76" i="23"/>
  <c r="W67" i="23"/>
  <c r="N53" i="23"/>
  <c r="Y48" i="23" l="1"/>
  <c r="Z136" i="23"/>
  <c r="W49" i="23"/>
  <c r="X137" i="23"/>
  <c r="N55" i="23"/>
  <c r="L86" i="23"/>
  <c r="L87" i="23" s="1"/>
  <c r="L84" i="23"/>
  <c r="L89" i="23" s="1"/>
  <c r="G28" i="23" s="1"/>
  <c r="C105" i="23" s="1"/>
  <c r="L88" i="23"/>
  <c r="B105" i="23" s="1"/>
  <c r="M77" i="23"/>
  <c r="M70" i="23"/>
  <c r="T66" i="23"/>
  <c r="T68" i="23" s="1"/>
  <c r="T80" i="23"/>
  <c r="T79" i="23"/>
  <c r="X67" i="23"/>
  <c r="W76" i="23"/>
  <c r="S75" i="23"/>
  <c r="L72" i="23"/>
  <c r="Y140" i="23"/>
  <c r="U108" i="23"/>
  <c r="U50" i="23" s="1"/>
  <c r="U59" i="23" s="1"/>
  <c r="V109" i="23"/>
  <c r="V74" i="23"/>
  <c r="W58" i="23"/>
  <c r="V52" i="23"/>
  <c r="V47" i="23"/>
  <c r="V61" i="23" s="1"/>
  <c r="V60" i="23" s="1"/>
  <c r="X49" i="23" l="1"/>
  <c r="Y137" i="23"/>
  <c r="Z48" i="23"/>
  <c r="AA136" i="23"/>
  <c r="X58" i="23"/>
  <c r="W52" i="23"/>
  <c r="W47" i="23"/>
  <c r="W61" i="23" s="1"/>
  <c r="W60" i="23" s="1"/>
  <c r="W74" i="23"/>
  <c r="W109" i="23"/>
  <c r="V108" i="23"/>
  <c r="V50" i="23" s="1"/>
  <c r="V59" i="23" s="1"/>
  <c r="Z140" i="23"/>
  <c r="Z141" i="23"/>
  <c r="Z73" i="23" s="1"/>
  <c r="Z85" i="23" s="1"/>
  <c r="Z99" i="23" s="1"/>
  <c r="X76" i="23"/>
  <c r="Y67" i="23"/>
  <c r="M71" i="23"/>
  <c r="M78" i="23" s="1"/>
  <c r="N82" i="23"/>
  <c r="N56" i="23"/>
  <c r="N69" i="23" s="1"/>
  <c r="U80" i="23"/>
  <c r="U66" i="23"/>
  <c r="U68" i="23" s="1"/>
  <c r="U79" i="23"/>
  <c r="Y141" i="23"/>
  <c r="Y73" i="23" s="1"/>
  <c r="Y85" i="23" s="1"/>
  <c r="Y99" i="23" s="1"/>
  <c r="T75" i="23"/>
  <c r="M83" i="23"/>
  <c r="L90" i="23"/>
  <c r="G29" i="23" s="1"/>
  <c r="D105" i="23" s="1"/>
  <c r="G30" i="23"/>
  <c r="A105" i="23" s="1"/>
  <c r="O53" i="23"/>
  <c r="AB136" i="23" l="1"/>
  <c r="AA48" i="23"/>
  <c r="Y49" i="23"/>
  <c r="Z137" i="23"/>
  <c r="M86" i="23"/>
  <c r="M87" i="23" s="1"/>
  <c r="M90" i="23" s="1"/>
  <c r="M84" i="23"/>
  <c r="M89" i="23" s="1"/>
  <c r="M88" i="23"/>
  <c r="V80" i="23"/>
  <c r="V66" i="23"/>
  <c r="V68" i="23" s="1"/>
  <c r="V79" i="23"/>
  <c r="O55" i="23"/>
  <c r="P53" i="23" s="1"/>
  <c r="U75" i="23"/>
  <c r="N77" i="23"/>
  <c r="N70" i="23"/>
  <c r="M72" i="23"/>
  <c r="Z67" i="23"/>
  <c r="Y76" i="23"/>
  <c r="AA140" i="23"/>
  <c r="W108" i="23"/>
  <c r="W50" i="23" s="1"/>
  <c r="W59" i="23" s="1"/>
  <c r="X109" i="23"/>
  <c r="X74" i="23"/>
  <c r="Y58" i="23"/>
  <c r="X52" i="23"/>
  <c r="X47" i="23"/>
  <c r="X61" i="23" s="1"/>
  <c r="X60" i="23" s="1"/>
  <c r="AA137" i="23" l="1"/>
  <c r="Z49" i="23"/>
  <c r="AB48" i="23"/>
  <c r="AC136" i="23"/>
  <c r="Z58" i="23"/>
  <c r="Y52" i="23"/>
  <c r="Y47" i="23"/>
  <c r="Y61" i="23" s="1"/>
  <c r="Y60" i="23" s="1"/>
  <c r="Y74" i="23"/>
  <c r="Y109" i="23"/>
  <c r="X108" i="23"/>
  <c r="X50" i="23" s="1"/>
  <c r="X59" i="23" s="1"/>
  <c r="AB140" i="23"/>
  <c r="AB141" i="23"/>
  <c r="AB73" i="23" s="1"/>
  <c r="AB85" i="23" s="1"/>
  <c r="AB99" i="23" s="1"/>
  <c r="P55" i="23"/>
  <c r="W80" i="23"/>
  <c r="W66" i="23"/>
  <c r="W68" i="23" s="1"/>
  <c r="W79" i="23"/>
  <c r="AA141" i="23"/>
  <c r="AA73" i="23" s="1"/>
  <c r="AA85" i="23" s="1"/>
  <c r="AA99" i="23" s="1"/>
  <c r="Z76" i="23"/>
  <c r="AA67" i="23"/>
  <c r="N71" i="23"/>
  <c r="N78" i="23" s="1"/>
  <c r="N83" i="23" s="1"/>
  <c r="O56" i="23"/>
  <c r="O69" i="23" s="1"/>
  <c r="O82" i="23"/>
  <c r="V75" i="23"/>
  <c r="AD136" i="23" l="1"/>
  <c r="AC48" i="23"/>
  <c r="AA49" i="23"/>
  <c r="AB137" i="23"/>
  <c r="N86" i="23"/>
  <c r="N87" i="23" s="1"/>
  <c r="N90" i="23" s="1"/>
  <c r="N88" i="23"/>
  <c r="N84" i="23"/>
  <c r="N89" i="23" s="1"/>
  <c r="AB67" i="23"/>
  <c r="AA76" i="23"/>
  <c r="AQ67" i="23"/>
  <c r="W75" i="23"/>
  <c r="P82" i="23"/>
  <c r="P56" i="23"/>
  <c r="P69" i="23" s="1"/>
  <c r="X66" i="23"/>
  <c r="X68" i="23" s="1"/>
  <c r="X80" i="23"/>
  <c r="X79" i="23"/>
  <c r="O77" i="23"/>
  <c r="O70" i="23"/>
  <c r="N72" i="23"/>
  <c r="Q53" i="23"/>
  <c r="AC140" i="23"/>
  <c r="Y108" i="23"/>
  <c r="Y50" i="23" s="1"/>
  <c r="Y59" i="23" s="1"/>
  <c r="Z109" i="23"/>
  <c r="Z74" i="23"/>
  <c r="AA58" i="23"/>
  <c r="Z52" i="23"/>
  <c r="Z47" i="23"/>
  <c r="Z61" i="23" s="1"/>
  <c r="Z60" i="23" s="1"/>
  <c r="AC137" i="23" l="1"/>
  <c r="AB49" i="23"/>
  <c r="AD48" i="23"/>
  <c r="AE136" i="23"/>
  <c r="AB58" i="23"/>
  <c r="AA52" i="23"/>
  <c r="AA47" i="23"/>
  <c r="AA61" i="23" s="1"/>
  <c r="AA60" i="23" s="1"/>
  <c r="AA74" i="23"/>
  <c r="AA109" i="23"/>
  <c r="Z108" i="23"/>
  <c r="Z50" i="23" s="1"/>
  <c r="Z59" i="23" s="1"/>
  <c r="AD140" i="23"/>
  <c r="AD141" i="23" s="1"/>
  <c r="AD73" i="23" s="1"/>
  <c r="AD85" i="23" s="1"/>
  <c r="AD99" i="23" s="1"/>
  <c r="Q55" i="23"/>
  <c r="R53" i="23" s="1"/>
  <c r="O71" i="23"/>
  <c r="O78" i="23" s="1"/>
  <c r="O83" i="23" s="1"/>
  <c r="X75" i="23"/>
  <c r="Y80" i="23"/>
  <c r="Y66" i="23"/>
  <c r="Y68" i="23" s="1"/>
  <c r="Y79" i="23"/>
  <c r="AC141" i="23"/>
  <c r="AC73" i="23" s="1"/>
  <c r="AC85" i="23" s="1"/>
  <c r="AC99" i="23" s="1"/>
  <c r="P77" i="23"/>
  <c r="P70" i="23"/>
  <c r="AB76" i="23"/>
  <c r="AC67" i="23"/>
  <c r="AF136" i="23" l="1"/>
  <c r="AE48" i="23"/>
  <c r="AC49" i="23"/>
  <c r="AD137" i="23"/>
  <c r="O72" i="23"/>
  <c r="AD67" i="23"/>
  <c r="AC76" i="23"/>
  <c r="P71" i="23"/>
  <c r="P78" i="23" s="1"/>
  <c r="O86" i="23"/>
  <c r="O87" i="23" s="1"/>
  <c r="O90" i="23" s="1"/>
  <c r="O88" i="23"/>
  <c r="O84" i="23"/>
  <c r="O89" i="23" s="1"/>
  <c r="R55" i="23"/>
  <c r="Z80" i="23"/>
  <c r="Z66" i="23"/>
  <c r="Z68" i="23" s="1"/>
  <c r="Z79" i="23"/>
  <c r="P83" i="23"/>
  <c r="Y75" i="23"/>
  <c r="Q82" i="23"/>
  <c r="Q56" i="23"/>
  <c r="Q69" i="23" s="1"/>
  <c r="AE140" i="23"/>
  <c r="AA108" i="23"/>
  <c r="AA50" i="23" s="1"/>
  <c r="AA59" i="23" s="1"/>
  <c r="AB109" i="23"/>
  <c r="AB74" i="23"/>
  <c r="AC58" i="23"/>
  <c r="AB52" i="23"/>
  <c r="AB47" i="23"/>
  <c r="AB61" i="23" s="1"/>
  <c r="AB60" i="23" s="1"/>
  <c r="AD49" i="23" l="1"/>
  <c r="AE137" i="23"/>
  <c r="AF48" i="23"/>
  <c r="AG136" i="23"/>
  <c r="AD58" i="23"/>
  <c r="AC52" i="23"/>
  <c r="AC47" i="23"/>
  <c r="AC61" i="23" s="1"/>
  <c r="AC60" i="23" s="1"/>
  <c r="AC74" i="23"/>
  <c r="AC109" i="23"/>
  <c r="AB108" i="23"/>
  <c r="AB50" i="23" s="1"/>
  <c r="AB59" i="23" s="1"/>
  <c r="AF140" i="23"/>
  <c r="AF141" i="23"/>
  <c r="AF73" i="23" s="1"/>
  <c r="AF85" i="23" s="1"/>
  <c r="AF99" i="23" s="1"/>
  <c r="Q77" i="23"/>
  <c r="Q70" i="23"/>
  <c r="P86" i="23"/>
  <c r="P87" i="23" s="1"/>
  <c r="P90" i="23" s="1"/>
  <c r="P84" i="23"/>
  <c r="P89" i="23" s="1"/>
  <c r="P88" i="23"/>
  <c r="Z75" i="23"/>
  <c r="R82" i="23"/>
  <c r="R56" i="23"/>
  <c r="R69" i="23" s="1"/>
  <c r="AA80" i="23"/>
  <c r="AA66" i="23"/>
  <c r="AA68" i="23" s="1"/>
  <c r="AA79" i="23"/>
  <c r="AE141" i="23"/>
  <c r="AE73" i="23" s="1"/>
  <c r="AE85" i="23" s="1"/>
  <c r="AE99" i="23" s="1"/>
  <c r="S53" i="23"/>
  <c r="P72" i="23"/>
  <c r="AD76" i="23"/>
  <c r="AE67" i="23"/>
  <c r="AG48" i="23" l="1"/>
  <c r="AH136" i="23"/>
  <c r="AE49" i="23"/>
  <c r="AF137" i="23"/>
  <c r="AF67" i="23"/>
  <c r="AE76" i="23"/>
  <c r="Q71" i="23"/>
  <c r="Q78" i="23" s="1"/>
  <c r="Q83" i="23" s="1"/>
  <c r="AB66" i="23"/>
  <c r="AB68" i="23" s="1"/>
  <c r="AB80" i="23"/>
  <c r="AB79" i="23"/>
  <c r="S55" i="23"/>
  <c r="AA75" i="23"/>
  <c r="R77" i="23"/>
  <c r="R70" i="23"/>
  <c r="AG140" i="23"/>
  <c r="AG141" i="23" s="1"/>
  <c r="AG73" i="23" s="1"/>
  <c r="AG85" i="23" s="1"/>
  <c r="AG99" i="23" s="1"/>
  <c r="AC108" i="23"/>
  <c r="AC50" i="23" s="1"/>
  <c r="AC59" i="23" s="1"/>
  <c r="AD109" i="23"/>
  <c r="AD74" i="23"/>
  <c r="AE58" i="23"/>
  <c r="AD52" i="23"/>
  <c r="AD47" i="23"/>
  <c r="AD61" i="23" s="1"/>
  <c r="AD60" i="23" s="1"/>
  <c r="AF49" i="23" l="1"/>
  <c r="AG137" i="23"/>
  <c r="AH48" i="23"/>
  <c r="AI136" i="23"/>
  <c r="Q72" i="23"/>
  <c r="AC80" i="23"/>
  <c r="AC66" i="23"/>
  <c r="AC68" i="23" s="1"/>
  <c r="AC79" i="23"/>
  <c r="S82" i="23"/>
  <c r="S56" i="23"/>
  <c r="S69" i="23" s="1"/>
  <c r="AF58" i="23"/>
  <c r="AE52" i="23"/>
  <c r="AE47" i="23"/>
  <c r="AE61" i="23" s="1"/>
  <c r="AE60" i="23" s="1"/>
  <c r="AE74" i="23"/>
  <c r="AE109" i="23"/>
  <c r="AD108" i="23"/>
  <c r="AD50" i="23" s="1"/>
  <c r="AD59" i="23" s="1"/>
  <c r="AH140" i="23"/>
  <c r="Q86" i="23"/>
  <c r="Q87" i="23" s="1"/>
  <c r="Q90" i="23" s="1"/>
  <c r="Q88" i="23"/>
  <c r="Q84" i="23"/>
  <c r="Q89" i="23" s="1"/>
  <c r="R71" i="23"/>
  <c r="R78" i="23" s="1"/>
  <c r="R83" i="23" s="1"/>
  <c r="T53" i="23"/>
  <c r="AB75" i="23"/>
  <c r="AF76" i="23"/>
  <c r="AG67" i="23"/>
  <c r="AR67" i="23"/>
  <c r="AJ136" i="23" l="1"/>
  <c r="AI48" i="23"/>
  <c r="AH137" i="23"/>
  <c r="AG49" i="23"/>
  <c r="R86" i="23"/>
  <c r="R87" i="23" s="1"/>
  <c r="R90" i="23" s="1"/>
  <c r="R88" i="23"/>
  <c r="R84" i="23"/>
  <c r="R89" i="23" s="1"/>
  <c r="AI141" i="23"/>
  <c r="AI73" i="23" s="1"/>
  <c r="AI85" i="23" s="1"/>
  <c r="AI99" i="23" s="1"/>
  <c r="AI140" i="23"/>
  <c r="AE108" i="23"/>
  <c r="AE50" i="23" s="1"/>
  <c r="AE59" i="23" s="1"/>
  <c r="AF109" i="23"/>
  <c r="AF74" i="23"/>
  <c r="AG58" i="23"/>
  <c r="AF52" i="23"/>
  <c r="AF47" i="23"/>
  <c r="AF61" i="23" s="1"/>
  <c r="AF60" i="23" s="1"/>
  <c r="AC75" i="23"/>
  <c r="AH67" i="23"/>
  <c r="AG76" i="23"/>
  <c r="T55" i="23"/>
  <c r="R72" i="23"/>
  <c r="AH141" i="23"/>
  <c r="AH73" i="23" s="1"/>
  <c r="AH85" i="23" s="1"/>
  <c r="AH99" i="23" s="1"/>
  <c r="AD80" i="23"/>
  <c r="AD66" i="23"/>
  <c r="AD68" i="23" s="1"/>
  <c r="AD79" i="23"/>
  <c r="S77" i="23"/>
  <c r="S70" i="23"/>
  <c r="AH49" i="23" l="1"/>
  <c r="AI137" i="23"/>
  <c r="AK136" i="23"/>
  <c r="AJ48" i="23"/>
  <c r="AD75" i="23"/>
  <c r="T82" i="23"/>
  <c r="T56" i="23"/>
  <c r="T69" i="23" s="1"/>
  <c r="AH76" i="23"/>
  <c r="AI67" i="23"/>
  <c r="AE80" i="23"/>
  <c r="AE66" i="23"/>
  <c r="AE68" i="23" s="1"/>
  <c r="AE79" i="23"/>
  <c r="S71" i="23"/>
  <c r="S78" i="23" s="1"/>
  <c r="S83" i="23" s="1"/>
  <c r="U53" i="23"/>
  <c r="AH58" i="23"/>
  <c r="AG52" i="23"/>
  <c r="AG47" i="23"/>
  <c r="AG61" i="23" s="1"/>
  <c r="AG60" i="23" s="1"/>
  <c r="AG74" i="23"/>
  <c r="AG109" i="23"/>
  <c r="AF108" i="23"/>
  <c r="AF50" i="23" s="1"/>
  <c r="AF59" i="23" s="1"/>
  <c r="AJ140" i="23"/>
  <c r="AJ141" i="23"/>
  <c r="AJ73" i="23" s="1"/>
  <c r="AJ85" i="23" s="1"/>
  <c r="AJ99" i="23" s="1"/>
  <c r="AJ137" i="23" l="1"/>
  <c r="AI49" i="23"/>
  <c r="AK48" i="23"/>
  <c r="AL136" i="23"/>
  <c r="S86" i="23"/>
  <c r="S87" i="23" s="1"/>
  <c r="S90" i="23" s="1"/>
  <c r="S88" i="23"/>
  <c r="S84" i="23"/>
  <c r="S89" i="23" s="1"/>
  <c r="AF66" i="23"/>
  <c r="AF68" i="23" s="1"/>
  <c r="AF80" i="23"/>
  <c r="AF79" i="23"/>
  <c r="U55" i="23"/>
  <c r="V53" i="23" s="1"/>
  <c r="AE75" i="23"/>
  <c r="AK140" i="23"/>
  <c r="AG108" i="23"/>
  <c r="AG50" i="23" s="1"/>
  <c r="AG59" i="23" s="1"/>
  <c r="AH109" i="23"/>
  <c r="AH74" i="23"/>
  <c r="AI58" i="23"/>
  <c r="AH52" i="23"/>
  <c r="AH47" i="23"/>
  <c r="AH61" i="23" s="1"/>
  <c r="AH60" i="23" s="1"/>
  <c r="S72" i="23"/>
  <c r="AJ67" i="23"/>
  <c r="AI76" i="23"/>
  <c r="T77" i="23"/>
  <c r="T70" i="23"/>
  <c r="AM136" i="23" l="1"/>
  <c r="AL48" i="23"/>
  <c r="AJ49" i="23"/>
  <c r="AK137" i="23"/>
  <c r="AJ76" i="23"/>
  <c r="AK67" i="23"/>
  <c r="AJ58" i="23"/>
  <c r="AI52" i="23"/>
  <c r="AI47" i="23"/>
  <c r="AI61" i="23" s="1"/>
  <c r="AI60" i="23" s="1"/>
  <c r="AI74" i="23"/>
  <c r="AI109" i="23"/>
  <c r="AH108" i="23"/>
  <c r="AH50" i="23" s="1"/>
  <c r="AH59" i="23" s="1"/>
  <c r="AL140" i="23"/>
  <c r="V55" i="23"/>
  <c r="W53" i="23" s="1"/>
  <c r="AF75" i="23"/>
  <c r="T72" i="23"/>
  <c r="T71" i="23"/>
  <c r="T78" i="23" s="1"/>
  <c r="T83" i="23" s="1"/>
  <c r="AG80" i="23"/>
  <c r="AG66" i="23"/>
  <c r="AG68" i="23" s="1"/>
  <c r="AG79" i="23"/>
  <c r="AK141" i="23"/>
  <c r="AK73" i="23" s="1"/>
  <c r="AK85" i="23" s="1"/>
  <c r="AK99" i="23" s="1"/>
  <c r="U82" i="23"/>
  <c r="U56" i="23"/>
  <c r="U69" i="23" s="1"/>
  <c r="AK49" i="23" l="1"/>
  <c r="AL137" i="23"/>
  <c r="AM48" i="23"/>
  <c r="AN136" i="23"/>
  <c r="T86" i="23"/>
  <c r="T87" i="23" s="1"/>
  <c r="T90" i="23" s="1"/>
  <c r="T88" i="23"/>
  <c r="T84" i="23"/>
  <c r="T89" i="23" s="1"/>
  <c r="U77" i="23"/>
  <c r="U70" i="23"/>
  <c r="W55" i="23"/>
  <c r="AM140" i="23"/>
  <c r="AM141" i="23" s="1"/>
  <c r="AM73" i="23" s="1"/>
  <c r="AM85" i="23" s="1"/>
  <c r="AM99" i="23" s="1"/>
  <c r="AI108" i="23"/>
  <c r="AI50" i="23" s="1"/>
  <c r="AI59" i="23" s="1"/>
  <c r="AJ109" i="23"/>
  <c r="AJ74" i="23"/>
  <c r="AK58" i="23"/>
  <c r="AJ52" i="23"/>
  <c r="AJ47" i="23"/>
  <c r="AJ61" i="23" s="1"/>
  <c r="AJ60" i="23" s="1"/>
  <c r="AG75" i="23"/>
  <c r="V82" i="23"/>
  <c r="V56" i="23"/>
  <c r="V69" i="23" s="1"/>
  <c r="AL141" i="23"/>
  <c r="AL73" i="23" s="1"/>
  <c r="AL85" i="23" s="1"/>
  <c r="AL99" i="23" s="1"/>
  <c r="AH80" i="23"/>
  <c r="AH66" i="23"/>
  <c r="AH68" i="23" s="1"/>
  <c r="AH79" i="23"/>
  <c r="AL67" i="23"/>
  <c r="AK76" i="23"/>
  <c r="AN48" i="23" l="1"/>
  <c r="AO136" i="23"/>
  <c r="AM137" i="23"/>
  <c r="AL49" i="23"/>
  <c r="V77" i="23"/>
  <c r="V70" i="23"/>
  <c r="AI80" i="23"/>
  <c r="AI66" i="23"/>
  <c r="AI68" i="23" s="1"/>
  <c r="AI79" i="23"/>
  <c r="W56" i="23"/>
  <c r="W69" i="23" s="1"/>
  <c r="W82" i="23"/>
  <c r="AL76" i="23"/>
  <c r="AM67" i="23"/>
  <c r="AH75" i="23"/>
  <c r="AL58" i="23"/>
  <c r="AK52" i="23"/>
  <c r="AK47" i="23"/>
  <c r="AK61" i="23" s="1"/>
  <c r="AK60" i="23" s="1"/>
  <c r="AK74" i="23"/>
  <c r="AK109" i="23"/>
  <c r="AJ108" i="23"/>
  <c r="AJ50" i="23" s="1"/>
  <c r="AJ59" i="23" s="1"/>
  <c r="AN140" i="23"/>
  <c r="AN141" i="23" s="1"/>
  <c r="AN73" i="23" s="1"/>
  <c r="AN85" i="23" s="1"/>
  <c r="AN99" i="23" s="1"/>
  <c r="X53" i="23"/>
  <c r="U71" i="23"/>
  <c r="U78" i="23" s="1"/>
  <c r="U83" i="23" s="1"/>
  <c r="AP136" i="23" l="1"/>
  <c r="AO48" i="23"/>
  <c r="AN137" i="23"/>
  <c r="AM49" i="23"/>
  <c r="U86" i="23"/>
  <c r="U87" i="23" s="1"/>
  <c r="U90" i="23" s="1"/>
  <c r="U88" i="23"/>
  <c r="U84" i="23"/>
  <c r="U89" i="23" s="1"/>
  <c r="AJ66" i="23"/>
  <c r="AJ68" i="23" s="1"/>
  <c r="AJ80" i="23"/>
  <c r="AJ79" i="23"/>
  <c r="AN67" i="23"/>
  <c r="AM76" i="23"/>
  <c r="W77" i="23"/>
  <c r="W70" i="23"/>
  <c r="AI75" i="23"/>
  <c r="U72" i="23"/>
  <c r="X55" i="23"/>
  <c r="AO140" i="23"/>
  <c r="AK108" i="23"/>
  <c r="AK50" i="23" s="1"/>
  <c r="AK59" i="23" s="1"/>
  <c r="AL109" i="23"/>
  <c r="AL74" i="23"/>
  <c r="AM58" i="23"/>
  <c r="AL52" i="23"/>
  <c r="AL47" i="23"/>
  <c r="AL61" i="23" s="1"/>
  <c r="AL60" i="23" s="1"/>
  <c r="V71" i="23"/>
  <c r="V78" i="23" s="1"/>
  <c r="V83" i="23" s="1"/>
  <c r="AO137" i="23" l="1"/>
  <c r="AN49" i="23"/>
  <c r="AQ136" i="23"/>
  <c r="AR136" i="23" s="1"/>
  <c r="AS136" i="23" s="1"/>
  <c r="AT136" i="23" s="1"/>
  <c r="AU136" i="23" s="1"/>
  <c r="AV136" i="23" s="1"/>
  <c r="AW136" i="23" s="1"/>
  <c r="AX136" i="23" s="1"/>
  <c r="AY136" i="23" s="1"/>
  <c r="AP48" i="23"/>
  <c r="V86" i="23"/>
  <c r="V87" i="23" s="1"/>
  <c r="V90" i="23" s="1"/>
  <c r="V84" i="23"/>
  <c r="V89" i="23" s="1"/>
  <c r="V88" i="23"/>
  <c r="AN58" i="23"/>
  <c r="AM52" i="23"/>
  <c r="AM47" i="23"/>
  <c r="AM61" i="23" s="1"/>
  <c r="AM60" i="23" s="1"/>
  <c r="AM74" i="23"/>
  <c r="AM109" i="23"/>
  <c r="AL108" i="23"/>
  <c r="AL50" i="23" s="1"/>
  <c r="AL59" i="23" s="1"/>
  <c r="AP140" i="23"/>
  <c r="AP141" i="23"/>
  <c r="AP73" i="23" s="1"/>
  <c r="AP85" i="23" s="1"/>
  <c r="AP99" i="23" s="1"/>
  <c r="AQ99" i="23" s="1"/>
  <c r="A100" i="23" s="1"/>
  <c r="X82" i="23"/>
  <c r="X56" i="23"/>
  <c r="X69" i="23" s="1"/>
  <c r="W71" i="23"/>
  <c r="W78" i="23" s="1"/>
  <c r="W72" i="23"/>
  <c r="V72" i="23"/>
  <c r="AK80" i="23"/>
  <c r="AK66" i="23"/>
  <c r="AK68" i="23" s="1"/>
  <c r="AK79" i="23"/>
  <c r="AO141" i="23"/>
  <c r="AO73" i="23" s="1"/>
  <c r="AO85" i="23" s="1"/>
  <c r="AO99" i="23" s="1"/>
  <c r="Y53" i="23"/>
  <c r="W83" i="23"/>
  <c r="AN76" i="23"/>
  <c r="AO67" i="23"/>
  <c r="AJ75" i="23"/>
  <c r="AP137" i="23" l="1"/>
  <c r="AO49" i="23"/>
  <c r="AP67" i="23"/>
  <c r="AO76" i="23"/>
  <c r="W86" i="23"/>
  <c r="W87" i="23" s="1"/>
  <c r="W90" i="23" s="1"/>
  <c r="W84" i="23"/>
  <c r="W89" i="23" s="1"/>
  <c r="W88" i="23"/>
  <c r="Y55" i="23"/>
  <c r="Z53" i="23"/>
  <c r="X77" i="23"/>
  <c r="X70" i="23"/>
  <c r="AL80" i="23"/>
  <c r="AL66" i="23"/>
  <c r="AL68" i="23" s="1"/>
  <c r="AL79" i="23"/>
  <c r="AK75" i="23"/>
  <c r="AQ140" i="23"/>
  <c r="AQ141" i="23" s="1"/>
  <c r="AM108" i="23"/>
  <c r="AM50" i="23" s="1"/>
  <c r="AM59" i="23" s="1"/>
  <c r="AN109" i="23"/>
  <c r="AN74" i="23"/>
  <c r="AO58" i="23"/>
  <c r="AN52" i="23"/>
  <c r="AN47" i="23"/>
  <c r="AN61" i="23" s="1"/>
  <c r="AN60" i="23" s="1"/>
  <c r="AQ137" i="23" l="1"/>
  <c r="AR137" i="23" s="1"/>
  <c r="AS137" i="23" s="1"/>
  <c r="AT137" i="23" s="1"/>
  <c r="AU137" i="23" s="1"/>
  <c r="AV137" i="23" s="1"/>
  <c r="AW137" i="23" s="1"/>
  <c r="AX137" i="23" s="1"/>
  <c r="AY137" i="23" s="1"/>
  <c r="AP49" i="23"/>
  <c r="AM80" i="23"/>
  <c r="AM66" i="23"/>
  <c r="AM68" i="23" s="1"/>
  <c r="AM79" i="23"/>
  <c r="AL75" i="23"/>
  <c r="X71" i="23"/>
  <c r="X78" i="23" s="1"/>
  <c r="X83" i="23" s="1"/>
  <c r="Z55" i="23"/>
  <c r="AP76" i="23"/>
  <c r="AS67" i="23"/>
  <c r="AP58" i="23"/>
  <c r="AO52" i="23"/>
  <c r="AO47" i="23"/>
  <c r="AO61" i="23" s="1"/>
  <c r="AO60" i="23" s="1"/>
  <c r="AO74" i="23"/>
  <c r="AO109" i="23"/>
  <c r="AN108" i="23"/>
  <c r="AN50" i="23" s="1"/>
  <c r="AN59" i="23" s="1"/>
  <c r="AR140" i="23"/>
  <c r="AR141" i="23" s="1"/>
  <c r="Y82" i="23"/>
  <c r="Y56" i="23"/>
  <c r="Y69" i="23" s="1"/>
  <c r="X86" i="23" l="1"/>
  <c r="X87" i="23" s="1"/>
  <c r="X90" i="23" s="1"/>
  <c r="X88" i="23"/>
  <c r="X84" i="23"/>
  <c r="X89" i="23" s="1"/>
  <c r="AN66" i="23"/>
  <c r="AN68" i="23" s="1"/>
  <c r="AN80" i="23"/>
  <c r="AN79" i="23"/>
  <c r="Z82" i="23"/>
  <c r="Z56" i="23"/>
  <c r="Z69" i="23" s="1"/>
  <c r="AM75" i="23"/>
  <c r="Y77" i="23"/>
  <c r="Y70" i="23"/>
  <c r="AS141" i="23"/>
  <c r="AS140" i="23"/>
  <c r="AO108" i="23"/>
  <c r="AO50" i="23" s="1"/>
  <c r="AO59" i="23" s="1"/>
  <c r="AP109" i="23"/>
  <c r="AP108" i="23" s="1"/>
  <c r="AP50" i="23" s="1"/>
  <c r="AP59" i="23" s="1"/>
  <c r="AP74" i="23"/>
  <c r="AP52" i="23"/>
  <c r="AP47" i="23"/>
  <c r="AP61" i="23" s="1"/>
  <c r="AP60" i="23" s="1"/>
  <c r="AA53" i="23"/>
  <c r="X72" i="23"/>
  <c r="AO80" i="23" l="1"/>
  <c r="AO66" i="23"/>
  <c r="AO68" i="23" s="1"/>
  <c r="AO79" i="23"/>
  <c r="AP79" i="23" s="1"/>
  <c r="Z77" i="23"/>
  <c r="Z70" i="23"/>
  <c r="AN75" i="23"/>
  <c r="AA55" i="23"/>
  <c r="AB53" i="23" s="1"/>
  <c r="AP80" i="23"/>
  <c r="AP66" i="23"/>
  <c r="AP68" i="23" s="1"/>
  <c r="AT140" i="23"/>
  <c r="Y71" i="23"/>
  <c r="Y78" i="23" s="1"/>
  <c r="Y83" i="23" s="1"/>
  <c r="Y86" i="23" l="1"/>
  <c r="Y87" i="23" s="1"/>
  <c r="Y90" i="23" s="1"/>
  <c r="Y84" i="23"/>
  <c r="Y89" i="23" s="1"/>
  <c r="Y88" i="23"/>
  <c r="AU140" i="23"/>
  <c r="AU141" i="23" s="1"/>
  <c r="AP75" i="23"/>
  <c r="AB55" i="23"/>
  <c r="AC53" i="23" s="1"/>
  <c r="Z72" i="23"/>
  <c r="Z71" i="23"/>
  <c r="Z78" i="23" s="1"/>
  <c r="Y72" i="23"/>
  <c r="AT141" i="23"/>
  <c r="AA82" i="23"/>
  <c r="AA56" i="23"/>
  <c r="AA69" i="23" s="1"/>
  <c r="Z83" i="23"/>
  <c r="AO75" i="23"/>
  <c r="AC55" i="23" l="1"/>
  <c r="AA77" i="23"/>
  <c r="AA70" i="23"/>
  <c r="Z86" i="23"/>
  <c r="Z87" i="23" s="1"/>
  <c r="Z90" i="23" s="1"/>
  <c r="Z88" i="23"/>
  <c r="Z84" i="23"/>
  <c r="Z89" i="23" s="1"/>
  <c r="AB82" i="23"/>
  <c r="AB56" i="23"/>
  <c r="AB69" i="23" s="1"/>
  <c r="AV140" i="23"/>
  <c r="AV141" i="23" s="1"/>
  <c r="AA71" i="23" l="1"/>
  <c r="AA78" i="23" s="1"/>
  <c r="AA83" i="23" s="1"/>
  <c r="AC82" i="23"/>
  <c r="AC56" i="23"/>
  <c r="AC69" i="23" s="1"/>
  <c r="AW140" i="23"/>
  <c r="AW141" i="23" s="1"/>
  <c r="AB77" i="23"/>
  <c r="AB70" i="23"/>
  <c r="AD53" i="23"/>
  <c r="AA86" i="23" l="1"/>
  <c r="AA87" i="23" s="1"/>
  <c r="AA90" i="23" s="1"/>
  <c r="AA84" i="23"/>
  <c r="AA89" i="23" s="1"/>
  <c r="AA88" i="23"/>
  <c r="AD55" i="23"/>
  <c r="AE53" i="23" s="1"/>
  <c r="AB71" i="23"/>
  <c r="AB78" i="23" s="1"/>
  <c r="AB83" i="23" s="1"/>
  <c r="AX140" i="23"/>
  <c r="AX141" i="23" s="1"/>
  <c r="AC77" i="23"/>
  <c r="AC70" i="23"/>
  <c r="AA72" i="23"/>
  <c r="AB72" i="23" l="1"/>
  <c r="AB86" i="23"/>
  <c r="AB87" i="23" s="1"/>
  <c r="AB90" i="23" s="1"/>
  <c r="AB88" i="23"/>
  <c r="AB84" i="23"/>
  <c r="AB89" i="23" s="1"/>
  <c r="AC71" i="23"/>
  <c r="AC78" i="23" s="1"/>
  <c r="AC83" i="23" s="1"/>
  <c r="AD82" i="23"/>
  <c r="AD56" i="23"/>
  <c r="AD69" i="23" s="1"/>
  <c r="AY140" i="23"/>
  <c r="AY141" i="23" s="1"/>
  <c r="AE55" i="23"/>
  <c r="AF53" i="23" s="1"/>
  <c r="AF55" i="23" l="1"/>
  <c r="AG53" i="23" s="1"/>
  <c r="AC86" i="23"/>
  <c r="AC87" i="23" s="1"/>
  <c r="AC90" i="23" s="1"/>
  <c r="AC88" i="23"/>
  <c r="AC84" i="23"/>
  <c r="AC89" i="23" s="1"/>
  <c r="AE56" i="23"/>
  <c r="AE69" i="23" s="1"/>
  <c r="AE82" i="23"/>
  <c r="AD77" i="23"/>
  <c r="AD70" i="23"/>
  <c r="AC72" i="23"/>
  <c r="AF82" i="23" l="1"/>
  <c r="AF56" i="23"/>
  <c r="AF69" i="23" s="1"/>
  <c r="AE77" i="23"/>
  <c r="AE70" i="23"/>
  <c r="AD71" i="23"/>
  <c r="AD78" i="23" s="1"/>
  <c r="AD83" i="23" s="1"/>
  <c r="AG55" i="23"/>
  <c r="AH53" i="23" s="1"/>
  <c r="AD86" i="23" l="1"/>
  <c r="AD87" i="23" s="1"/>
  <c r="AD90" i="23" s="1"/>
  <c r="AD88" i="23"/>
  <c r="AD84" i="23"/>
  <c r="AD89" i="23" s="1"/>
  <c r="AI53" i="23"/>
  <c r="AH55" i="23"/>
  <c r="AE71" i="23"/>
  <c r="AE78" i="23" s="1"/>
  <c r="AE83" i="23" s="1"/>
  <c r="AG82" i="23"/>
  <c r="AG56" i="23"/>
  <c r="AG69" i="23" s="1"/>
  <c r="AD72" i="23"/>
  <c r="AF77" i="23"/>
  <c r="AF70" i="23"/>
  <c r="AE86" i="23" l="1"/>
  <c r="AE87" i="23" s="1"/>
  <c r="AE90" i="23" s="1"/>
  <c r="AE84" i="23"/>
  <c r="AE89" i="23" s="1"/>
  <c r="AE88" i="23"/>
  <c r="AI55" i="23"/>
  <c r="AF72" i="23"/>
  <c r="AF71" i="23"/>
  <c r="AF78" i="23" s="1"/>
  <c r="AF83" i="23" s="1"/>
  <c r="AG77" i="23"/>
  <c r="AG70" i="23"/>
  <c r="AE72" i="23"/>
  <c r="AH82" i="23"/>
  <c r="AH56" i="23"/>
  <c r="AH69" i="23" s="1"/>
  <c r="AF86" i="23" l="1"/>
  <c r="AF87" i="23" s="1"/>
  <c r="AF90" i="23" s="1"/>
  <c r="AF88" i="23"/>
  <c r="AF84" i="23"/>
  <c r="AF89" i="23" s="1"/>
  <c r="AH77" i="23"/>
  <c r="AH70" i="23"/>
  <c r="AG83" i="23"/>
  <c r="AI82" i="23"/>
  <c r="AI56" i="23"/>
  <c r="AI69" i="23" s="1"/>
  <c r="AG71" i="23"/>
  <c r="AG78" i="23" s="1"/>
  <c r="AG72" i="23"/>
  <c r="AJ53" i="23"/>
  <c r="AI77" i="23" l="1"/>
  <c r="AI70" i="23"/>
  <c r="AG86" i="23"/>
  <c r="AG87" i="23" s="1"/>
  <c r="AG90" i="23" s="1"/>
  <c r="AG84" i="23"/>
  <c r="AG89" i="23" s="1"/>
  <c r="AG88" i="23"/>
  <c r="AJ55" i="23"/>
  <c r="AK53" i="23" s="1"/>
  <c r="AH71" i="23"/>
  <c r="AH78" i="23" s="1"/>
  <c r="AH83" i="23" s="1"/>
  <c r="AH72" i="23" l="1"/>
  <c r="AH86" i="23"/>
  <c r="AH87" i="23" s="1"/>
  <c r="AH90" i="23" s="1"/>
  <c r="AH88" i="23"/>
  <c r="AH84" i="23"/>
  <c r="AH89" i="23" s="1"/>
  <c r="AI83" i="23"/>
  <c r="AJ82" i="23"/>
  <c r="AJ56" i="23"/>
  <c r="AJ69" i="23" s="1"/>
  <c r="AI71" i="23"/>
  <c r="AI78" i="23" s="1"/>
  <c r="AI72" i="23"/>
  <c r="AK55" i="23"/>
  <c r="AL53" i="23"/>
  <c r="AL55" i="23" l="1"/>
  <c r="AJ77" i="23"/>
  <c r="AJ70" i="23"/>
  <c r="AI86" i="23"/>
  <c r="AI87" i="23" s="1"/>
  <c r="AI90" i="23" s="1"/>
  <c r="AI84" i="23"/>
  <c r="AI89" i="23" s="1"/>
  <c r="AI88" i="23"/>
  <c r="AK82" i="23"/>
  <c r="AK56" i="23"/>
  <c r="AK69" i="23" s="1"/>
  <c r="AK77" i="23" l="1"/>
  <c r="AK70" i="23"/>
  <c r="AJ71" i="23"/>
  <c r="AJ78" i="23" s="1"/>
  <c r="AJ83" i="23" s="1"/>
  <c r="AL82" i="23"/>
  <c r="AL56" i="23"/>
  <c r="AL69" i="23" s="1"/>
  <c r="AM53" i="23"/>
  <c r="AJ72" i="23" l="1"/>
  <c r="AJ86" i="23"/>
  <c r="AJ87" i="23" s="1"/>
  <c r="AJ90" i="23" s="1"/>
  <c r="AJ88" i="23"/>
  <c r="AJ84" i="23"/>
  <c r="AJ89" i="23" s="1"/>
  <c r="AK83" i="23"/>
  <c r="AM55" i="23"/>
  <c r="AN53" i="23"/>
  <c r="AL77" i="23"/>
  <c r="AL70" i="23"/>
  <c r="AK71" i="23"/>
  <c r="AK78" i="23" s="1"/>
  <c r="AK72" i="23"/>
  <c r="AL71" i="23" l="1"/>
  <c r="AL78" i="23" s="1"/>
  <c r="AL83" i="23" s="1"/>
  <c r="AN55" i="23"/>
  <c r="AK86" i="23"/>
  <c r="AK87" i="23" s="1"/>
  <c r="AK90" i="23" s="1"/>
  <c r="AK84" i="23"/>
  <c r="AK89" i="23" s="1"/>
  <c r="AK88" i="23"/>
  <c r="AM56" i="23"/>
  <c r="AM69" i="23" s="1"/>
  <c r="AM82" i="23"/>
  <c r="AM77" i="23" l="1"/>
  <c r="AM70" i="23"/>
  <c r="AL86" i="23"/>
  <c r="AL87" i="23" s="1"/>
  <c r="AL90" i="23" s="1"/>
  <c r="AL88" i="23"/>
  <c r="AL84" i="23"/>
  <c r="AL89" i="23" s="1"/>
  <c r="AN82" i="23"/>
  <c r="AN56" i="23"/>
  <c r="AN69" i="23" s="1"/>
  <c r="AO53" i="23"/>
  <c r="AL72" i="23"/>
  <c r="AM71" i="23" l="1"/>
  <c r="AM78" i="23" s="1"/>
  <c r="AO55" i="23"/>
  <c r="AP53" i="23" s="1"/>
  <c r="AP55" i="23" s="1"/>
  <c r="AN77" i="23"/>
  <c r="AN70" i="23"/>
  <c r="AM83" i="23"/>
  <c r="AM72" i="23" l="1"/>
  <c r="AN71" i="23"/>
  <c r="AN78" i="23" s="1"/>
  <c r="AP82" i="23"/>
  <c r="AP56" i="23"/>
  <c r="AP69" i="23" s="1"/>
  <c r="AM86" i="23"/>
  <c r="AM87" i="23" s="1"/>
  <c r="AM90" i="23" s="1"/>
  <c r="AM88" i="23"/>
  <c r="AM84" i="23"/>
  <c r="AM89" i="23" s="1"/>
  <c r="AN83" i="23"/>
  <c r="AO82" i="23"/>
  <c r="AO56" i="23"/>
  <c r="AO69" i="23" s="1"/>
  <c r="AO77" i="23" l="1"/>
  <c r="AO70" i="23"/>
  <c r="AN86" i="23"/>
  <c r="AN87" i="23" s="1"/>
  <c r="AN90" i="23" s="1"/>
  <c r="AN84" i="23"/>
  <c r="AN89" i="23" s="1"/>
  <c r="AN88" i="23"/>
  <c r="AP77" i="23"/>
  <c r="AP70" i="23"/>
  <c r="AN72" i="23"/>
  <c r="AP71" i="23" l="1"/>
  <c r="AO71" i="23"/>
  <c r="AO78" i="23" s="1"/>
  <c r="AO83" i="23" s="1"/>
  <c r="AO86" i="23" l="1"/>
  <c r="AO87" i="23" s="1"/>
  <c r="AO90" i="23" s="1"/>
  <c r="AO88" i="23"/>
  <c r="AO84" i="23"/>
  <c r="AO89" i="23" s="1"/>
  <c r="AP78" i="23"/>
  <c r="AP83" i="23" s="1"/>
  <c r="AO72" i="23"/>
  <c r="AP72" i="23"/>
  <c r="AP86" i="23" l="1"/>
  <c r="AP87" i="23" s="1"/>
  <c r="AP88" i="23"/>
  <c r="AP84" i="23"/>
  <c r="AP89" i="23" s="1"/>
  <c r="A101" i="23" l="1"/>
  <c r="B102" i="23" s="1"/>
  <c r="AP90" i="23"/>
  <c r="S23" i="12" l="1"/>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<sst xmlns="http://schemas.openxmlformats.org/spreadsheetml/2006/main" count="964" uniqueCount="635">
  <si>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</si>
  <si>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</si>
  <si>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</si>
  <si>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</si>
  <si>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</si>
  <si>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</si>
  <si>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</si>
  <si>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</si>
  <si>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</si>
  <si>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</si>
  <si>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</si>
  <si>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</si>
  <si>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</si>
  <si>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</si>
  <si>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</si>
  <si>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</si>
  <si>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</si>
  <si>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</si>
  <si>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</si>
  <si>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</si>
  <si>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</si>
  <si>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</si>
  <si>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</si>
  <si>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</si>
  <si>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</si>
  <si>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</si>
  <si>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</si>
  <si>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</si>
  <si>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</si>
  <si>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</si>
  <si>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</si>
  <si>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</si>
  <si>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</si>
  <si>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</si>
  <si>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</si>
  <si>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</si>
  <si>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</si>
  <si>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</si>
  <si>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</si>
  <si>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</si>
  <si>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</si>
  <si>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</si>
  <si>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</si>
  <si>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</si>
  <si>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</si>
  <si>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</si>
  <si>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</si>
  <si>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</si>
  <si>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</si>
  <si>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</si>
  <si>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</si>
  <si>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</si>
  <si>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</si>
  <si>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</si>
  <si>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</si>
  <si>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</si>
  <si>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</si>
  <si>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</si>
  <si>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</si>
  <si>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</si>
  <si>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</si>
  <si>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</si>
  <si>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</si>
  <si>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</si>
  <si>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</si>
  <si>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</si>
  <si>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</si>
  <si>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</si>
  <si>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</si>
  <si>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</si>
  <si>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</si>
  <si>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</si>
  <si>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</si>
  <si>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</si>
  <si>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</si>
  <si>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</si>
  <si>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</si>
  <si>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</si>
  <si>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</si>
  <si>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</si>
  <si>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</si>
  <si>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</si>
  <si>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</si>
  <si>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</si>
  <si>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</si>
  <si>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</si>
  <si>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</si>
  <si>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</si>
  <si>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</si>
  <si>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</si>
  <si>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</si>
  <si>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</si>
  <si>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</si>
  <si>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</si>
  <si>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</si>
  <si>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</si>
  <si>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</si>
  <si>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</si>
  <si>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</si>
  <si>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</si>
  <si>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</si>
  <si>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</si>
  <si>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</si>
  <si>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</si>
  <si>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</si>
  <si>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</si>
  <si>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</si>
  <si>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</si>
  <si>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</si>
  <si>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</si>
  <si>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</si>
  <si>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</si>
  <si>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</si>
  <si>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</si>
  <si>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</si>
  <si>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</si>
  <si>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</si>
  <si>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</si>
  <si>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</si>
  <si>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</si>
  <si>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</si>
  <si>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</si>
  <si>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</si>
  <si>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</si>
  <si>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</si>
  <si>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</si>
  <si>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</si>
  <si>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</si>
  <si>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</si>
  <si>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</si>
  <si>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</si>
  <si>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</si>
  <si>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</si>
  <si>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</si>
  <si>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</si>
  <si>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</si>
  <si>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</si>
  <si>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</si>
  <si>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</si>
  <si>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</si>
  <si>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</si>
  <si>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</si>
  <si>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</si>
  <si>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</si>
  <si>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</si>
  <si>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</si>
  <si>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</si>
  <si>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</si>
  <si>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</si>
  <si>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</si>
  <si>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</si>
  <si>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</si>
  <si>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</si>
  <si>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</si>
  <si>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</si>
  <si>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</si>
  <si>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</si>
  <si>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</si>
  <si>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</si>
  <si>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</si>
  <si>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</si>
  <si>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</si>
  <si>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</si>
  <si>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</si>
  <si>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</si>
  <si>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</si>
  <si>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</si>
  <si>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</si>
  <si>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</si>
  <si>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</si>
  <si>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</si>
  <si>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</si>
  <si>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</si>
  <si>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</si>
  <si>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</si>
  <si>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</si>
  <si>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</si>
  <si>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</si>
  <si>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</si>
  <si>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</si>
  <si>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</si>
  <si>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</si>
  <si>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</si>
  <si>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</si>
  <si>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</si>
  <si>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</si>
  <si>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</si>
  <si>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</si>
  <si>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</si>
  <si>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</si>
  <si>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</si>
  <si>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</si>
  <si>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</si>
  <si>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</si>
  <si>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</si>
  <si>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</si>
  <si>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</si>
  <si>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</si>
  <si>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</si>
  <si>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</si>
  <si>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</si>
  <si>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</si>
  <si>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</si>
  <si>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</si>
  <si>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</si>
  <si>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</si>
  <si>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</si>
  <si>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</si>
  <si>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</si>
  <si>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</si>
  <si>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</si>
  <si>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</si>
  <si>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</si>
  <si>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</si>
  <si>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</si>
  <si>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</si>
  <si>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</si>
  <si>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</si>
  <si>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</si>
  <si>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</si>
  <si>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</si>
  <si>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</si>
  <si>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</si>
  <si>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</si>
  <si>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</si>
  <si>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</si>
  <si>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</si>
  <si>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</si>
  <si>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</si>
  <si>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</si>
  <si>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</si>
  <si>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</si>
  <si>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</si>
  <si>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</si>
  <si>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</si>
  <si>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</si>
  <si>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</si>
  <si>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</si>
  <si>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</si>
  <si>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</si>
  <si>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</si>
  <si>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</si>
  <si>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</si>
  <si>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</si>
  <si>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</si>
  <si>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</si>
  <si>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</si>
  <si>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</si>
  <si>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</si>
  <si>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</si>
  <si>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</si>
  <si>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</si>
  <si>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</si>
  <si>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</si>
  <si>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</si>
  <si>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</si>
  <si>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</si>
  <si>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</si>
  <si>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</si>
  <si>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</si>
  <si>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</si>
  <si>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</si>
  <si>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</si>
  <si>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</si>
  <si>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</si>
  <si>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</si>
  <si>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</si>
  <si>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</si>
  <si>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</si>
  <si>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</si>
  <si>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</si>
  <si>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</si>
  <si>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</si>
  <si>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</si>
  <si>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</si>
  <si>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</si>
  <si>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</si>
  <si>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</si>
  <si>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</si>
  <si>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</si>
  <si>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</si>
  <si>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</si>
  <si>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</si>
  <si>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</si>
  <si>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</si>
  <si>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</si>
  <si>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</si>
  <si>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</si>
  <si>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</si>
  <si>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</si>
  <si>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</si>
  <si>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</si>
  <si>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</si>
  <si>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</si>
  <si>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</si>
  <si>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</si>
  <si>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</si>
  <si>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</si>
  <si>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</si>
  <si>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</si>
  <si>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</si>
  <si>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</si>
  <si>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</si>
  <si>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</si>
  <si>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</si>
  <si>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</si>
  <si>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</si>
  <si>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</si>
  <si>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</si>
  <si>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</si>
  <si>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</si>
  <si>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</si>
  <si>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</si>
  <si>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</si>
  <si>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</si>
  <si>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</si>
  <si>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</si>
  <si>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</si>
  <si>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</si>
  <si>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</si>
  <si>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</si>
  <si>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</si>
  <si>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</si>
  <si>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</si>
  <si>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</si>
  <si>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</si>
  <si>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</si>
  <si>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</si>
  <si>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</si>
  <si>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</si>
  <si>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</si>
  <si>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</si>
  <si>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</si>
  <si>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</si>
  <si>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</si>
  <si>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</si>
  <si>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</si>
  <si>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</si>
  <si>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</si>
  <si>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</si>
  <si>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</si>
  <si>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</si>
  <si>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</si>
  <si>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</si>
  <si>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</si>
  <si>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</si>
  <si>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</si>
  <si>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</si>
  <si>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</si>
  <si>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</si>
  <si>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</si>
  <si>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</si>
  <si>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</si>
  <si>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</si>
  <si>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</si>
  <si>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</si>
  <si>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</si>
  <si>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</si>
  <si>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</si>
  <si>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</si>
  <si>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</si>
  <si>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</si>
  <si>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</si>
  <si>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</si>
  <si>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</si>
  <si>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</si>
  <si>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</si>
  <si>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</si>
  <si>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</si>
  <si>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</si>
  <si>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</si>
  <si>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</si>
  <si>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</si>
  <si>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</si>
  <si>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</si>
  <si>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</si>
  <si>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</si>
  <si>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</si>
  <si>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</si>
  <si>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</si>
  <si>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</si>
  <si>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</si>
  <si>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</si>
  <si>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</si>
  <si>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</si>
  <si>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</si>
  <si>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</si>
  <si>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</si>
  <si>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</si>
  <si>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</si>
  <si>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</si>
  <si>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</si>
  <si>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</si>
  <si>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</si>
  <si>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</si>
  <si>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</si>
  <si>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</si>
  <si>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</si>
  <si>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</si>
  <si>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</si>
  <si>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</si>
  <si>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</si>
  <si>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</si>
  <si>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</si>
  <si>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</si>
  <si>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</si>
  <si>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</si>
  <si>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</si>
  <si>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</si>
  <si>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</si>
  <si>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</si>
  <si>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</si>
  <si>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</si>
  <si>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</si>
  <si>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</si>
  <si>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</si>
  <si>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</si>
  <si>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</si>
  <si>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</si>
  <si>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</si>
  <si>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</si>
  <si>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</si>
  <si>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</si>
  <si>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</si>
  <si>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</si>
  <si>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</si>
  <si>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</si>
  <si>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</si>
  <si>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</si>
  <si>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</si>
  <si>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</si>
  <si>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</si>
  <si>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</si>
  <si>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</si>
  <si>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</si>
  <si>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</si>
  <si>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</si>
  <si>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</si>
  <si>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</si>
  <si>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</si>
  <si>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</si>
  <si>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</si>
  <si>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</si>
  <si>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</si>
  <si>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</si>
  <si>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</si>
  <si>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</si>
  <si>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</si>
  <si>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</si>
  <si>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</si>
  <si>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</si>
  <si>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</si>
  <si>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</si>
  <si>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</si>
  <si>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</si>
  <si>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</si>
  <si>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</si>
  <si>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</si>
  <si>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</si>
  <si>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</si>
  <si>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</si>
  <si>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</si>
  <si>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</si>
  <si>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</si>
  <si>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</si>
  <si>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</si>
  <si>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</si>
  <si>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</si>
  <si>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</si>
  <si>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</si>
  <si>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</si>
  <si>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</si>
  <si>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</si>
  <si>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</si>
  <si>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</si>
  <si>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</si>
  <si>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</si>
  <si>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</si>
  <si>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</si>
  <si>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</si>
  <si>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</si>
  <si>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</si>
  <si>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</si>
  <si>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</si>
  <si>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</si>
  <si>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</si>
  <si>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</si>
  <si>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</si>
  <si>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</si>
  <si>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</si>
  <si>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</si>
  <si>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</si>
  <si>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</si>
  <si>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</si>
  <si>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</si>
  <si>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</si>
  <si>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</si>
  <si>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</si>
  <si>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</si>
  <si>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</si>
  <si>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</si>
  <si>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</si>
  <si>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</si>
  <si>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</si>
  <si>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</si>
  <si>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</si>
  <si>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</si>
  <si>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</si>
  <si>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</si>
  <si>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</si>
  <si>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</si>
  <si>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</si>
  <si>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</si>
  <si>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</si>
  <si>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</si>
  <si>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</si>
  <si>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</si>
  <si>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</si>
  <si>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</si>
  <si>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</si>
  <si>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</si>
  <si>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</si>
  <si>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</si>
  <si>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</si>
  <si>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</si>
  <si>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</si>
  <si>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</si>
  <si>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</si>
  <si>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</si>
  <si>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</si>
  <si>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</si>
  <si>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</si>
  <si>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</si>
  <si>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</si>
  <si>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</si>
  <si>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</si>
  <si>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</si>
  <si>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</si>
  <si>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</si>
  <si>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</si>
  <si>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</si>
  <si>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</si>
  <si>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</si>
  <si>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 кВ 15-04 (инв.№ 5114655) в г. Калининграде, ул. Емельянова - дор. Окружная</t>
  </si>
  <si>
    <t>Дог № 95/02/12 от 02.03.2012</t>
  </si>
  <si>
    <t>Ведется работа по ВТУ</t>
  </si>
  <si>
    <t>г. Калининград, ул.п/п Емельнова-дор.Окружная</t>
  </si>
  <si>
    <t>торгово-складской комплекс электростройматериалов</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</si>
  <si>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</si>
  <si>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</si>
  <si>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</si>
  <si>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</si>
  <si>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0.00 млн. руб.</t>
  </si>
  <si>
    <t>Увеличение объема услуг по передаче электрической энергии.</t>
  </si>
  <si>
    <t>договоры на технологическое присоединение</t>
  </si>
  <si>
    <t>2013 г.</t>
  </si>
  <si>
    <t>2016 г.</t>
  </si>
  <si>
    <t>Не требуется</t>
  </si>
  <si>
    <t>Да</t>
  </si>
  <si>
    <t>0.626 км (0.626 км)</t>
  </si>
  <si>
    <t>новое строительство</t>
  </si>
  <si>
    <t>0.600 км</t>
  </si>
  <si>
    <t>0.026 км</t>
  </si>
  <si>
    <t>КЛ, ВЛ</t>
  </si>
  <si>
    <t>0.626 км</t>
  </si>
  <si>
    <t>15 кВ</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</si>
  <si>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</si>
  <si>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</si>
  <si>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</si>
  <si>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</si>
  <si>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</si>
  <si>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</si>
  <si>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</si>
  <si>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</si>
  <si>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</si>
  <si>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</si>
  <si>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</si>
  <si>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</si>
  <si>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</si>
  <si>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</si>
  <si>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</si>
  <si>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</si>
  <si>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</si>
  <si>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</si>
  <si>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</si>
  <si>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</si>
  <si>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</si>
  <si>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</si>
  <si>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</si>
  <si>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</si>
  <si>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</si>
  <si>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</si>
  <si>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</si>
  <si>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</si>
  <si>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</si>
  <si>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</si>
  <si>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</si>
  <si>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</si>
  <si>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</si>
  <si>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</si>
  <si>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</si>
  <si>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</si>
  <si>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</si>
  <si>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</si>
  <si>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</si>
  <si>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</si>
  <si>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</si>
  <si>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</si>
  <si>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</si>
  <si>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</si>
  <si>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</si>
  <si>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</si>
  <si>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</si>
  <si>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</si>
  <si>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</si>
  <si>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</si>
  <si>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</si>
  <si>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</si>
  <si>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</si>
  <si>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</si>
  <si>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Р-Проект       договор  № 253  от  14/04/15-   в ценах 2015 года с НДС, млн. руб.</t>
  </si>
  <si>
    <t>95/02/12 д/с № 1 от 18.03.2016</t>
  </si>
  <si>
    <t>Зажим провода на опоре (№ уточн. при проектир.) ВЛ 15-04</t>
  </si>
  <si>
    <t>На ПС 110/15 О-47 "Борисово" произвести проектирование и замену трансформатора мощностью 10 МВА на трансформатор мощнотью 25 МВА с наладкой РЗиА и реконструкцией ЗРУ 15 кВ. На 1-й и 2-й секции ЗРУ 15 кВ ПС О-47 выполнить замену ДГК с трансформаторами необходимой мощности для их присоединения. Выполнить расчет трансформаторов тока и уставок РЗА в соответствии с присоединяемой мощностью на КЛ 15-04 на ПС О-47, в случае необходимости выполнить их замену. Для учета электроэнергии и передачи информации на ПС О-47 предусмотреть автоматизированную информационную измерительную систему контроля учета электроэнергии АИИС КУЭ с передачей информации в ОАО "Янтарьэнерго". От ВЛ 15-04 до границы участка застройщика построить ЛЭП 15 кВ сечением токопроводящих жил не менее 50 кв.мм. В случае использования КЛ - выполнить расчет емкостных токов замыкания на землю. (протяженность 300 м). На концевой опоре ( № уточнить при проектировании) ЛЭП 15 кВ по п.10.5  установить ПСС-15</t>
  </si>
  <si>
    <t>F_prj_111001_47820</t>
  </si>
  <si>
    <t>не требуется</t>
  </si>
  <si>
    <t>01.03.2016</t>
  </si>
  <si>
    <t>01.04.2016</t>
  </si>
  <si>
    <t>З</t>
  </si>
  <si>
    <t>Технологическое присоединение объектов электросетевого хозяйства, принадлежащих  иным сетевым организациям и иным лицам</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</si>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</sst>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0" xfId="2" applyFont="1"/>
    <xf numFmtId="0" fontId="47" fillId="0" borderId="0" xfId="2" applyFont="1" applyAlignment="1">
      <alignment horizontal="right" vertical="center"/>
    </xf>
    <xf numFmtId="0" fontId="47"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6882264"/>
        <c:axId val="836882656"/>
      </c:lineChart>
      <c:catAx>
        <c:axId val="836882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6882656"/>
        <c:crosses val="autoZero"/>
        <c:auto val="1"/>
        <c:lblAlgn val="ctr"/>
        <c:lblOffset val="100"/>
        <c:noMultiLvlLbl val="0"/>
      </c:catAx>
      <c:valAx>
        <c:axId val="836882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68822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2305_F_prj_111001_478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542</v>
      </c>
      <c r="B5" s="365"/>
      <c r="C5" s="365"/>
      <c r="D5" s="163"/>
      <c r="E5" s="163"/>
      <c r="F5" s="163"/>
      <c r="G5" s="163"/>
      <c r="H5" s="163"/>
      <c r="I5" s="163"/>
      <c r="J5" s="163"/>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541</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624</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543</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523</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629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472</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473</v>
      </c>
      <c r="C28" s="40" t="s">
        <v>557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474</v>
      </c>
      <c r="C29" s="40" t="s">
        <v>557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475</v>
      </c>
      <c r="C30" s="40" t="s">
        <v>557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552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N30" sqref="N30"/>
    </sheetView>
  </sheetViews>
  <sheetFormatPr defaultColWidth="9.140625" defaultRowHeight="15.75" x14ac:dyDescent="0.25"/>
  <cols>
    <col min="1" max="1" width="9.140625" style="70"/>
    <col min="2" max="2" width="57.85546875" style="70" customWidth="1"/>
    <col min="3" max="3" width="13" style="70" customWidth="1"/>
    <col min="4" max="4" width="17.85546875" style="333" customWidth="1"/>
    <col min="5" max="5" width="20.42578125" style="70" customWidth="1"/>
    <col min="6" max="6" width="18.7109375" style="70" customWidth="1"/>
    <col min="7" max="7" width="12.85546875" style="71" customWidth="1"/>
    <col min="8" max="8" width="7.7109375" style="71" customWidth="1"/>
    <col min="9" max="9" width="5.42578125" style="71" customWidth="1"/>
    <col min="10" max="10" width="9.28515625" style="71" customWidth="1"/>
    <col min="11" max="11" width="8"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33" customWidth="1"/>
    <col min="30" max="16384" width="9.140625" style="70"/>
  </cols>
  <sheetData>
    <row r="1" spans="1:29" ht="18.75" x14ac:dyDescent="0.25">
      <c r="A1" s="71"/>
      <c r="B1" s="71"/>
      <c r="C1" s="71"/>
      <c r="D1" s="336"/>
      <c r="E1" s="71"/>
      <c r="F1" s="71"/>
      <c r="L1" s="71"/>
      <c r="M1" s="71"/>
      <c r="AC1" s="334" t="s">
        <v>70</v>
      </c>
    </row>
    <row r="2" spans="1:29" ht="18.75" x14ac:dyDescent="0.3">
      <c r="A2" s="71"/>
      <c r="B2" s="71"/>
      <c r="C2" s="71"/>
      <c r="D2" s="336"/>
      <c r="E2" s="71"/>
      <c r="F2" s="71"/>
      <c r="L2" s="71"/>
      <c r="M2" s="71"/>
      <c r="AC2" s="335" t="s">
        <v>11</v>
      </c>
    </row>
    <row r="3" spans="1:29" ht="18.75" x14ac:dyDescent="0.3">
      <c r="A3" s="71"/>
      <c r="B3" s="71"/>
      <c r="C3" s="71"/>
      <c r="D3" s="336"/>
      <c r="E3" s="71"/>
      <c r="F3" s="71"/>
      <c r="L3" s="71"/>
      <c r="M3" s="71"/>
      <c r="AC3" s="335" t="s">
        <v>69</v>
      </c>
    </row>
    <row r="4" spans="1:29" ht="18.75" customHeight="1" x14ac:dyDescent="0.25">
      <c r="A4" s="437" t="str">
        <f>'[4]1.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1"/>
      <c r="B5" s="71"/>
      <c r="C5" s="71"/>
      <c r="D5" s="336"/>
      <c r="E5" s="71"/>
      <c r="F5" s="71"/>
      <c r="L5" s="71"/>
      <c r="M5" s="71"/>
      <c r="AC5" s="33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56"/>
      <c r="B7" s="156"/>
      <c r="C7" s="156"/>
      <c r="D7" s="156"/>
      <c r="E7" s="156"/>
      <c r="F7" s="156"/>
      <c r="G7" s="156"/>
      <c r="H7" s="156"/>
      <c r="I7" s="156"/>
      <c r="J7" s="80"/>
      <c r="K7" s="80"/>
      <c r="L7" s="80"/>
      <c r="M7" s="80"/>
      <c r="N7" s="80"/>
      <c r="O7" s="80"/>
      <c r="P7" s="80"/>
      <c r="Q7" s="80"/>
      <c r="R7" s="80"/>
      <c r="S7" s="80"/>
      <c r="T7" s="80"/>
      <c r="U7" s="80"/>
      <c r="V7" s="80"/>
      <c r="W7" s="80"/>
      <c r="X7" s="80"/>
      <c r="Y7" s="80"/>
      <c r="Z7" s="80"/>
      <c r="AA7" s="80"/>
      <c r="AB7" s="80"/>
      <c r="AC7" s="80"/>
    </row>
    <row r="8" spans="1:29" x14ac:dyDescent="0.25">
      <c r="A8" s="438" t="str">
        <f>'1. паспорт местоположение'!A9:C9</f>
        <v xml:space="preserve">                         АО "Янтарьэнерго"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56"/>
      <c r="B10" s="156"/>
      <c r="C10" s="156"/>
      <c r="D10" s="156"/>
      <c r="E10" s="156"/>
      <c r="F10" s="156"/>
      <c r="G10" s="156"/>
      <c r="H10" s="156"/>
      <c r="I10" s="156"/>
      <c r="J10" s="80"/>
      <c r="K10" s="80"/>
      <c r="L10" s="80"/>
      <c r="M10" s="80"/>
      <c r="N10" s="80"/>
      <c r="O10" s="80"/>
      <c r="P10" s="80"/>
      <c r="Q10" s="80"/>
      <c r="R10" s="80"/>
      <c r="S10" s="80"/>
      <c r="T10" s="80"/>
      <c r="U10" s="80"/>
      <c r="V10" s="80"/>
      <c r="W10" s="80"/>
      <c r="X10" s="80"/>
      <c r="Y10" s="80"/>
      <c r="Z10" s="80"/>
      <c r="AA10" s="80"/>
      <c r="AB10" s="80"/>
      <c r="AC10" s="80"/>
    </row>
    <row r="11" spans="1:29" x14ac:dyDescent="0.25">
      <c r="A11" s="438" t="str">
        <f>'1. паспорт местоположение'!A12:C12</f>
        <v>F_prj_111001_47820</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37"/>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39" t="str">
        <f>'1. паспорт местоположение'!A15:C15</f>
        <v>Строительство ЛЭП 15 кВ от ВЛ 15 кВ 15-04 (инв.№ 5114655) в г. Калининграде, ул. Емельянова - дор. Окружная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1" t="s">
        <v>508</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1"/>
      <c r="B19" s="71"/>
      <c r="C19" s="71"/>
      <c r="D19" s="336"/>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2" t="s">
        <v>191</v>
      </c>
      <c r="B20" s="442" t="s">
        <v>190</v>
      </c>
      <c r="C20" s="445" t="s">
        <v>189</v>
      </c>
      <c r="D20" s="445"/>
      <c r="E20" s="446" t="s">
        <v>188</v>
      </c>
      <c r="F20" s="446"/>
      <c r="G20" s="442" t="s">
        <v>610</v>
      </c>
      <c r="H20" s="447" t="s">
        <v>611</v>
      </c>
      <c r="I20" s="448"/>
      <c r="J20" s="448"/>
      <c r="K20" s="448"/>
      <c r="L20" s="447" t="s">
        <v>612</v>
      </c>
      <c r="M20" s="448"/>
      <c r="N20" s="448"/>
      <c r="O20" s="448"/>
      <c r="P20" s="447" t="s">
        <v>613</v>
      </c>
      <c r="Q20" s="448"/>
      <c r="R20" s="448"/>
      <c r="S20" s="448"/>
      <c r="T20" s="447" t="s">
        <v>614</v>
      </c>
      <c r="U20" s="448"/>
      <c r="V20" s="448"/>
      <c r="W20" s="448"/>
      <c r="X20" s="447" t="s">
        <v>615</v>
      </c>
      <c r="Y20" s="448"/>
      <c r="Z20" s="448"/>
      <c r="AA20" s="448"/>
      <c r="AB20" s="449" t="s">
        <v>187</v>
      </c>
      <c r="AC20" s="450"/>
      <c r="AD20" s="78"/>
      <c r="AE20" s="78"/>
      <c r="AF20" s="78"/>
    </row>
    <row r="21" spans="1:32" ht="99.75" customHeight="1" x14ac:dyDescent="0.25">
      <c r="A21" s="443"/>
      <c r="B21" s="443"/>
      <c r="C21" s="445"/>
      <c r="D21" s="445"/>
      <c r="E21" s="446"/>
      <c r="F21" s="446"/>
      <c r="G21" s="443"/>
      <c r="H21" s="445" t="s">
        <v>3</v>
      </c>
      <c r="I21" s="445"/>
      <c r="J21" s="445" t="s">
        <v>634</v>
      </c>
      <c r="K21" s="445"/>
      <c r="L21" s="445" t="s">
        <v>3</v>
      </c>
      <c r="M21" s="445"/>
      <c r="N21" s="445" t="s">
        <v>186</v>
      </c>
      <c r="O21" s="445"/>
      <c r="P21" s="445" t="s">
        <v>3</v>
      </c>
      <c r="Q21" s="445"/>
      <c r="R21" s="445" t="s">
        <v>186</v>
      </c>
      <c r="S21" s="445"/>
      <c r="T21" s="445" t="s">
        <v>3</v>
      </c>
      <c r="U21" s="445"/>
      <c r="V21" s="445" t="s">
        <v>186</v>
      </c>
      <c r="W21" s="445"/>
      <c r="X21" s="445" t="s">
        <v>3</v>
      </c>
      <c r="Y21" s="445"/>
      <c r="Z21" s="445" t="s">
        <v>186</v>
      </c>
      <c r="AA21" s="445"/>
      <c r="AB21" s="451"/>
      <c r="AC21" s="452"/>
    </row>
    <row r="22" spans="1:32" ht="89.25" customHeight="1" x14ac:dyDescent="0.25">
      <c r="A22" s="444"/>
      <c r="B22" s="444"/>
      <c r="C22" s="352" t="s">
        <v>3</v>
      </c>
      <c r="D22" s="352" t="s">
        <v>183</v>
      </c>
      <c r="E22" s="319" t="s">
        <v>616</v>
      </c>
      <c r="F22" s="319" t="s">
        <v>185</v>
      </c>
      <c r="G22" s="444"/>
      <c r="H22" s="320" t="s">
        <v>489</v>
      </c>
      <c r="I22" s="320" t="s">
        <v>490</v>
      </c>
      <c r="J22" s="320" t="s">
        <v>489</v>
      </c>
      <c r="K22" s="320" t="s">
        <v>490</v>
      </c>
      <c r="L22" s="320" t="s">
        <v>489</v>
      </c>
      <c r="M22" s="320" t="s">
        <v>490</v>
      </c>
      <c r="N22" s="320" t="s">
        <v>489</v>
      </c>
      <c r="O22" s="320" t="s">
        <v>490</v>
      </c>
      <c r="P22" s="320" t="s">
        <v>489</v>
      </c>
      <c r="Q22" s="320" t="s">
        <v>490</v>
      </c>
      <c r="R22" s="320" t="s">
        <v>489</v>
      </c>
      <c r="S22" s="320" t="s">
        <v>490</v>
      </c>
      <c r="T22" s="320" t="s">
        <v>489</v>
      </c>
      <c r="U22" s="320" t="s">
        <v>490</v>
      </c>
      <c r="V22" s="320" t="s">
        <v>489</v>
      </c>
      <c r="W22" s="320" t="s">
        <v>490</v>
      </c>
      <c r="X22" s="320" t="s">
        <v>489</v>
      </c>
      <c r="Y22" s="320" t="s">
        <v>490</v>
      </c>
      <c r="Z22" s="320" t="s">
        <v>489</v>
      </c>
      <c r="AA22" s="320" t="s">
        <v>490</v>
      </c>
      <c r="AB22" s="352" t="s">
        <v>184</v>
      </c>
      <c r="AC22" s="352" t="s">
        <v>183</v>
      </c>
    </row>
    <row r="23" spans="1:32" ht="19.5" customHeight="1" x14ac:dyDescent="0.25">
      <c r="A23" s="353">
        <v>1</v>
      </c>
      <c r="B23" s="353">
        <f>A23+1</f>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s="333" customFormat="1" ht="47.25" customHeight="1" x14ac:dyDescent="0.25">
      <c r="A24" s="354">
        <v>1</v>
      </c>
      <c r="B24" s="355" t="s">
        <v>182</v>
      </c>
      <c r="C24" s="488">
        <f>SUM(C25:C29)</f>
        <v>4.1133466600000004</v>
      </c>
      <c r="D24" s="488"/>
      <c r="E24" s="488">
        <f t="shared" ref="E24:AC24" si="1">SUM(E25:E29)</f>
        <v>4.2024612400000008</v>
      </c>
      <c r="F24" s="488">
        <f t="shared" si="1"/>
        <v>0</v>
      </c>
      <c r="G24" s="488">
        <f t="shared" si="1"/>
        <v>4.0856412400000011</v>
      </c>
      <c r="H24" s="488">
        <f t="shared" si="1"/>
        <v>0</v>
      </c>
      <c r="I24" s="488">
        <f t="shared" si="1"/>
        <v>0</v>
      </c>
      <c r="J24" s="488">
        <f t="shared" si="1"/>
        <v>0.11682000000000001</v>
      </c>
      <c r="K24" s="488">
        <f t="shared" si="1"/>
        <v>0</v>
      </c>
      <c r="L24" s="488">
        <f t="shared" si="1"/>
        <v>0</v>
      </c>
      <c r="M24" s="488">
        <f t="shared" si="1"/>
        <v>0</v>
      </c>
      <c r="N24" s="488">
        <f t="shared" si="1"/>
        <v>0</v>
      </c>
      <c r="O24" s="488">
        <f t="shared" si="1"/>
        <v>0</v>
      </c>
      <c r="P24" s="488">
        <f t="shared" si="1"/>
        <v>0</v>
      </c>
      <c r="Q24" s="488">
        <f t="shared" si="1"/>
        <v>0</v>
      </c>
      <c r="R24" s="488">
        <f t="shared" si="1"/>
        <v>0</v>
      </c>
      <c r="S24" s="488">
        <f t="shared" si="1"/>
        <v>0</v>
      </c>
      <c r="T24" s="488">
        <f t="shared" si="1"/>
        <v>0</v>
      </c>
      <c r="U24" s="488">
        <f t="shared" si="1"/>
        <v>0</v>
      </c>
      <c r="V24" s="488">
        <f t="shared" si="1"/>
        <v>0</v>
      </c>
      <c r="W24" s="488">
        <f t="shared" si="1"/>
        <v>0</v>
      </c>
      <c r="X24" s="488">
        <f t="shared" si="1"/>
        <v>0</v>
      </c>
      <c r="Y24" s="488">
        <f t="shared" si="1"/>
        <v>0</v>
      </c>
      <c r="Z24" s="488">
        <f t="shared" si="1"/>
        <v>0</v>
      </c>
      <c r="AA24" s="488">
        <f t="shared" si="1"/>
        <v>0</v>
      </c>
      <c r="AB24" s="488">
        <f t="shared" si="1"/>
        <v>0</v>
      </c>
      <c r="AC24" s="488">
        <f t="shared" si="1"/>
        <v>0.11682000000000001</v>
      </c>
    </row>
    <row r="25" spans="1:32" ht="24" customHeight="1" x14ac:dyDescent="0.25">
      <c r="A25" s="356" t="s">
        <v>181</v>
      </c>
      <c r="B25" s="357" t="s">
        <v>180</v>
      </c>
      <c r="C25" s="488">
        <v>0</v>
      </c>
      <c r="D25" s="488"/>
      <c r="E25" s="490">
        <f>G25+J25+N25+R25+V25+Z25</f>
        <v>0</v>
      </c>
      <c r="F25" s="490">
        <v>0</v>
      </c>
      <c r="G25" s="489">
        <v>0</v>
      </c>
      <c r="H25" s="489">
        <v>0</v>
      </c>
      <c r="I25" s="489">
        <v>0</v>
      </c>
      <c r="J25" s="489">
        <v>0</v>
      </c>
      <c r="K25" s="489">
        <v>0</v>
      </c>
      <c r="L25" s="489">
        <v>0</v>
      </c>
      <c r="M25" s="489">
        <v>0</v>
      </c>
      <c r="N25" s="489">
        <v>0</v>
      </c>
      <c r="O25" s="489">
        <v>0</v>
      </c>
      <c r="P25" s="489">
        <v>0</v>
      </c>
      <c r="Q25" s="489">
        <v>0</v>
      </c>
      <c r="R25" s="489">
        <v>0</v>
      </c>
      <c r="S25" s="489">
        <v>0</v>
      </c>
      <c r="T25" s="489">
        <v>0</v>
      </c>
      <c r="U25" s="489">
        <v>0</v>
      </c>
      <c r="V25" s="489">
        <v>0</v>
      </c>
      <c r="W25" s="489">
        <v>0</v>
      </c>
      <c r="X25" s="489">
        <v>0</v>
      </c>
      <c r="Y25" s="489">
        <v>0</v>
      </c>
      <c r="Z25" s="489">
        <v>0</v>
      </c>
      <c r="AA25" s="489">
        <v>0</v>
      </c>
      <c r="AB25" s="489">
        <v>0</v>
      </c>
      <c r="AC25" s="488">
        <f>J25+N25+R25+V25+Z25</f>
        <v>0</v>
      </c>
    </row>
    <row r="26" spans="1:32" x14ac:dyDescent="0.25">
      <c r="A26" s="356" t="s">
        <v>179</v>
      </c>
      <c r="B26" s="357" t="s">
        <v>178</v>
      </c>
      <c r="C26" s="488">
        <v>0</v>
      </c>
      <c r="D26" s="488"/>
      <c r="E26" s="490">
        <f t="shared" ref="E26:E28" si="2">G26+J26+N26+R26+V26+Z26</f>
        <v>0</v>
      </c>
      <c r="F26" s="489">
        <v>0</v>
      </c>
      <c r="G26" s="489">
        <v>0</v>
      </c>
      <c r="H26" s="489">
        <v>0</v>
      </c>
      <c r="I26" s="489">
        <v>0</v>
      </c>
      <c r="J26" s="489">
        <v>0</v>
      </c>
      <c r="K26" s="489">
        <v>0</v>
      </c>
      <c r="L26" s="489">
        <v>0</v>
      </c>
      <c r="M26" s="489">
        <v>0</v>
      </c>
      <c r="N26" s="489">
        <v>0</v>
      </c>
      <c r="O26" s="489">
        <v>0</v>
      </c>
      <c r="P26" s="489">
        <v>0</v>
      </c>
      <c r="Q26" s="489">
        <v>0</v>
      </c>
      <c r="R26" s="489">
        <v>0</v>
      </c>
      <c r="S26" s="489">
        <v>0</v>
      </c>
      <c r="T26" s="489">
        <v>0</v>
      </c>
      <c r="U26" s="489">
        <v>0</v>
      </c>
      <c r="V26" s="489">
        <v>0</v>
      </c>
      <c r="W26" s="489">
        <v>0</v>
      </c>
      <c r="X26" s="489">
        <v>0</v>
      </c>
      <c r="Y26" s="489">
        <v>0</v>
      </c>
      <c r="Z26" s="489">
        <v>0</v>
      </c>
      <c r="AA26" s="489">
        <v>0</v>
      </c>
      <c r="AB26" s="489">
        <v>0</v>
      </c>
      <c r="AC26" s="488">
        <f t="shared" ref="AC26:AC29" si="3">J26+N26+R26+V26+Z26</f>
        <v>0</v>
      </c>
    </row>
    <row r="27" spans="1:32" ht="31.5" x14ac:dyDescent="0.25">
      <c r="A27" s="356" t="s">
        <v>177</v>
      </c>
      <c r="B27" s="357" t="s">
        <v>445</v>
      </c>
      <c r="C27" s="488">
        <v>0</v>
      </c>
      <c r="D27" s="488"/>
      <c r="E27" s="490">
        <f>G27+J27+N27+R27+V27+Z27</f>
        <v>0</v>
      </c>
      <c r="F27" s="489">
        <v>0</v>
      </c>
      <c r="G27" s="489">
        <v>0</v>
      </c>
      <c r="H27" s="489">
        <v>0</v>
      </c>
      <c r="I27" s="489">
        <v>0</v>
      </c>
      <c r="J27" s="489">
        <v>0</v>
      </c>
      <c r="K27" s="489">
        <v>0</v>
      </c>
      <c r="L27" s="489">
        <v>0</v>
      </c>
      <c r="M27" s="489">
        <v>0</v>
      </c>
      <c r="N27" s="489">
        <v>0</v>
      </c>
      <c r="O27" s="489">
        <v>0</v>
      </c>
      <c r="P27" s="489">
        <v>0</v>
      </c>
      <c r="Q27" s="489">
        <v>0</v>
      </c>
      <c r="R27" s="489">
        <v>0</v>
      </c>
      <c r="S27" s="489">
        <v>0</v>
      </c>
      <c r="T27" s="489">
        <v>0</v>
      </c>
      <c r="U27" s="489">
        <v>0</v>
      </c>
      <c r="V27" s="489">
        <v>0</v>
      </c>
      <c r="W27" s="489">
        <v>0</v>
      </c>
      <c r="X27" s="489">
        <v>0</v>
      </c>
      <c r="Y27" s="489">
        <v>0</v>
      </c>
      <c r="Z27" s="489">
        <v>0</v>
      </c>
      <c r="AA27" s="489">
        <v>0</v>
      </c>
      <c r="AB27" s="489">
        <v>0</v>
      </c>
      <c r="AC27" s="488">
        <f t="shared" si="3"/>
        <v>0</v>
      </c>
    </row>
    <row r="28" spans="1:32" x14ac:dyDescent="0.25">
      <c r="A28" s="356" t="s">
        <v>176</v>
      </c>
      <c r="B28" s="357" t="s">
        <v>617</v>
      </c>
      <c r="C28" s="488">
        <f>C30</f>
        <v>3.485887</v>
      </c>
      <c r="D28" s="488"/>
      <c r="E28" s="490">
        <f t="shared" si="2"/>
        <v>3.5614078305084753</v>
      </c>
      <c r="F28" s="489">
        <v>0</v>
      </c>
      <c r="G28" s="489">
        <f>4.08564124/1.18</f>
        <v>3.4624078305084751</v>
      </c>
      <c r="H28" s="489">
        <v>0</v>
      </c>
      <c r="I28" s="489">
        <v>0</v>
      </c>
      <c r="J28" s="489">
        <v>9.9000000000000005E-2</v>
      </c>
      <c r="K28" s="489"/>
      <c r="L28" s="489">
        <v>0</v>
      </c>
      <c r="M28" s="489">
        <v>0</v>
      </c>
      <c r="N28" s="489">
        <v>0</v>
      </c>
      <c r="O28" s="489">
        <v>0</v>
      </c>
      <c r="P28" s="489">
        <v>0</v>
      </c>
      <c r="Q28" s="489">
        <v>0</v>
      </c>
      <c r="R28" s="489">
        <v>0</v>
      </c>
      <c r="S28" s="489">
        <v>0</v>
      </c>
      <c r="T28" s="489">
        <v>0</v>
      </c>
      <c r="U28" s="489">
        <v>0</v>
      </c>
      <c r="V28" s="489">
        <v>0</v>
      </c>
      <c r="W28" s="489">
        <v>0</v>
      </c>
      <c r="X28" s="489">
        <v>0</v>
      </c>
      <c r="Y28" s="489">
        <v>0</v>
      </c>
      <c r="Z28" s="489">
        <v>0</v>
      </c>
      <c r="AA28" s="489">
        <v>0</v>
      </c>
      <c r="AB28" s="489">
        <v>0</v>
      </c>
      <c r="AC28" s="488">
        <f t="shared" si="3"/>
        <v>9.9000000000000005E-2</v>
      </c>
    </row>
    <row r="29" spans="1:32" x14ac:dyDescent="0.25">
      <c r="A29" s="356" t="s">
        <v>175</v>
      </c>
      <c r="B29" s="358" t="s">
        <v>174</v>
      </c>
      <c r="C29" s="488">
        <f>4.11334666-C30</f>
        <v>0.62745966000000042</v>
      </c>
      <c r="D29" s="488"/>
      <c r="E29" s="490">
        <f>G29+J29+N29+R29+V29+Z29</f>
        <v>0.64105340949152545</v>
      </c>
      <c r="F29" s="489">
        <v>0</v>
      </c>
      <c r="G29" s="489">
        <f>4.08564124/1.18*0.18</f>
        <v>0.6232334094915255</v>
      </c>
      <c r="H29" s="489">
        <v>0</v>
      </c>
      <c r="I29" s="489">
        <v>0</v>
      </c>
      <c r="J29" s="489">
        <v>1.7819999999999999E-2</v>
      </c>
      <c r="K29" s="489">
        <v>0</v>
      </c>
      <c r="L29" s="489">
        <v>0</v>
      </c>
      <c r="M29" s="489">
        <v>0</v>
      </c>
      <c r="N29" s="489">
        <v>0</v>
      </c>
      <c r="O29" s="489">
        <v>0</v>
      </c>
      <c r="P29" s="489">
        <v>0</v>
      </c>
      <c r="Q29" s="489">
        <v>0</v>
      </c>
      <c r="R29" s="489">
        <v>0</v>
      </c>
      <c r="S29" s="489">
        <v>0</v>
      </c>
      <c r="T29" s="489">
        <v>0</v>
      </c>
      <c r="U29" s="489">
        <v>0</v>
      </c>
      <c r="V29" s="489">
        <v>0</v>
      </c>
      <c r="W29" s="489">
        <v>0</v>
      </c>
      <c r="X29" s="489">
        <v>0</v>
      </c>
      <c r="Y29" s="489">
        <v>0</v>
      </c>
      <c r="Z29" s="489">
        <v>0</v>
      </c>
      <c r="AA29" s="489">
        <v>0</v>
      </c>
      <c r="AB29" s="489">
        <v>0</v>
      </c>
      <c r="AC29" s="488">
        <f t="shared" si="3"/>
        <v>1.7819999999999999E-2</v>
      </c>
    </row>
    <row r="30" spans="1:32" s="333" customFormat="1" ht="47.25" x14ac:dyDescent="0.25">
      <c r="A30" s="354" t="s">
        <v>64</v>
      </c>
      <c r="B30" s="355" t="s">
        <v>173</v>
      </c>
      <c r="C30" s="488">
        <f>SUM(C31:C34)</f>
        <v>3.485887</v>
      </c>
      <c r="D30" s="488"/>
      <c r="E30" s="491">
        <f>G30+J30+N30+R30+V30+Z30</f>
        <v>3.5848870000000006</v>
      </c>
      <c r="F30" s="488">
        <f t="shared" ref="F30:AB30" si="4">SUM(F31:F34)</f>
        <v>0</v>
      </c>
      <c r="G30" s="488">
        <f t="shared" si="4"/>
        <v>3.4858870000000004</v>
      </c>
      <c r="H30" s="488">
        <f t="shared" si="4"/>
        <v>0</v>
      </c>
      <c r="I30" s="488">
        <f t="shared" si="4"/>
        <v>0</v>
      </c>
      <c r="J30" s="488">
        <f t="shared" si="4"/>
        <v>9.9000000000000005E-2</v>
      </c>
      <c r="K30" s="488">
        <f t="shared" si="4"/>
        <v>0</v>
      </c>
      <c r="L30" s="488">
        <f t="shared" si="4"/>
        <v>0</v>
      </c>
      <c r="M30" s="488">
        <f t="shared" si="4"/>
        <v>0</v>
      </c>
      <c r="N30" s="488">
        <f t="shared" si="4"/>
        <v>0</v>
      </c>
      <c r="O30" s="488">
        <f t="shared" si="4"/>
        <v>0</v>
      </c>
      <c r="P30" s="488">
        <f t="shared" si="4"/>
        <v>0</v>
      </c>
      <c r="Q30" s="488">
        <f t="shared" si="4"/>
        <v>0</v>
      </c>
      <c r="R30" s="488">
        <f t="shared" si="4"/>
        <v>0</v>
      </c>
      <c r="S30" s="488">
        <f t="shared" si="4"/>
        <v>0</v>
      </c>
      <c r="T30" s="488">
        <f t="shared" si="4"/>
        <v>0</v>
      </c>
      <c r="U30" s="488">
        <f t="shared" si="4"/>
        <v>0</v>
      </c>
      <c r="V30" s="488">
        <f t="shared" si="4"/>
        <v>0</v>
      </c>
      <c r="W30" s="488">
        <f t="shared" si="4"/>
        <v>0</v>
      </c>
      <c r="X30" s="488">
        <f t="shared" si="4"/>
        <v>0</v>
      </c>
      <c r="Y30" s="488">
        <f t="shared" si="4"/>
        <v>0</v>
      </c>
      <c r="Z30" s="488">
        <f t="shared" si="4"/>
        <v>0</v>
      </c>
      <c r="AA30" s="488">
        <f t="shared" si="4"/>
        <v>0</v>
      </c>
      <c r="AB30" s="488">
        <f t="shared" si="4"/>
        <v>0</v>
      </c>
      <c r="AC30" s="488">
        <f>J30+N30+R30+V30+Z30</f>
        <v>9.9000000000000005E-2</v>
      </c>
    </row>
    <row r="31" spans="1:32" x14ac:dyDescent="0.25">
      <c r="A31" s="356" t="s">
        <v>172</v>
      </c>
      <c r="B31" s="357" t="s">
        <v>171</v>
      </c>
      <c r="C31" s="488">
        <v>8.3000000000000004E-2</v>
      </c>
      <c r="D31" s="488"/>
      <c r="E31" s="489">
        <v>0</v>
      </c>
      <c r="F31" s="489">
        <v>0</v>
      </c>
      <c r="G31" s="489">
        <v>8.3000000000000004E-2</v>
      </c>
      <c r="H31" s="489">
        <v>0</v>
      </c>
      <c r="I31" s="489">
        <v>0</v>
      </c>
      <c r="J31" s="489">
        <v>0</v>
      </c>
      <c r="K31" s="489">
        <v>0</v>
      </c>
      <c r="L31" s="489">
        <v>0</v>
      </c>
      <c r="M31" s="489">
        <v>0</v>
      </c>
      <c r="N31" s="489">
        <v>0</v>
      </c>
      <c r="O31" s="489">
        <v>0</v>
      </c>
      <c r="P31" s="489">
        <v>0</v>
      </c>
      <c r="Q31" s="489">
        <v>0</v>
      </c>
      <c r="R31" s="489">
        <v>0</v>
      </c>
      <c r="S31" s="489">
        <v>0</v>
      </c>
      <c r="T31" s="489">
        <v>0</v>
      </c>
      <c r="U31" s="489">
        <v>0</v>
      </c>
      <c r="V31" s="489">
        <v>0</v>
      </c>
      <c r="W31" s="489">
        <v>0</v>
      </c>
      <c r="X31" s="489">
        <v>0</v>
      </c>
      <c r="Y31" s="489">
        <v>0</v>
      </c>
      <c r="Z31" s="489">
        <v>0</v>
      </c>
      <c r="AA31" s="489">
        <v>0</v>
      </c>
      <c r="AB31" s="489">
        <v>0</v>
      </c>
      <c r="AC31" s="491">
        <v>0</v>
      </c>
    </row>
    <row r="32" spans="1:32" ht="31.5" x14ac:dyDescent="0.25">
      <c r="A32" s="356" t="s">
        <v>170</v>
      </c>
      <c r="B32" s="357" t="s">
        <v>169</v>
      </c>
      <c r="C32" s="488">
        <v>3.2970000000000002</v>
      </c>
      <c r="D32" s="488"/>
      <c r="E32" s="489">
        <v>0</v>
      </c>
      <c r="F32" s="489">
        <v>0</v>
      </c>
      <c r="G32" s="489">
        <v>3.2972380000000001</v>
      </c>
      <c r="H32" s="489">
        <v>0</v>
      </c>
      <c r="I32" s="489">
        <v>0</v>
      </c>
      <c r="J32" s="489">
        <v>0</v>
      </c>
      <c r="K32" s="489">
        <v>0</v>
      </c>
      <c r="L32" s="489">
        <v>0</v>
      </c>
      <c r="M32" s="489">
        <v>0</v>
      </c>
      <c r="N32" s="489">
        <v>0</v>
      </c>
      <c r="O32" s="489">
        <v>0</v>
      </c>
      <c r="P32" s="489">
        <v>0</v>
      </c>
      <c r="Q32" s="489">
        <v>0</v>
      </c>
      <c r="R32" s="489">
        <v>0</v>
      </c>
      <c r="S32" s="489">
        <v>0</v>
      </c>
      <c r="T32" s="489">
        <v>0</v>
      </c>
      <c r="U32" s="489">
        <v>0</v>
      </c>
      <c r="V32" s="489">
        <v>0</v>
      </c>
      <c r="W32" s="489">
        <v>0</v>
      </c>
      <c r="X32" s="489">
        <v>0</v>
      </c>
      <c r="Y32" s="489">
        <v>0</v>
      </c>
      <c r="Z32" s="489">
        <v>0</v>
      </c>
      <c r="AA32" s="489">
        <v>0</v>
      </c>
      <c r="AB32" s="489">
        <v>0</v>
      </c>
      <c r="AC32" s="491">
        <v>0</v>
      </c>
    </row>
    <row r="33" spans="1:29" x14ac:dyDescent="0.25">
      <c r="A33" s="356" t="s">
        <v>168</v>
      </c>
      <c r="B33" s="357" t="s">
        <v>167</v>
      </c>
      <c r="C33" s="488">
        <v>0</v>
      </c>
      <c r="D33" s="488"/>
      <c r="E33" s="489">
        <v>0</v>
      </c>
      <c r="F33" s="489">
        <v>0</v>
      </c>
      <c r="G33" s="489">
        <v>0</v>
      </c>
      <c r="H33" s="489">
        <v>0</v>
      </c>
      <c r="I33" s="489">
        <v>0</v>
      </c>
      <c r="J33" s="489">
        <v>0</v>
      </c>
      <c r="K33" s="489">
        <v>0</v>
      </c>
      <c r="L33" s="489">
        <v>0</v>
      </c>
      <c r="M33" s="489">
        <v>0</v>
      </c>
      <c r="N33" s="489">
        <v>0</v>
      </c>
      <c r="O33" s="489">
        <v>0</v>
      </c>
      <c r="P33" s="489">
        <v>0</v>
      </c>
      <c r="Q33" s="489">
        <v>0</v>
      </c>
      <c r="R33" s="489">
        <v>0</v>
      </c>
      <c r="S33" s="489">
        <v>0</v>
      </c>
      <c r="T33" s="489">
        <v>0</v>
      </c>
      <c r="U33" s="489">
        <v>0</v>
      </c>
      <c r="V33" s="489">
        <v>0</v>
      </c>
      <c r="W33" s="489">
        <v>0</v>
      </c>
      <c r="X33" s="489">
        <v>0</v>
      </c>
      <c r="Y33" s="489">
        <v>0</v>
      </c>
      <c r="Z33" s="489">
        <v>0</v>
      </c>
      <c r="AA33" s="489">
        <v>0</v>
      </c>
      <c r="AB33" s="489">
        <v>0</v>
      </c>
      <c r="AC33" s="491">
        <v>0</v>
      </c>
    </row>
    <row r="34" spans="1:29" x14ac:dyDescent="0.25">
      <c r="A34" s="356" t="s">
        <v>166</v>
      </c>
      <c r="B34" s="357" t="s">
        <v>165</v>
      </c>
      <c r="C34" s="488">
        <v>0.10588699999999962</v>
      </c>
      <c r="D34" s="488"/>
      <c r="E34" s="489">
        <v>0</v>
      </c>
      <c r="F34" s="489">
        <v>0</v>
      </c>
      <c r="G34" s="489">
        <v>0.10564900000000001</v>
      </c>
      <c r="H34" s="489">
        <v>0</v>
      </c>
      <c r="I34" s="489">
        <v>0</v>
      </c>
      <c r="J34" s="489">
        <v>9.9000000000000005E-2</v>
      </c>
      <c r="K34" s="489">
        <v>0</v>
      </c>
      <c r="L34" s="489">
        <v>0</v>
      </c>
      <c r="M34" s="489">
        <v>0</v>
      </c>
      <c r="N34" s="489">
        <v>0</v>
      </c>
      <c r="O34" s="489">
        <v>0</v>
      </c>
      <c r="P34" s="489">
        <v>0</v>
      </c>
      <c r="Q34" s="489">
        <v>0</v>
      </c>
      <c r="R34" s="489">
        <v>0</v>
      </c>
      <c r="S34" s="489">
        <v>0</v>
      </c>
      <c r="T34" s="489">
        <v>0</v>
      </c>
      <c r="U34" s="489">
        <v>0</v>
      </c>
      <c r="V34" s="489">
        <v>0</v>
      </c>
      <c r="W34" s="489">
        <v>0</v>
      </c>
      <c r="X34" s="489">
        <v>0</v>
      </c>
      <c r="Y34" s="489">
        <v>0</v>
      </c>
      <c r="Z34" s="489">
        <v>0</v>
      </c>
      <c r="AA34" s="489">
        <v>0</v>
      </c>
      <c r="AB34" s="489">
        <v>0</v>
      </c>
      <c r="AC34" s="491">
        <v>0</v>
      </c>
    </row>
    <row r="35" spans="1:29" s="333" customFormat="1" ht="31.5" x14ac:dyDescent="0.25">
      <c r="A35" s="354" t="s">
        <v>63</v>
      </c>
      <c r="B35" s="355" t="s">
        <v>164</v>
      </c>
      <c r="C35" s="488">
        <v>0</v>
      </c>
      <c r="D35" s="488">
        <v>0</v>
      </c>
      <c r="E35" s="488">
        <v>0</v>
      </c>
      <c r="F35" s="488">
        <v>0</v>
      </c>
      <c r="G35" s="488">
        <v>0</v>
      </c>
      <c r="H35" s="488">
        <v>0</v>
      </c>
      <c r="I35" s="488">
        <v>0</v>
      </c>
      <c r="J35" s="488">
        <v>0</v>
      </c>
      <c r="K35" s="488">
        <v>0</v>
      </c>
      <c r="L35" s="488">
        <v>0</v>
      </c>
      <c r="M35" s="488">
        <v>0</v>
      </c>
      <c r="N35" s="488">
        <v>0</v>
      </c>
      <c r="O35" s="488">
        <v>0</v>
      </c>
      <c r="P35" s="488">
        <v>0</v>
      </c>
      <c r="Q35" s="488">
        <v>0</v>
      </c>
      <c r="R35" s="488">
        <v>0</v>
      </c>
      <c r="S35" s="488">
        <v>0</v>
      </c>
      <c r="T35" s="488">
        <v>0</v>
      </c>
      <c r="U35" s="488">
        <v>0</v>
      </c>
      <c r="V35" s="488">
        <v>0</v>
      </c>
      <c r="W35" s="488">
        <v>0</v>
      </c>
      <c r="X35" s="488">
        <v>0</v>
      </c>
      <c r="Y35" s="488">
        <v>0</v>
      </c>
      <c r="Z35" s="488">
        <v>0</v>
      </c>
      <c r="AA35" s="488">
        <v>0</v>
      </c>
      <c r="AB35" s="488">
        <v>0</v>
      </c>
      <c r="AC35" s="491">
        <v>0</v>
      </c>
    </row>
    <row r="36" spans="1:29" ht="31.5" x14ac:dyDescent="0.25">
      <c r="A36" s="356" t="s">
        <v>163</v>
      </c>
      <c r="B36" s="359" t="s">
        <v>162</v>
      </c>
      <c r="C36" s="492">
        <v>0</v>
      </c>
      <c r="D36" s="488">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9">
        <v>0</v>
      </c>
      <c r="AC36" s="488">
        <f t="shared" ref="AC36:AC42" si="5">J36+N36+R36+V36+Z36</f>
        <v>0</v>
      </c>
    </row>
    <row r="37" spans="1:29" x14ac:dyDescent="0.25">
      <c r="A37" s="356" t="s">
        <v>161</v>
      </c>
      <c r="B37" s="359" t="s">
        <v>151</v>
      </c>
      <c r="C37" s="492">
        <v>0</v>
      </c>
      <c r="D37" s="488">
        <v>0</v>
      </c>
      <c r="E37" s="489">
        <f>G37+J37+N37+R37+V37+Z37</f>
        <v>0</v>
      </c>
      <c r="F37" s="489">
        <v>0</v>
      </c>
      <c r="G37" s="489">
        <v>0</v>
      </c>
      <c r="H37" s="489">
        <v>0</v>
      </c>
      <c r="I37" s="489">
        <v>0</v>
      </c>
      <c r="J37" s="489">
        <v>0</v>
      </c>
      <c r="K37" s="489">
        <v>0</v>
      </c>
      <c r="L37" s="489">
        <v>0</v>
      </c>
      <c r="M37" s="489">
        <v>0</v>
      </c>
      <c r="N37" s="489">
        <v>0</v>
      </c>
      <c r="O37" s="489">
        <v>0</v>
      </c>
      <c r="P37" s="489">
        <v>0</v>
      </c>
      <c r="Q37" s="489">
        <v>0</v>
      </c>
      <c r="R37" s="489">
        <v>0</v>
      </c>
      <c r="S37" s="489">
        <v>0</v>
      </c>
      <c r="T37" s="489">
        <v>0</v>
      </c>
      <c r="U37" s="489">
        <v>0</v>
      </c>
      <c r="V37" s="489">
        <v>0</v>
      </c>
      <c r="W37" s="489">
        <v>0</v>
      </c>
      <c r="X37" s="489">
        <v>0</v>
      </c>
      <c r="Y37" s="489">
        <v>0</v>
      </c>
      <c r="Z37" s="489">
        <v>0</v>
      </c>
      <c r="AA37" s="489">
        <v>0</v>
      </c>
      <c r="AB37" s="489">
        <v>0</v>
      </c>
      <c r="AC37" s="488">
        <f t="shared" si="5"/>
        <v>0</v>
      </c>
    </row>
    <row r="38" spans="1:29" x14ac:dyDescent="0.25">
      <c r="A38" s="356" t="s">
        <v>160</v>
      </c>
      <c r="B38" s="359" t="s">
        <v>149</v>
      </c>
      <c r="C38" s="492">
        <v>0</v>
      </c>
      <c r="D38" s="488">
        <v>0</v>
      </c>
      <c r="E38" s="489">
        <v>0</v>
      </c>
      <c r="F38" s="489">
        <v>0</v>
      </c>
      <c r="G38" s="489">
        <v>0</v>
      </c>
      <c r="H38" s="489">
        <v>0</v>
      </c>
      <c r="I38" s="489">
        <v>0</v>
      </c>
      <c r="J38" s="489">
        <v>0</v>
      </c>
      <c r="K38" s="489">
        <v>0</v>
      </c>
      <c r="L38" s="489">
        <v>0</v>
      </c>
      <c r="M38" s="489">
        <v>0</v>
      </c>
      <c r="N38" s="489">
        <v>0</v>
      </c>
      <c r="O38" s="489">
        <v>0</v>
      </c>
      <c r="P38" s="489">
        <v>0</v>
      </c>
      <c r="Q38" s="489">
        <v>0</v>
      </c>
      <c r="R38" s="489">
        <v>0</v>
      </c>
      <c r="S38" s="489">
        <v>0</v>
      </c>
      <c r="T38" s="489">
        <v>0</v>
      </c>
      <c r="U38" s="489">
        <v>0</v>
      </c>
      <c r="V38" s="489">
        <v>0</v>
      </c>
      <c r="W38" s="489">
        <v>0</v>
      </c>
      <c r="X38" s="489">
        <v>0</v>
      </c>
      <c r="Y38" s="489">
        <v>0</v>
      </c>
      <c r="Z38" s="489">
        <v>0</v>
      </c>
      <c r="AA38" s="489">
        <v>0</v>
      </c>
      <c r="AB38" s="489">
        <v>0</v>
      </c>
      <c r="AC38" s="488">
        <f t="shared" si="5"/>
        <v>0</v>
      </c>
    </row>
    <row r="39" spans="1:29" ht="31.5" x14ac:dyDescent="0.25">
      <c r="A39" s="356" t="s">
        <v>159</v>
      </c>
      <c r="B39" s="357" t="s">
        <v>147</v>
      </c>
      <c r="C39" s="488">
        <v>2.5999999999999999E-2</v>
      </c>
      <c r="D39" s="488"/>
      <c r="E39" s="489">
        <f>G39+H39+N39+R39+V39+Z39</f>
        <v>2.5999999999999999E-2</v>
      </c>
      <c r="F39" s="489">
        <v>0</v>
      </c>
      <c r="G39" s="489">
        <v>0</v>
      </c>
      <c r="H39" s="489">
        <v>2.5999999999999999E-2</v>
      </c>
      <c r="I39" s="489">
        <v>0</v>
      </c>
      <c r="J39" s="489">
        <v>3.4000000000000002E-2</v>
      </c>
      <c r="K39" s="489">
        <v>0</v>
      </c>
      <c r="L39" s="489">
        <v>0</v>
      </c>
      <c r="M39" s="489">
        <v>0</v>
      </c>
      <c r="N39" s="489">
        <v>0</v>
      </c>
      <c r="O39" s="489">
        <v>0</v>
      </c>
      <c r="P39" s="489">
        <v>0</v>
      </c>
      <c r="Q39" s="489">
        <v>0</v>
      </c>
      <c r="R39" s="489">
        <v>0</v>
      </c>
      <c r="S39" s="489">
        <v>0</v>
      </c>
      <c r="T39" s="489">
        <v>0</v>
      </c>
      <c r="U39" s="489">
        <v>0</v>
      </c>
      <c r="V39" s="489">
        <v>0</v>
      </c>
      <c r="W39" s="489">
        <v>0</v>
      </c>
      <c r="X39" s="489">
        <v>0</v>
      </c>
      <c r="Y39" s="489">
        <v>0</v>
      </c>
      <c r="Z39" s="489">
        <v>0</v>
      </c>
      <c r="AA39" s="489">
        <v>0</v>
      </c>
      <c r="AB39" s="488">
        <f>H39+N39+R39+V39+Z39</f>
        <v>2.5999999999999999E-2</v>
      </c>
      <c r="AC39" s="488"/>
    </row>
    <row r="40" spans="1:29" ht="31.5" x14ac:dyDescent="0.25">
      <c r="A40" s="356" t="s">
        <v>158</v>
      </c>
      <c r="B40" s="357" t="s">
        <v>145</v>
      </c>
      <c r="C40" s="488">
        <v>0</v>
      </c>
      <c r="D40" s="488"/>
      <c r="E40" s="489">
        <v>0</v>
      </c>
      <c r="F40" s="489">
        <v>0</v>
      </c>
      <c r="G40" s="489">
        <v>0</v>
      </c>
      <c r="H40" s="489">
        <v>0</v>
      </c>
      <c r="I40" s="489">
        <v>0</v>
      </c>
      <c r="J40" s="489"/>
      <c r="K40" s="489">
        <v>0</v>
      </c>
      <c r="L40" s="489">
        <v>0</v>
      </c>
      <c r="M40" s="489">
        <v>0</v>
      </c>
      <c r="N40" s="489">
        <v>0</v>
      </c>
      <c r="O40" s="489">
        <v>0</v>
      </c>
      <c r="P40" s="489">
        <v>0</v>
      </c>
      <c r="Q40" s="489">
        <v>0</v>
      </c>
      <c r="R40" s="489">
        <v>0</v>
      </c>
      <c r="S40" s="489">
        <v>0</v>
      </c>
      <c r="T40" s="489">
        <v>0</v>
      </c>
      <c r="U40" s="489">
        <v>0</v>
      </c>
      <c r="V40" s="489">
        <v>0</v>
      </c>
      <c r="W40" s="489">
        <v>0</v>
      </c>
      <c r="X40" s="489">
        <v>0</v>
      </c>
      <c r="Y40" s="489">
        <v>0</v>
      </c>
      <c r="Z40" s="489">
        <v>0</v>
      </c>
      <c r="AA40" s="489">
        <v>0</v>
      </c>
      <c r="AB40" s="488">
        <f>H40+N40+R40+V40+Z40</f>
        <v>0</v>
      </c>
      <c r="AC40" s="488"/>
    </row>
    <row r="41" spans="1:29" x14ac:dyDescent="0.25">
      <c r="A41" s="356" t="s">
        <v>157</v>
      </c>
      <c r="B41" s="357" t="s">
        <v>143</v>
      </c>
      <c r="C41" s="488">
        <v>0.6</v>
      </c>
      <c r="D41" s="488"/>
      <c r="E41" s="489">
        <f>G41+H41+N41+R41+V41+Z41</f>
        <v>0.6</v>
      </c>
      <c r="F41" s="489">
        <v>0</v>
      </c>
      <c r="G41" s="489">
        <v>0</v>
      </c>
      <c r="H41" s="489">
        <v>0.6</v>
      </c>
      <c r="I41" s="489">
        <v>0</v>
      </c>
      <c r="J41" s="489">
        <v>0.59499999999999997</v>
      </c>
      <c r="K41" s="489">
        <v>0</v>
      </c>
      <c r="L41" s="489">
        <v>0</v>
      </c>
      <c r="M41" s="489">
        <v>0</v>
      </c>
      <c r="N41" s="489">
        <v>0</v>
      </c>
      <c r="O41" s="489">
        <v>0</v>
      </c>
      <c r="P41" s="489">
        <v>0</v>
      </c>
      <c r="Q41" s="489">
        <v>0</v>
      </c>
      <c r="R41" s="489">
        <v>0</v>
      </c>
      <c r="S41" s="489">
        <v>0</v>
      </c>
      <c r="T41" s="489">
        <v>0</v>
      </c>
      <c r="U41" s="489">
        <v>0</v>
      </c>
      <c r="V41" s="489">
        <v>0</v>
      </c>
      <c r="W41" s="489">
        <v>0</v>
      </c>
      <c r="X41" s="489">
        <v>0</v>
      </c>
      <c r="Y41" s="489">
        <v>0</v>
      </c>
      <c r="Z41" s="489">
        <v>0</v>
      </c>
      <c r="AA41" s="489">
        <v>0</v>
      </c>
      <c r="AB41" s="488">
        <f>H41+N41+R41+V41+Z41</f>
        <v>0.6</v>
      </c>
      <c r="AC41" s="488"/>
    </row>
    <row r="42" spans="1:29" ht="18.75" x14ac:dyDescent="0.25">
      <c r="A42" s="356" t="s">
        <v>156</v>
      </c>
      <c r="B42" s="359" t="s">
        <v>630</v>
      </c>
      <c r="C42" s="488">
        <v>0</v>
      </c>
      <c r="D42" s="488"/>
      <c r="E42" s="489">
        <v>0</v>
      </c>
      <c r="F42" s="489">
        <v>0</v>
      </c>
      <c r="G42" s="489">
        <v>0</v>
      </c>
      <c r="H42" s="489">
        <v>0</v>
      </c>
      <c r="I42" s="489">
        <v>0</v>
      </c>
      <c r="J42" s="489"/>
      <c r="K42" s="489">
        <v>0</v>
      </c>
      <c r="L42" s="489">
        <v>0</v>
      </c>
      <c r="M42" s="489">
        <v>0</v>
      </c>
      <c r="N42" s="489">
        <v>0</v>
      </c>
      <c r="O42" s="489">
        <v>0</v>
      </c>
      <c r="P42" s="489">
        <v>0</v>
      </c>
      <c r="Q42" s="489">
        <v>0</v>
      </c>
      <c r="R42" s="489">
        <v>0</v>
      </c>
      <c r="S42" s="489">
        <v>0</v>
      </c>
      <c r="T42" s="489">
        <v>0</v>
      </c>
      <c r="U42" s="489">
        <v>0</v>
      </c>
      <c r="V42" s="489">
        <v>0</v>
      </c>
      <c r="W42" s="489">
        <v>0</v>
      </c>
      <c r="X42" s="489">
        <v>0</v>
      </c>
      <c r="Y42" s="489">
        <v>0</v>
      </c>
      <c r="Z42" s="489">
        <v>0</v>
      </c>
      <c r="AA42" s="489">
        <v>0</v>
      </c>
      <c r="AB42" s="488">
        <f>H42+N42+R42+V42+Z42</f>
        <v>0</v>
      </c>
      <c r="AC42" s="488"/>
    </row>
    <row r="43" spans="1:29" s="333" customFormat="1" x14ac:dyDescent="0.25">
      <c r="A43" s="354" t="s">
        <v>62</v>
      </c>
      <c r="B43" s="355" t="s">
        <v>155</v>
      </c>
      <c r="C43" s="488">
        <v>0</v>
      </c>
      <c r="D43" s="488"/>
      <c r="E43" s="488">
        <v>0</v>
      </c>
      <c r="F43" s="488">
        <v>0</v>
      </c>
      <c r="G43" s="488">
        <v>0</v>
      </c>
      <c r="H43" s="488">
        <v>0</v>
      </c>
      <c r="I43" s="488">
        <v>0</v>
      </c>
      <c r="J43" s="488"/>
      <c r="K43" s="488">
        <v>0</v>
      </c>
      <c r="L43" s="488">
        <v>0</v>
      </c>
      <c r="M43" s="488">
        <v>0</v>
      </c>
      <c r="N43" s="488">
        <v>0</v>
      </c>
      <c r="O43" s="488">
        <v>0</v>
      </c>
      <c r="P43" s="488">
        <v>0</v>
      </c>
      <c r="Q43" s="488">
        <v>0</v>
      </c>
      <c r="R43" s="488">
        <v>0</v>
      </c>
      <c r="S43" s="488">
        <v>0</v>
      </c>
      <c r="T43" s="488">
        <v>0</v>
      </c>
      <c r="U43" s="488">
        <v>0</v>
      </c>
      <c r="V43" s="488">
        <v>0</v>
      </c>
      <c r="W43" s="488">
        <v>0</v>
      </c>
      <c r="X43" s="488">
        <v>0</v>
      </c>
      <c r="Y43" s="488">
        <v>0</v>
      </c>
      <c r="Z43" s="488">
        <v>0</v>
      </c>
      <c r="AA43" s="488">
        <v>0</v>
      </c>
      <c r="AB43" s="491">
        <v>0</v>
      </c>
      <c r="AC43" s="491"/>
    </row>
    <row r="44" spans="1:29" x14ac:dyDescent="0.25">
      <c r="A44" s="356" t="s">
        <v>154</v>
      </c>
      <c r="B44" s="357" t="s">
        <v>153</v>
      </c>
      <c r="C44" s="488">
        <v>0</v>
      </c>
      <c r="D44" s="488"/>
      <c r="E44" s="489">
        <v>0</v>
      </c>
      <c r="F44" s="489">
        <v>0</v>
      </c>
      <c r="G44" s="489">
        <v>0</v>
      </c>
      <c r="H44" s="489">
        <v>0</v>
      </c>
      <c r="I44" s="489">
        <v>0</v>
      </c>
      <c r="J44" s="489"/>
      <c r="K44" s="489">
        <v>0</v>
      </c>
      <c r="L44" s="489">
        <v>0</v>
      </c>
      <c r="M44" s="489">
        <v>0</v>
      </c>
      <c r="N44" s="489">
        <v>0</v>
      </c>
      <c r="O44" s="489">
        <v>0</v>
      </c>
      <c r="P44" s="489">
        <v>0</v>
      </c>
      <c r="Q44" s="489">
        <v>0</v>
      </c>
      <c r="R44" s="489">
        <v>0</v>
      </c>
      <c r="S44" s="489">
        <v>0</v>
      </c>
      <c r="T44" s="489">
        <v>0</v>
      </c>
      <c r="U44" s="489">
        <v>0</v>
      </c>
      <c r="V44" s="489">
        <v>0</v>
      </c>
      <c r="W44" s="489">
        <v>0</v>
      </c>
      <c r="X44" s="489">
        <v>0</v>
      </c>
      <c r="Y44" s="489">
        <v>0</v>
      </c>
      <c r="Z44" s="489">
        <v>0</v>
      </c>
      <c r="AA44" s="489">
        <v>0</v>
      </c>
      <c r="AB44" s="488">
        <f>H44+N44+R44+V44+Z44</f>
        <v>0</v>
      </c>
      <c r="AC44" s="488"/>
    </row>
    <row r="45" spans="1:29" x14ac:dyDescent="0.25">
      <c r="A45" s="356" t="s">
        <v>152</v>
      </c>
      <c r="B45" s="357" t="s">
        <v>151</v>
      </c>
      <c r="C45" s="488">
        <v>0</v>
      </c>
      <c r="D45" s="488"/>
      <c r="E45" s="489">
        <f>G45+H45+N45+R45+V45+Z45</f>
        <v>0</v>
      </c>
      <c r="F45" s="489">
        <v>0</v>
      </c>
      <c r="G45" s="489">
        <v>0</v>
      </c>
      <c r="H45" s="489">
        <v>0</v>
      </c>
      <c r="I45" s="489">
        <v>0</v>
      </c>
      <c r="J45" s="489"/>
      <c r="K45" s="489">
        <v>0</v>
      </c>
      <c r="L45" s="489">
        <v>0</v>
      </c>
      <c r="M45" s="489">
        <v>0</v>
      </c>
      <c r="N45" s="489">
        <v>0</v>
      </c>
      <c r="O45" s="489">
        <v>0</v>
      </c>
      <c r="P45" s="489">
        <v>0</v>
      </c>
      <c r="Q45" s="489">
        <v>0</v>
      </c>
      <c r="R45" s="489">
        <v>0</v>
      </c>
      <c r="S45" s="489">
        <v>0</v>
      </c>
      <c r="T45" s="489">
        <v>0</v>
      </c>
      <c r="U45" s="489">
        <v>0</v>
      </c>
      <c r="V45" s="489">
        <v>0</v>
      </c>
      <c r="W45" s="489">
        <v>0</v>
      </c>
      <c r="X45" s="489">
        <v>0</v>
      </c>
      <c r="Y45" s="489">
        <v>0</v>
      </c>
      <c r="Z45" s="489">
        <v>0</v>
      </c>
      <c r="AA45" s="489">
        <v>0</v>
      </c>
      <c r="AB45" s="488">
        <f>H45+N45+R45+V45+Z45</f>
        <v>0</v>
      </c>
      <c r="AC45" s="488"/>
    </row>
    <row r="46" spans="1:29" x14ac:dyDescent="0.25">
      <c r="A46" s="356" t="s">
        <v>150</v>
      </c>
      <c r="B46" s="357" t="s">
        <v>149</v>
      </c>
      <c r="C46" s="488">
        <v>0</v>
      </c>
      <c r="D46" s="488"/>
      <c r="E46" s="489">
        <v>0</v>
      </c>
      <c r="F46" s="489">
        <v>0</v>
      </c>
      <c r="G46" s="489">
        <v>0</v>
      </c>
      <c r="H46" s="489">
        <v>0</v>
      </c>
      <c r="I46" s="489">
        <v>0</v>
      </c>
      <c r="J46" s="489"/>
      <c r="K46" s="489">
        <v>0</v>
      </c>
      <c r="L46" s="489">
        <v>0</v>
      </c>
      <c r="M46" s="489">
        <v>0</v>
      </c>
      <c r="N46" s="489">
        <v>0</v>
      </c>
      <c r="O46" s="489">
        <v>0</v>
      </c>
      <c r="P46" s="489">
        <v>0</v>
      </c>
      <c r="Q46" s="489">
        <v>0</v>
      </c>
      <c r="R46" s="489">
        <v>0</v>
      </c>
      <c r="S46" s="489">
        <v>0</v>
      </c>
      <c r="T46" s="489">
        <v>0</v>
      </c>
      <c r="U46" s="489">
        <v>0</v>
      </c>
      <c r="V46" s="489">
        <v>0</v>
      </c>
      <c r="W46" s="489">
        <v>0</v>
      </c>
      <c r="X46" s="489">
        <v>0</v>
      </c>
      <c r="Y46" s="489">
        <v>0</v>
      </c>
      <c r="Z46" s="489">
        <v>0</v>
      </c>
      <c r="AA46" s="489">
        <v>0</v>
      </c>
      <c r="AB46" s="488">
        <f>H46+N46+R46+V46+Z46</f>
        <v>0</v>
      </c>
      <c r="AC46" s="488"/>
    </row>
    <row r="47" spans="1:29" ht="31.5" x14ac:dyDescent="0.25">
      <c r="A47" s="356" t="s">
        <v>148</v>
      </c>
      <c r="B47" s="357" t="s">
        <v>147</v>
      </c>
      <c r="C47" s="488">
        <v>2.5999999999999999E-2</v>
      </c>
      <c r="D47" s="488"/>
      <c r="E47" s="489">
        <f>G47+H47+N47+R47+V47+Z47</f>
        <v>2.5999999999999999E-2</v>
      </c>
      <c r="F47" s="489">
        <v>0</v>
      </c>
      <c r="G47" s="489">
        <v>0</v>
      </c>
      <c r="H47" s="489">
        <v>2.5999999999999999E-2</v>
      </c>
      <c r="I47" s="489">
        <v>0</v>
      </c>
      <c r="J47" s="489">
        <v>3.4000000000000002E-2</v>
      </c>
      <c r="K47" s="489">
        <v>0</v>
      </c>
      <c r="L47" s="489">
        <v>0</v>
      </c>
      <c r="M47" s="489">
        <v>0</v>
      </c>
      <c r="N47" s="489">
        <v>0</v>
      </c>
      <c r="O47" s="489">
        <v>0</v>
      </c>
      <c r="P47" s="489">
        <v>0</v>
      </c>
      <c r="Q47" s="489">
        <v>0</v>
      </c>
      <c r="R47" s="489">
        <v>0</v>
      </c>
      <c r="S47" s="489">
        <v>0</v>
      </c>
      <c r="T47" s="489">
        <v>0</v>
      </c>
      <c r="U47" s="489">
        <v>0</v>
      </c>
      <c r="V47" s="489">
        <v>0</v>
      </c>
      <c r="W47" s="489">
        <v>0</v>
      </c>
      <c r="X47" s="489">
        <v>0</v>
      </c>
      <c r="Y47" s="489">
        <v>0</v>
      </c>
      <c r="Z47" s="489">
        <v>0</v>
      </c>
      <c r="AA47" s="489">
        <v>0</v>
      </c>
      <c r="AB47" s="488">
        <f>H47+N47+R47+V47+Z47</f>
        <v>2.5999999999999999E-2</v>
      </c>
      <c r="AC47" s="488"/>
    </row>
    <row r="48" spans="1:29" ht="31.5" x14ac:dyDescent="0.25">
      <c r="A48" s="356" t="s">
        <v>146</v>
      </c>
      <c r="B48" s="357" t="s">
        <v>145</v>
      </c>
      <c r="C48" s="488">
        <v>0</v>
      </c>
      <c r="D48" s="488"/>
      <c r="E48" s="489">
        <v>0</v>
      </c>
      <c r="F48" s="489">
        <v>0</v>
      </c>
      <c r="G48" s="489">
        <v>0</v>
      </c>
      <c r="H48" s="489">
        <v>0</v>
      </c>
      <c r="I48" s="489">
        <v>0</v>
      </c>
      <c r="J48" s="489"/>
      <c r="K48" s="489">
        <v>0</v>
      </c>
      <c r="L48" s="489">
        <v>0</v>
      </c>
      <c r="M48" s="489">
        <v>0</v>
      </c>
      <c r="N48" s="489">
        <v>0</v>
      </c>
      <c r="O48" s="489">
        <v>0</v>
      </c>
      <c r="P48" s="489">
        <v>0</v>
      </c>
      <c r="Q48" s="489">
        <v>0</v>
      </c>
      <c r="R48" s="489">
        <v>0</v>
      </c>
      <c r="S48" s="489">
        <v>0</v>
      </c>
      <c r="T48" s="489">
        <v>0</v>
      </c>
      <c r="U48" s="489">
        <v>0</v>
      </c>
      <c r="V48" s="489">
        <v>0</v>
      </c>
      <c r="W48" s="489">
        <v>0</v>
      </c>
      <c r="X48" s="489">
        <v>0</v>
      </c>
      <c r="Y48" s="489">
        <v>0</v>
      </c>
      <c r="Z48" s="489">
        <v>0</v>
      </c>
      <c r="AA48" s="489">
        <v>0</v>
      </c>
      <c r="AB48" s="488">
        <f>H48+N48+R48+V48+Z48</f>
        <v>0</v>
      </c>
      <c r="AC48" s="488"/>
    </row>
    <row r="49" spans="1:29" x14ac:dyDescent="0.25">
      <c r="A49" s="356" t="s">
        <v>144</v>
      </c>
      <c r="B49" s="357" t="s">
        <v>143</v>
      </c>
      <c r="C49" s="488">
        <v>0.6</v>
      </c>
      <c r="D49" s="488"/>
      <c r="E49" s="489">
        <f>G49+H49+N49+R49+V49+Z49</f>
        <v>0.6</v>
      </c>
      <c r="F49" s="489">
        <v>0</v>
      </c>
      <c r="G49" s="489">
        <v>0</v>
      </c>
      <c r="H49" s="489">
        <v>0.6</v>
      </c>
      <c r="I49" s="489">
        <v>0</v>
      </c>
      <c r="J49" s="489">
        <v>0.59499999999999997</v>
      </c>
      <c r="K49" s="489">
        <v>0</v>
      </c>
      <c r="L49" s="489">
        <v>0</v>
      </c>
      <c r="M49" s="489">
        <v>0</v>
      </c>
      <c r="N49" s="489">
        <v>0</v>
      </c>
      <c r="O49" s="489">
        <v>0</v>
      </c>
      <c r="P49" s="489">
        <v>0</v>
      </c>
      <c r="Q49" s="489">
        <v>0</v>
      </c>
      <c r="R49" s="489">
        <v>0</v>
      </c>
      <c r="S49" s="489">
        <v>0</v>
      </c>
      <c r="T49" s="489">
        <v>0</v>
      </c>
      <c r="U49" s="489">
        <v>0</v>
      </c>
      <c r="V49" s="489">
        <v>0</v>
      </c>
      <c r="W49" s="489">
        <v>0</v>
      </c>
      <c r="X49" s="489">
        <v>0</v>
      </c>
      <c r="Y49" s="489">
        <v>0</v>
      </c>
      <c r="Z49" s="489">
        <v>0</v>
      </c>
      <c r="AA49" s="489">
        <v>0</v>
      </c>
      <c r="AB49" s="488">
        <f>H49+N49+R49+V49+Z49</f>
        <v>0.6</v>
      </c>
      <c r="AC49" s="488"/>
    </row>
    <row r="50" spans="1:29" ht="18.75" x14ac:dyDescent="0.25">
      <c r="A50" s="356" t="s">
        <v>142</v>
      </c>
      <c r="B50" s="359" t="s">
        <v>630</v>
      </c>
      <c r="C50" s="488">
        <v>0</v>
      </c>
      <c r="D50" s="488"/>
      <c r="E50" s="489">
        <v>0</v>
      </c>
      <c r="F50" s="489">
        <v>0</v>
      </c>
      <c r="G50" s="489">
        <v>0</v>
      </c>
      <c r="H50" s="489">
        <v>0</v>
      </c>
      <c r="I50" s="489">
        <v>0</v>
      </c>
      <c r="J50" s="489"/>
      <c r="K50" s="489">
        <v>0</v>
      </c>
      <c r="L50" s="489">
        <v>0</v>
      </c>
      <c r="M50" s="489">
        <v>0</v>
      </c>
      <c r="N50" s="489">
        <v>0</v>
      </c>
      <c r="O50" s="489">
        <v>0</v>
      </c>
      <c r="P50" s="489">
        <v>0</v>
      </c>
      <c r="Q50" s="489">
        <v>0</v>
      </c>
      <c r="R50" s="489">
        <v>0</v>
      </c>
      <c r="S50" s="489">
        <v>0</v>
      </c>
      <c r="T50" s="489">
        <v>0</v>
      </c>
      <c r="U50" s="489">
        <v>0</v>
      </c>
      <c r="V50" s="489">
        <v>0</v>
      </c>
      <c r="W50" s="489">
        <v>0</v>
      </c>
      <c r="X50" s="489">
        <v>0</v>
      </c>
      <c r="Y50" s="489">
        <v>0</v>
      </c>
      <c r="Z50" s="489">
        <v>0</v>
      </c>
      <c r="AA50" s="489">
        <v>0</v>
      </c>
      <c r="AB50" s="488">
        <f>H50+N50+R50+V50+Z50</f>
        <v>0</v>
      </c>
      <c r="AC50" s="488"/>
    </row>
    <row r="51" spans="1:29" s="333" customFormat="1" ht="35.25" customHeight="1" x14ac:dyDescent="0.25">
      <c r="A51" s="354" t="s">
        <v>60</v>
      </c>
      <c r="B51" s="355" t="s">
        <v>141</v>
      </c>
      <c r="C51" s="488">
        <v>0</v>
      </c>
      <c r="D51" s="488"/>
      <c r="E51" s="488">
        <v>0</v>
      </c>
      <c r="F51" s="488">
        <v>0</v>
      </c>
      <c r="G51" s="488">
        <v>0</v>
      </c>
      <c r="H51" s="488">
        <v>0</v>
      </c>
      <c r="I51" s="488">
        <v>0</v>
      </c>
      <c r="J51" s="488"/>
      <c r="K51" s="488">
        <v>0</v>
      </c>
      <c r="L51" s="488">
        <v>0</v>
      </c>
      <c r="M51" s="488">
        <v>0</v>
      </c>
      <c r="N51" s="488">
        <v>0</v>
      </c>
      <c r="O51" s="488">
        <v>0</v>
      </c>
      <c r="P51" s="488">
        <v>0</v>
      </c>
      <c r="Q51" s="488">
        <v>0</v>
      </c>
      <c r="R51" s="488">
        <v>0</v>
      </c>
      <c r="S51" s="488">
        <v>0</v>
      </c>
      <c r="T51" s="488">
        <v>0</v>
      </c>
      <c r="U51" s="488">
        <v>0</v>
      </c>
      <c r="V51" s="488">
        <v>0</v>
      </c>
      <c r="W51" s="488">
        <v>0</v>
      </c>
      <c r="X51" s="488">
        <v>0</v>
      </c>
      <c r="Y51" s="488">
        <v>0</v>
      </c>
      <c r="Z51" s="488">
        <v>0</v>
      </c>
      <c r="AA51" s="488">
        <v>0</v>
      </c>
      <c r="AB51" s="491">
        <v>0</v>
      </c>
      <c r="AC51" s="491"/>
    </row>
    <row r="52" spans="1:29" x14ac:dyDescent="0.25">
      <c r="A52" s="356" t="s">
        <v>140</v>
      </c>
      <c r="B52" s="357" t="s">
        <v>139</v>
      </c>
      <c r="C52" s="488">
        <f>C30</f>
        <v>3.485887</v>
      </c>
      <c r="D52" s="488"/>
      <c r="E52" s="489">
        <f>G52+H52+N52+R52+V52+Z52</f>
        <v>3.485887</v>
      </c>
      <c r="F52" s="489">
        <v>0</v>
      </c>
      <c r="G52" s="489">
        <v>0</v>
      </c>
      <c r="H52" s="489">
        <v>3.485887</v>
      </c>
      <c r="I52" s="489">
        <v>0</v>
      </c>
      <c r="J52" s="489">
        <v>3.5848870000000002</v>
      </c>
      <c r="K52" s="489">
        <v>0</v>
      </c>
      <c r="L52" s="489">
        <v>0</v>
      </c>
      <c r="M52" s="489">
        <v>0</v>
      </c>
      <c r="N52" s="489">
        <v>0</v>
      </c>
      <c r="O52" s="489">
        <v>0</v>
      </c>
      <c r="P52" s="489">
        <v>0</v>
      </c>
      <c r="Q52" s="489">
        <v>0</v>
      </c>
      <c r="R52" s="489">
        <v>0</v>
      </c>
      <c r="S52" s="489">
        <v>0</v>
      </c>
      <c r="T52" s="489">
        <v>0</v>
      </c>
      <c r="U52" s="489">
        <v>0</v>
      </c>
      <c r="V52" s="489">
        <v>0</v>
      </c>
      <c r="W52" s="489">
        <v>0</v>
      </c>
      <c r="X52" s="489">
        <v>0</v>
      </c>
      <c r="Y52" s="489">
        <v>0</v>
      </c>
      <c r="Z52" s="489">
        <v>0</v>
      </c>
      <c r="AA52" s="489">
        <v>0</v>
      </c>
      <c r="AB52" s="488">
        <f>H52+N52+R52+V52+Z52</f>
        <v>3.485887</v>
      </c>
      <c r="AC52" s="488"/>
    </row>
    <row r="53" spans="1:29" x14ac:dyDescent="0.25">
      <c r="A53" s="356" t="s">
        <v>138</v>
      </c>
      <c r="B53" s="357" t="s">
        <v>132</v>
      </c>
      <c r="C53" s="488">
        <v>0</v>
      </c>
      <c r="D53" s="488"/>
      <c r="E53" s="489">
        <v>0</v>
      </c>
      <c r="F53" s="489">
        <v>0</v>
      </c>
      <c r="G53" s="489">
        <v>0</v>
      </c>
      <c r="H53" s="489">
        <v>0</v>
      </c>
      <c r="I53" s="489">
        <v>0</v>
      </c>
      <c r="J53" s="489"/>
      <c r="K53" s="489">
        <v>0</v>
      </c>
      <c r="L53" s="489">
        <v>0</v>
      </c>
      <c r="M53" s="489">
        <v>0</v>
      </c>
      <c r="N53" s="489">
        <v>0</v>
      </c>
      <c r="O53" s="489">
        <v>0</v>
      </c>
      <c r="P53" s="489">
        <v>0</v>
      </c>
      <c r="Q53" s="489">
        <v>0</v>
      </c>
      <c r="R53" s="489">
        <v>0</v>
      </c>
      <c r="S53" s="489">
        <v>0</v>
      </c>
      <c r="T53" s="489">
        <v>0</v>
      </c>
      <c r="U53" s="489">
        <v>0</v>
      </c>
      <c r="V53" s="489">
        <v>0</v>
      </c>
      <c r="W53" s="489">
        <v>0</v>
      </c>
      <c r="X53" s="489">
        <v>0</v>
      </c>
      <c r="Y53" s="489">
        <v>0</v>
      </c>
      <c r="Z53" s="489">
        <v>0</v>
      </c>
      <c r="AA53" s="489">
        <v>0</v>
      </c>
      <c r="AB53" s="488">
        <f>H53+N53+R53+V53+Z53</f>
        <v>0</v>
      </c>
      <c r="AC53" s="488"/>
    </row>
    <row r="54" spans="1:29" x14ac:dyDescent="0.25">
      <c r="A54" s="356" t="s">
        <v>137</v>
      </c>
      <c r="B54" s="359" t="s">
        <v>131</v>
      </c>
      <c r="C54" s="488">
        <v>0</v>
      </c>
      <c r="D54" s="488"/>
      <c r="E54" s="489">
        <f>G54+H54+N54+R54+V54+Z54</f>
        <v>0</v>
      </c>
      <c r="F54" s="489">
        <v>0</v>
      </c>
      <c r="G54" s="489">
        <v>0</v>
      </c>
      <c r="H54" s="489">
        <v>0</v>
      </c>
      <c r="I54" s="489">
        <v>0</v>
      </c>
      <c r="J54" s="489"/>
      <c r="K54" s="489">
        <v>0</v>
      </c>
      <c r="L54" s="489">
        <v>0</v>
      </c>
      <c r="M54" s="489">
        <v>0</v>
      </c>
      <c r="N54" s="489">
        <v>0</v>
      </c>
      <c r="O54" s="489">
        <v>0</v>
      </c>
      <c r="P54" s="489">
        <v>0</v>
      </c>
      <c r="Q54" s="489">
        <v>0</v>
      </c>
      <c r="R54" s="489">
        <v>0</v>
      </c>
      <c r="S54" s="489">
        <v>0</v>
      </c>
      <c r="T54" s="489">
        <v>0</v>
      </c>
      <c r="U54" s="489">
        <v>0</v>
      </c>
      <c r="V54" s="489">
        <v>0</v>
      </c>
      <c r="W54" s="489">
        <v>0</v>
      </c>
      <c r="X54" s="489">
        <v>0</v>
      </c>
      <c r="Y54" s="489">
        <v>0</v>
      </c>
      <c r="Z54" s="489">
        <v>0</v>
      </c>
      <c r="AA54" s="489">
        <v>0</v>
      </c>
      <c r="AB54" s="488">
        <f>H54+N54+R54+V54+Z54</f>
        <v>0</v>
      </c>
      <c r="AC54" s="488"/>
    </row>
    <row r="55" spans="1:29" x14ac:dyDescent="0.25">
      <c r="A55" s="356" t="s">
        <v>136</v>
      </c>
      <c r="B55" s="359" t="s">
        <v>130</v>
      </c>
      <c r="C55" s="488">
        <v>0</v>
      </c>
      <c r="D55" s="488"/>
      <c r="E55" s="489">
        <v>0</v>
      </c>
      <c r="F55" s="489">
        <v>0</v>
      </c>
      <c r="G55" s="489">
        <v>0</v>
      </c>
      <c r="H55" s="489">
        <v>0</v>
      </c>
      <c r="I55" s="489">
        <v>0</v>
      </c>
      <c r="J55" s="489"/>
      <c r="K55" s="489">
        <v>0</v>
      </c>
      <c r="L55" s="489">
        <v>0</v>
      </c>
      <c r="M55" s="489">
        <v>0</v>
      </c>
      <c r="N55" s="489">
        <v>0</v>
      </c>
      <c r="O55" s="489">
        <v>0</v>
      </c>
      <c r="P55" s="489">
        <v>0</v>
      </c>
      <c r="Q55" s="489">
        <v>0</v>
      </c>
      <c r="R55" s="489">
        <v>0</v>
      </c>
      <c r="S55" s="489">
        <v>0</v>
      </c>
      <c r="T55" s="489">
        <v>0</v>
      </c>
      <c r="U55" s="489">
        <v>0</v>
      </c>
      <c r="V55" s="489">
        <v>0</v>
      </c>
      <c r="W55" s="489">
        <v>0</v>
      </c>
      <c r="X55" s="489">
        <v>0</v>
      </c>
      <c r="Y55" s="489">
        <v>0</v>
      </c>
      <c r="Z55" s="489">
        <v>0</v>
      </c>
      <c r="AA55" s="489">
        <v>0</v>
      </c>
      <c r="AB55" s="488">
        <f>H55+N55+R55+V55+Z55</f>
        <v>0</v>
      </c>
      <c r="AC55" s="488"/>
    </row>
    <row r="56" spans="1:29" x14ac:dyDescent="0.25">
      <c r="A56" s="356" t="s">
        <v>135</v>
      </c>
      <c r="B56" s="359" t="s">
        <v>129</v>
      </c>
      <c r="C56" s="488">
        <v>0.626</v>
      </c>
      <c r="D56" s="488"/>
      <c r="E56" s="489">
        <f>G56+H56+N56+R56+V56+Z56</f>
        <v>0.626</v>
      </c>
      <c r="F56" s="489">
        <v>0</v>
      </c>
      <c r="G56" s="489">
        <v>0</v>
      </c>
      <c r="H56" s="489">
        <v>0.626</v>
      </c>
      <c r="I56" s="489">
        <v>0</v>
      </c>
      <c r="J56" s="489">
        <v>0.629</v>
      </c>
      <c r="K56" s="489">
        <v>0</v>
      </c>
      <c r="L56" s="489">
        <v>0</v>
      </c>
      <c r="M56" s="489">
        <v>0</v>
      </c>
      <c r="N56" s="489">
        <v>0</v>
      </c>
      <c r="O56" s="489">
        <v>0</v>
      </c>
      <c r="P56" s="489">
        <v>0</v>
      </c>
      <c r="Q56" s="489">
        <v>0</v>
      </c>
      <c r="R56" s="489">
        <v>0</v>
      </c>
      <c r="S56" s="489">
        <v>0</v>
      </c>
      <c r="T56" s="489">
        <v>0</v>
      </c>
      <c r="U56" s="489">
        <v>0</v>
      </c>
      <c r="V56" s="489">
        <v>0</v>
      </c>
      <c r="W56" s="489">
        <v>0</v>
      </c>
      <c r="X56" s="489">
        <v>0</v>
      </c>
      <c r="Y56" s="489">
        <v>0</v>
      </c>
      <c r="Z56" s="489">
        <v>0</v>
      </c>
      <c r="AA56" s="489">
        <v>0</v>
      </c>
      <c r="AB56" s="488">
        <f>H56+N56+R56+V56+Z56</f>
        <v>0.626</v>
      </c>
      <c r="AC56" s="488"/>
    </row>
    <row r="57" spans="1:29" ht="18.75" x14ac:dyDescent="0.25">
      <c r="A57" s="356" t="s">
        <v>134</v>
      </c>
      <c r="B57" s="359" t="s">
        <v>631</v>
      </c>
      <c r="C57" s="492">
        <v>0</v>
      </c>
      <c r="D57" s="488">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9">
        <v>0</v>
      </c>
      <c r="AC57" s="488">
        <f t="shared" ref="AC52:AC57" si="6">J57+N57+R57+V57+Z57</f>
        <v>0</v>
      </c>
    </row>
    <row r="58" spans="1:29" s="333" customFormat="1" ht="36.75" customHeight="1" x14ac:dyDescent="0.25">
      <c r="A58" s="354" t="s">
        <v>59</v>
      </c>
      <c r="B58" s="360" t="s">
        <v>233</v>
      </c>
      <c r="C58" s="493">
        <v>0</v>
      </c>
      <c r="D58" s="488">
        <v>0</v>
      </c>
      <c r="E58" s="488">
        <v>0</v>
      </c>
      <c r="F58" s="488">
        <v>0</v>
      </c>
      <c r="G58" s="488">
        <v>0</v>
      </c>
      <c r="H58" s="488">
        <v>0</v>
      </c>
      <c r="I58" s="488">
        <v>0</v>
      </c>
      <c r="J58" s="488">
        <v>0</v>
      </c>
      <c r="K58" s="488">
        <v>0</v>
      </c>
      <c r="L58" s="488">
        <v>0</v>
      </c>
      <c r="M58" s="488">
        <v>0</v>
      </c>
      <c r="N58" s="488">
        <v>0</v>
      </c>
      <c r="O58" s="488">
        <v>0</v>
      </c>
      <c r="P58" s="488">
        <v>0</v>
      </c>
      <c r="Q58" s="488">
        <v>0</v>
      </c>
      <c r="R58" s="488">
        <v>0</v>
      </c>
      <c r="S58" s="488">
        <v>0</v>
      </c>
      <c r="T58" s="488">
        <v>0</v>
      </c>
      <c r="U58" s="488">
        <v>0</v>
      </c>
      <c r="V58" s="488">
        <v>0</v>
      </c>
      <c r="W58" s="488">
        <v>0</v>
      </c>
      <c r="X58" s="488">
        <v>0</v>
      </c>
      <c r="Y58" s="488">
        <v>0</v>
      </c>
      <c r="Z58" s="488">
        <v>0</v>
      </c>
      <c r="AA58" s="488">
        <v>0</v>
      </c>
      <c r="AB58" s="488">
        <v>0</v>
      </c>
      <c r="AC58" s="491">
        <v>0</v>
      </c>
    </row>
    <row r="59" spans="1:29" s="333" customFormat="1" x14ac:dyDescent="0.25">
      <c r="A59" s="354" t="s">
        <v>57</v>
      </c>
      <c r="B59" s="355" t="s">
        <v>133</v>
      </c>
      <c r="C59" s="488">
        <v>0</v>
      </c>
      <c r="D59" s="488">
        <v>0</v>
      </c>
      <c r="E59" s="488">
        <v>0</v>
      </c>
      <c r="F59" s="488">
        <v>0</v>
      </c>
      <c r="G59" s="488">
        <v>0</v>
      </c>
      <c r="H59" s="488">
        <v>0</v>
      </c>
      <c r="I59" s="488">
        <v>0</v>
      </c>
      <c r="J59" s="488">
        <v>0</v>
      </c>
      <c r="K59" s="488">
        <v>0</v>
      </c>
      <c r="L59" s="488">
        <v>0</v>
      </c>
      <c r="M59" s="488">
        <v>0</v>
      </c>
      <c r="N59" s="488">
        <v>0</v>
      </c>
      <c r="O59" s="488">
        <v>0</v>
      </c>
      <c r="P59" s="488">
        <v>0</v>
      </c>
      <c r="Q59" s="488">
        <v>0</v>
      </c>
      <c r="R59" s="488">
        <v>0</v>
      </c>
      <c r="S59" s="488">
        <v>0</v>
      </c>
      <c r="T59" s="488">
        <v>0</v>
      </c>
      <c r="U59" s="488">
        <v>0</v>
      </c>
      <c r="V59" s="488">
        <v>0</v>
      </c>
      <c r="W59" s="488">
        <v>0</v>
      </c>
      <c r="X59" s="488">
        <v>0</v>
      </c>
      <c r="Y59" s="488">
        <v>0</v>
      </c>
      <c r="Z59" s="488">
        <v>0</v>
      </c>
      <c r="AA59" s="488">
        <v>0</v>
      </c>
      <c r="AB59" s="488">
        <v>0</v>
      </c>
      <c r="AC59" s="491">
        <v>0</v>
      </c>
    </row>
    <row r="60" spans="1:29" x14ac:dyDescent="0.25">
      <c r="A60" s="356" t="s">
        <v>227</v>
      </c>
      <c r="B60" s="361" t="s">
        <v>153</v>
      </c>
      <c r="C60" s="494">
        <v>0</v>
      </c>
      <c r="D60" s="488">
        <v>0</v>
      </c>
      <c r="E60" s="489">
        <v>0</v>
      </c>
      <c r="F60" s="489">
        <v>0</v>
      </c>
      <c r="G60" s="489">
        <v>0</v>
      </c>
      <c r="H60" s="489">
        <v>0</v>
      </c>
      <c r="I60" s="489">
        <v>0</v>
      </c>
      <c r="J60" s="489">
        <v>0</v>
      </c>
      <c r="K60" s="489">
        <v>0</v>
      </c>
      <c r="L60" s="489">
        <v>0</v>
      </c>
      <c r="M60" s="489">
        <v>0</v>
      </c>
      <c r="N60" s="489">
        <v>0</v>
      </c>
      <c r="O60" s="489">
        <v>0</v>
      </c>
      <c r="P60" s="489">
        <v>0</v>
      </c>
      <c r="Q60" s="489">
        <v>0</v>
      </c>
      <c r="R60" s="489">
        <v>0</v>
      </c>
      <c r="S60" s="489">
        <v>0</v>
      </c>
      <c r="T60" s="489">
        <v>0</v>
      </c>
      <c r="U60" s="489">
        <v>0</v>
      </c>
      <c r="V60" s="489">
        <v>0</v>
      </c>
      <c r="W60" s="489">
        <v>0</v>
      </c>
      <c r="X60" s="489">
        <v>0</v>
      </c>
      <c r="Y60" s="489">
        <v>0</v>
      </c>
      <c r="Z60" s="489">
        <v>0</v>
      </c>
      <c r="AA60" s="489">
        <v>0</v>
      </c>
      <c r="AB60" s="489">
        <v>0</v>
      </c>
      <c r="AC60" s="488">
        <f t="shared" ref="AC60:AC64" si="7">J60+N60+R60+V60+Z60</f>
        <v>0</v>
      </c>
    </row>
    <row r="61" spans="1:29" x14ac:dyDescent="0.25">
      <c r="A61" s="356" t="s">
        <v>228</v>
      </c>
      <c r="B61" s="361" t="s">
        <v>151</v>
      </c>
      <c r="C61" s="494">
        <v>0</v>
      </c>
      <c r="D61" s="488">
        <v>0</v>
      </c>
      <c r="E61" s="489">
        <v>0</v>
      </c>
      <c r="F61" s="489">
        <v>0</v>
      </c>
      <c r="G61" s="489">
        <v>0</v>
      </c>
      <c r="H61" s="489">
        <v>0</v>
      </c>
      <c r="I61" s="489">
        <v>0</v>
      </c>
      <c r="J61" s="489">
        <v>0</v>
      </c>
      <c r="K61" s="489">
        <v>0</v>
      </c>
      <c r="L61" s="489">
        <v>0</v>
      </c>
      <c r="M61" s="489">
        <v>0</v>
      </c>
      <c r="N61" s="489">
        <v>0</v>
      </c>
      <c r="O61" s="489">
        <v>0</v>
      </c>
      <c r="P61" s="489">
        <v>0</v>
      </c>
      <c r="Q61" s="489">
        <v>0</v>
      </c>
      <c r="R61" s="489">
        <v>0</v>
      </c>
      <c r="S61" s="489">
        <v>0</v>
      </c>
      <c r="T61" s="489">
        <v>0</v>
      </c>
      <c r="U61" s="489">
        <v>0</v>
      </c>
      <c r="V61" s="489">
        <v>0</v>
      </c>
      <c r="W61" s="489">
        <v>0</v>
      </c>
      <c r="X61" s="489">
        <v>0</v>
      </c>
      <c r="Y61" s="489">
        <v>0</v>
      </c>
      <c r="Z61" s="489">
        <v>0</v>
      </c>
      <c r="AA61" s="489">
        <v>0</v>
      </c>
      <c r="AB61" s="489">
        <v>0</v>
      </c>
      <c r="AC61" s="488">
        <f t="shared" si="7"/>
        <v>0</v>
      </c>
    </row>
    <row r="62" spans="1:29" x14ac:dyDescent="0.25">
      <c r="A62" s="356" t="s">
        <v>229</v>
      </c>
      <c r="B62" s="361" t="s">
        <v>149</v>
      </c>
      <c r="C62" s="494">
        <v>0</v>
      </c>
      <c r="D62" s="488">
        <v>0</v>
      </c>
      <c r="E62" s="489">
        <v>0</v>
      </c>
      <c r="F62" s="489">
        <v>0</v>
      </c>
      <c r="G62" s="489">
        <v>0</v>
      </c>
      <c r="H62" s="489">
        <v>0</v>
      </c>
      <c r="I62" s="489">
        <v>0</v>
      </c>
      <c r="J62" s="489">
        <v>0</v>
      </c>
      <c r="K62" s="489">
        <v>0</v>
      </c>
      <c r="L62" s="489">
        <v>0</v>
      </c>
      <c r="M62" s="489">
        <v>0</v>
      </c>
      <c r="N62" s="489">
        <v>0</v>
      </c>
      <c r="O62" s="489">
        <v>0</v>
      </c>
      <c r="P62" s="489">
        <v>0</v>
      </c>
      <c r="Q62" s="489">
        <v>0</v>
      </c>
      <c r="R62" s="489">
        <v>0</v>
      </c>
      <c r="S62" s="489">
        <v>0</v>
      </c>
      <c r="T62" s="489">
        <v>0</v>
      </c>
      <c r="U62" s="489">
        <v>0</v>
      </c>
      <c r="V62" s="489">
        <v>0</v>
      </c>
      <c r="W62" s="489">
        <v>0</v>
      </c>
      <c r="X62" s="489">
        <v>0</v>
      </c>
      <c r="Y62" s="489">
        <v>0</v>
      </c>
      <c r="Z62" s="489">
        <v>0</v>
      </c>
      <c r="AA62" s="489">
        <v>0</v>
      </c>
      <c r="AB62" s="489">
        <v>0</v>
      </c>
      <c r="AC62" s="488">
        <f t="shared" si="7"/>
        <v>0</v>
      </c>
    </row>
    <row r="63" spans="1:29" x14ac:dyDescent="0.25">
      <c r="A63" s="356" t="s">
        <v>230</v>
      </c>
      <c r="B63" s="361" t="s">
        <v>232</v>
      </c>
      <c r="C63" s="494">
        <v>0</v>
      </c>
      <c r="D63" s="488">
        <v>0</v>
      </c>
      <c r="E63" s="489">
        <v>0</v>
      </c>
      <c r="F63" s="489">
        <v>0</v>
      </c>
      <c r="G63" s="489">
        <v>0</v>
      </c>
      <c r="H63" s="489">
        <v>0</v>
      </c>
      <c r="I63" s="489">
        <v>0</v>
      </c>
      <c r="J63" s="489">
        <v>0</v>
      </c>
      <c r="K63" s="489">
        <v>0</v>
      </c>
      <c r="L63" s="489">
        <v>0</v>
      </c>
      <c r="M63" s="489">
        <v>0</v>
      </c>
      <c r="N63" s="489">
        <v>0</v>
      </c>
      <c r="O63" s="489">
        <v>0</v>
      </c>
      <c r="P63" s="489">
        <v>0</v>
      </c>
      <c r="Q63" s="489">
        <v>0</v>
      </c>
      <c r="R63" s="489">
        <v>0</v>
      </c>
      <c r="S63" s="489">
        <v>0</v>
      </c>
      <c r="T63" s="489">
        <v>0</v>
      </c>
      <c r="U63" s="489">
        <v>0</v>
      </c>
      <c r="V63" s="489">
        <v>0</v>
      </c>
      <c r="W63" s="489">
        <v>0</v>
      </c>
      <c r="X63" s="489">
        <v>0</v>
      </c>
      <c r="Y63" s="489">
        <v>0</v>
      </c>
      <c r="Z63" s="489">
        <v>0</v>
      </c>
      <c r="AA63" s="489">
        <v>0</v>
      </c>
      <c r="AB63" s="489">
        <v>0</v>
      </c>
      <c r="AC63" s="488">
        <f t="shared" si="7"/>
        <v>0</v>
      </c>
    </row>
    <row r="64" spans="1:29" ht="18.75" x14ac:dyDescent="0.25">
      <c r="A64" s="356" t="s">
        <v>231</v>
      </c>
      <c r="B64" s="359" t="s">
        <v>631</v>
      </c>
      <c r="C64" s="492">
        <v>0</v>
      </c>
      <c r="D64" s="488">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9">
        <v>0</v>
      </c>
      <c r="AC64" s="488">
        <f t="shared" si="7"/>
        <v>0</v>
      </c>
    </row>
    <row r="65" spans="1:28" x14ac:dyDescent="0.25">
      <c r="A65" s="76"/>
      <c r="B65" s="77"/>
      <c r="C65" s="77"/>
      <c r="D65" s="338"/>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53"/>
      <c r="C66" s="453"/>
      <c r="D66" s="453"/>
      <c r="E66" s="453"/>
      <c r="F66" s="453"/>
      <c r="G66" s="453"/>
      <c r="H66" s="453"/>
      <c r="I66" s="453"/>
      <c r="J66" s="179"/>
      <c r="K66" s="179"/>
      <c r="L66" s="75"/>
      <c r="M66" s="75"/>
      <c r="N66" s="75"/>
      <c r="O66" s="75"/>
      <c r="P66" s="75"/>
      <c r="Q66" s="75"/>
      <c r="R66" s="75"/>
      <c r="S66" s="75"/>
      <c r="T66" s="75"/>
      <c r="U66" s="75"/>
      <c r="V66" s="75"/>
      <c r="W66" s="75"/>
      <c r="X66" s="75"/>
      <c r="Y66" s="75"/>
      <c r="Z66" s="75"/>
      <c r="AA66" s="75"/>
      <c r="AB66" s="75"/>
    </row>
    <row r="67" spans="1:28" x14ac:dyDescent="0.25">
      <c r="A67" s="71"/>
      <c r="B67" s="71"/>
      <c r="C67" s="71"/>
      <c r="D67" s="336"/>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5"/>
      <c r="C68" s="455"/>
      <c r="D68" s="455"/>
      <c r="E68" s="455"/>
      <c r="F68" s="455"/>
      <c r="G68" s="455"/>
      <c r="H68" s="455"/>
      <c r="I68" s="455"/>
      <c r="J68" s="180"/>
      <c r="K68" s="180"/>
      <c r="L68" s="71"/>
      <c r="M68" s="71"/>
      <c r="N68" s="71"/>
      <c r="O68" s="71"/>
      <c r="P68" s="71"/>
      <c r="Q68" s="71"/>
      <c r="R68" s="71"/>
      <c r="S68" s="71"/>
      <c r="T68" s="71"/>
      <c r="U68" s="71"/>
      <c r="V68" s="71"/>
      <c r="W68" s="71"/>
      <c r="X68" s="71"/>
      <c r="Y68" s="71"/>
      <c r="Z68" s="71"/>
      <c r="AA68" s="71"/>
      <c r="AB68" s="71"/>
    </row>
    <row r="69" spans="1:28" x14ac:dyDescent="0.25">
      <c r="A69" s="71"/>
      <c r="B69" s="71"/>
      <c r="C69" s="71"/>
      <c r="D69" s="336"/>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3"/>
      <c r="C70" s="453"/>
      <c r="D70" s="453"/>
      <c r="E70" s="453"/>
      <c r="F70" s="453"/>
      <c r="G70" s="453"/>
      <c r="H70" s="453"/>
      <c r="I70" s="453"/>
      <c r="J70" s="179"/>
      <c r="K70" s="179"/>
      <c r="L70" s="71"/>
      <c r="M70" s="71"/>
      <c r="N70" s="71"/>
      <c r="O70" s="71"/>
      <c r="P70" s="71"/>
      <c r="Q70" s="71"/>
      <c r="R70" s="71"/>
      <c r="S70" s="71"/>
      <c r="T70" s="71"/>
      <c r="U70" s="71"/>
      <c r="V70" s="71"/>
      <c r="W70" s="71"/>
      <c r="X70" s="71"/>
      <c r="Y70" s="71"/>
      <c r="Z70" s="71"/>
      <c r="AA70" s="71"/>
      <c r="AB70" s="71"/>
    </row>
    <row r="71" spans="1:28" x14ac:dyDescent="0.25">
      <c r="A71" s="71"/>
      <c r="B71" s="74"/>
      <c r="C71" s="74"/>
      <c r="D71" s="339"/>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53"/>
      <c r="C72" s="453"/>
      <c r="D72" s="453"/>
      <c r="E72" s="453"/>
      <c r="F72" s="453"/>
      <c r="G72" s="453"/>
      <c r="H72" s="453"/>
      <c r="I72" s="453"/>
      <c r="J72" s="179"/>
      <c r="K72" s="179"/>
      <c r="L72" s="71"/>
      <c r="M72" s="71"/>
      <c r="N72" s="73"/>
      <c r="O72" s="71"/>
      <c r="P72" s="71"/>
      <c r="Q72" s="71"/>
      <c r="R72" s="71"/>
      <c r="S72" s="71"/>
      <c r="T72" s="71"/>
      <c r="U72" s="71"/>
      <c r="V72" s="71"/>
      <c r="W72" s="71"/>
      <c r="X72" s="71"/>
      <c r="Y72" s="71"/>
      <c r="Z72" s="71"/>
      <c r="AA72" s="71"/>
      <c r="AB72" s="71"/>
    </row>
    <row r="73" spans="1:28" ht="32.25" customHeight="1" x14ac:dyDescent="0.25">
      <c r="A73" s="71"/>
      <c r="B73" s="455"/>
      <c r="C73" s="455"/>
      <c r="D73" s="455"/>
      <c r="E73" s="455"/>
      <c r="F73" s="455"/>
      <c r="G73" s="455"/>
      <c r="H73" s="455"/>
      <c r="I73" s="455"/>
      <c r="J73" s="180"/>
      <c r="K73" s="180"/>
      <c r="L73" s="71"/>
      <c r="M73" s="71"/>
      <c r="N73" s="71"/>
      <c r="O73" s="71"/>
      <c r="P73" s="71"/>
      <c r="Q73" s="71"/>
      <c r="R73" s="71"/>
      <c r="S73" s="71"/>
      <c r="T73" s="71"/>
      <c r="U73" s="71"/>
      <c r="V73" s="71"/>
      <c r="W73" s="71"/>
      <c r="X73" s="71"/>
      <c r="Y73" s="71"/>
      <c r="Z73" s="71"/>
      <c r="AA73" s="71"/>
      <c r="AB73" s="71"/>
    </row>
    <row r="74" spans="1:28" ht="51.75" customHeight="1" x14ac:dyDescent="0.25">
      <c r="A74" s="71"/>
      <c r="B74" s="453"/>
      <c r="C74" s="453"/>
      <c r="D74" s="453"/>
      <c r="E74" s="453"/>
      <c r="F74" s="453"/>
      <c r="G74" s="453"/>
      <c r="H74" s="453"/>
      <c r="I74" s="453"/>
      <c r="J74" s="179"/>
      <c r="K74" s="179"/>
      <c r="L74" s="71"/>
      <c r="M74" s="71"/>
      <c r="N74" s="71"/>
      <c r="O74" s="71"/>
      <c r="P74" s="71"/>
      <c r="Q74" s="71"/>
      <c r="R74" s="71"/>
      <c r="S74" s="71"/>
      <c r="T74" s="71"/>
      <c r="U74" s="71"/>
      <c r="V74" s="71"/>
      <c r="W74" s="71"/>
      <c r="X74" s="71"/>
      <c r="Y74" s="71"/>
      <c r="Z74" s="71"/>
      <c r="AA74" s="71"/>
      <c r="AB74" s="71"/>
    </row>
    <row r="75" spans="1:28" ht="21.75" customHeight="1" x14ac:dyDescent="0.25">
      <c r="A75" s="71"/>
      <c r="B75" s="456"/>
      <c r="C75" s="456"/>
      <c r="D75" s="456"/>
      <c r="E75" s="456"/>
      <c r="F75" s="456"/>
      <c r="G75" s="456"/>
      <c r="H75" s="456"/>
      <c r="I75" s="456"/>
      <c r="J75" s="177"/>
      <c r="K75" s="17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0"/>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4"/>
      <c r="C77" s="454"/>
      <c r="D77" s="454"/>
      <c r="E77" s="454"/>
      <c r="F77" s="454"/>
      <c r="G77" s="454"/>
      <c r="H77" s="454"/>
      <c r="I77" s="454"/>
      <c r="J77" s="178"/>
      <c r="K77" s="178"/>
      <c r="L77" s="71"/>
      <c r="M77" s="71"/>
      <c r="N77" s="71"/>
      <c r="O77" s="71"/>
      <c r="P77" s="71"/>
      <c r="Q77" s="71"/>
      <c r="R77" s="71"/>
      <c r="S77" s="71"/>
      <c r="T77" s="71"/>
      <c r="U77" s="71"/>
      <c r="V77" s="71"/>
      <c r="W77" s="71"/>
      <c r="X77" s="71"/>
      <c r="Y77" s="71"/>
      <c r="Z77" s="71"/>
      <c r="AA77" s="71"/>
      <c r="AB77" s="71"/>
    </row>
    <row r="78" spans="1:28" x14ac:dyDescent="0.25">
      <c r="A78" s="71"/>
      <c r="B78" s="71"/>
      <c r="C78" s="71"/>
      <c r="D78" s="336"/>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36"/>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F_prj_111001_47820</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Строительство ЛЭП 15 кВ от ВЛ 15 кВ 15-04 (инв.№ 5114655) в г. Калининграде, ул. Емельянова - дор. Окружная</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7" t="s">
        <v>521</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532</v>
      </c>
      <c r="F22" s="465"/>
      <c r="G22" s="465"/>
      <c r="H22" s="465"/>
      <c r="I22" s="465"/>
      <c r="J22" s="465"/>
      <c r="K22" s="465"/>
      <c r="L22" s="466"/>
      <c r="M22" s="458" t="s">
        <v>50</v>
      </c>
      <c r="N22" s="458" t="s">
        <v>49</v>
      </c>
      <c r="O22" s="458" t="s">
        <v>48</v>
      </c>
      <c r="P22" s="467" t="s">
        <v>263</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132</v>
      </c>
      <c r="G23" s="475" t="s">
        <v>131</v>
      </c>
      <c r="H23" s="475" t="s">
        <v>130</v>
      </c>
      <c r="I23" s="479" t="s">
        <v>442</v>
      </c>
      <c r="J23" s="479" t="s">
        <v>443</v>
      </c>
      <c r="K23" s="479" t="s">
        <v>444</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52" t="s">
        <v>14</v>
      </c>
      <c r="AG24" s="152" t="s">
        <v>13</v>
      </c>
      <c r="AH24" s="153" t="s">
        <v>3</v>
      </c>
      <c r="AI24" s="153"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t="s">
        <v>556</v>
      </c>
      <c r="E26" s="23"/>
      <c r="F26" s="23"/>
      <c r="G26" s="23"/>
      <c r="H26" s="23"/>
      <c r="I26" s="23" t="s">
        <v>562</v>
      </c>
      <c r="J26" s="23"/>
      <c r="K26" s="23" t="s">
        <v>561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A29" sqref="A29"/>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2" t="str">
        <f>'[5]1. паспорт местоположение'!A5:C5</f>
        <v>Год раскрытия информации: 2016 год</v>
      </c>
      <c r="B5" s="482"/>
      <c r="C5" s="81"/>
      <c r="D5" s="81"/>
      <c r="E5" s="81"/>
      <c r="F5" s="81"/>
      <c r="G5" s="81"/>
      <c r="H5" s="81"/>
    </row>
    <row r="6" spans="1:8" ht="18.75" x14ac:dyDescent="0.3">
      <c r="A6" s="322"/>
      <c r="B6" s="322"/>
      <c r="C6" s="322"/>
      <c r="D6" s="322"/>
      <c r="E6" s="322"/>
      <c r="F6" s="322"/>
      <c r="G6" s="322"/>
      <c r="H6" s="322"/>
    </row>
    <row r="7" spans="1:8" ht="18.75" x14ac:dyDescent="0.25">
      <c r="A7" s="369" t="s">
        <v>10</v>
      </c>
      <c r="B7" s="369"/>
      <c r="C7" s="156"/>
      <c r="D7" s="156"/>
      <c r="E7" s="156"/>
      <c r="F7" s="156"/>
      <c r="G7" s="156"/>
      <c r="H7" s="156"/>
    </row>
    <row r="8" spans="1:8" ht="18.75" x14ac:dyDescent="0.25">
      <c r="A8" s="156"/>
      <c r="B8" s="156"/>
      <c r="C8" s="156"/>
      <c r="D8" s="156"/>
      <c r="E8" s="156"/>
      <c r="F8" s="156"/>
      <c r="G8" s="156"/>
      <c r="H8" s="156"/>
    </row>
    <row r="9" spans="1:8" x14ac:dyDescent="0.25">
      <c r="A9" s="373" t="str">
        <f>'1. паспорт местоположение'!A9:C9</f>
        <v xml:space="preserve">                         АО "Янтарьэнерго"                         </v>
      </c>
      <c r="B9" s="373"/>
      <c r="C9" s="157"/>
      <c r="D9" s="157"/>
      <c r="E9" s="157"/>
      <c r="F9" s="157"/>
      <c r="G9" s="157"/>
      <c r="H9" s="157"/>
    </row>
    <row r="10" spans="1:8" x14ac:dyDescent="0.25">
      <c r="A10" s="366" t="s">
        <v>9</v>
      </c>
      <c r="B10" s="366"/>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73" t="str">
        <f>'1. паспорт местоположение'!A12:C12</f>
        <v>F_prj_111001_47820</v>
      </c>
      <c r="B12" s="373"/>
      <c r="C12" s="157"/>
      <c r="D12" s="157"/>
      <c r="E12" s="157"/>
      <c r="F12" s="157"/>
      <c r="G12" s="157"/>
      <c r="H12" s="157"/>
    </row>
    <row r="13" spans="1:8" x14ac:dyDescent="0.25">
      <c r="A13" s="366" t="s">
        <v>8</v>
      </c>
      <c r="B13" s="366"/>
      <c r="C13" s="158"/>
      <c r="D13" s="158"/>
      <c r="E13" s="158"/>
      <c r="F13" s="158"/>
      <c r="G13" s="158"/>
      <c r="H13" s="158"/>
    </row>
    <row r="14" spans="1:8" ht="18.75" x14ac:dyDescent="0.25">
      <c r="A14" s="11"/>
      <c r="B14" s="11"/>
      <c r="C14" s="11"/>
      <c r="D14" s="11"/>
      <c r="E14" s="11"/>
      <c r="F14" s="11"/>
      <c r="G14" s="11"/>
      <c r="H14" s="11"/>
    </row>
    <row r="15" spans="1:8" ht="39" customHeight="1" x14ac:dyDescent="0.25">
      <c r="A15" s="370" t="str">
        <f>'1. паспорт местоположение'!A15:C15</f>
        <v>Строительство ЛЭП 15 кВ от ВЛ 15 кВ 15-04 (инв.№ 5114655) в г. Калининграде, ул. Емельянова - дор. Окружная</v>
      </c>
      <c r="B15" s="370"/>
      <c r="C15" s="157"/>
      <c r="D15" s="157"/>
      <c r="E15" s="157"/>
      <c r="F15" s="157"/>
      <c r="G15" s="157"/>
      <c r="H15" s="157"/>
    </row>
    <row r="16" spans="1:8" x14ac:dyDescent="0.25">
      <c r="A16" s="366" t="s">
        <v>7</v>
      </c>
      <c r="B16" s="366"/>
      <c r="C16" s="158"/>
      <c r="D16" s="158"/>
      <c r="E16" s="158"/>
      <c r="F16" s="158"/>
      <c r="G16" s="158"/>
      <c r="H16" s="158"/>
    </row>
    <row r="17" spans="1:2" x14ac:dyDescent="0.25">
      <c r="B17" s="124"/>
    </row>
    <row r="18" spans="1:2" ht="33.75" customHeight="1" x14ac:dyDescent="0.25">
      <c r="A18" s="483" t="s">
        <v>522</v>
      </c>
      <c r="B18" s="484"/>
    </row>
    <row r="19" spans="1:2" x14ac:dyDescent="0.25">
      <c r="B19" s="49"/>
    </row>
    <row r="20" spans="1:2" ht="16.5" thickBot="1" x14ac:dyDescent="0.3">
      <c r="B20" s="125"/>
    </row>
    <row r="21" spans="1:2" ht="29.45" customHeight="1" thickBot="1" x14ac:dyDescent="0.3">
      <c r="A21" s="126" t="s">
        <v>388</v>
      </c>
      <c r="B21" s="127" t="str">
        <f>A15</f>
        <v>Строительство ЛЭП 15 кВ от ВЛ 15 кВ 15-04 (инв.№ 5114655) в г. Калининграде, ул. Емельянова - дор. Окружная</v>
      </c>
    </row>
    <row r="22" spans="1:2" ht="16.5" thickBot="1" x14ac:dyDescent="0.3">
      <c r="A22" s="126" t="s">
        <v>389</v>
      </c>
      <c r="B22" s="127" t="str">
        <f>'1. паспорт местоположение'!C27</f>
        <v>г. Калининград</v>
      </c>
    </row>
    <row r="23" spans="1:2" ht="16.5" thickBot="1" x14ac:dyDescent="0.3">
      <c r="A23" s="126" t="s">
        <v>354</v>
      </c>
      <c r="B23" s="128" t="s">
        <v>560</v>
      </c>
    </row>
    <row r="24" spans="1:2" ht="16.5" thickBot="1" x14ac:dyDescent="0.3">
      <c r="A24" s="126" t="s">
        <v>390</v>
      </c>
      <c r="B24" s="128" t="s">
        <v>559</v>
      </c>
    </row>
    <row r="25" spans="1:2" ht="16.5" thickBot="1" x14ac:dyDescent="0.3">
      <c r="A25" s="129" t="s">
        <v>391</v>
      </c>
      <c r="B25" s="127" t="s">
        <v>556</v>
      </c>
    </row>
    <row r="26" spans="1:2" ht="16.5" thickBot="1" x14ac:dyDescent="0.3">
      <c r="A26" s="130" t="s">
        <v>392</v>
      </c>
      <c r="B26" s="132" t="s">
        <v>618</v>
      </c>
    </row>
    <row r="27" spans="1:2" ht="29.25" thickBot="1" x14ac:dyDescent="0.3">
      <c r="A27" s="137" t="s">
        <v>393</v>
      </c>
      <c r="B27" s="326">
        <f>'6.2. Паспорт фин осв ввод'!C24</f>
        <v>4.1133466600000004</v>
      </c>
    </row>
    <row r="28" spans="1:2" ht="16.5" thickBot="1" x14ac:dyDescent="0.3">
      <c r="A28" s="132" t="s">
        <v>394</v>
      </c>
      <c r="B28" s="132" t="s">
        <v>619</v>
      </c>
    </row>
    <row r="29" spans="1:2" ht="29.25" thickBot="1" x14ac:dyDescent="0.3">
      <c r="A29" s="138" t="s">
        <v>395</v>
      </c>
      <c r="B29" s="132"/>
    </row>
    <row r="30" spans="1:2" ht="29.25" thickBot="1" x14ac:dyDescent="0.3">
      <c r="A30" s="138" t="s">
        <v>396</v>
      </c>
      <c r="B30" s="132">
        <f>B32+B41+B58</f>
        <v>8.3000000000000004E-2</v>
      </c>
    </row>
    <row r="31" spans="1:2" ht="16.5" thickBot="1" x14ac:dyDescent="0.3">
      <c r="A31" s="132" t="s">
        <v>397</v>
      </c>
      <c r="B31" s="132"/>
    </row>
    <row r="32" spans="1:2" ht="29.25" thickBot="1" x14ac:dyDescent="0.3">
      <c r="A32" s="138" t="s">
        <v>398</v>
      </c>
      <c r="B32" s="132">
        <f>B33+B37</f>
        <v>0</v>
      </c>
    </row>
    <row r="33" spans="1:3" s="324" customFormat="1" ht="16.5" thickBot="1" x14ac:dyDescent="0.3">
      <c r="A33" s="323" t="s">
        <v>399</v>
      </c>
      <c r="B33" s="323">
        <v>0</v>
      </c>
    </row>
    <row r="34" spans="1:3" ht="16.5" thickBot="1" x14ac:dyDescent="0.3">
      <c r="A34" s="132" t="s">
        <v>400</v>
      </c>
      <c r="B34" s="327">
        <f>B33/$B$27</f>
        <v>0</v>
      </c>
    </row>
    <row r="35" spans="1:3" ht="16.5" thickBot="1" x14ac:dyDescent="0.3">
      <c r="A35" s="132" t="s">
        <v>401</v>
      </c>
      <c r="B35" s="132">
        <v>0</v>
      </c>
      <c r="C35" s="123">
        <v>1</v>
      </c>
    </row>
    <row r="36" spans="1:3" ht="16.5" thickBot="1" x14ac:dyDescent="0.3">
      <c r="A36" s="132" t="s">
        <v>402</v>
      </c>
      <c r="B36" s="132">
        <v>0</v>
      </c>
      <c r="C36" s="123">
        <v>2</v>
      </c>
    </row>
    <row r="37" spans="1:3" s="324" customFormat="1" ht="16.5" thickBot="1" x14ac:dyDescent="0.3">
      <c r="A37" s="323" t="s">
        <v>399</v>
      </c>
      <c r="B37" s="323">
        <v>0</v>
      </c>
    </row>
    <row r="38" spans="1:3" ht="16.5" thickBot="1" x14ac:dyDescent="0.3">
      <c r="A38" s="132" t="s">
        <v>400</v>
      </c>
      <c r="B38" s="327">
        <f>B37/$B$27</f>
        <v>0</v>
      </c>
    </row>
    <row r="39" spans="1:3" ht="16.5" thickBot="1" x14ac:dyDescent="0.3">
      <c r="A39" s="132" t="s">
        <v>401</v>
      </c>
      <c r="B39" s="132">
        <v>0</v>
      </c>
      <c r="C39" s="123">
        <v>1</v>
      </c>
    </row>
    <row r="40" spans="1:3" ht="16.5" thickBot="1" x14ac:dyDescent="0.3">
      <c r="A40" s="132" t="s">
        <v>402</v>
      </c>
      <c r="B40" s="132">
        <v>0</v>
      </c>
      <c r="C40" s="123">
        <v>2</v>
      </c>
    </row>
    <row r="41" spans="1:3" ht="29.25" thickBot="1" x14ac:dyDescent="0.3">
      <c r="A41" s="138" t="s">
        <v>403</v>
      </c>
      <c r="B41" s="132">
        <f>B42+B46+B50+B54</f>
        <v>0</v>
      </c>
    </row>
    <row r="42" spans="1:3" s="324" customFormat="1" ht="16.5" thickBot="1" x14ac:dyDescent="0.3">
      <c r="A42" s="323" t="s">
        <v>399</v>
      </c>
      <c r="B42" s="323">
        <v>0</v>
      </c>
    </row>
    <row r="43" spans="1:3" ht="16.5" thickBot="1" x14ac:dyDescent="0.3">
      <c r="A43" s="132" t="s">
        <v>400</v>
      </c>
      <c r="B43" s="327">
        <f>B42/$B$27</f>
        <v>0</v>
      </c>
    </row>
    <row r="44" spans="1:3" ht="16.5" thickBot="1" x14ac:dyDescent="0.3">
      <c r="A44" s="132" t="s">
        <v>401</v>
      </c>
      <c r="B44" s="132">
        <v>0</v>
      </c>
      <c r="C44" s="123">
        <v>1</v>
      </c>
    </row>
    <row r="45" spans="1:3" ht="16.5" thickBot="1" x14ac:dyDescent="0.3">
      <c r="A45" s="132" t="s">
        <v>402</v>
      </c>
      <c r="B45" s="132">
        <v>0</v>
      </c>
      <c r="C45" s="123">
        <v>2</v>
      </c>
    </row>
    <row r="46" spans="1:3" s="324" customFormat="1" ht="16.5" thickBot="1" x14ac:dyDescent="0.3">
      <c r="A46" s="323" t="s">
        <v>399</v>
      </c>
      <c r="B46" s="323">
        <v>0</v>
      </c>
    </row>
    <row r="47" spans="1:3" ht="16.5" thickBot="1" x14ac:dyDescent="0.3">
      <c r="A47" s="132" t="s">
        <v>400</v>
      </c>
      <c r="B47" s="327">
        <f>B46/$B$27</f>
        <v>0</v>
      </c>
    </row>
    <row r="48" spans="1:3" ht="16.5" thickBot="1" x14ac:dyDescent="0.3">
      <c r="A48" s="132" t="s">
        <v>401</v>
      </c>
      <c r="B48" s="132">
        <v>0</v>
      </c>
      <c r="C48" s="123">
        <v>1</v>
      </c>
    </row>
    <row r="49" spans="1:3" ht="16.5" thickBot="1" x14ac:dyDescent="0.3">
      <c r="A49" s="132" t="s">
        <v>402</v>
      </c>
      <c r="B49" s="132">
        <v>0</v>
      </c>
      <c r="C49" s="123">
        <v>2</v>
      </c>
    </row>
    <row r="50" spans="1:3" s="324" customFormat="1" ht="16.5" thickBot="1" x14ac:dyDescent="0.3">
      <c r="A50" s="323" t="s">
        <v>399</v>
      </c>
      <c r="B50" s="323">
        <v>0</v>
      </c>
    </row>
    <row r="51" spans="1:3" ht="16.5" thickBot="1" x14ac:dyDescent="0.3">
      <c r="A51" s="132" t="s">
        <v>400</v>
      </c>
      <c r="B51" s="327">
        <f>B50/$B$27</f>
        <v>0</v>
      </c>
    </row>
    <row r="52" spans="1:3" ht="16.5" thickBot="1" x14ac:dyDescent="0.3">
      <c r="A52" s="132" t="s">
        <v>401</v>
      </c>
      <c r="B52" s="132">
        <v>0</v>
      </c>
      <c r="C52" s="123">
        <v>1</v>
      </c>
    </row>
    <row r="53" spans="1:3" ht="16.5" thickBot="1" x14ac:dyDescent="0.3">
      <c r="A53" s="132" t="s">
        <v>402</v>
      </c>
      <c r="B53" s="132">
        <v>0</v>
      </c>
      <c r="C53" s="123">
        <v>2</v>
      </c>
    </row>
    <row r="54" spans="1:3" s="324" customFormat="1" ht="16.5" thickBot="1" x14ac:dyDescent="0.3">
      <c r="A54" s="323" t="s">
        <v>399</v>
      </c>
      <c r="B54" s="323">
        <v>0</v>
      </c>
    </row>
    <row r="55" spans="1:3" ht="16.5" thickBot="1" x14ac:dyDescent="0.3">
      <c r="A55" s="132" t="s">
        <v>400</v>
      </c>
      <c r="B55" s="327">
        <f>B54/$B$27</f>
        <v>0</v>
      </c>
    </row>
    <row r="56" spans="1:3" ht="16.5" thickBot="1" x14ac:dyDescent="0.3">
      <c r="A56" s="132" t="s">
        <v>401</v>
      </c>
      <c r="B56" s="132">
        <v>0</v>
      </c>
      <c r="C56" s="123">
        <v>1</v>
      </c>
    </row>
    <row r="57" spans="1:3" ht="16.5" thickBot="1" x14ac:dyDescent="0.3">
      <c r="A57" s="132" t="s">
        <v>402</v>
      </c>
      <c r="B57" s="132">
        <v>0</v>
      </c>
      <c r="C57" s="123">
        <v>2</v>
      </c>
    </row>
    <row r="58" spans="1:3" ht="29.25" thickBot="1" x14ac:dyDescent="0.3">
      <c r="A58" s="138" t="s">
        <v>404</v>
      </c>
      <c r="B58" s="132">
        <f>B59+B63+B67+B71</f>
        <v>8.3000000000000004E-2</v>
      </c>
    </row>
    <row r="59" spans="1:3" s="324" customFormat="1" ht="30.75" thickBot="1" x14ac:dyDescent="0.3">
      <c r="A59" s="323" t="s">
        <v>620</v>
      </c>
      <c r="B59" s="323">
        <v>8.3000000000000004E-2</v>
      </c>
    </row>
    <row r="60" spans="1:3" ht="16.5" thickBot="1" x14ac:dyDescent="0.3">
      <c r="A60" s="132" t="s">
        <v>400</v>
      </c>
      <c r="B60" s="327">
        <f>B59/$B$27</f>
        <v>2.0178216634918877E-2</v>
      </c>
    </row>
    <row r="61" spans="1:3" ht="16.5" thickBot="1" x14ac:dyDescent="0.3">
      <c r="A61" s="132" t="s">
        <v>401</v>
      </c>
      <c r="B61" s="132">
        <v>8.3000000000000004E-2</v>
      </c>
      <c r="C61" s="123">
        <v>1</v>
      </c>
    </row>
    <row r="62" spans="1:3" ht="16.5" thickBot="1" x14ac:dyDescent="0.3">
      <c r="A62" s="132" t="s">
        <v>402</v>
      </c>
      <c r="B62" s="132">
        <v>8.3000000000000004E-2</v>
      </c>
      <c r="C62" s="123">
        <v>2</v>
      </c>
    </row>
    <row r="63" spans="1:3" s="324" customFormat="1" ht="16.5" thickBot="1" x14ac:dyDescent="0.3">
      <c r="A63" s="323" t="s">
        <v>399</v>
      </c>
      <c r="B63" s="323">
        <v>0</v>
      </c>
    </row>
    <row r="64" spans="1:3" ht="16.5" thickBot="1" x14ac:dyDescent="0.3">
      <c r="A64" s="132" t="s">
        <v>400</v>
      </c>
      <c r="B64" s="327">
        <f>B63/$B$27</f>
        <v>0</v>
      </c>
    </row>
    <row r="65" spans="1:3" ht="16.5" thickBot="1" x14ac:dyDescent="0.3">
      <c r="A65" s="132" t="s">
        <v>401</v>
      </c>
      <c r="B65" s="132">
        <v>0</v>
      </c>
      <c r="C65" s="123">
        <v>1</v>
      </c>
    </row>
    <row r="66" spans="1:3" ht="16.5" thickBot="1" x14ac:dyDescent="0.3">
      <c r="A66" s="132" t="s">
        <v>402</v>
      </c>
      <c r="B66" s="132">
        <v>0</v>
      </c>
      <c r="C66" s="123">
        <v>2</v>
      </c>
    </row>
    <row r="67" spans="1:3" s="324" customFormat="1" ht="16.5" thickBot="1" x14ac:dyDescent="0.3">
      <c r="A67" s="323" t="s">
        <v>399</v>
      </c>
      <c r="B67" s="323">
        <v>0</v>
      </c>
    </row>
    <row r="68" spans="1:3" ht="16.5" thickBot="1" x14ac:dyDescent="0.3">
      <c r="A68" s="132" t="s">
        <v>400</v>
      </c>
      <c r="B68" s="327">
        <f>B67/$B$27</f>
        <v>0</v>
      </c>
    </row>
    <row r="69" spans="1:3" ht="16.5" thickBot="1" x14ac:dyDescent="0.3">
      <c r="A69" s="132" t="s">
        <v>401</v>
      </c>
      <c r="B69" s="132">
        <v>0</v>
      </c>
      <c r="C69" s="123">
        <v>1</v>
      </c>
    </row>
    <row r="70" spans="1:3" ht="16.5" thickBot="1" x14ac:dyDescent="0.3">
      <c r="A70" s="132" t="s">
        <v>402</v>
      </c>
      <c r="B70" s="132">
        <v>0</v>
      </c>
      <c r="C70" s="123">
        <v>2</v>
      </c>
    </row>
    <row r="71" spans="1:3" s="324" customFormat="1" ht="16.5" thickBot="1" x14ac:dyDescent="0.3">
      <c r="A71" s="323" t="s">
        <v>399</v>
      </c>
      <c r="B71" s="323">
        <v>0</v>
      </c>
    </row>
    <row r="72" spans="1:3" ht="16.5" thickBot="1" x14ac:dyDescent="0.3">
      <c r="A72" s="132" t="s">
        <v>400</v>
      </c>
      <c r="B72" s="327">
        <f>B71/$B$27</f>
        <v>0</v>
      </c>
    </row>
    <row r="73" spans="1:3" ht="16.5" thickBot="1" x14ac:dyDescent="0.3">
      <c r="A73" s="132" t="s">
        <v>401</v>
      </c>
      <c r="B73" s="132">
        <v>0</v>
      </c>
      <c r="C73" s="123">
        <v>1</v>
      </c>
    </row>
    <row r="74" spans="1:3" ht="16.5" thickBot="1" x14ac:dyDescent="0.3">
      <c r="A74" s="132" t="s">
        <v>402</v>
      </c>
      <c r="B74" s="132">
        <v>0</v>
      </c>
      <c r="C74" s="123">
        <v>2</v>
      </c>
    </row>
    <row r="75" spans="1:3" ht="29.25" thickBot="1" x14ac:dyDescent="0.3">
      <c r="A75" s="131" t="s">
        <v>405</v>
      </c>
      <c r="B75" s="139"/>
    </row>
    <row r="76" spans="1:3" ht="16.5" thickBot="1" x14ac:dyDescent="0.3">
      <c r="A76" s="133" t="s">
        <v>397</v>
      </c>
      <c r="B76" s="139"/>
    </row>
    <row r="77" spans="1:3" ht="16.5" thickBot="1" x14ac:dyDescent="0.3">
      <c r="A77" s="133" t="s">
        <v>406</v>
      </c>
      <c r="B77" s="139"/>
    </row>
    <row r="78" spans="1:3" ht="16.5" thickBot="1" x14ac:dyDescent="0.3">
      <c r="A78" s="133" t="s">
        <v>407</v>
      </c>
      <c r="B78" s="139"/>
    </row>
    <row r="79" spans="1:3" ht="16.5" thickBot="1" x14ac:dyDescent="0.3">
      <c r="A79" s="133" t="s">
        <v>408</v>
      </c>
      <c r="B79" s="139"/>
    </row>
    <row r="80" spans="1:3" ht="16.5" thickBot="1" x14ac:dyDescent="0.3">
      <c r="A80" s="129" t="s">
        <v>409</v>
      </c>
      <c r="B80" s="328">
        <f>B81/$B$27</f>
        <v>2.0178216634918877E-2</v>
      </c>
    </row>
    <row r="81" spans="1:2" ht="16.5" thickBot="1" x14ac:dyDescent="0.3">
      <c r="A81" s="129" t="s">
        <v>410</v>
      </c>
      <c r="B81" s="325">
        <f xml:space="preserve"> SUMIF(C33:C74, 1,B33:B74)</f>
        <v>8.3000000000000004E-2</v>
      </c>
    </row>
    <row r="82" spans="1:2" ht="16.5" thickBot="1" x14ac:dyDescent="0.3">
      <c r="A82" s="129" t="s">
        <v>411</v>
      </c>
      <c r="B82" s="328">
        <f>B83/$B$27</f>
        <v>2.0178216634918877E-2</v>
      </c>
    </row>
    <row r="83" spans="1:2" ht="16.5" thickBot="1" x14ac:dyDescent="0.3">
      <c r="A83" s="130" t="s">
        <v>412</v>
      </c>
      <c r="B83" s="325">
        <f xml:space="preserve"> SUMIF(C35:C76, 2,B35:B76)</f>
        <v>8.3000000000000004E-2</v>
      </c>
    </row>
    <row r="84" spans="1:2" x14ac:dyDescent="0.25">
      <c r="A84" s="131" t="s">
        <v>413</v>
      </c>
      <c r="B84" s="485" t="s">
        <v>414</v>
      </c>
    </row>
    <row r="85" spans="1:2" x14ac:dyDescent="0.25">
      <c r="A85" s="135" t="s">
        <v>415</v>
      </c>
      <c r="B85" s="486"/>
    </row>
    <row r="86" spans="1:2" x14ac:dyDescent="0.25">
      <c r="A86" s="135" t="s">
        <v>416</v>
      </c>
      <c r="B86" s="486"/>
    </row>
    <row r="87" spans="1:2" x14ac:dyDescent="0.25">
      <c r="A87" s="135" t="s">
        <v>417</v>
      </c>
      <c r="B87" s="486"/>
    </row>
    <row r="88" spans="1:2" x14ac:dyDescent="0.25">
      <c r="A88" s="135" t="s">
        <v>418</v>
      </c>
      <c r="B88" s="486"/>
    </row>
    <row r="89" spans="1:2" ht="16.5" thickBot="1" x14ac:dyDescent="0.3">
      <c r="A89" s="136" t="s">
        <v>419</v>
      </c>
      <c r="B89" s="487"/>
    </row>
    <row r="90" spans="1:2" ht="30.75" thickBot="1" x14ac:dyDescent="0.3">
      <c r="A90" s="133" t="s">
        <v>420</v>
      </c>
      <c r="B90" s="134"/>
    </row>
    <row r="91" spans="1:2" ht="29.25" thickBot="1" x14ac:dyDescent="0.3">
      <c r="A91" s="129" t="s">
        <v>421</v>
      </c>
      <c r="B91" s="134"/>
    </row>
    <row r="92" spans="1:2" ht="16.5" thickBot="1" x14ac:dyDescent="0.3">
      <c r="A92" s="133" t="s">
        <v>397</v>
      </c>
      <c r="B92" s="141"/>
    </row>
    <row r="93" spans="1:2" ht="16.5" thickBot="1" x14ac:dyDescent="0.3">
      <c r="A93" s="133" t="s">
        <v>422</v>
      </c>
      <c r="B93" s="134"/>
    </row>
    <row r="94" spans="1:2" ht="16.5" thickBot="1" x14ac:dyDescent="0.3">
      <c r="A94" s="133" t="s">
        <v>423</v>
      </c>
      <c r="B94" s="141"/>
    </row>
    <row r="95" spans="1:2" ht="30.75" thickBot="1" x14ac:dyDescent="0.3">
      <c r="A95" s="142" t="s">
        <v>424</v>
      </c>
      <c r="B95" s="321" t="s">
        <v>425</v>
      </c>
    </row>
    <row r="96" spans="1:2" ht="16.5" thickBot="1" x14ac:dyDescent="0.3">
      <c r="A96" s="129" t="s">
        <v>426</v>
      </c>
      <c r="B96" s="140"/>
    </row>
    <row r="97" spans="1:2" ht="16.5" thickBot="1" x14ac:dyDescent="0.3">
      <c r="A97" s="135" t="s">
        <v>427</v>
      </c>
      <c r="B97" s="143"/>
    </row>
    <row r="98" spans="1:2" ht="16.5" thickBot="1" x14ac:dyDescent="0.3">
      <c r="A98" s="135" t="s">
        <v>428</v>
      </c>
      <c r="B98" s="143"/>
    </row>
    <row r="99" spans="1:2" ht="16.5" thickBot="1" x14ac:dyDescent="0.3">
      <c r="A99" s="135" t="s">
        <v>429</v>
      </c>
      <c r="B99" s="143"/>
    </row>
    <row r="100" spans="1:2" ht="45.75" thickBot="1" x14ac:dyDescent="0.3">
      <c r="A100" s="144" t="s">
        <v>430</v>
      </c>
      <c r="B100" s="141" t="s">
        <v>431</v>
      </c>
    </row>
    <row r="101" spans="1:2" ht="28.5" x14ac:dyDescent="0.25">
      <c r="A101" s="131" t="s">
        <v>432</v>
      </c>
      <c r="B101" s="485" t="s">
        <v>433</v>
      </c>
    </row>
    <row r="102" spans="1:2" x14ac:dyDescent="0.25">
      <c r="A102" s="135" t="s">
        <v>434</v>
      </c>
      <c r="B102" s="486"/>
    </row>
    <row r="103" spans="1:2" x14ac:dyDescent="0.25">
      <c r="A103" s="135" t="s">
        <v>435</v>
      </c>
      <c r="B103" s="486"/>
    </row>
    <row r="104" spans="1:2" x14ac:dyDescent="0.25">
      <c r="A104" s="135" t="s">
        <v>436</v>
      </c>
      <c r="B104" s="486"/>
    </row>
    <row r="105" spans="1:2" x14ac:dyDescent="0.25">
      <c r="A105" s="135" t="s">
        <v>437</v>
      </c>
      <c r="B105" s="486"/>
    </row>
    <row r="106" spans="1:2" ht="16.5" thickBot="1" x14ac:dyDescent="0.3">
      <c r="A106" s="145" t="s">
        <v>438</v>
      </c>
      <c r="B106" s="487"/>
    </row>
    <row r="109" spans="1:2" x14ac:dyDescent="0.25">
      <c r="A109" s="146"/>
      <c r="B109" s="147"/>
    </row>
    <row r="110" spans="1:2" x14ac:dyDescent="0.25">
      <c r="B110" s="148"/>
    </row>
    <row r="111" spans="1:2" x14ac:dyDescent="0.25">
      <c r="B111" s="14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SheetLayoutView="10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3" t="str">
        <f>'1. паспорт местоположение'!A12:C12</f>
        <v>F_prj_111001_47820</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0" t="str">
        <f>'1. паспорт местоположение'!A15:C15</f>
        <v>Строительство ЛЭП 15 кВ от ВЛ 15 кВ 15-04 (инв.№ 5114655) в г. Калининграде, ул. Емельянова - дор. Окружная</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7" t="s">
        <v>497</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5" t="s">
        <v>6</v>
      </c>
      <c r="B19" s="375" t="s">
        <v>101</v>
      </c>
      <c r="C19" s="376" t="s">
        <v>387</v>
      </c>
      <c r="D19" s="375" t="s">
        <v>386</v>
      </c>
      <c r="E19" s="375" t="s">
        <v>100</v>
      </c>
      <c r="F19" s="375" t="s">
        <v>99</v>
      </c>
      <c r="G19" s="375" t="s">
        <v>382</v>
      </c>
      <c r="H19" s="375" t="s">
        <v>98</v>
      </c>
      <c r="I19" s="375" t="s">
        <v>97</v>
      </c>
      <c r="J19" s="375" t="s">
        <v>96</v>
      </c>
      <c r="K19" s="375" t="s">
        <v>95</v>
      </c>
      <c r="L19" s="375" t="s">
        <v>94</v>
      </c>
      <c r="M19" s="375" t="s">
        <v>93</v>
      </c>
      <c r="N19" s="375" t="s">
        <v>92</v>
      </c>
      <c r="O19" s="375" t="s">
        <v>91</v>
      </c>
      <c r="P19" s="375" t="s">
        <v>90</v>
      </c>
      <c r="Q19" s="375" t="s">
        <v>385</v>
      </c>
      <c r="R19" s="375"/>
      <c r="S19" s="378" t="s">
        <v>491</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383</v>
      </c>
      <c r="R20" s="48" t="s">
        <v>384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163.5" customHeight="1" x14ac:dyDescent="0.2">
      <c r="A22" s="47"/>
      <c r="B22" s="171" t="s">
        <v>544</v>
      </c>
      <c r="C22" s="171" t="s">
        <v>621</v>
      </c>
      <c r="D22" s="171" t="s">
        <v>545</v>
      </c>
      <c r="E22" s="171" t="s">
        <v>546</v>
      </c>
      <c r="F22" s="171" t="s">
        <v>547</v>
      </c>
      <c r="G22" s="171" t="s">
        <v>622</v>
      </c>
      <c r="H22" s="172">
        <v>208.9</v>
      </c>
      <c r="I22" s="171"/>
      <c r="J22" s="172">
        <v>208.9</v>
      </c>
      <c r="K22" s="171">
        <v>0.4</v>
      </c>
      <c r="L22" s="171">
        <v>3</v>
      </c>
      <c r="M22" s="171"/>
      <c r="N22" s="171"/>
      <c r="O22" s="171"/>
      <c r="P22" s="171"/>
      <c r="Q22" s="171" t="s">
        <v>623</v>
      </c>
      <c r="R22" s="171"/>
      <c r="S22" s="173">
        <v>2.2099406300000002</v>
      </c>
      <c r="T22" s="32"/>
      <c r="U22" s="32"/>
      <c r="V22" s="32"/>
      <c r="W22" s="32"/>
      <c r="X22" s="32"/>
      <c r="Y22" s="32"/>
      <c r="Z22" s="31"/>
      <c r="AA22" s="31"/>
      <c r="AB22" s="31"/>
    </row>
    <row r="23" spans="1:28" ht="20.25" customHeight="1" x14ac:dyDescent="0.25">
      <c r="A23" s="120"/>
      <c r="B23" s="52" t="s">
        <v>380</v>
      </c>
      <c r="C23" s="52"/>
      <c r="D23" s="52"/>
      <c r="E23" s="120" t="s">
        <v>381</v>
      </c>
      <c r="F23" s="120" t="s">
        <v>381</v>
      </c>
      <c r="G23" s="120" t="s">
        <v>381</v>
      </c>
      <c r="H23" s="181">
        <f>H22</f>
        <v>208.9</v>
      </c>
      <c r="I23" s="120"/>
      <c r="J23" s="181">
        <f>J22</f>
        <v>208.9</v>
      </c>
      <c r="K23" s="120"/>
      <c r="L23" s="120"/>
      <c r="M23" s="120"/>
      <c r="N23" s="120"/>
      <c r="O23" s="120"/>
      <c r="P23" s="120"/>
      <c r="Q23" s="121"/>
      <c r="R23" s="2"/>
      <c r="S23" s="329">
        <f>S22</f>
        <v>2.2099406300000002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F_prj_111001_47820</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Строительство ЛЭП 15 кВ от ВЛ 15 кВ 15-04 (инв.№ 5114655) в г. Калининграде, ул. Емельянова - дор. Окружная</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8" t="s">
        <v>502</v>
      </c>
      <c r="B19" s="368"/>
      <c r="C19" s="368"/>
      <c r="D19" s="368"/>
      <c r="E19" s="368"/>
      <c r="F19" s="368"/>
      <c r="G19" s="368"/>
      <c r="H19" s="368"/>
      <c r="I19" s="368"/>
      <c r="J19" s="368"/>
      <c r="K19" s="368"/>
      <c r="L19" s="368"/>
      <c r="M19" s="368"/>
      <c r="N19" s="368"/>
      <c r="O19" s="368"/>
      <c r="P19" s="368"/>
      <c r="Q19" s="368"/>
      <c r="R19" s="368"/>
      <c r="S19" s="368"/>
      <c r="T19" s="368"/>
    </row>
    <row r="20" spans="1:113" s="64"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226</v>
      </c>
      <c r="C21" s="387"/>
      <c r="D21" s="390" t="s">
        <v>123</v>
      </c>
      <c r="E21" s="386" t="s">
        <v>531</v>
      </c>
      <c r="F21" s="387"/>
      <c r="G21" s="386" t="s">
        <v>277</v>
      </c>
      <c r="H21" s="387"/>
      <c r="I21" s="386" t="s">
        <v>122</v>
      </c>
      <c r="J21" s="387"/>
      <c r="K21" s="390" t="s">
        <v>121</v>
      </c>
      <c r="L21" s="386" t="s">
        <v>120</v>
      </c>
      <c r="M21" s="387"/>
      <c r="N21" s="386" t="s">
        <v>527</v>
      </c>
      <c r="O21" s="387"/>
      <c r="P21" s="390" t="s">
        <v>119</v>
      </c>
      <c r="Q21" s="379" t="s">
        <v>118</v>
      </c>
      <c r="R21" s="380"/>
      <c r="S21" s="379" t="s">
        <v>117</v>
      </c>
      <c r="T21" s="381"/>
    </row>
    <row r="22" spans="1:113" ht="204.75" customHeight="1" x14ac:dyDescent="0.25">
      <c r="A22" s="384"/>
      <c r="B22" s="388"/>
      <c r="C22" s="389"/>
      <c r="D22" s="393"/>
      <c r="E22" s="388"/>
      <c r="F22" s="389"/>
      <c r="G22" s="388"/>
      <c r="H22" s="389"/>
      <c r="I22" s="388"/>
      <c r="J22" s="389"/>
      <c r="K22" s="391"/>
      <c r="L22" s="388"/>
      <c r="M22" s="389"/>
      <c r="N22" s="388"/>
      <c r="O22" s="389"/>
      <c r="P22" s="391"/>
      <c r="Q22" s="104" t="s">
        <v>116</v>
      </c>
      <c r="R22" s="104" t="s">
        <v>501</v>
      </c>
      <c r="S22" s="104" t="s">
        <v>115</v>
      </c>
      <c r="T22" s="104" t="s">
        <v>114</v>
      </c>
    </row>
    <row r="23" spans="1:113" ht="51.75" customHeight="1" x14ac:dyDescent="0.25">
      <c r="A23" s="385"/>
      <c r="B23" s="161" t="s">
        <v>112</v>
      </c>
      <c r="C23" s="161" t="s">
        <v>113</v>
      </c>
      <c r="D23" s="391"/>
      <c r="E23" s="161" t="s">
        <v>112</v>
      </c>
      <c r="F23" s="161" t="s">
        <v>113</v>
      </c>
      <c r="G23" s="161" t="s">
        <v>112</v>
      </c>
      <c r="H23" s="161" t="s">
        <v>113</v>
      </c>
      <c r="I23" s="161" t="s">
        <v>112</v>
      </c>
      <c r="J23" s="161" t="s">
        <v>113</v>
      </c>
      <c r="K23" s="161" t="s">
        <v>112</v>
      </c>
      <c r="L23" s="161" t="s">
        <v>112</v>
      </c>
      <c r="M23" s="161" t="s">
        <v>113</v>
      </c>
      <c r="N23" s="161" t="s">
        <v>112</v>
      </c>
      <c r="O23" s="161" t="s">
        <v>113</v>
      </c>
      <c r="P23" s="162" t="s">
        <v>112</v>
      </c>
      <c r="Q23" s="104" t="s">
        <v>112</v>
      </c>
      <c r="R23" s="104" t="s">
        <v>112</v>
      </c>
      <c r="S23" s="104" t="s">
        <v>112</v>
      </c>
      <c r="T23" s="104"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4"/>
      <c r="R25" s="66"/>
      <c r="S25" s="164"/>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2" t="s">
        <v>537</v>
      </c>
      <c r="C29" s="392"/>
      <c r="D29" s="392"/>
      <c r="E29" s="392"/>
      <c r="F29" s="392"/>
      <c r="G29" s="392"/>
      <c r="H29" s="392"/>
      <c r="I29" s="392"/>
      <c r="J29" s="392"/>
      <c r="K29" s="392"/>
      <c r="L29" s="392"/>
      <c r="M29" s="392"/>
      <c r="N29" s="392"/>
      <c r="O29" s="392"/>
      <c r="P29" s="392"/>
      <c r="Q29" s="392"/>
      <c r="R29" s="39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7" sqref="N2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F_prj_111001_47820</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Строительство ЛЭП 15 кВ от ВЛ 15 кВ 15-04 (инв.№ 5114655) в г. Калининграде, ул. Емельянова - дор. Окружная</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504</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4" customFormat="1" ht="21" customHeight="1" x14ac:dyDescent="0.25"/>
    <row r="21" spans="1:27" ht="15.75" customHeight="1" x14ac:dyDescent="0.25">
      <c r="A21" s="394" t="s">
        <v>6</v>
      </c>
      <c r="B21" s="396" t="s">
        <v>511</v>
      </c>
      <c r="C21" s="397"/>
      <c r="D21" s="396" t="s">
        <v>513</v>
      </c>
      <c r="E21" s="397"/>
      <c r="F21" s="379" t="s">
        <v>95</v>
      </c>
      <c r="G21" s="381"/>
      <c r="H21" s="381"/>
      <c r="I21" s="380"/>
      <c r="J21" s="394" t="s">
        <v>514</v>
      </c>
      <c r="K21" s="396" t="s">
        <v>515</v>
      </c>
      <c r="L21" s="397"/>
      <c r="M21" s="396" t="s">
        <v>516</v>
      </c>
      <c r="N21" s="397"/>
      <c r="O21" s="396" t="s">
        <v>503</v>
      </c>
      <c r="P21" s="397"/>
      <c r="Q21" s="396" t="s">
        <v>128</v>
      </c>
      <c r="R21" s="397"/>
      <c r="S21" s="394" t="s">
        <v>127</v>
      </c>
      <c r="T21" s="394" t="s">
        <v>517</v>
      </c>
      <c r="U21" s="394" t="s">
        <v>512</v>
      </c>
      <c r="V21" s="396" t="s">
        <v>126</v>
      </c>
      <c r="W21" s="397"/>
      <c r="X21" s="379" t="s">
        <v>118</v>
      </c>
      <c r="Y21" s="381"/>
      <c r="Z21" s="379" t="s">
        <v>117</v>
      </c>
      <c r="AA21" s="381"/>
    </row>
    <row r="22" spans="1:27" ht="216" customHeight="1" x14ac:dyDescent="0.25">
      <c r="A22" s="400"/>
      <c r="B22" s="398"/>
      <c r="C22" s="399"/>
      <c r="D22" s="398"/>
      <c r="E22" s="399"/>
      <c r="F22" s="379" t="s">
        <v>125</v>
      </c>
      <c r="G22" s="380"/>
      <c r="H22" s="379" t="s">
        <v>124</v>
      </c>
      <c r="I22" s="380"/>
      <c r="J22" s="395"/>
      <c r="K22" s="398"/>
      <c r="L22" s="399"/>
      <c r="M22" s="398"/>
      <c r="N22" s="399"/>
      <c r="O22" s="398"/>
      <c r="P22" s="399"/>
      <c r="Q22" s="398"/>
      <c r="R22" s="399"/>
      <c r="S22" s="395"/>
      <c r="T22" s="395"/>
      <c r="U22" s="395"/>
      <c r="V22" s="398"/>
      <c r="W22" s="399"/>
      <c r="X22" s="104" t="s">
        <v>116</v>
      </c>
      <c r="Y22" s="104" t="s">
        <v>501</v>
      </c>
      <c r="Z22" s="104" t="s">
        <v>115</v>
      </c>
      <c r="AA22" s="104" t="s">
        <v>114</v>
      </c>
    </row>
    <row r="23" spans="1:27" ht="60" customHeight="1" x14ac:dyDescent="0.25">
      <c r="A23" s="395"/>
      <c r="B23" s="159" t="s">
        <v>112</v>
      </c>
      <c r="C23" s="159"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64" customFormat="1" ht="24" customHeight="1" x14ac:dyDescent="0.25">
      <c r="A25" s="111">
        <v>1</v>
      </c>
      <c r="B25" s="111"/>
      <c r="C25" s="111"/>
      <c r="D25" s="111"/>
      <c r="E25" s="104"/>
      <c r="F25" s="104"/>
      <c r="G25" s="182" t="s">
        <v>565</v>
      </c>
      <c r="H25" s="182"/>
      <c r="I25" s="182" t="s">
        <v>565</v>
      </c>
      <c r="J25" s="182"/>
      <c r="K25" s="112"/>
      <c r="L25" s="183"/>
      <c r="M25" s="183"/>
      <c r="N25" s="184"/>
      <c r="O25" s="184"/>
      <c r="P25" s="184" t="s">
        <v>563</v>
      </c>
      <c r="Q25" s="184"/>
      <c r="R25" s="182" t="s">
        <v>564</v>
      </c>
      <c r="S25" s="112"/>
      <c r="T25" s="112"/>
      <c r="U25" s="112"/>
      <c r="V25" s="112"/>
      <c r="W25" s="113"/>
      <c r="X25" s="110"/>
      <c r="Y25" s="110"/>
      <c r="Z25" s="110"/>
      <c r="AA25" s="110"/>
    </row>
    <row r="26" spans="1:27" ht="3" customHeight="1" x14ac:dyDescent="0.25">
      <c r="X26" s="106"/>
      <c r="Y26" s="107"/>
      <c r="Z26" s="57"/>
      <c r="AA26" s="57"/>
    </row>
    <row r="27" spans="1:27" s="62" customFormat="1" ht="12.75" x14ac:dyDescent="0.2">
      <c r="A27" s="63"/>
      <c r="B27" s="63"/>
      <c r="C27" s="63"/>
      <c r="E27" s="63"/>
      <c r="X27" s="108"/>
      <c r="Y27" s="108"/>
      <c r="Z27" s="108"/>
      <c r="AA27" s="10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F_prj_111001_47820</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Строительство ЛЭП 15 кВ от ВЛ 15 кВ 15-04 (инв.№ 5114655) в г. Калининграде, ул. Емельянова - дор. Окружная</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496</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56"/>
      <c r="AB6" s="156"/>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56"/>
      <c r="AB7" s="156"/>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57"/>
      <c r="AB8" s="157"/>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58"/>
      <c r="AB9" s="158"/>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56"/>
      <c r="AB10" s="156"/>
    </row>
    <row r="11" spans="1:28" ht="15.75" x14ac:dyDescent="0.25">
      <c r="A11" s="373" t="str">
        <f>'1. паспорт местоположение'!A12:C12</f>
        <v>F_prj_111001_47820</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57"/>
      <c r="AB11" s="157"/>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58"/>
      <c r="AB12" s="158"/>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Строительство ЛЭП 15 кВ от ВЛ 15 кВ 15-04 (инв.№ 5114655) в г. Калининграде, ул. Емельянова - дор. Окружная</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57"/>
      <c r="AB14" s="157"/>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58"/>
      <c r="AB15" s="158"/>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67"/>
      <c r="AB16" s="167"/>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67"/>
      <c r="AB17" s="167"/>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67"/>
      <c r="AB18" s="167"/>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67"/>
      <c r="AB19" s="167"/>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68"/>
      <c r="AB20" s="168"/>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68"/>
      <c r="AB21" s="168"/>
    </row>
    <row r="22" spans="1:28" x14ac:dyDescent="0.25">
      <c r="A22" s="403" t="s">
        <v>528</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69"/>
      <c r="AB22" s="169"/>
    </row>
    <row r="23" spans="1:28" ht="32.25" customHeight="1" x14ac:dyDescent="0.25">
      <c r="A23" s="405" t="s">
        <v>378</v>
      </c>
      <c r="B23" s="406"/>
      <c r="C23" s="406"/>
      <c r="D23" s="406"/>
      <c r="E23" s="406"/>
      <c r="F23" s="406"/>
      <c r="G23" s="406"/>
      <c r="H23" s="406"/>
      <c r="I23" s="406"/>
      <c r="J23" s="406"/>
      <c r="K23" s="406"/>
      <c r="L23" s="407"/>
      <c r="M23" s="404" t="s">
        <v>379</v>
      </c>
      <c r="N23" s="404"/>
      <c r="O23" s="404"/>
      <c r="P23" s="404"/>
      <c r="Q23" s="404"/>
      <c r="R23" s="404"/>
      <c r="S23" s="404"/>
      <c r="T23" s="404"/>
      <c r="U23" s="404"/>
      <c r="V23" s="404"/>
      <c r="W23" s="404"/>
      <c r="X23" s="404"/>
      <c r="Y23" s="404"/>
      <c r="Z23" s="404"/>
    </row>
    <row r="24" spans="1:28" ht="151.5" customHeight="1" x14ac:dyDescent="0.25">
      <c r="A24" s="101" t="s">
        <v>237</v>
      </c>
      <c r="B24" s="102" t="s">
        <v>266</v>
      </c>
      <c r="C24" s="101" t="s">
        <v>372</v>
      </c>
      <c r="D24" s="101" t="s">
        <v>238</v>
      </c>
      <c r="E24" s="101" t="s">
        <v>373</v>
      </c>
      <c r="F24" s="101" t="s">
        <v>375</v>
      </c>
      <c r="G24" s="101" t="s">
        <v>374</v>
      </c>
      <c r="H24" s="101" t="s">
        <v>239</v>
      </c>
      <c r="I24" s="101" t="s">
        <v>376</v>
      </c>
      <c r="J24" s="101" t="s">
        <v>271</v>
      </c>
      <c r="K24" s="102" t="s">
        <v>265</v>
      </c>
      <c r="L24" s="102" t="s">
        <v>240</v>
      </c>
      <c r="M24" s="103" t="s">
        <v>285</v>
      </c>
      <c r="N24" s="102" t="s">
        <v>539</v>
      </c>
      <c r="O24" s="101" t="s">
        <v>282</v>
      </c>
      <c r="P24" s="101" t="s">
        <v>283</v>
      </c>
      <c r="Q24" s="101" t="s">
        <v>281</v>
      </c>
      <c r="R24" s="101" t="s">
        <v>239</v>
      </c>
      <c r="S24" s="101" t="s">
        <v>280</v>
      </c>
      <c r="T24" s="101" t="s">
        <v>279</v>
      </c>
      <c r="U24" s="101" t="s">
        <v>371</v>
      </c>
      <c r="V24" s="101" t="s">
        <v>281</v>
      </c>
      <c r="W24" s="114" t="s">
        <v>264</v>
      </c>
      <c r="X24" s="114" t="s">
        <v>296</v>
      </c>
      <c r="Y24" s="114" t="s">
        <v>297</v>
      </c>
      <c r="Z24" s="116" t="s">
        <v>294</v>
      </c>
    </row>
    <row r="25" spans="1:28" ht="16.5" customHeight="1" x14ac:dyDescent="0.25">
      <c r="A25" s="101">
        <v>1</v>
      </c>
      <c r="B25" s="102">
        <v>2</v>
      </c>
      <c r="C25" s="101">
        <v>3</v>
      </c>
      <c r="D25" s="102">
        <v>4</v>
      </c>
      <c r="E25" s="101">
        <v>5</v>
      </c>
      <c r="F25" s="102">
        <v>6</v>
      </c>
      <c r="G25" s="101">
        <v>7</v>
      </c>
      <c r="H25" s="102">
        <v>8</v>
      </c>
      <c r="I25" s="101">
        <v>9</v>
      </c>
      <c r="J25" s="102">
        <v>10</v>
      </c>
      <c r="K25" s="170">
        <v>11</v>
      </c>
      <c r="L25" s="102">
        <v>12</v>
      </c>
      <c r="M25" s="170">
        <v>13</v>
      </c>
      <c r="N25" s="102">
        <v>14</v>
      </c>
      <c r="O25" s="170">
        <v>15</v>
      </c>
      <c r="P25" s="102">
        <v>16</v>
      </c>
      <c r="Q25" s="170">
        <v>17</v>
      </c>
      <c r="R25" s="102">
        <v>18</v>
      </c>
      <c r="S25" s="170">
        <v>19</v>
      </c>
      <c r="T25" s="102">
        <v>20</v>
      </c>
      <c r="U25" s="170">
        <v>21</v>
      </c>
      <c r="V25" s="102">
        <v>22</v>
      </c>
      <c r="W25" s="170">
        <v>23</v>
      </c>
      <c r="X25" s="102">
        <v>24</v>
      </c>
      <c r="Y25" s="170">
        <v>25</v>
      </c>
      <c r="Z25" s="102">
        <v>26</v>
      </c>
    </row>
    <row r="26" spans="1:28" ht="45.75" customHeight="1" x14ac:dyDescent="0.25">
      <c r="A26" s="94" t="s">
        <v>356</v>
      </c>
      <c r="B26" s="100"/>
      <c r="C26" s="96" t="s">
        <v>358</v>
      </c>
      <c r="D26" s="96" t="s">
        <v>359</v>
      </c>
      <c r="E26" s="96" t="s">
        <v>360</v>
      </c>
      <c r="F26" s="96" t="s">
        <v>276</v>
      </c>
      <c r="G26" s="96" t="s">
        <v>361</v>
      </c>
      <c r="H26" s="96" t="s">
        <v>239</v>
      </c>
      <c r="I26" s="96" t="s">
        <v>362</v>
      </c>
      <c r="J26" s="96" t="s">
        <v>363</v>
      </c>
      <c r="K26" s="93"/>
      <c r="L26" s="97" t="s">
        <v>262</v>
      </c>
      <c r="M26" s="99" t="s">
        <v>278</v>
      </c>
      <c r="N26" s="93"/>
      <c r="O26" s="93"/>
      <c r="P26" s="93"/>
      <c r="Q26" s="93"/>
      <c r="R26" s="93"/>
      <c r="S26" s="93"/>
      <c r="T26" s="93"/>
      <c r="U26" s="93"/>
      <c r="V26" s="93"/>
      <c r="W26" s="93"/>
      <c r="X26" s="93"/>
      <c r="Y26" s="93"/>
      <c r="Z26" s="95" t="s">
        <v>295</v>
      </c>
    </row>
    <row r="27" spans="1:28" x14ac:dyDescent="0.25">
      <c r="A27" s="93" t="s">
        <v>241</v>
      </c>
      <c r="B27" s="93" t="s">
        <v>267</v>
      </c>
      <c r="C27" s="93" t="s">
        <v>246</v>
      </c>
      <c r="D27" s="93" t="s">
        <v>247</v>
      </c>
      <c r="E27" s="93" t="s">
        <v>286</v>
      </c>
      <c r="F27" s="96" t="s">
        <v>242</v>
      </c>
      <c r="G27" s="96" t="s">
        <v>290</v>
      </c>
      <c r="H27" s="93" t="s">
        <v>239</v>
      </c>
      <c r="I27" s="96" t="s">
        <v>272</v>
      </c>
      <c r="J27" s="96" t="s">
        <v>254</v>
      </c>
      <c r="K27" s="97" t="s">
        <v>258</v>
      </c>
      <c r="L27" s="93"/>
      <c r="M27" s="97" t="s">
        <v>284</v>
      </c>
      <c r="N27" s="93"/>
      <c r="O27" s="93"/>
      <c r="P27" s="93"/>
      <c r="Q27" s="93"/>
      <c r="R27" s="93"/>
      <c r="S27" s="93"/>
      <c r="T27" s="93"/>
      <c r="U27" s="93"/>
      <c r="V27" s="93"/>
      <c r="W27" s="93"/>
      <c r="X27" s="93"/>
      <c r="Y27" s="93"/>
      <c r="Z27" s="93"/>
    </row>
    <row r="28" spans="1:28" x14ac:dyDescent="0.25">
      <c r="A28" s="93" t="s">
        <v>241</v>
      </c>
      <c r="B28" s="93" t="s">
        <v>268</v>
      </c>
      <c r="C28" s="93" t="s">
        <v>248</v>
      </c>
      <c r="D28" s="93" t="s">
        <v>249</v>
      </c>
      <c r="E28" s="93" t="s">
        <v>287</v>
      </c>
      <c r="F28" s="96" t="s">
        <v>243</v>
      </c>
      <c r="G28" s="96" t="s">
        <v>291</v>
      </c>
      <c r="H28" s="93" t="s">
        <v>239</v>
      </c>
      <c r="I28" s="96" t="s">
        <v>273</v>
      </c>
      <c r="J28" s="96" t="s">
        <v>255</v>
      </c>
      <c r="K28" s="97" t="s">
        <v>259</v>
      </c>
      <c r="L28" s="98"/>
      <c r="M28" s="97" t="s">
        <v>0</v>
      </c>
      <c r="N28" s="97"/>
      <c r="O28" s="97"/>
      <c r="P28" s="97"/>
      <c r="Q28" s="97"/>
      <c r="R28" s="97"/>
      <c r="S28" s="97"/>
      <c r="T28" s="97"/>
      <c r="U28" s="97"/>
      <c r="V28" s="97"/>
      <c r="W28" s="97"/>
      <c r="X28" s="97"/>
      <c r="Y28" s="97"/>
      <c r="Z28" s="97"/>
    </row>
    <row r="29" spans="1:28" x14ac:dyDescent="0.25">
      <c r="A29" s="93" t="s">
        <v>241</v>
      </c>
      <c r="B29" s="93" t="s">
        <v>269</v>
      </c>
      <c r="C29" s="93" t="s">
        <v>250</v>
      </c>
      <c r="D29" s="93" t="s">
        <v>251</v>
      </c>
      <c r="E29" s="93" t="s">
        <v>288</v>
      </c>
      <c r="F29" s="96" t="s">
        <v>244</v>
      </c>
      <c r="G29" s="96" t="s">
        <v>292</v>
      </c>
      <c r="H29" s="93" t="s">
        <v>239</v>
      </c>
      <c r="I29" s="96" t="s">
        <v>274</v>
      </c>
      <c r="J29" s="96" t="s">
        <v>256</v>
      </c>
      <c r="K29" s="97" t="s">
        <v>260</v>
      </c>
      <c r="L29" s="98"/>
      <c r="M29" s="93"/>
      <c r="N29" s="93"/>
      <c r="O29" s="93"/>
      <c r="P29" s="93"/>
      <c r="Q29" s="93"/>
      <c r="R29" s="93"/>
      <c r="S29" s="93"/>
      <c r="T29" s="93"/>
      <c r="U29" s="93"/>
      <c r="V29" s="93"/>
      <c r="W29" s="93"/>
      <c r="X29" s="93"/>
      <c r="Y29" s="93"/>
      <c r="Z29" s="93"/>
    </row>
    <row r="30" spans="1:28" x14ac:dyDescent="0.25">
      <c r="A30" s="93" t="s">
        <v>241</v>
      </c>
      <c r="B30" s="93" t="s">
        <v>270</v>
      </c>
      <c r="C30" s="93" t="s">
        <v>252</v>
      </c>
      <c r="D30" s="93" t="s">
        <v>253</v>
      </c>
      <c r="E30" s="93" t="s">
        <v>289</v>
      </c>
      <c r="F30" s="96" t="s">
        <v>245</v>
      </c>
      <c r="G30" s="96" t="s">
        <v>293</v>
      </c>
      <c r="H30" s="93" t="s">
        <v>239</v>
      </c>
      <c r="I30" s="96" t="s">
        <v>275</v>
      </c>
      <c r="J30" s="96" t="s">
        <v>257</v>
      </c>
      <c r="K30" s="97" t="s">
        <v>261</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357</v>
      </c>
      <c r="B32" s="100"/>
      <c r="C32" s="96" t="s">
        <v>364</v>
      </c>
      <c r="D32" s="96" t="s">
        <v>365</v>
      </c>
      <c r="E32" s="96" t="s">
        <v>366</v>
      </c>
      <c r="F32" s="96" t="s">
        <v>367</v>
      </c>
      <c r="G32" s="96" t="s">
        <v>368</v>
      </c>
      <c r="H32" s="96" t="s">
        <v>239</v>
      </c>
      <c r="I32" s="96" t="s">
        <v>369</v>
      </c>
      <c r="J32" s="96" t="s">
        <v>370</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F_prj_111001_47820</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Строительство ЛЭП 15 кВ от ВЛ 15 кВ 15-04 (инв.№ 5114655) в г. Калининграде, ул. Емельянова - дор. Окружная</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8" t="s">
        <v>505</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9" t="s">
        <v>87</v>
      </c>
      <c r="F19" s="410"/>
      <c r="G19" s="410"/>
      <c r="H19" s="410"/>
      <c r="I19" s="411"/>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81"/>
    </sheetView>
  </sheetViews>
  <sheetFormatPr defaultColWidth="9.140625" defaultRowHeight="15.75" x14ac:dyDescent="0.2"/>
  <cols>
    <col min="1" max="1" width="61.7109375" style="200" customWidth="1"/>
    <col min="2" max="2" width="18.5703125" style="185" customWidth="1"/>
    <col min="3" max="12" width="16.85546875" style="185" customWidth="1"/>
    <col min="13" max="42" width="16.85546875" style="185" hidden="1" customWidth="1"/>
    <col min="43" max="45" width="16.85546875" style="186"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12" t="str">
        <f>'[1]1. паспорт местоположение'!A5:C5</f>
        <v>Год раскрытия информации: 2016 год</v>
      </c>
      <c r="B5" s="412"/>
      <c r="C5" s="412"/>
      <c r="D5" s="412"/>
      <c r="E5" s="412"/>
      <c r="F5" s="412"/>
      <c r="G5" s="412"/>
      <c r="H5" s="412"/>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2"/>
      <c r="AR7" s="192"/>
    </row>
    <row r="8" spans="1:44" ht="18.75" x14ac:dyDescent="0.2">
      <c r="A8" s="174"/>
      <c r="B8" s="174"/>
      <c r="C8" s="174"/>
      <c r="D8" s="174"/>
      <c r="E8" s="174"/>
      <c r="F8" s="174"/>
      <c r="G8" s="174"/>
      <c r="H8" s="174"/>
      <c r="I8" s="174"/>
      <c r="J8" s="174"/>
      <c r="K8" s="174"/>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89"/>
      <c r="AR8" s="189"/>
    </row>
    <row r="9" spans="1:44" ht="18.75" x14ac:dyDescent="0.2">
      <c r="A9" s="368" t="str">
        <f>'1. паспорт местоположение'!A9:C9</f>
        <v xml:space="preserve">                         АО "Янтарьэнерго"                         </v>
      </c>
      <c r="B9" s="368"/>
      <c r="C9" s="368"/>
      <c r="D9" s="368"/>
      <c r="E9" s="368"/>
      <c r="F9" s="368"/>
      <c r="G9" s="368"/>
      <c r="H9" s="368"/>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93"/>
      <c r="AR9" s="193"/>
    </row>
    <row r="10" spans="1:44" x14ac:dyDescent="0.2">
      <c r="A10" s="366" t="s">
        <v>9</v>
      </c>
      <c r="B10" s="366"/>
      <c r="C10" s="366"/>
      <c r="D10" s="366"/>
      <c r="E10" s="366"/>
      <c r="F10" s="366"/>
      <c r="G10" s="366"/>
      <c r="H10" s="366"/>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4"/>
      <c r="AR10" s="194"/>
    </row>
    <row r="11" spans="1:44" ht="18.75" x14ac:dyDescent="0.2">
      <c r="A11" s="174"/>
      <c r="B11" s="174"/>
      <c r="C11" s="174"/>
      <c r="D11" s="174"/>
      <c r="E11" s="174"/>
      <c r="F11" s="174"/>
      <c r="G11" s="174"/>
      <c r="H11" s="174"/>
      <c r="I11" s="174"/>
      <c r="J11" s="174"/>
      <c r="K11" s="174"/>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68" t="str">
        <f>'1. паспорт местоположение'!A12:C12</f>
        <v>F_prj_111001_47820</v>
      </c>
      <c r="B12" s="368"/>
      <c r="C12" s="368"/>
      <c r="D12" s="368"/>
      <c r="E12" s="368"/>
      <c r="F12" s="368"/>
      <c r="G12" s="368"/>
      <c r="H12" s="368"/>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93"/>
      <c r="AR12" s="193"/>
    </row>
    <row r="13" spans="1:44" x14ac:dyDescent="0.2">
      <c r="A13" s="366" t="s">
        <v>8</v>
      </c>
      <c r="B13" s="366"/>
      <c r="C13" s="366"/>
      <c r="D13" s="366"/>
      <c r="E13" s="366"/>
      <c r="F13" s="366"/>
      <c r="G13" s="366"/>
      <c r="H13" s="366"/>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4"/>
      <c r="AR13" s="194"/>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9"/>
      <c r="AA14" s="9"/>
      <c r="AB14" s="9"/>
      <c r="AC14" s="9"/>
      <c r="AD14" s="9"/>
      <c r="AE14" s="9"/>
      <c r="AF14" s="9"/>
      <c r="AG14" s="9"/>
      <c r="AH14" s="9"/>
      <c r="AI14" s="9"/>
      <c r="AJ14" s="9"/>
      <c r="AK14" s="9"/>
      <c r="AL14" s="9"/>
      <c r="AM14" s="9"/>
      <c r="AN14" s="9"/>
      <c r="AO14" s="9"/>
      <c r="AP14" s="9"/>
      <c r="AQ14" s="195"/>
      <c r="AR14" s="195"/>
    </row>
    <row r="15" spans="1:44" ht="18.75" x14ac:dyDescent="0.2">
      <c r="A15" s="368" t="str">
        <f>'1. паспорт местоположение'!A15:C15</f>
        <v>Строительство ЛЭП 15 кВ от ВЛ 15 кВ 15-04 (инв.№ 5114655) в г. Калининграде, ул. Емельянова - дор. Окружная</v>
      </c>
      <c r="B15" s="368"/>
      <c r="C15" s="368"/>
      <c r="D15" s="368"/>
      <c r="E15" s="368"/>
      <c r="F15" s="368"/>
      <c r="G15" s="368"/>
      <c r="H15" s="368"/>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93"/>
      <c r="AR15" s="193"/>
    </row>
    <row r="16" spans="1:44" x14ac:dyDescent="0.2">
      <c r="A16" s="366" t="s">
        <v>7</v>
      </c>
      <c r="B16" s="366"/>
      <c r="C16" s="366"/>
      <c r="D16" s="366"/>
      <c r="E16" s="366"/>
      <c r="F16" s="366"/>
      <c r="G16" s="366"/>
      <c r="H16" s="366"/>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4"/>
      <c r="AR16" s="194"/>
    </row>
    <row r="17" spans="1:44"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68" t="s">
        <v>506</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352</v>
      </c>
      <c r="B24" s="203" t="s">
        <v>1</v>
      </c>
      <c r="D24" s="204"/>
      <c r="E24" s="205"/>
      <c r="F24" s="205"/>
      <c r="G24" s="205"/>
      <c r="H24" s="205"/>
    </row>
    <row r="25" spans="1:44" x14ac:dyDescent="0.2">
      <c r="A25" s="206" t="s">
        <v>566</v>
      </c>
      <c r="B25" s="207">
        <f>$B$126</f>
        <v>4113346.6599999992</v>
      </c>
    </row>
    <row r="26" spans="1:44" x14ac:dyDescent="0.2">
      <c r="A26" s="208" t="s">
        <v>350</v>
      </c>
      <c r="B26" s="209">
        <v>0</v>
      </c>
    </row>
    <row r="27" spans="1:44" x14ac:dyDescent="0.2">
      <c r="A27" s="208" t="s">
        <v>348</v>
      </c>
      <c r="B27" s="209">
        <f>$B$123</f>
        <v>25</v>
      </c>
      <c r="D27" s="201" t="s">
        <v>351</v>
      </c>
    </row>
    <row r="28" spans="1:44" ht="16.149999999999999" customHeight="1" thickBot="1" x14ac:dyDescent="0.25">
      <c r="A28" s="210" t="s">
        <v>346</v>
      </c>
      <c r="B28" s="211">
        <v>1</v>
      </c>
      <c r="D28" s="415" t="s">
        <v>349</v>
      </c>
      <c r="E28" s="416"/>
      <c r="F28" s="417"/>
      <c r="G28" s="418" t="str">
        <f>IF(SUM(B89:L89)=0,"не окупается",SUM(B89:L89))</f>
        <v>не окупается</v>
      </c>
      <c r="H28" s="419"/>
    </row>
    <row r="29" spans="1:44" ht="15.6" customHeight="1" x14ac:dyDescent="0.2">
      <c r="A29" s="206" t="s">
        <v>344</v>
      </c>
      <c r="B29" s="207">
        <f>$B$126*$B$127</f>
        <v>41133.466599999992</v>
      </c>
      <c r="D29" s="415" t="s">
        <v>347</v>
      </c>
      <c r="E29" s="416"/>
      <c r="F29" s="417"/>
      <c r="G29" s="418" t="str">
        <f>IF(SUM(B90:L90)=0,"не окупается",SUM(B90:L90))</f>
        <v>не окупается</v>
      </c>
      <c r="H29" s="419"/>
    </row>
    <row r="30" spans="1:44" ht="27.6" customHeight="1" x14ac:dyDescent="0.2">
      <c r="A30" s="208" t="s">
        <v>567</v>
      </c>
      <c r="B30" s="209">
        <v>1</v>
      </c>
      <c r="D30" s="415" t="s">
        <v>345</v>
      </c>
      <c r="E30" s="416"/>
      <c r="F30" s="417"/>
      <c r="G30" s="420">
        <f>L87</f>
        <v>-794080.73428679083</v>
      </c>
      <c r="H30" s="421"/>
    </row>
    <row r="31" spans="1:44" x14ac:dyDescent="0.2">
      <c r="A31" s="208" t="s">
        <v>343</v>
      </c>
      <c r="B31" s="209">
        <v>1</v>
      </c>
      <c r="D31" s="422"/>
      <c r="E31" s="423"/>
      <c r="F31" s="424"/>
      <c r="G31" s="422"/>
      <c r="H31" s="424"/>
    </row>
    <row r="32" spans="1:44" x14ac:dyDescent="0.2">
      <c r="A32" s="208" t="s">
        <v>321</v>
      </c>
      <c r="B32" s="209"/>
    </row>
    <row r="33" spans="1:42" x14ac:dyDescent="0.2">
      <c r="A33" s="208" t="s">
        <v>342</v>
      </c>
      <c r="B33" s="209"/>
    </row>
    <row r="34" spans="1:42" x14ac:dyDescent="0.2">
      <c r="A34" s="208" t="s">
        <v>341</v>
      </c>
      <c r="B34" s="209"/>
    </row>
    <row r="35" spans="1:42" x14ac:dyDescent="0.2">
      <c r="A35" s="212"/>
      <c r="B35" s="209"/>
    </row>
    <row r="36" spans="1:42" ht="16.5" thickBot="1" x14ac:dyDescent="0.25">
      <c r="A36" s="210" t="s">
        <v>313</v>
      </c>
      <c r="B36" s="213">
        <v>0.2</v>
      </c>
    </row>
    <row r="37" spans="1:42" x14ac:dyDescent="0.2">
      <c r="A37" s="206" t="s">
        <v>568</v>
      </c>
      <c r="B37" s="207">
        <v>0</v>
      </c>
    </row>
    <row r="38" spans="1:42" x14ac:dyDescent="0.2">
      <c r="A38" s="208" t="s">
        <v>340</v>
      </c>
      <c r="B38" s="209"/>
    </row>
    <row r="39" spans="1:42" ht="16.5" thickBot="1" x14ac:dyDescent="0.25">
      <c r="A39" s="214" t="s">
        <v>339</v>
      </c>
      <c r="B39" s="215"/>
    </row>
    <row r="40" spans="1:42" x14ac:dyDescent="0.2">
      <c r="A40" s="216" t="s">
        <v>569</v>
      </c>
      <c r="B40" s="217">
        <v>1</v>
      </c>
    </row>
    <row r="41" spans="1:42" x14ac:dyDescent="0.2">
      <c r="A41" s="218" t="s">
        <v>338</v>
      </c>
      <c r="B41" s="219"/>
    </row>
    <row r="42" spans="1:42" x14ac:dyDescent="0.2">
      <c r="A42" s="218" t="s">
        <v>337</v>
      </c>
      <c r="B42" s="220"/>
    </row>
    <row r="43" spans="1:42" x14ac:dyDescent="0.2">
      <c r="A43" s="218" t="s">
        <v>336</v>
      </c>
      <c r="B43" s="220">
        <v>0</v>
      </c>
    </row>
    <row r="44" spans="1:42" x14ac:dyDescent="0.2">
      <c r="A44" s="218" t="s">
        <v>335</v>
      </c>
      <c r="B44" s="220">
        <f>B129</f>
        <v>0.20499999999999999</v>
      </c>
    </row>
    <row r="45" spans="1:42" x14ac:dyDescent="0.2">
      <c r="A45" s="218" t="s">
        <v>334</v>
      </c>
      <c r="B45" s="220">
        <f>1-B43</f>
        <v>1</v>
      </c>
    </row>
    <row r="46" spans="1:42" ht="16.5" thickBot="1" x14ac:dyDescent="0.25">
      <c r="A46" s="221" t="s">
        <v>333</v>
      </c>
      <c r="B46" s="222">
        <f>B45*B44+B43*B42*(1-B36)</f>
        <v>0.20499999999999999</v>
      </c>
      <c r="C46" s="223"/>
    </row>
    <row r="47" spans="1:42" s="226" customFormat="1" x14ac:dyDescent="0.2">
      <c r="A47" s="224" t="s">
        <v>332</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331</v>
      </c>
      <c r="B48" s="228">
        <f>B136</f>
        <v>0</v>
      </c>
      <c r="C48" s="228">
        <f t="shared" ref="C48:AP49" si="1">C136</f>
        <v>5.8000000000000003E-2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330</v>
      </c>
      <c r="B49" s="228">
        <f>B137</f>
        <v>0</v>
      </c>
      <c r="C49" s="228">
        <f t="shared" si="1"/>
        <v>5.8000000000000052E-2</v>
      </c>
      <c r="D49" s="228">
        <f t="shared" si="1"/>
        <v>0.11619000000000002</v>
      </c>
      <c r="E49" s="228">
        <f t="shared" si="1"/>
        <v>0.17758045</v>
      </c>
      <c r="F49" s="228">
        <f t="shared" si="1"/>
        <v>0.24234737475000001</v>
      </c>
      <c r="G49" s="228">
        <f t="shared" si="1"/>
        <v>0.31067648036124984</v>
      </c>
      <c r="H49" s="228">
        <f t="shared" si="1"/>
        <v>0.38276368678111861</v>
      </c>
      <c r="I49" s="228">
        <f t="shared" si="1"/>
        <v>0.45881568955408003</v>
      </c>
      <c r="J49" s="228">
        <f t="shared" si="1"/>
        <v>0.53905055247955436</v>
      </c>
      <c r="K49" s="228">
        <f t="shared" si="1"/>
        <v>0.62369833286592979</v>
      </c>
      <c r="L49" s="228">
        <f t="shared" si="1"/>
        <v>0.71300174117355586</v>
      </c>
      <c r="M49" s="228">
        <f t="shared" si="1"/>
        <v>0.80721683693810142</v>
      </c>
      <c r="N49" s="228">
        <f t="shared" si="1"/>
        <v>0.90661376296969687</v>
      </c>
      <c r="O49" s="228">
        <f t="shared" si="1"/>
        <v>1.0114775199330301</v>
      </c>
      <c r="P49" s="228">
        <f t="shared" si="1"/>
        <v>1.1221087835293466</v>
      </c>
      <c r="Q49" s="228">
        <f t="shared" si="1"/>
        <v>1.2388247666234604</v>
      </c>
      <c r="R49" s="228">
        <f t="shared" si="1"/>
        <v>1.3619601287877505</v>
      </c>
      <c r="S49" s="228">
        <f t="shared" si="1"/>
        <v>1.4918679358710767</v>
      </c>
      <c r="T49" s="228">
        <f t="shared" si="1"/>
        <v>1.6289206723439857</v>
      </c>
      <c r="U49" s="228">
        <f t="shared" si="1"/>
        <v>1.7735113093229047</v>
      </c>
      <c r="V49" s="228">
        <f t="shared" si="1"/>
        <v>1.9260544313356642</v>
      </c>
      <c r="W49" s="228">
        <f t="shared" si="1"/>
        <v>2.0869874250591254</v>
      </c>
      <c r="X49" s="228">
        <f t="shared" si="1"/>
        <v>2.2567717334373771</v>
      </c>
      <c r="Y49" s="228">
        <f t="shared" si="1"/>
        <v>2.4358941787764326</v>
      </c>
      <c r="Z49" s="228">
        <f t="shared" si="1"/>
        <v>2.6248683586091359</v>
      </c>
      <c r="AA49" s="228">
        <f t="shared" si="1"/>
        <v>2.8242361183326383</v>
      </c>
      <c r="AB49" s="228">
        <f t="shared" si="1"/>
        <v>3.0345691048409336</v>
      </c>
      <c r="AC49" s="228">
        <f t="shared" si="1"/>
        <v>3.2564704056071845</v>
      </c>
      <c r="AD49" s="228">
        <f t="shared" si="1"/>
        <v>3.4905762779155793</v>
      </c>
      <c r="AE49" s="228">
        <f t="shared" si="1"/>
        <v>3.7375579732009356</v>
      </c>
      <c r="AF49" s="228">
        <f t="shared" si="1"/>
        <v>3.9981236617269866</v>
      </c>
      <c r="AG49" s="228">
        <f t="shared" si="1"/>
        <v>4.2730204631219708</v>
      </c>
      <c r="AH49" s="228">
        <f t="shared" si="1"/>
        <v>4.563036588593679</v>
      </c>
      <c r="AI49" s="228">
        <f t="shared" si="1"/>
        <v>4.8690036009663311</v>
      </c>
      <c r="AJ49" s="228">
        <f t="shared" si="1"/>
        <v>5.1917987990194794</v>
      </c>
      <c r="AK49" s="228">
        <f t="shared" si="1"/>
        <v>5.5323477329655502</v>
      </c>
      <c r="AL49" s="228">
        <f t="shared" si="1"/>
        <v>5.8916268582786548</v>
      </c>
      <c r="AM49" s="228">
        <f t="shared" si="1"/>
        <v>6.2706663354839804</v>
      </c>
      <c r="AN49" s="228">
        <f t="shared" si="1"/>
        <v>6.6705529839355986</v>
      </c>
      <c r="AO49" s="228">
        <f t="shared" si="1"/>
        <v>7.0924333980520569</v>
      </c>
      <c r="AP49" s="228">
        <f t="shared" si="1"/>
        <v>7.5375172349449198</v>
      </c>
    </row>
    <row r="50" spans="1:45" s="226" customFormat="1" ht="16.5" thickBot="1" x14ac:dyDescent="0.25">
      <c r="A50" s="229" t="s">
        <v>570</v>
      </c>
      <c r="B50" s="230">
        <f>IF($B$124="да",($B$126-0.05),0)</f>
        <v>4113346.6099999994</v>
      </c>
      <c r="C50" s="230">
        <f>C108*(1+C49)</f>
        <v>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329</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328</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327</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326</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325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571</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324</v>
      </c>
      <c r="B59" s="241">
        <f t="shared" ref="B59:AP59" si="8">B50*$B$28</f>
        <v>4113346.6099999994</v>
      </c>
      <c r="C59" s="241">
        <f t="shared" si="8"/>
        <v>0</v>
      </c>
      <c r="D59" s="241">
        <f t="shared" si="8"/>
        <v>0</v>
      </c>
      <c r="E59" s="241">
        <f t="shared" si="8"/>
        <v>0</v>
      </c>
      <c r="F59" s="241">
        <f t="shared" si="8"/>
        <v>0</v>
      </c>
      <c r="G59" s="241">
        <f t="shared" si="8"/>
        <v>0</v>
      </c>
      <c r="H59" s="241">
        <f t="shared" si="8"/>
        <v>0</v>
      </c>
      <c r="I59" s="241">
        <f t="shared" si="8"/>
        <v>0</v>
      </c>
      <c r="J59" s="241">
        <f t="shared" si="8"/>
        <v>0</v>
      </c>
      <c r="K59" s="241">
        <f t="shared" si="8"/>
        <v>0</v>
      </c>
      <c r="L59" s="241">
        <f t="shared" si="8"/>
        <v>0</v>
      </c>
      <c r="M59" s="241">
        <f t="shared" si="8"/>
        <v>0</v>
      </c>
      <c r="N59" s="241">
        <f t="shared" si="8"/>
        <v>0</v>
      </c>
      <c r="O59" s="241">
        <f t="shared" si="8"/>
        <v>0</v>
      </c>
      <c r="P59" s="241">
        <f t="shared" si="8"/>
        <v>0</v>
      </c>
      <c r="Q59" s="241">
        <f t="shared" si="8"/>
        <v>0</v>
      </c>
      <c r="R59" s="241">
        <f t="shared" si="8"/>
        <v>0</v>
      </c>
      <c r="S59" s="241">
        <f t="shared" si="8"/>
        <v>0</v>
      </c>
      <c r="T59" s="241">
        <f t="shared" si="8"/>
        <v>0</v>
      </c>
      <c r="U59" s="241">
        <f t="shared" si="8"/>
        <v>0</v>
      </c>
      <c r="V59" s="241">
        <f t="shared" si="8"/>
        <v>0</v>
      </c>
      <c r="W59" s="241">
        <f t="shared" si="8"/>
        <v>0</v>
      </c>
      <c r="X59" s="241">
        <f t="shared" si="8"/>
        <v>0</v>
      </c>
      <c r="Y59" s="241">
        <f t="shared" si="8"/>
        <v>0</v>
      </c>
      <c r="Z59" s="241">
        <f t="shared" si="8"/>
        <v>0</v>
      </c>
      <c r="AA59" s="241">
        <f t="shared" si="8"/>
        <v>0</v>
      </c>
      <c r="AB59" s="241">
        <f t="shared" si="8"/>
        <v>0</v>
      </c>
      <c r="AC59" s="241">
        <f t="shared" si="8"/>
        <v>0</v>
      </c>
      <c r="AD59" s="241">
        <f t="shared" si="8"/>
        <v>0</v>
      </c>
      <c r="AE59" s="241">
        <f t="shared" si="8"/>
        <v>0</v>
      </c>
      <c r="AF59" s="241">
        <f t="shared" si="8"/>
        <v>0</v>
      </c>
      <c r="AG59" s="241">
        <f t="shared" si="8"/>
        <v>0</v>
      </c>
      <c r="AH59" s="241">
        <f t="shared" si="8"/>
        <v>0</v>
      </c>
      <c r="AI59" s="241">
        <f t="shared" si="8"/>
        <v>0</v>
      </c>
      <c r="AJ59" s="241">
        <f t="shared" si="8"/>
        <v>0</v>
      </c>
      <c r="AK59" s="241">
        <f t="shared" si="8"/>
        <v>0</v>
      </c>
      <c r="AL59" s="241">
        <f t="shared" si="8"/>
        <v>0</v>
      </c>
      <c r="AM59" s="241">
        <f t="shared" si="8"/>
        <v>0</v>
      </c>
      <c r="AN59" s="241">
        <f t="shared" si="8"/>
        <v>0</v>
      </c>
      <c r="AO59" s="241">
        <f t="shared" si="8"/>
        <v>0</v>
      </c>
      <c r="AP59" s="241">
        <f t="shared" si="8"/>
        <v>0</v>
      </c>
    </row>
    <row r="60" spans="1:45" x14ac:dyDescent="0.2">
      <c r="A60" s="233" t="s">
        <v>323</v>
      </c>
      <c r="B60" s="234">
        <f t="shared" ref="B60:Z60" si="9">SUM(B61:B65)</f>
        <v>0</v>
      </c>
      <c r="C60" s="234">
        <f t="shared" si="9"/>
        <v>-43519.207662799992</v>
      </c>
      <c r="D60" s="234">
        <f>SUM(D61:D65)</f>
        <v>-45912.764084253991</v>
      </c>
      <c r="E60" s="234">
        <f t="shared" si="9"/>
        <v>-48437.966108887958</v>
      </c>
      <c r="F60" s="234">
        <f t="shared" si="9"/>
        <v>-51102.054244876803</v>
      </c>
      <c r="G60" s="234">
        <f t="shared" si="9"/>
        <v>-53912.667228345017</v>
      </c>
      <c r="H60" s="234">
        <f t="shared" si="9"/>
        <v>-56877.863925903992</v>
      </c>
      <c r="I60" s="234">
        <f t="shared" si="9"/>
        <v>-60006.146441828707</v>
      </c>
      <c r="J60" s="234">
        <f t="shared" si="9"/>
        <v>-63306.484496129284</v>
      </c>
      <c r="K60" s="234">
        <f t="shared" si="9"/>
        <v>-66788.341143416386</v>
      </c>
      <c r="L60" s="234">
        <f t="shared" si="9"/>
        <v>-70461.699906304289</v>
      </c>
      <c r="M60" s="234">
        <f t="shared" si="9"/>
        <v>-74337.093401151025</v>
      </c>
      <c r="N60" s="234">
        <f t="shared" si="9"/>
        <v>-78425.63353821433</v>
      </c>
      <c r="O60" s="234">
        <f t="shared" si="9"/>
        <v>-82739.043382816119</v>
      </c>
      <c r="P60" s="234">
        <f t="shared" si="9"/>
        <v>-87289.690768870991</v>
      </c>
      <c r="Q60" s="234">
        <f t="shared" si="9"/>
        <v>-92090.623761158888</v>
      </c>
      <c r="R60" s="234">
        <f t="shared" si="9"/>
        <v>-97155.608068022615</v>
      </c>
      <c r="S60" s="234">
        <f t="shared" si="9"/>
        <v>-102499.16651176386</v>
      </c>
      <c r="T60" s="234">
        <f t="shared" si="9"/>
        <v>-108136.62066991086</v>
      </c>
      <c r="U60" s="234">
        <f t="shared" si="9"/>
        <v>-114084.13480675594</v>
      </c>
      <c r="V60" s="234">
        <f t="shared" si="9"/>
        <v>-120358.76222112752</v>
      </c>
      <c r="W60" s="234">
        <f t="shared" si="9"/>
        <v>-126978.49414328951</v>
      </c>
      <c r="X60" s="234">
        <f t="shared" si="9"/>
        <v>-133962.31132117042</v>
      </c>
      <c r="Y60" s="234">
        <f t="shared" si="9"/>
        <v>-141330.23844383479</v>
      </c>
      <c r="Z60" s="234">
        <f t="shared" si="9"/>
        <v>-149103.40155824568</v>
      </c>
      <c r="AA60" s="234">
        <f t="shared" ref="AA60:AP60" si="10">SUM(AA61:AA65)</f>
        <v>-157304.08864394919</v>
      </c>
      <c r="AB60" s="234">
        <f t="shared" si="10"/>
        <v>-165955.81351936641</v>
      </c>
      <c r="AC60" s="234">
        <f t="shared" si="10"/>
        <v>-175083.38326293154</v>
      </c>
      <c r="AD60" s="234">
        <f t="shared" si="10"/>
        <v>-184712.96934239275</v>
      </c>
      <c r="AE60" s="234">
        <f t="shared" si="10"/>
        <v>-194872.18265622435</v>
      </c>
      <c r="AF60" s="234">
        <f t="shared" si="10"/>
        <v>-205590.15270231667</v>
      </c>
      <c r="AG60" s="234">
        <f t="shared" si="10"/>
        <v>-216897.61110094408</v>
      </c>
      <c r="AH60" s="234">
        <f t="shared" si="10"/>
        <v>-228826.97971149598</v>
      </c>
      <c r="AI60" s="234">
        <f t="shared" si="10"/>
        <v>-241412.46359562827</v>
      </c>
      <c r="AJ60" s="234">
        <f t="shared" si="10"/>
        <v>-254690.14909338782</v>
      </c>
      <c r="AK60" s="234">
        <f t="shared" si="10"/>
        <v>-268698.10729352414</v>
      </c>
      <c r="AL60" s="234">
        <f t="shared" si="10"/>
        <v>-283476.50319466792</v>
      </c>
      <c r="AM60" s="234">
        <f t="shared" si="10"/>
        <v>-299067.71087037463</v>
      </c>
      <c r="AN60" s="234">
        <f t="shared" si="10"/>
        <v>-315516.43496824522</v>
      </c>
      <c r="AO60" s="234">
        <f t="shared" si="10"/>
        <v>-332869.83889149874</v>
      </c>
      <c r="AP60" s="234">
        <f t="shared" si="10"/>
        <v>-351177.68003053113</v>
      </c>
    </row>
    <row r="61" spans="1:45" x14ac:dyDescent="0.2">
      <c r="A61" s="242" t="s">
        <v>322</v>
      </c>
      <c r="B61" s="234"/>
      <c r="C61" s="234">
        <f>-IF(C$47&lt;=$B$30,0,$B$29*(1+C$49)*$B$28)</f>
        <v>-43519.207662799992</v>
      </c>
      <c r="D61" s="234">
        <f>-IF(D$47&lt;=$B$30,0,$B$29*(1+D$49)*$B$28)</f>
        <v>-45912.764084253991</v>
      </c>
      <c r="E61" s="234">
        <f t="shared" ref="E61:AP61" si="11">-IF(E$47&lt;=$B$30,0,$B$29*(1+E$49)*$B$28)</f>
        <v>-48437.966108887958</v>
      </c>
      <c r="F61" s="234">
        <f t="shared" si="11"/>
        <v>-51102.054244876803</v>
      </c>
      <c r="G61" s="234">
        <f t="shared" si="11"/>
        <v>-53912.667228345017</v>
      </c>
      <c r="H61" s="234">
        <f t="shared" si="11"/>
        <v>-56877.863925903992</v>
      </c>
      <c r="I61" s="234">
        <f t="shared" si="11"/>
        <v>-60006.146441828707</v>
      </c>
      <c r="J61" s="234">
        <f t="shared" si="11"/>
        <v>-63306.484496129284</v>
      </c>
      <c r="K61" s="234">
        <f t="shared" si="11"/>
        <v>-66788.341143416386</v>
      </c>
      <c r="L61" s="234">
        <f t="shared" si="11"/>
        <v>-70461.699906304289</v>
      </c>
      <c r="M61" s="234">
        <f t="shared" si="11"/>
        <v>-74337.093401151025</v>
      </c>
      <c r="N61" s="234">
        <f t="shared" si="11"/>
        <v>-78425.63353821433</v>
      </c>
      <c r="O61" s="234">
        <f t="shared" si="11"/>
        <v>-82739.043382816119</v>
      </c>
      <c r="P61" s="234">
        <f t="shared" si="11"/>
        <v>-87289.690768870991</v>
      </c>
      <c r="Q61" s="234">
        <f t="shared" si="11"/>
        <v>-92090.623761158888</v>
      </c>
      <c r="R61" s="234">
        <f t="shared" si="11"/>
        <v>-97155.608068022615</v>
      </c>
      <c r="S61" s="234">
        <f t="shared" si="11"/>
        <v>-102499.16651176386</v>
      </c>
      <c r="T61" s="234">
        <f t="shared" si="11"/>
        <v>-108136.62066991086</v>
      </c>
      <c r="U61" s="234">
        <f t="shared" si="11"/>
        <v>-114084.13480675594</v>
      </c>
      <c r="V61" s="234">
        <f t="shared" si="11"/>
        <v>-120358.76222112752</v>
      </c>
      <c r="W61" s="234">
        <f t="shared" si="11"/>
        <v>-126978.49414328951</v>
      </c>
      <c r="X61" s="234">
        <f t="shared" si="11"/>
        <v>-133962.31132117042</v>
      </c>
      <c r="Y61" s="234">
        <f t="shared" si="11"/>
        <v>-141330.23844383479</v>
      </c>
      <c r="Z61" s="234">
        <f t="shared" si="11"/>
        <v>-149103.40155824568</v>
      </c>
      <c r="AA61" s="234">
        <f t="shared" si="11"/>
        <v>-157304.08864394919</v>
      </c>
      <c r="AB61" s="234">
        <f t="shared" si="11"/>
        <v>-165955.81351936641</v>
      </c>
      <c r="AC61" s="234">
        <f t="shared" si="11"/>
        <v>-175083.38326293154</v>
      </c>
      <c r="AD61" s="234">
        <f t="shared" si="11"/>
        <v>-184712.96934239275</v>
      </c>
      <c r="AE61" s="234">
        <f t="shared" si="11"/>
        <v>-194872.18265622435</v>
      </c>
      <c r="AF61" s="234">
        <f t="shared" si="11"/>
        <v>-205590.15270231667</v>
      </c>
      <c r="AG61" s="234">
        <f t="shared" si="11"/>
        <v>-216897.61110094408</v>
      </c>
      <c r="AH61" s="234">
        <f t="shared" si="11"/>
        <v>-228826.97971149598</v>
      </c>
      <c r="AI61" s="234">
        <f t="shared" si="11"/>
        <v>-241412.46359562827</v>
      </c>
      <c r="AJ61" s="234">
        <f t="shared" si="11"/>
        <v>-254690.14909338782</v>
      </c>
      <c r="AK61" s="234">
        <f t="shared" si="11"/>
        <v>-268698.10729352414</v>
      </c>
      <c r="AL61" s="234">
        <f t="shared" si="11"/>
        <v>-283476.50319466792</v>
      </c>
      <c r="AM61" s="234">
        <f t="shared" si="11"/>
        <v>-299067.71087037463</v>
      </c>
      <c r="AN61" s="234">
        <f t="shared" si="11"/>
        <v>-315516.43496824522</v>
      </c>
      <c r="AO61" s="234">
        <f t="shared" si="11"/>
        <v>-332869.83889149874</v>
      </c>
      <c r="AP61" s="234">
        <f t="shared" si="11"/>
        <v>-351177.68003053113</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568</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568</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572</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320</v>
      </c>
      <c r="B66" s="241">
        <f t="shared" ref="B66:AO66" si="12">B59+B60</f>
        <v>4113346.6099999994</v>
      </c>
      <c r="C66" s="241">
        <f t="shared" si="12"/>
        <v>-43519.207662799992</v>
      </c>
      <c r="D66" s="241">
        <f t="shared" si="12"/>
        <v>-45912.764084253991</v>
      </c>
      <c r="E66" s="241">
        <f t="shared" si="12"/>
        <v>-48437.966108887958</v>
      </c>
      <c r="F66" s="241">
        <f t="shared" si="12"/>
        <v>-51102.054244876803</v>
      </c>
      <c r="G66" s="241">
        <f t="shared" si="12"/>
        <v>-53912.667228345017</v>
      </c>
      <c r="H66" s="241">
        <f t="shared" si="12"/>
        <v>-56877.863925903992</v>
      </c>
      <c r="I66" s="241">
        <f t="shared" si="12"/>
        <v>-60006.146441828707</v>
      </c>
      <c r="J66" s="241">
        <f t="shared" si="12"/>
        <v>-63306.484496129284</v>
      </c>
      <c r="K66" s="241">
        <f t="shared" si="12"/>
        <v>-66788.341143416386</v>
      </c>
      <c r="L66" s="241">
        <f t="shared" si="12"/>
        <v>-70461.699906304289</v>
      </c>
      <c r="M66" s="241">
        <f t="shared" si="12"/>
        <v>-74337.093401151025</v>
      </c>
      <c r="N66" s="241">
        <f t="shared" si="12"/>
        <v>-78425.63353821433</v>
      </c>
      <c r="O66" s="241">
        <f t="shared" si="12"/>
        <v>-82739.043382816119</v>
      </c>
      <c r="P66" s="241">
        <f t="shared" si="12"/>
        <v>-87289.690768870991</v>
      </c>
      <c r="Q66" s="241">
        <f t="shared" si="12"/>
        <v>-92090.623761158888</v>
      </c>
      <c r="R66" s="241">
        <f t="shared" si="12"/>
        <v>-97155.608068022615</v>
      </c>
      <c r="S66" s="241">
        <f t="shared" si="12"/>
        <v>-102499.16651176386</v>
      </c>
      <c r="T66" s="241">
        <f t="shared" si="12"/>
        <v>-108136.62066991086</v>
      </c>
      <c r="U66" s="241">
        <f t="shared" si="12"/>
        <v>-114084.13480675594</v>
      </c>
      <c r="V66" s="241">
        <f t="shared" si="12"/>
        <v>-120358.76222112752</v>
      </c>
      <c r="W66" s="241">
        <f t="shared" si="12"/>
        <v>-126978.49414328951</v>
      </c>
      <c r="X66" s="241">
        <f t="shared" si="12"/>
        <v>-133962.31132117042</v>
      </c>
      <c r="Y66" s="241">
        <f t="shared" si="12"/>
        <v>-141330.23844383479</v>
      </c>
      <c r="Z66" s="241">
        <f t="shared" si="12"/>
        <v>-149103.40155824568</v>
      </c>
      <c r="AA66" s="241">
        <f t="shared" si="12"/>
        <v>-157304.08864394919</v>
      </c>
      <c r="AB66" s="241">
        <f t="shared" si="12"/>
        <v>-165955.81351936641</v>
      </c>
      <c r="AC66" s="241">
        <f t="shared" si="12"/>
        <v>-175083.38326293154</v>
      </c>
      <c r="AD66" s="241">
        <f t="shared" si="12"/>
        <v>-184712.96934239275</v>
      </c>
      <c r="AE66" s="241">
        <f t="shared" si="12"/>
        <v>-194872.18265622435</v>
      </c>
      <c r="AF66" s="241">
        <f t="shared" si="12"/>
        <v>-205590.15270231667</v>
      </c>
      <c r="AG66" s="241">
        <f t="shared" si="12"/>
        <v>-216897.61110094408</v>
      </c>
      <c r="AH66" s="241">
        <f t="shared" si="12"/>
        <v>-228826.97971149598</v>
      </c>
      <c r="AI66" s="241">
        <f t="shared" si="12"/>
        <v>-241412.46359562827</v>
      </c>
      <c r="AJ66" s="241">
        <f t="shared" si="12"/>
        <v>-254690.14909338782</v>
      </c>
      <c r="AK66" s="241">
        <f t="shared" si="12"/>
        <v>-268698.10729352414</v>
      </c>
      <c r="AL66" s="241">
        <f t="shared" si="12"/>
        <v>-283476.50319466792</v>
      </c>
      <c r="AM66" s="241">
        <f t="shared" si="12"/>
        <v>-299067.71087037463</v>
      </c>
      <c r="AN66" s="241">
        <f t="shared" si="12"/>
        <v>-315516.43496824522</v>
      </c>
      <c r="AO66" s="241">
        <f t="shared" si="12"/>
        <v>-332869.83889149874</v>
      </c>
      <c r="AP66" s="241">
        <f>AP59+AP60</f>
        <v>-351177.68003053113</v>
      </c>
    </row>
    <row r="67" spans="1:45" x14ac:dyDescent="0.2">
      <c r="A67" s="242" t="s">
        <v>315</v>
      </c>
      <c r="B67" s="244"/>
      <c r="C67" s="234">
        <f>-($B$25)*1.18*$B$28/$B$27</f>
        <v>-194149.96235199994</v>
      </c>
      <c r="D67" s="234">
        <f>C67</f>
        <v>-194149.96235199994</v>
      </c>
      <c r="E67" s="234">
        <f t="shared" ref="E67:AP67" si="13">D67</f>
        <v>-194149.96235199994</v>
      </c>
      <c r="F67" s="234">
        <f t="shared" si="13"/>
        <v>-194149.96235199994</v>
      </c>
      <c r="G67" s="234">
        <f t="shared" si="13"/>
        <v>-194149.96235199994</v>
      </c>
      <c r="H67" s="234">
        <f t="shared" si="13"/>
        <v>-194149.96235199994</v>
      </c>
      <c r="I67" s="234">
        <f t="shared" si="13"/>
        <v>-194149.96235199994</v>
      </c>
      <c r="J67" s="234">
        <f t="shared" si="13"/>
        <v>-194149.96235199994</v>
      </c>
      <c r="K67" s="234">
        <f t="shared" si="13"/>
        <v>-194149.96235199994</v>
      </c>
      <c r="L67" s="234">
        <f t="shared" si="13"/>
        <v>-194149.96235199994</v>
      </c>
      <c r="M67" s="234">
        <f t="shared" si="13"/>
        <v>-194149.96235199994</v>
      </c>
      <c r="N67" s="234">
        <f t="shared" si="13"/>
        <v>-194149.96235199994</v>
      </c>
      <c r="O67" s="234">
        <f t="shared" si="13"/>
        <v>-194149.96235199994</v>
      </c>
      <c r="P67" s="234">
        <f t="shared" si="13"/>
        <v>-194149.96235199994</v>
      </c>
      <c r="Q67" s="234">
        <f t="shared" si="13"/>
        <v>-194149.96235199994</v>
      </c>
      <c r="R67" s="234">
        <f t="shared" si="13"/>
        <v>-194149.96235199994</v>
      </c>
      <c r="S67" s="234">
        <f t="shared" si="13"/>
        <v>-194149.96235199994</v>
      </c>
      <c r="T67" s="234">
        <f t="shared" si="13"/>
        <v>-194149.96235199994</v>
      </c>
      <c r="U67" s="234">
        <f t="shared" si="13"/>
        <v>-194149.96235199994</v>
      </c>
      <c r="V67" s="234">
        <f t="shared" si="13"/>
        <v>-194149.96235199994</v>
      </c>
      <c r="W67" s="234">
        <f t="shared" si="13"/>
        <v>-194149.96235199994</v>
      </c>
      <c r="X67" s="234">
        <f t="shared" si="13"/>
        <v>-194149.96235199994</v>
      </c>
      <c r="Y67" s="234">
        <f t="shared" si="13"/>
        <v>-194149.96235199994</v>
      </c>
      <c r="Z67" s="234">
        <f t="shared" si="13"/>
        <v>-194149.96235199994</v>
      </c>
      <c r="AA67" s="234">
        <f t="shared" si="13"/>
        <v>-194149.96235199994</v>
      </c>
      <c r="AB67" s="234">
        <f t="shared" si="13"/>
        <v>-194149.96235199994</v>
      </c>
      <c r="AC67" s="234">
        <f t="shared" si="13"/>
        <v>-194149.96235199994</v>
      </c>
      <c r="AD67" s="234">
        <f t="shared" si="13"/>
        <v>-194149.96235199994</v>
      </c>
      <c r="AE67" s="234">
        <f t="shared" si="13"/>
        <v>-194149.96235199994</v>
      </c>
      <c r="AF67" s="234">
        <f t="shared" si="13"/>
        <v>-194149.96235199994</v>
      </c>
      <c r="AG67" s="234">
        <f t="shared" si="13"/>
        <v>-194149.96235199994</v>
      </c>
      <c r="AH67" s="234">
        <f t="shared" si="13"/>
        <v>-194149.96235199994</v>
      </c>
      <c r="AI67" s="234">
        <f t="shared" si="13"/>
        <v>-194149.96235199994</v>
      </c>
      <c r="AJ67" s="234">
        <f t="shared" si="13"/>
        <v>-194149.96235199994</v>
      </c>
      <c r="AK67" s="234">
        <f t="shared" si="13"/>
        <v>-194149.96235199994</v>
      </c>
      <c r="AL67" s="234">
        <f t="shared" si="13"/>
        <v>-194149.96235199994</v>
      </c>
      <c r="AM67" s="234">
        <f t="shared" si="13"/>
        <v>-194149.96235199994</v>
      </c>
      <c r="AN67" s="234">
        <f t="shared" si="13"/>
        <v>-194149.96235199994</v>
      </c>
      <c r="AO67" s="234">
        <f t="shared" si="13"/>
        <v>-194149.96235199994</v>
      </c>
      <c r="AP67" s="234">
        <f t="shared" si="13"/>
        <v>-194149.96235199994</v>
      </c>
      <c r="AQ67" s="245">
        <f>SUM(B67:AA67)/1.18</f>
        <v>-4113346.6600000015</v>
      </c>
      <c r="AR67" s="246">
        <f>SUM(B67:AF67)/1.18</f>
        <v>-4936015.9920000024</v>
      </c>
      <c r="AS67" s="246">
        <f>SUM(B67:AP67)/1.18</f>
        <v>-6581354.6560000041</v>
      </c>
    </row>
    <row r="68" spans="1:45" ht="28.5" x14ac:dyDescent="0.2">
      <c r="A68" s="243" t="s">
        <v>316</v>
      </c>
      <c r="B68" s="241">
        <f t="shared" ref="B68:J68" si="14">B66+B67</f>
        <v>4113346.6099999994</v>
      </c>
      <c r="C68" s="241">
        <f>C66+C67</f>
        <v>-237669.17001479992</v>
      </c>
      <c r="D68" s="241">
        <f>D66+D67</f>
        <v>-240062.72643625393</v>
      </c>
      <c r="E68" s="241">
        <f t="shared" si="14"/>
        <v>-242587.9284608879</v>
      </c>
      <c r="F68" s="241">
        <f>F66+C67</f>
        <v>-245252.01659687675</v>
      </c>
      <c r="G68" s="241">
        <f t="shared" si="14"/>
        <v>-248062.62958034495</v>
      </c>
      <c r="H68" s="241">
        <f t="shared" si="14"/>
        <v>-251027.82627790392</v>
      </c>
      <c r="I68" s="241">
        <f t="shared" si="14"/>
        <v>-254156.10879382864</v>
      </c>
      <c r="J68" s="241">
        <f t="shared" si="14"/>
        <v>-257456.44684812921</v>
      </c>
      <c r="K68" s="241">
        <f>K66+K67</f>
        <v>-260938.30349541633</v>
      </c>
      <c r="L68" s="241">
        <f>L66+L67</f>
        <v>-264611.66225830425</v>
      </c>
      <c r="M68" s="241">
        <f t="shared" ref="M68:AO68" si="15">M66+M67</f>
        <v>-268487.05575315095</v>
      </c>
      <c r="N68" s="241">
        <f t="shared" si="15"/>
        <v>-272575.59589021426</v>
      </c>
      <c r="O68" s="241">
        <f t="shared" si="15"/>
        <v>-276889.00573481608</v>
      </c>
      <c r="P68" s="241">
        <f t="shared" si="15"/>
        <v>-281439.65312087093</v>
      </c>
      <c r="Q68" s="241">
        <f t="shared" si="15"/>
        <v>-286240.58611315885</v>
      </c>
      <c r="R68" s="241">
        <f t="shared" si="15"/>
        <v>-291305.57042002259</v>
      </c>
      <c r="S68" s="241">
        <f t="shared" si="15"/>
        <v>-296649.12886376382</v>
      </c>
      <c r="T68" s="241">
        <f t="shared" si="15"/>
        <v>-302286.5830219108</v>
      </c>
      <c r="U68" s="241">
        <f t="shared" si="15"/>
        <v>-308234.09715875587</v>
      </c>
      <c r="V68" s="241">
        <f t="shared" si="15"/>
        <v>-314508.72457312746</v>
      </c>
      <c r="W68" s="241">
        <f t="shared" si="15"/>
        <v>-321128.45649528946</v>
      </c>
      <c r="X68" s="241">
        <f t="shared" si="15"/>
        <v>-328112.27367317036</v>
      </c>
      <c r="Y68" s="241">
        <f t="shared" si="15"/>
        <v>-335480.20079583477</v>
      </c>
      <c r="Z68" s="241">
        <f t="shared" si="15"/>
        <v>-343253.36391024559</v>
      </c>
      <c r="AA68" s="241">
        <f t="shared" si="15"/>
        <v>-351454.05099594913</v>
      </c>
      <c r="AB68" s="241">
        <f t="shared" si="15"/>
        <v>-360105.77587136638</v>
      </c>
      <c r="AC68" s="241">
        <f t="shared" si="15"/>
        <v>-369233.34561493149</v>
      </c>
      <c r="AD68" s="241">
        <f t="shared" si="15"/>
        <v>-378862.9316943927</v>
      </c>
      <c r="AE68" s="241">
        <f t="shared" si="15"/>
        <v>-389022.1450082243</v>
      </c>
      <c r="AF68" s="241">
        <f t="shared" si="15"/>
        <v>-399740.11505431659</v>
      </c>
      <c r="AG68" s="241">
        <f t="shared" si="15"/>
        <v>-411047.57345294405</v>
      </c>
      <c r="AH68" s="241">
        <f t="shared" si="15"/>
        <v>-422976.94206349592</v>
      </c>
      <c r="AI68" s="241">
        <f t="shared" si="15"/>
        <v>-435562.42594762822</v>
      </c>
      <c r="AJ68" s="241">
        <f t="shared" si="15"/>
        <v>-448840.11144538777</v>
      </c>
      <c r="AK68" s="241">
        <f t="shared" si="15"/>
        <v>-462848.06964552408</v>
      </c>
      <c r="AL68" s="241">
        <f t="shared" si="15"/>
        <v>-477626.46554666787</v>
      </c>
      <c r="AM68" s="241">
        <f t="shared" si="15"/>
        <v>-493217.67322237458</v>
      </c>
      <c r="AN68" s="241">
        <f t="shared" si="15"/>
        <v>-509666.39732024516</v>
      </c>
      <c r="AO68" s="241">
        <f t="shared" si="15"/>
        <v>-527019.80124349869</v>
      </c>
      <c r="AP68" s="241">
        <f>AP66+AP67</f>
        <v>-545327.64238253108</v>
      </c>
      <c r="AQ68" s="186">
        <v>25</v>
      </c>
      <c r="AR68" s="186">
        <v>30</v>
      </c>
      <c r="AS68" s="186">
        <v>40</v>
      </c>
    </row>
    <row r="69" spans="1:45" x14ac:dyDescent="0.2">
      <c r="A69" s="242" t="s">
        <v>314</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319</v>
      </c>
      <c r="B70" s="241">
        <f t="shared" ref="B70:AO70" si="17">B68+B69</f>
        <v>4113346.6099999994</v>
      </c>
      <c r="C70" s="241">
        <f t="shared" si="17"/>
        <v>-237669.17001479992</v>
      </c>
      <c r="D70" s="241">
        <f t="shared" si="17"/>
        <v>-240062.72643625393</v>
      </c>
      <c r="E70" s="241">
        <f t="shared" si="17"/>
        <v>-242587.9284608879</v>
      </c>
      <c r="F70" s="241">
        <f t="shared" si="17"/>
        <v>-245252.01659687675</v>
      </c>
      <c r="G70" s="241">
        <f t="shared" si="17"/>
        <v>-248062.62958034495</v>
      </c>
      <c r="H70" s="241">
        <f t="shared" si="17"/>
        <v>-251027.82627790392</v>
      </c>
      <c r="I70" s="241">
        <f t="shared" si="17"/>
        <v>-254156.10879382864</v>
      </c>
      <c r="J70" s="241">
        <f t="shared" si="17"/>
        <v>-257456.44684812921</v>
      </c>
      <c r="K70" s="241">
        <f t="shared" si="17"/>
        <v>-260938.30349541633</v>
      </c>
      <c r="L70" s="241">
        <f t="shared" si="17"/>
        <v>-264611.66225830425</v>
      </c>
      <c r="M70" s="241">
        <f t="shared" si="17"/>
        <v>-268487.05575315095</v>
      </c>
      <c r="N70" s="241">
        <f t="shared" si="17"/>
        <v>-272575.59589021426</v>
      </c>
      <c r="O70" s="241">
        <f t="shared" si="17"/>
        <v>-276889.00573481608</v>
      </c>
      <c r="P70" s="241">
        <f t="shared" si="17"/>
        <v>-281439.65312087093</v>
      </c>
      <c r="Q70" s="241">
        <f t="shared" si="17"/>
        <v>-286240.58611315885</v>
      </c>
      <c r="R70" s="241">
        <f t="shared" si="17"/>
        <v>-291305.57042002259</v>
      </c>
      <c r="S70" s="241">
        <f t="shared" si="17"/>
        <v>-296649.12886376382</v>
      </c>
      <c r="T70" s="241">
        <f t="shared" si="17"/>
        <v>-302286.5830219108</v>
      </c>
      <c r="U70" s="241">
        <f t="shared" si="17"/>
        <v>-308234.09715875587</v>
      </c>
      <c r="V70" s="241">
        <f t="shared" si="17"/>
        <v>-314508.72457312746</v>
      </c>
      <c r="W70" s="241">
        <f t="shared" si="17"/>
        <v>-321128.45649528946</v>
      </c>
      <c r="X70" s="241">
        <f t="shared" si="17"/>
        <v>-328112.27367317036</v>
      </c>
      <c r="Y70" s="241">
        <f t="shared" si="17"/>
        <v>-335480.20079583477</v>
      </c>
      <c r="Z70" s="241">
        <f t="shared" si="17"/>
        <v>-343253.36391024559</v>
      </c>
      <c r="AA70" s="241">
        <f t="shared" si="17"/>
        <v>-351454.05099594913</v>
      </c>
      <c r="AB70" s="241">
        <f t="shared" si="17"/>
        <v>-360105.77587136638</v>
      </c>
      <c r="AC70" s="241">
        <f t="shared" si="17"/>
        <v>-369233.34561493149</v>
      </c>
      <c r="AD70" s="241">
        <f t="shared" si="17"/>
        <v>-378862.9316943927</v>
      </c>
      <c r="AE70" s="241">
        <f t="shared" si="17"/>
        <v>-389022.1450082243</v>
      </c>
      <c r="AF70" s="241">
        <f t="shared" si="17"/>
        <v>-399740.11505431659</v>
      </c>
      <c r="AG70" s="241">
        <f t="shared" si="17"/>
        <v>-411047.57345294405</v>
      </c>
      <c r="AH70" s="241">
        <f t="shared" si="17"/>
        <v>-422976.94206349592</v>
      </c>
      <c r="AI70" s="241">
        <f t="shared" si="17"/>
        <v>-435562.42594762822</v>
      </c>
      <c r="AJ70" s="241">
        <f t="shared" si="17"/>
        <v>-448840.11144538777</v>
      </c>
      <c r="AK70" s="241">
        <f t="shared" si="17"/>
        <v>-462848.06964552408</v>
      </c>
      <c r="AL70" s="241">
        <f t="shared" si="17"/>
        <v>-477626.46554666787</v>
      </c>
      <c r="AM70" s="241">
        <f t="shared" si="17"/>
        <v>-493217.67322237458</v>
      </c>
      <c r="AN70" s="241">
        <f t="shared" si="17"/>
        <v>-509666.39732024516</v>
      </c>
      <c r="AO70" s="241">
        <f t="shared" si="17"/>
        <v>-527019.80124349869</v>
      </c>
      <c r="AP70" s="241">
        <f>AP68+AP69</f>
        <v>-545327.64238253108</v>
      </c>
    </row>
    <row r="71" spans="1:45" x14ac:dyDescent="0.2">
      <c r="A71" s="242" t="s">
        <v>313</v>
      </c>
      <c r="B71" s="234">
        <f t="shared" ref="B71:AP71" si="18">-B70*$B$36</f>
        <v>-822669.32199999993</v>
      </c>
      <c r="C71" s="234">
        <f t="shared" si="18"/>
        <v>47533.834002959986</v>
      </c>
      <c r="D71" s="234">
        <f t="shared" si="18"/>
        <v>48012.545287250789</v>
      </c>
      <c r="E71" s="234">
        <f t="shared" si="18"/>
        <v>48517.585692177585</v>
      </c>
      <c r="F71" s="234">
        <f t="shared" si="18"/>
        <v>49050.403319375357</v>
      </c>
      <c r="G71" s="234">
        <f t="shared" si="18"/>
        <v>49612.525916068989</v>
      </c>
      <c r="H71" s="234">
        <f t="shared" si="18"/>
        <v>50205.56525558079</v>
      </c>
      <c r="I71" s="234">
        <f t="shared" si="18"/>
        <v>50831.221758765729</v>
      </c>
      <c r="J71" s="234">
        <f t="shared" si="18"/>
        <v>51491.289369625847</v>
      </c>
      <c r="K71" s="234">
        <f t="shared" si="18"/>
        <v>52187.660699083266</v>
      </c>
      <c r="L71" s="234">
        <f t="shared" si="18"/>
        <v>52922.332451660855</v>
      </c>
      <c r="M71" s="234">
        <f t="shared" si="18"/>
        <v>53697.411150630192</v>
      </c>
      <c r="N71" s="234">
        <f t="shared" si="18"/>
        <v>54515.119178042856</v>
      </c>
      <c r="O71" s="234">
        <f t="shared" si="18"/>
        <v>55377.801146963218</v>
      </c>
      <c r="P71" s="234">
        <f t="shared" si="18"/>
        <v>56287.930624174187</v>
      </c>
      <c r="Q71" s="234">
        <f t="shared" si="18"/>
        <v>57248.117222631772</v>
      </c>
      <c r="R71" s="234">
        <f t="shared" si="18"/>
        <v>58261.114084004519</v>
      </c>
      <c r="S71" s="234">
        <f t="shared" si="18"/>
        <v>59329.825772752767</v>
      </c>
      <c r="T71" s="234">
        <f t="shared" si="18"/>
        <v>60457.316604382162</v>
      </c>
      <c r="U71" s="234">
        <f t="shared" si="18"/>
        <v>61646.819431751181</v>
      </c>
      <c r="V71" s="234">
        <f t="shared" si="18"/>
        <v>62901.744914625495</v>
      </c>
      <c r="W71" s="234">
        <f t="shared" si="18"/>
        <v>64225.691299057893</v>
      </c>
      <c r="X71" s="234">
        <f t="shared" si="18"/>
        <v>65622.45473463407</v>
      </c>
      <c r="Y71" s="234">
        <f t="shared" si="18"/>
        <v>67096.040159166951</v>
      </c>
      <c r="Z71" s="234">
        <f t="shared" si="18"/>
        <v>68650.672782049121</v>
      </c>
      <c r="AA71" s="234">
        <f t="shared" si="18"/>
        <v>70290.810199189829</v>
      </c>
      <c r="AB71" s="234">
        <f t="shared" si="18"/>
        <v>72021.155174273285</v>
      </c>
      <c r="AC71" s="234">
        <f t="shared" si="18"/>
        <v>73846.669122986306</v>
      </c>
      <c r="AD71" s="234">
        <f t="shared" si="18"/>
        <v>75772.586338878536</v>
      </c>
      <c r="AE71" s="234">
        <f t="shared" si="18"/>
        <v>77804.429001644865</v>
      </c>
      <c r="AF71" s="234">
        <f t="shared" si="18"/>
        <v>79948.023010863326</v>
      </c>
      <c r="AG71" s="234">
        <f t="shared" si="18"/>
        <v>82209.51469058881</v>
      </c>
      <c r="AH71" s="234">
        <f t="shared" si="18"/>
        <v>84595.388412699191</v>
      </c>
      <c r="AI71" s="234">
        <f t="shared" si="18"/>
        <v>87112.485189525643</v>
      </c>
      <c r="AJ71" s="234">
        <f t="shared" si="18"/>
        <v>89768.022289077562</v>
      </c>
      <c r="AK71" s="234">
        <f t="shared" si="18"/>
        <v>92569.613929104817</v>
      </c>
      <c r="AL71" s="234">
        <f t="shared" si="18"/>
        <v>95525.293109333579</v>
      </c>
      <c r="AM71" s="234">
        <f t="shared" si="18"/>
        <v>98643.534644474916</v>
      </c>
      <c r="AN71" s="234">
        <f t="shared" si="18"/>
        <v>101933.27946404903</v>
      </c>
      <c r="AO71" s="234">
        <f t="shared" si="18"/>
        <v>105403.96024869975</v>
      </c>
      <c r="AP71" s="234">
        <f t="shared" si="18"/>
        <v>109065.52847650622</v>
      </c>
    </row>
    <row r="72" spans="1:45" ht="15" thickBot="1" x14ac:dyDescent="0.25">
      <c r="A72" s="247" t="s">
        <v>318</v>
      </c>
      <c r="B72" s="248">
        <f t="shared" ref="B72:AO72" si="19">B70+B71</f>
        <v>3290677.2879999997</v>
      </c>
      <c r="C72" s="248">
        <f t="shared" si="19"/>
        <v>-190135.33601183994</v>
      </c>
      <c r="D72" s="248">
        <f t="shared" si="19"/>
        <v>-192050.18114900315</v>
      </c>
      <c r="E72" s="248">
        <f t="shared" si="19"/>
        <v>-194070.34276871031</v>
      </c>
      <c r="F72" s="248">
        <f t="shared" si="19"/>
        <v>-196201.6132775014</v>
      </c>
      <c r="G72" s="248">
        <f t="shared" si="19"/>
        <v>-198450.10366427596</v>
      </c>
      <c r="H72" s="248">
        <f t="shared" si="19"/>
        <v>-200822.26102232313</v>
      </c>
      <c r="I72" s="248">
        <f t="shared" si="19"/>
        <v>-203324.88703506291</v>
      </c>
      <c r="J72" s="248">
        <f t="shared" si="19"/>
        <v>-205965.15747850336</v>
      </c>
      <c r="K72" s="248">
        <f t="shared" si="19"/>
        <v>-208750.64279633306</v>
      </c>
      <c r="L72" s="248">
        <f t="shared" si="19"/>
        <v>-211689.32980664339</v>
      </c>
      <c r="M72" s="248">
        <f t="shared" si="19"/>
        <v>-214789.64460252077</v>
      </c>
      <c r="N72" s="248">
        <f t="shared" si="19"/>
        <v>-218060.4767121714</v>
      </c>
      <c r="O72" s="248">
        <f t="shared" si="19"/>
        <v>-221511.20458785287</v>
      </c>
      <c r="P72" s="248">
        <f t="shared" si="19"/>
        <v>-225151.72249669675</v>
      </c>
      <c r="Q72" s="248">
        <f t="shared" si="19"/>
        <v>-228992.46889052709</v>
      </c>
      <c r="R72" s="248">
        <f t="shared" si="19"/>
        <v>-233044.45633601808</v>
      </c>
      <c r="S72" s="248">
        <f t="shared" si="19"/>
        <v>-237319.30309101107</v>
      </c>
      <c r="T72" s="248">
        <f t="shared" si="19"/>
        <v>-241829.26641752865</v>
      </c>
      <c r="U72" s="248">
        <f t="shared" si="19"/>
        <v>-246587.27772700469</v>
      </c>
      <c r="V72" s="248">
        <f t="shared" si="19"/>
        <v>-251606.97965850198</v>
      </c>
      <c r="W72" s="248">
        <f t="shared" si="19"/>
        <v>-256902.76519623157</v>
      </c>
      <c r="X72" s="248">
        <f t="shared" si="19"/>
        <v>-262489.81893853628</v>
      </c>
      <c r="Y72" s="248">
        <f t="shared" si="19"/>
        <v>-268384.1606366678</v>
      </c>
      <c r="Z72" s="248">
        <f t="shared" si="19"/>
        <v>-274602.69112819649</v>
      </c>
      <c r="AA72" s="248">
        <f t="shared" si="19"/>
        <v>-281163.24079675932</v>
      </c>
      <c r="AB72" s="248">
        <f t="shared" si="19"/>
        <v>-288084.62069709308</v>
      </c>
      <c r="AC72" s="248">
        <f t="shared" si="19"/>
        <v>-295386.67649194517</v>
      </c>
      <c r="AD72" s="248">
        <f t="shared" si="19"/>
        <v>-303090.34535551415</v>
      </c>
      <c r="AE72" s="248">
        <f t="shared" si="19"/>
        <v>-311217.71600657946</v>
      </c>
      <c r="AF72" s="248">
        <f t="shared" si="19"/>
        <v>-319792.09204345325</v>
      </c>
      <c r="AG72" s="248">
        <f t="shared" si="19"/>
        <v>-328838.05876235524</v>
      </c>
      <c r="AH72" s="248">
        <f t="shared" si="19"/>
        <v>-338381.55365079676</v>
      </c>
      <c r="AI72" s="248">
        <f t="shared" si="19"/>
        <v>-348449.94075810257</v>
      </c>
      <c r="AJ72" s="248">
        <f t="shared" si="19"/>
        <v>-359072.08915631019</v>
      </c>
      <c r="AK72" s="248">
        <f t="shared" si="19"/>
        <v>-370278.45571641927</v>
      </c>
      <c r="AL72" s="248">
        <f t="shared" si="19"/>
        <v>-382101.17243733432</v>
      </c>
      <c r="AM72" s="248">
        <f t="shared" si="19"/>
        <v>-394574.13857789966</v>
      </c>
      <c r="AN72" s="248">
        <f t="shared" si="19"/>
        <v>-407733.11785619613</v>
      </c>
      <c r="AO72" s="248">
        <f t="shared" si="19"/>
        <v>-421615.84099479893</v>
      </c>
      <c r="AP72" s="248">
        <f>AP70+AP71</f>
        <v>-436262.11390602484</v>
      </c>
    </row>
    <row r="73" spans="1:45" s="250" customFormat="1" ht="16.5" thickBot="1" x14ac:dyDescent="0.25">
      <c r="A73" s="237"/>
      <c r="B73" s="249">
        <f>B141</f>
        <v>0.5</v>
      </c>
      <c r="C73" s="249">
        <f t="shared" ref="C73:AP73" si="20">C141</f>
        <v>1.5</v>
      </c>
      <c r="D73" s="249">
        <f t="shared" si="20"/>
        <v>2.5</v>
      </c>
      <c r="E73" s="249">
        <f t="shared" si="20"/>
        <v>3.5</v>
      </c>
      <c r="F73" s="249">
        <f t="shared" si="20"/>
        <v>4.5</v>
      </c>
      <c r="G73" s="249">
        <f t="shared" si="20"/>
        <v>5.5</v>
      </c>
      <c r="H73" s="249">
        <f t="shared" si="20"/>
        <v>6.5</v>
      </c>
      <c r="I73" s="249">
        <f t="shared" si="20"/>
        <v>7.5</v>
      </c>
      <c r="J73" s="249">
        <f t="shared" si="20"/>
        <v>8.5</v>
      </c>
      <c r="K73" s="249">
        <f t="shared" si="20"/>
        <v>9.5</v>
      </c>
      <c r="L73" s="249">
        <f t="shared" si="20"/>
        <v>10.5</v>
      </c>
      <c r="M73" s="249">
        <f t="shared" si="20"/>
        <v>11.5</v>
      </c>
      <c r="N73" s="249">
        <f t="shared" si="20"/>
        <v>12.5</v>
      </c>
      <c r="O73" s="249">
        <f t="shared" si="20"/>
        <v>13.5</v>
      </c>
      <c r="P73" s="249">
        <f t="shared" si="20"/>
        <v>14.5</v>
      </c>
      <c r="Q73" s="249">
        <f t="shared" si="20"/>
        <v>15.5</v>
      </c>
      <c r="R73" s="249">
        <f t="shared" si="20"/>
        <v>16.5</v>
      </c>
      <c r="S73" s="249">
        <f t="shared" si="20"/>
        <v>17.5</v>
      </c>
      <c r="T73" s="249">
        <f t="shared" si="20"/>
        <v>18.5</v>
      </c>
      <c r="U73" s="249">
        <f t="shared" si="20"/>
        <v>19.5</v>
      </c>
      <c r="V73" s="249">
        <f t="shared" si="20"/>
        <v>20.5</v>
      </c>
      <c r="W73" s="249">
        <f t="shared" si="20"/>
        <v>21.5</v>
      </c>
      <c r="X73" s="249">
        <f t="shared" si="20"/>
        <v>22.5</v>
      </c>
      <c r="Y73" s="249">
        <f t="shared" si="20"/>
        <v>23.5</v>
      </c>
      <c r="Z73" s="249">
        <f t="shared" si="20"/>
        <v>24.5</v>
      </c>
      <c r="AA73" s="249">
        <f t="shared" si="20"/>
        <v>25.5</v>
      </c>
      <c r="AB73" s="249">
        <f t="shared" si="20"/>
        <v>26.5</v>
      </c>
      <c r="AC73" s="249">
        <f t="shared" si="20"/>
        <v>27.5</v>
      </c>
      <c r="AD73" s="249">
        <f t="shared" si="20"/>
        <v>28.5</v>
      </c>
      <c r="AE73" s="249">
        <f t="shared" si="20"/>
        <v>29.5</v>
      </c>
      <c r="AF73" s="249">
        <f t="shared" si="20"/>
        <v>30.5</v>
      </c>
      <c r="AG73" s="249">
        <f t="shared" si="20"/>
        <v>31.5</v>
      </c>
      <c r="AH73" s="249">
        <f t="shared" si="20"/>
        <v>32.5</v>
      </c>
      <c r="AI73" s="249">
        <f t="shared" si="20"/>
        <v>33.5</v>
      </c>
      <c r="AJ73" s="249">
        <f t="shared" si="20"/>
        <v>34.5</v>
      </c>
      <c r="AK73" s="249">
        <f t="shared" si="20"/>
        <v>35.5</v>
      </c>
      <c r="AL73" s="249">
        <f t="shared" si="20"/>
        <v>36.5</v>
      </c>
      <c r="AM73" s="249">
        <f t="shared" si="20"/>
        <v>37.5</v>
      </c>
      <c r="AN73" s="249">
        <f t="shared" si="20"/>
        <v>38.5</v>
      </c>
      <c r="AO73" s="249">
        <f t="shared" si="20"/>
        <v>39.5</v>
      </c>
      <c r="AP73" s="249">
        <f t="shared" si="20"/>
        <v>40.5</v>
      </c>
      <c r="AQ73" s="186"/>
      <c r="AR73" s="186"/>
      <c r="AS73" s="186"/>
    </row>
    <row r="74" spans="1:45" x14ac:dyDescent="0.2">
      <c r="A74" s="231" t="s">
        <v>317</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316</v>
      </c>
      <c r="B75" s="241">
        <f t="shared" ref="B75:AO75" si="22">B68</f>
        <v>4113346.6099999994</v>
      </c>
      <c r="C75" s="241">
        <f t="shared" si="22"/>
        <v>-237669.17001479992</v>
      </c>
      <c r="D75" s="241">
        <f>D68</f>
        <v>-240062.72643625393</v>
      </c>
      <c r="E75" s="241">
        <f t="shared" si="22"/>
        <v>-242587.9284608879</v>
      </c>
      <c r="F75" s="241">
        <f t="shared" si="22"/>
        <v>-245252.01659687675</v>
      </c>
      <c r="G75" s="241">
        <f t="shared" si="22"/>
        <v>-248062.62958034495</v>
      </c>
      <c r="H75" s="241">
        <f t="shared" si="22"/>
        <v>-251027.82627790392</v>
      </c>
      <c r="I75" s="241">
        <f t="shared" si="22"/>
        <v>-254156.10879382864</v>
      </c>
      <c r="J75" s="241">
        <f t="shared" si="22"/>
        <v>-257456.44684812921</v>
      </c>
      <c r="K75" s="241">
        <f t="shared" si="22"/>
        <v>-260938.30349541633</v>
      </c>
      <c r="L75" s="241">
        <f t="shared" si="22"/>
        <v>-264611.66225830425</v>
      </c>
      <c r="M75" s="241">
        <f t="shared" si="22"/>
        <v>-268487.05575315095</v>
      </c>
      <c r="N75" s="241">
        <f t="shared" si="22"/>
        <v>-272575.59589021426</v>
      </c>
      <c r="O75" s="241">
        <f t="shared" si="22"/>
        <v>-276889.00573481608</v>
      </c>
      <c r="P75" s="241">
        <f t="shared" si="22"/>
        <v>-281439.65312087093</v>
      </c>
      <c r="Q75" s="241">
        <f t="shared" si="22"/>
        <v>-286240.58611315885</v>
      </c>
      <c r="R75" s="241">
        <f t="shared" si="22"/>
        <v>-291305.57042002259</v>
      </c>
      <c r="S75" s="241">
        <f t="shared" si="22"/>
        <v>-296649.12886376382</v>
      </c>
      <c r="T75" s="241">
        <f t="shared" si="22"/>
        <v>-302286.5830219108</v>
      </c>
      <c r="U75" s="241">
        <f t="shared" si="22"/>
        <v>-308234.09715875587</v>
      </c>
      <c r="V75" s="241">
        <f t="shared" si="22"/>
        <v>-314508.72457312746</v>
      </c>
      <c r="W75" s="241">
        <f t="shared" si="22"/>
        <v>-321128.45649528946</v>
      </c>
      <c r="X75" s="241">
        <f t="shared" si="22"/>
        <v>-328112.27367317036</v>
      </c>
      <c r="Y75" s="241">
        <f t="shared" si="22"/>
        <v>-335480.20079583477</v>
      </c>
      <c r="Z75" s="241">
        <f t="shared" si="22"/>
        <v>-343253.36391024559</v>
      </c>
      <c r="AA75" s="241">
        <f t="shared" si="22"/>
        <v>-351454.05099594913</v>
      </c>
      <c r="AB75" s="241">
        <f t="shared" si="22"/>
        <v>-360105.77587136638</v>
      </c>
      <c r="AC75" s="241">
        <f t="shared" si="22"/>
        <v>-369233.34561493149</v>
      </c>
      <c r="AD75" s="241">
        <f t="shared" si="22"/>
        <v>-378862.9316943927</v>
      </c>
      <c r="AE75" s="241">
        <f t="shared" si="22"/>
        <v>-389022.1450082243</v>
      </c>
      <c r="AF75" s="241">
        <f t="shared" si="22"/>
        <v>-399740.11505431659</v>
      </c>
      <c r="AG75" s="241">
        <f t="shared" si="22"/>
        <v>-411047.57345294405</v>
      </c>
      <c r="AH75" s="241">
        <f t="shared" si="22"/>
        <v>-422976.94206349592</v>
      </c>
      <c r="AI75" s="241">
        <f t="shared" si="22"/>
        <v>-435562.42594762822</v>
      </c>
      <c r="AJ75" s="241">
        <f t="shared" si="22"/>
        <v>-448840.11144538777</v>
      </c>
      <c r="AK75" s="241">
        <f t="shared" si="22"/>
        <v>-462848.06964552408</v>
      </c>
      <c r="AL75" s="241">
        <f t="shared" si="22"/>
        <v>-477626.46554666787</v>
      </c>
      <c r="AM75" s="241">
        <f t="shared" si="22"/>
        <v>-493217.67322237458</v>
      </c>
      <c r="AN75" s="241">
        <f t="shared" si="22"/>
        <v>-509666.39732024516</v>
      </c>
      <c r="AO75" s="241">
        <f t="shared" si="22"/>
        <v>-527019.80124349869</v>
      </c>
      <c r="AP75" s="241">
        <f>AP68</f>
        <v>-545327.64238253108</v>
      </c>
    </row>
    <row r="76" spans="1:45" x14ac:dyDescent="0.2">
      <c r="A76" s="242" t="s">
        <v>315</v>
      </c>
      <c r="B76" s="234">
        <f t="shared" ref="B76:AO76" si="23">-B67</f>
        <v>0</v>
      </c>
      <c r="C76" s="234">
        <f>-C67</f>
        <v>194149.96235199994</v>
      </c>
      <c r="D76" s="234">
        <f t="shared" si="23"/>
        <v>194149.96235199994</v>
      </c>
      <c r="E76" s="234">
        <f t="shared" si="23"/>
        <v>194149.96235199994</v>
      </c>
      <c r="F76" s="234">
        <f>-C67</f>
        <v>194149.96235199994</v>
      </c>
      <c r="G76" s="234">
        <f t="shared" si="23"/>
        <v>194149.96235199994</v>
      </c>
      <c r="H76" s="234">
        <f t="shared" si="23"/>
        <v>194149.96235199994</v>
      </c>
      <c r="I76" s="234">
        <f t="shared" si="23"/>
        <v>194149.96235199994</v>
      </c>
      <c r="J76" s="234">
        <f t="shared" si="23"/>
        <v>194149.96235199994</v>
      </c>
      <c r="K76" s="234">
        <f t="shared" si="23"/>
        <v>194149.96235199994</v>
      </c>
      <c r="L76" s="234">
        <f>-L67</f>
        <v>194149.96235199994</v>
      </c>
      <c r="M76" s="234">
        <f>-M67</f>
        <v>194149.96235199994</v>
      </c>
      <c r="N76" s="234">
        <f t="shared" si="23"/>
        <v>194149.96235199994</v>
      </c>
      <c r="O76" s="234">
        <f t="shared" si="23"/>
        <v>194149.96235199994</v>
      </c>
      <c r="P76" s="234">
        <f t="shared" si="23"/>
        <v>194149.96235199994</v>
      </c>
      <c r="Q76" s="234">
        <f t="shared" si="23"/>
        <v>194149.96235199994</v>
      </c>
      <c r="R76" s="234">
        <f t="shared" si="23"/>
        <v>194149.96235199994</v>
      </c>
      <c r="S76" s="234">
        <f t="shared" si="23"/>
        <v>194149.96235199994</v>
      </c>
      <c r="T76" s="234">
        <f t="shared" si="23"/>
        <v>194149.96235199994</v>
      </c>
      <c r="U76" s="234">
        <f t="shared" si="23"/>
        <v>194149.96235199994</v>
      </c>
      <c r="V76" s="234">
        <f t="shared" si="23"/>
        <v>194149.96235199994</v>
      </c>
      <c r="W76" s="234">
        <f t="shared" si="23"/>
        <v>194149.96235199994</v>
      </c>
      <c r="X76" s="234">
        <f t="shared" si="23"/>
        <v>194149.96235199994</v>
      </c>
      <c r="Y76" s="234">
        <f t="shared" si="23"/>
        <v>194149.96235199994</v>
      </c>
      <c r="Z76" s="234">
        <f t="shared" si="23"/>
        <v>194149.96235199994</v>
      </c>
      <c r="AA76" s="234">
        <f t="shared" si="23"/>
        <v>194149.96235199994</v>
      </c>
      <c r="AB76" s="234">
        <f t="shared" si="23"/>
        <v>194149.96235199994</v>
      </c>
      <c r="AC76" s="234">
        <f t="shared" si="23"/>
        <v>194149.96235199994</v>
      </c>
      <c r="AD76" s="234">
        <f t="shared" si="23"/>
        <v>194149.96235199994</v>
      </c>
      <c r="AE76" s="234">
        <f t="shared" si="23"/>
        <v>194149.96235199994</v>
      </c>
      <c r="AF76" s="234">
        <f t="shared" si="23"/>
        <v>194149.96235199994</v>
      </c>
      <c r="AG76" s="234">
        <f t="shared" si="23"/>
        <v>194149.96235199994</v>
      </c>
      <c r="AH76" s="234">
        <f t="shared" si="23"/>
        <v>194149.96235199994</v>
      </c>
      <c r="AI76" s="234">
        <f t="shared" si="23"/>
        <v>194149.96235199994</v>
      </c>
      <c r="AJ76" s="234">
        <f t="shared" si="23"/>
        <v>194149.96235199994</v>
      </c>
      <c r="AK76" s="234">
        <f t="shared" si="23"/>
        <v>194149.96235199994</v>
      </c>
      <c r="AL76" s="234">
        <f t="shared" si="23"/>
        <v>194149.96235199994</v>
      </c>
      <c r="AM76" s="234">
        <f t="shared" si="23"/>
        <v>194149.96235199994</v>
      </c>
      <c r="AN76" s="234">
        <f t="shared" si="23"/>
        <v>194149.96235199994</v>
      </c>
      <c r="AO76" s="234">
        <f t="shared" si="23"/>
        <v>194149.96235199994</v>
      </c>
      <c r="AP76" s="234">
        <f>-AP67</f>
        <v>194149.96235199994</v>
      </c>
    </row>
    <row r="77" spans="1:45" x14ac:dyDescent="0.2">
      <c r="A77" s="242" t="s">
        <v>314</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313</v>
      </c>
      <c r="B78" s="234">
        <f>IF(SUM($B$71:B71)+SUM($A$78:A78)&gt;0,0,SUM($B$71:B71)-SUM($A$78:A78))</f>
        <v>-822669.32199999993</v>
      </c>
      <c r="C78" s="234">
        <f>IF(SUM($B$71:C71)+SUM($A$78:B78)&gt;0,0,SUM($B$71:C71)-SUM($A$78:B78))</f>
        <v>47533.834002960008</v>
      </c>
      <c r="D78" s="234">
        <f>IF(SUM($B$71:D71)+SUM($A$78:C78)&gt;0,0,SUM($B$71:D71)-SUM($A$78:C78))</f>
        <v>48012.545287250774</v>
      </c>
      <c r="E78" s="234">
        <f>IF(SUM($B$71:E71)+SUM($A$78:D78)&gt;0,0,SUM($B$71:E71)-SUM($A$78:D78))</f>
        <v>48517.585692177527</v>
      </c>
      <c r="F78" s="234">
        <f>IF(SUM($B$71:F71)+SUM($A$78:E78)&gt;0,0,SUM($B$71:F71)-SUM($A$78:E78))</f>
        <v>49050.403319375357</v>
      </c>
      <c r="G78" s="234">
        <f>IF(SUM($B$71:G71)+SUM($A$78:F78)&gt;0,0,SUM($B$71:G71)-SUM($A$78:F78))</f>
        <v>49612.525916069048</v>
      </c>
      <c r="H78" s="234">
        <f>IF(SUM($B$71:H71)+SUM($A$78:G78)&gt;0,0,SUM($B$71:H71)-SUM($A$78:G78))</f>
        <v>50205.565255580819</v>
      </c>
      <c r="I78" s="234">
        <f>IF(SUM($B$71:I71)+SUM($A$78:H78)&gt;0,0,SUM($B$71:I71)-SUM($A$78:H78))</f>
        <v>50831.221758765751</v>
      </c>
      <c r="J78" s="234">
        <f>IF(SUM($B$71:J71)+SUM($A$78:I78)&gt;0,0,SUM($B$71:J71)-SUM($A$78:I78))</f>
        <v>51491.289369625854</v>
      </c>
      <c r="K78" s="234">
        <f>IF(SUM($B$71:K71)+SUM($A$78:J78)&gt;0,0,SUM($B$71:K71)-SUM($A$78:J78))</f>
        <v>52187.660699083237</v>
      </c>
      <c r="L78" s="234">
        <f>IF(SUM($B$71:L71)+SUM($A$78:K78)&gt;0,0,SUM($B$71:L71)-SUM($A$78:K78))</f>
        <v>52922.332451660885</v>
      </c>
      <c r="M78" s="234">
        <f>IF(SUM($B$71:M71)+SUM($A$78:L78)&gt;0,0,SUM($B$71:M71)-SUM($A$78:L78))</f>
        <v>53697.411150630214</v>
      </c>
      <c r="N78" s="234">
        <f>IF(SUM($B$71:N71)+SUM($A$78:M78)&gt;0,0,SUM($B$71:N71)-SUM($A$78:M78))</f>
        <v>54515.119178042863</v>
      </c>
      <c r="O78" s="234">
        <f>IF(SUM($B$71:O71)+SUM($A$78:N78)&gt;0,0,SUM($B$71:O71)-SUM($A$78:N78))</f>
        <v>55377.801146963204</v>
      </c>
      <c r="P78" s="234">
        <f>IF(SUM($B$71:P71)+SUM($A$78:O78)&gt;0,0,SUM($B$71:P71)-SUM($A$78:O78))</f>
        <v>56287.930624174187</v>
      </c>
      <c r="Q78" s="234">
        <f>IF(SUM($B$71:Q71)+SUM($A$78:P78)&gt;0,0,SUM($B$71:Q71)-SUM($A$78:P78))</f>
        <v>57248.117222631772</v>
      </c>
      <c r="R78" s="234">
        <f>IF(SUM($B$71:R71)+SUM($A$78:Q78)&gt;0,0,SUM($B$71:R71)-SUM($A$78:Q78))</f>
        <v>58261.114084004519</v>
      </c>
      <c r="S78" s="234">
        <f>IF(SUM($B$71:S71)+SUM($A$78:R78)&gt;0,0,SUM($B$71:S71)-SUM($A$78:R78))</f>
        <v>0</v>
      </c>
      <c r="T78" s="234">
        <f>IF(SUM($B$71:T71)+SUM($A$78:S78)&gt;0,0,SUM($B$71:T71)-SUM($A$78:S78))</f>
        <v>0</v>
      </c>
      <c r="U78" s="234">
        <f>IF(SUM($B$71:U71)+SUM($A$78:T78)&gt;0,0,SUM($B$71:U71)-SUM($A$78:T78))</f>
        <v>0</v>
      </c>
      <c r="V78" s="234">
        <f>IF(SUM($B$71:V71)+SUM($A$78:U78)&gt;0,0,SUM($B$71:V71)-SUM($A$78:U78))</f>
        <v>0</v>
      </c>
      <c r="W78" s="234">
        <f>IF(SUM($B$71:W71)+SUM($A$78:V78)&gt;0,0,SUM($B$71:W71)-SUM($A$78:V78))</f>
        <v>0</v>
      </c>
      <c r="X78" s="234">
        <f>IF(SUM($B$71:X71)+SUM($A$78:W78)&gt;0,0,SUM($B$71:X71)-SUM($A$78:W78))</f>
        <v>0</v>
      </c>
      <c r="Y78" s="234">
        <f>IF(SUM($B$71:Y71)+SUM($A$78:X78)&gt;0,0,SUM($B$71:Y71)-SUM($A$78:X78))</f>
        <v>0</v>
      </c>
      <c r="Z78" s="234">
        <f>IF(SUM($B$71:Z71)+SUM($A$78:Y78)&gt;0,0,SUM($B$71:Z71)-SUM($A$78:Y78))</f>
        <v>0</v>
      </c>
      <c r="AA78" s="234">
        <f>IF(SUM($B$71:AA71)+SUM($A$78:Z78)&gt;0,0,SUM($B$71:AA71)-SUM($A$78:Z78))</f>
        <v>0</v>
      </c>
      <c r="AB78" s="234">
        <f>IF(SUM($B$71:AB71)+SUM($A$78:AA78)&gt;0,0,SUM($B$71:AB71)-SUM($A$78:AA78))</f>
        <v>0</v>
      </c>
      <c r="AC78" s="234">
        <f>IF(SUM($B$71:AC71)+SUM($A$78:AB78)&gt;0,0,SUM($B$71:AC71)-SUM($A$78:AB78))</f>
        <v>0</v>
      </c>
      <c r="AD78" s="234">
        <f>IF(SUM($B$71:AD71)+SUM($A$78:AC78)&gt;0,0,SUM($B$71:AD71)-SUM($A$78:AC78))</f>
        <v>0</v>
      </c>
      <c r="AE78" s="234">
        <f>IF(SUM($B$71:AE71)+SUM($A$78:AD78)&gt;0,0,SUM($B$71:AE71)-SUM($A$78:AD78))</f>
        <v>0</v>
      </c>
      <c r="AF78" s="234">
        <f>IF(SUM($B$71:AF71)+SUM($A$78:AE78)&gt;0,0,SUM($B$71:AF71)-SUM($A$78:AE78))</f>
        <v>0</v>
      </c>
      <c r="AG78" s="234">
        <f>IF(SUM($B$71:AG71)+SUM($A$78:AF78)&gt;0,0,SUM($B$71:AG71)-SUM($A$78:AF78))</f>
        <v>0</v>
      </c>
      <c r="AH78" s="234">
        <f>IF(SUM($B$71:AH71)+SUM($A$78:AG78)&gt;0,0,SUM($B$71:AH71)-SUM($A$78:AG78))</f>
        <v>0</v>
      </c>
      <c r="AI78" s="234">
        <f>IF(SUM($B$71:AI71)+SUM($A$78:AH78)&gt;0,0,SUM($B$71:AI71)-SUM($A$78:AH78))</f>
        <v>0</v>
      </c>
      <c r="AJ78" s="234">
        <f>IF(SUM($B$71:AJ71)+SUM($A$78:AI78)&gt;0,0,SUM($B$71:AJ71)-SUM($A$78:AI78))</f>
        <v>0</v>
      </c>
      <c r="AK78" s="234">
        <f>IF(SUM($B$71:AK71)+SUM($A$78:AJ78)&gt;0,0,SUM($B$71:AK71)-SUM($A$78:AJ78))</f>
        <v>0</v>
      </c>
      <c r="AL78" s="234">
        <f>IF(SUM($B$71:AL71)+SUM($A$78:AK78)&gt;0,0,SUM($B$71:AL71)-SUM($A$78:AK78))</f>
        <v>0</v>
      </c>
      <c r="AM78" s="234">
        <f>IF(SUM($B$71:AM71)+SUM($A$78:AL78)&gt;0,0,SUM($B$71:AM71)-SUM($A$78:AL78))</f>
        <v>0</v>
      </c>
      <c r="AN78" s="234">
        <f>IF(SUM($B$71:AN71)+SUM($A$78:AM78)&gt;0,0,SUM($B$71:AN71)-SUM($A$78:AM78))</f>
        <v>0</v>
      </c>
      <c r="AO78" s="234">
        <f>IF(SUM($B$71:AO71)+SUM($A$78:AN78)&gt;0,0,SUM($B$71:AO71)-SUM($A$78:AN78))</f>
        <v>0</v>
      </c>
      <c r="AP78" s="234">
        <f>IF(SUM($B$71:AP71)+SUM($A$78:AO78)&gt;0,0,SUM($B$71:AP71)-SUM($A$78:AO78))</f>
        <v>0</v>
      </c>
    </row>
    <row r="79" spans="1:45" x14ac:dyDescent="0.2">
      <c r="A79" s="242" t="s">
        <v>312</v>
      </c>
      <c r="B79" s="234">
        <f>IF(((SUM($B$59:B59)+SUM($B$61:B64))+SUM($B$81:B81))&lt;0,((SUM($B$59:B59)+SUM($B$61:B64))+SUM($B$81:B81))*0.18-SUM($A$79:A79),IF(SUM(A$79:$B79)&lt;0,0-SUM(A$79:$B79),0))</f>
        <v>-8.9999999664723863E-3</v>
      </c>
      <c r="C79" s="234">
        <f>IF(((SUM($B$59:C59)+SUM($B$61:C64))+SUM($B$81:C81))&lt;0,((SUM($B$59:C59)+SUM($B$61:C64))+SUM($B$81:C81))*0.18-SUM($A$79:B79),IF(SUM($B$79:B79)&lt;0,0-SUM($B$79:B79),0))</f>
        <v>-7833.4573793039744</v>
      </c>
      <c r="D79" s="234">
        <f>IF(((SUM($B$59:D59)+SUM($B$61:D64))+SUM($B$81:D81))&lt;0,((SUM($B$59:D59)+SUM($B$61:D64))+SUM($B$81:D81))*0.18-SUM($A$79:C79),IF(SUM($B$79:C79)&lt;0,0-SUM($B$79:C79),0))</f>
        <v>-8264.2975351657078</v>
      </c>
      <c r="E79" s="234">
        <f>IF(((SUM($B$59:E59)+SUM($B$61:E64))+SUM($B$81:E81))&lt;0,((SUM($B$59:E59)+SUM($B$61:E64))+SUM($B$81:E81))*0.18-SUM($A$79:D79),IF(SUM($B$79:D79)&lt;0,0-SUM($B$79:D79),0))</f>
        <v>-8718.8338995999111</v>
      </c>
      <c r="F79" s="234">
        <f>IF(((SUM($B$59:F59)+SUM($B$61:F64))+SUM($B$81:F81))&lt;0,((SUM($B$59:F59)+SUM($B$61:F64))+SUM($B$81:F81))*0.18-SUM($A$79:E79),IF(SUM($B$79:E79)&lt;0,0-SUM($B$79:E79),0))</f>
        <v>-9198.3697640777464</v>
      </c>
      <c r="G79" s="234">
        <f>IF(((SUM($B$59:G59)+SUM($B$61:G64))+SUM($B$81:G81))&lt;0,((SUM($B$59:G59)+SUM($B$61:G64))+SUM($B$81:G81))*0.18-SUM($A$79:F79),IF(SUM($B$79:F79)&lt;0,0-SUM($B$79:F79),0))</f>
        <v>-9704.2801011021511</v>
      </c>
      <c r="H79" s="234">
        <f>IF(((SUM($B$59:H59)+SUM($B$61:H64))+SUM($B$81:H81))&lt;0,((SUM($B$59:H59)+SUM($B$61:H64))+SUM($B$81:H81))*0.18-SUM($A$79:G79),IF(SUM($B$79:G79)&lt;0,0-SUM($B$79:G79),0))</f>
        <v>-10238.015506662727</v>
      </c>
      <c r="I79" s="234">
        <f>IF(((SUM($B$59:I59)+SUM($B$61:I64))+SUM($B$81:I81))&lt;0,((SUM($B$59:I59)+SUM($B$61:I64))+SUM($B$81:I81))*0.18-SUM($A$79:H79),IF(SUM($B$79:H79)&lt;0,0-SUM($B$79:H79),0))</f>
        <v>-10801.10635952912</v>
      </c>
      <c r="J79" s="234">
        <f>IF(((SUM($B$59:J59)+SUM($B$61:J64))+SUM($B$81:J81))&lt;0,((SUM($B$59:J59)+SUM($B$61:J64))+SUM($B$81:J81))*0.18-SUM($A$79:I79),IF(SUM($B$79:I79)&lt;0,0-SUM($B$79:I79),0))</f>
        <v>-11395.167209303261</v>
      </c>
      <c r="K79" s="234">
        <f>IF(((SUM($B$59:K59)+SUM($B$61:K64))+SUM($B$81:K81))&lt;0,((SUM($B$59:K59)+SUM($B$61:K64))+SUM($B$81:K81))*0.18-SUM($A$79:J79),IF(SUM($B$79:J79)&lt;0,0-SUM($B$79:J79),0))</f>
        <v>-12021.901405815006</v>
      </c>
      <c r="L79" s="234">
        <f>IF(((SUM($B$59:L59)+SUM($B$61:L64))+SUM($B$81:L81))&lt;0,((SUM($B$59:L59)+SUM($B$61:L64))+SUM($B$81:L81))*0.18-SUM($A$79:K79),IF(SUM($B$79:K79)&lt;0,0-SUM($B$79:K79),0))</f>
        <v>-12683.105983134723</v>
      </c>
      <c r="M79" s="234">
        <f>IF(((SUM($B$59:M59)+SUM($B$61:M64))+SUM($B$81:M81))&lt;0,((SUM($B$59:M59)+SUM($B$61:M64))+SUM($B$81:M81))*0.18-SUM($A$79:L79),IF(SUM($B$79:L79)&lt;0,0-SUM($B$79:L79),0))</f>
        <v>-13380.676812207224</v>
      </c>
      <c r="N79" s="234">
        <f>IF(((SUM($B$59:N59)+SUM($B$61:N64))+SUM($B$81:N81))&lt;0,((SUM($B$59:N59)+SUM($B$61:N64))+SUM($B$81:N81))*0.18-SUM($A$79:M79),IF(SUM($B$79:M79)&lt;0,0-SUM($B$79:M79),0))</f>
        <v>-14116.6140368786</v>
      </c>
      <c r="O79" s="234">
        <f>IF(((SUM($B$59:O59)+SUM($B$61:O64))+SUM($B$81:O81))&lt;0,((SUM($B$59:O59)+SUM($B$61:O64))+SUM($B$81:O81))*0.18-SUM($A$79:N79),IF(SUM($B$79:N79)&lt;0,0-SUM($B$79:N79),0))</f>
        <v>-14893.027808906889</v>
      </c>
      <c r="P79" s="234">
        <f>IF(((SUM($B$59:P59)+SUM($B$61:P64))+SUM($B$81:P81))&lt;0,((SUM($B$59:P59)+SUM($B$61:P64))+SUM($B$81:P81))*0.18-SUM($A$79:O79),IF(SUM($B$79:O79)&lt;0,0-SUM($B$79:O79),0))</f>
        <v>-15712.144338396785</v>
      </c>
      <c r="Q79" s="234">
        <f>IF(((SUM($B$59:Q59)+SUM($B$61:Q64))+SUM($B$81:Q81))&lt;0,((SUM($B$59:Q59)+SUM($B$61:Q64))+SUM($B$81:Q81))*0.18-SUM($A$79:P79),IF(SUM($B$79:P79)&lt;0,0-SUM($B$79:P79),0))</f>
        <v>-16576.312277008605</v>
      </c>
      <c r="R79" s="234">
        <f>IF(((SUM($B$59:R59)+SUM($B$61:R64))+SUM($B$81:R81))&lt;0,((SUM($B$59:R59)+SUM($B$61:R64))+SUM($B$81:R81))*0.18-SUM($A$79:Q79),IF(SUM($B$79:Q79)&lt;0,0-SUM($B$79:Q79),0))</f>
        <v>-17488.009452244034</v>
      </c>
      <c r="S79" s="234">
        <f>IF(((SUM($B$59:S59)+SUM($B$61:S64))+SUM($B$81:S81))&lt;0,((SUM($B$59:S59)+SUM($B$61:S64))+SUM($B$81:S81))*0.18-SUM($A$79:R79),IF(SUM($B$79:R79)&lt;0,0-SUM($B$79:R79),0))</f>
        <v>-18449.849972117459</v>
      </c>
      <c r="T79" s="234">
        <f>IF(((SUM($B$59:T59)+SUM($B$61:T64))+SUM($B$81:T81))&lt;0,((SUM($B$59:T59)+SUM($B$61:T64))+SUM($B$81:T81))*0.18-SUM($A$79:S79),IF(SUM($B$79:S79)&lt;0,0-SUM($B$79:S79),0))</f>
        <v>-19464.591720584023</v>
      </c>
      <c r="U79" s="234">
        <f>IF(((SUM($B$59:U59)+SUM($B$61:U64))+SUM($B$81:U81))&lt;0,((SUM($B$59:U59)+SUM($B$61:U64))+SUM($B$81:U81))*0.18-SUM($A$79:T79),IF(SUM($B$79:T79)&lt;0,0-SUM($B$79:T79),0))</f>
        <v>-20535.144265216077</v>
      </c>
      <c r="V79" s="234">
        <f>IF(((SUM($B$59:V59)+SUM($B$61:V64))+SUM($B$81:V81))&lt;0,((SUM($B$59:V59)+SUM($B$61:V64))+SUM($B$81:V81))*0.18-SUM($A$79:U79),IF(SUM($B$79:U79)&lt;0,0-SUM($B$79:U79),0))</f>
        <v>-21664.577199802879</v>
      </c>
      <c r="W79" s="234">
        <f>IF(((SUM($B$59:W59)+SUM($B$61:W64))+SUM($B$81:W81))&lt;0,((SUM($B$59:W59)+SUM($B$61:W64))+SUM($B$81:W81))*0.18-SUM($A$79:V79),IF(SUM($B$79:V79)&lt;0,0-SUM($B$79:V79),0))</f>
        <v>-22856.128945792152</v>
      </c>
      <c r="X79" s="234">
        <f>IF(((SUM($B$59:X59)+SUM($B$61:X64))+SUM($B$81:X81))&lt;0,((SUM($B$59:X59)+SUM($B$61:X64))+SUM($B$81:X81))*0.18-SUM($A$79:W79),IF(SUM($B$79:W79)&lt;0,0-SUM($B$79:W79),0))</f>
        <v>-24113.216037810664</v>
      </c>
      <c r="Y79" s="234">
        <f>IF(((SUM($B$59:Y59)+SUM($B$61:Y64))+SUM($B$81:Y81))&lt;0,((SUM($B$59:Y59)+SUM($B$61:Y64))+SUM($B$81:Y81))*0.18-SUM($A$79:X79),IF(SUM($B$79:X79)&lt;0,0-SUM($B$79:X79),0))</f>
        <v>-25439.44291989028</v>
      </c>
      <c r="Z79" s="234">
        <f>IF(((SUM($B$59:Z59)+SUM($B$61:Z64))+SUM($B$81:Z81))&lt;0,((SUM($B$59:Z59)+SUM($B$61:Z64))+SUM($B$81:Z81))*0.18-SUM($A$79:Y79),IF(SUM($B$79:Y79)&lt;0,0-SUM($B$79:Y79),0))</f>
        <v>-26838.612280484231</v>
      </c>
      <c r="AA79" s="234">
        <f>IF(((SUM($B$59:AA59)+SUM($B$61:AA64))+SUM($B$81:AA81))&lt;0,((SUM($B$59:AA59)+SUM($B$61:AA64))+SUM($B$81:AA81))*0.18-SUM($A$79:Z79),IF(SUM($B$79:Z79)&lt;0,0-SUM($B$79:Z79),0))</f>
        <v>-28314.735955910874</v>
      </c>
      <c r="AB79" s="234">
        <f>IF(((SUM($B$59:AB59)+SUM($B$61:AB64))+SUM($B$81:AB81))&lt;0,((SUM($B$59:AB59)+SUM($B$61:AB64))+SUM($B$81:AB81))*0.18-SUM($A$79:AA79),IF(SUM($B$79:AA79)&lt;0,0-SUM($B$79:AA79),0))</f>
        <v>-29872.046433485928</v>
      </c>
      <c r="AC79" s="234">
        <f>IF(((SUM($B$59:AC59)+SUM($B$61:AC64))+SUM($B$81:AC81))&lt;0,((SUM($B$59:AC59)+SUM($B$61:AC64))+SUM($B$81:AC81))*0.18-SUM($A$79:AB79),IF(SUM($B$79:AB79)&lt;0,0-SUM($B$79:AB79),0))</f>
        <v>-31515.008987327688</v>
      </c>
      <c r="AD79" s="234">
        <f>IF(((SUM($B$59:AD59)+SUM($B$61:AD64))+SUM($B$81:AD81))&lt;0,((SUM($B$59:AD59)+SUM($B$61:AD64))+SUM($B$81:AD81))*0.18-SUM($A$79:AC79),IF(SUM($B$79:AC79)&lt;0,0-SUM($B$79:AC79),0))</f>
        <v>-33248.334481630707</v>
      </c>
      <c r="AE79" s="234">
        <f>IF(((SUM($B$59:AE59)+SUM($B$61:AE64))+SUM($B$81:AE81))&lt;0,((SUM($B$59:AE59)+SUM($B$61:AE64))+SUM($B$81:AE81))*0.18-SUM($A$79:AD79),IF(SUM($B$79:AD79)&lt;0,0-SUM($B$79:AD79),0))</f>
        <v>-35076.992878120393</v>
      </c>
      <c r="AF79" s="234">
        <f>IF(((SUM($B$59:AF59)+SUM($B$61:AF64))+SUM($B$81:AF81))&lt;0,((SUM($B$59:AF59)+SUM($B$61:AF64))+SUM($B$81:AF81))*0.18-SUM($A$79:AE79),IF(SUM($B$79:AE79)&lt;0,0-SUM($B$79:AE79),0))</f>
        <v>-37006.22748641693</v>
      </c>
      <c r="AG79" s="234">
        <f>IF(((SUM($B$59:AG59)+SUM($B$61:AG64))+SUM($B$81:AG81))&lt;0,((SUM($B$59:AG59)+SUM($B$61:AG64))+SUM($B$81:AG81))*0.18-SUM($A$79:AF79),IF(SUM($B$79:AF79)&lt;0,0-SUM($B$79:AF79),0))</f>
        <v>-39041.569998170016</v>
      </c>
      <c r="AH79" s="234">
        <f>IF(((SUM($B$59:AH59)+SUM($B$61:AH64))+SUM($B$81:AH81))&lt;0,((SUM($B$59:AH59)+SUM($B$61:AH64))+SUM($B$81:AH81))*0.18-SUM($A$79:AG79),IF(SUM($B$79:AG79)&lt;0,0-SUM($B$79:AG79),0))</f>
        <v>-41188.856348069268</v>
      </c>
      <c r="AI79" s="234">
        <f>IF(((SUM($B$59:AI59)+SUM($B$61:AI64))+SUM($B$81:AI81))&lt;0,((SUM($B$59:AI59)+SUM($B$61:AI64))+SUM($B$81:AI81))*0.18-SUM($A$79:AH79),IF(SUM($B$79:AH79)&lt;0,0-SUM($B$79:AH79),0))</f>
        <v>-43454.243447213084</v>
      </c>
      <c r="AJ79" s="234">
        <f>IF(((SUM($B$59:AJ59)+SUM($B$61:AJ64))+SUM($B$81:AJ81))&lt;0,((SUM($B$59:AJ59)+SUM($B$61:AJ64))+SUM($B$81:AJ81))*0.18-SUM($A$79:AI79),IF(SUM($B$79:AI79)&lt;0,0-SUM($B$79:AI79),0))</f>
        <v>-45844.226836809772</v>
      </c>
      <c r="AK79" s="234">
        <f>IF(((SUM($B$59:AK59)+SUM($B$61:AK64))+SUM($B$81:AK81))&lt;0,((SUM($B$59:AK59)+SUM($B$61:AK64))+SUM($B$81:AK81))*0.18-SUM($A$79:AJ79),IF(SUM($B$79:AJ79)&lt;0,0-SUM($B$79:AJ79),0))</f>
        <v>-48365.659312834381</v>
      </c>
      <c r="AL79" s="234">
        <f>IF(((SUM($B$59:AL59)+SUM($B$61:AL64))+SUM($B$81:AL81))&lt;0,((SUM($B$59:AL59)+SUM($B$61:AL64))+SUM($B$81:AL81))*0.18-SUM($A$79:AK79),IF(SUM($B$79:AK79)&lt;0,0-SUM($B$79:AK79),0))</f>
        <v>-51025.770575040253</v>
      </c>
      <c r="AM79" s="234">
        <f>IF(((SUM($B$59:AM59)+SUM($B$61:AM64))+SUM($B$81:AM81))&lt;0,((SUM($B$59:AM59)+SUM($B$61:AM64))+SUM($B$81:AM81))*0.18-SUM($A$79:AL79),IF(SUM($B$79:AL79)&lt;0,0-SUM($B$79:AL79),0))</f>
        <v>-53832.187956667505</v>
      </c>
      <c r="AN79" s="234">
        <f>IF(((SUM($B$59:AN59)+SUM($B$61:AN64))+SUM($B$81:AN81))&lt;0,((SUM($B$59:AN59)+SUM($B$61:AN64))+SUM($B$81:AN81))*0.18-SUM($A$79:AM79),IF(SUM($B$79:AM79)&lt;0,0-SUM($B$79:AM79),0))</f>
        <v>-56792.958294284064</v>
      </c>
      <c r="AO79" s="234">
        <f>IF(((SUM($B$59:AO59)+SUM($B$61:AO64))+SUM($B$81:AO81))&lt;0,((SUM($B$59:AO59)+SUM($B$61:AO64))+SUM($B$81:AO81))*0.18-SUM($A$79:AN79),IF(SUM($B$79:AN79)&lt;0,0-SUM($B$79:AN79),0))</f>
        <v>-59916.571000469849</v>
      </c>
      <c r="AP79" s="234">
        <f>IF(((SUM($B$59:AP59)+SUM($B$61:AP64))+SUM($B$81:AP81))&lt;0,((SUM($B$59:AP59)+SUM($B$61:AP64))+SUM($B$81:AP81))*0.18-SUM($A$79:AO79),IF(SUM($B$79:AO79)&lt;0,0-SUM($B$79:AO79),0))</f>
        <v>-63211.982405495713</v>
      </c>
    </row>
    <row r="80" spans="1:45" x14ac:dyDescent="0.2">
      <c r="A80" s="242" t="s">
        <v>311</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573</v>
      </c>
      <c r="B81" s="234">
        <f>-$B$126</f>
        <v>-4113346.6599999992</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-4113346.6599999992</v>
      </c>
      <c r="AR81" s="246"/>
    </row>
    <row r="82" spans="1:45" x14ac:dyDescent="0.2">
      <c r="A82" s="242" t="s">
        <v>310</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309</v>
      </c>
      <c r="B83" s="241">
        <f>SUM(B75:B82)</f>
        <v>-822669.38099999959</v>
      </c>
      <c r="C83" s="241">
        <f t="shared" ref="C83:V83" si="27">SUM(C75:C82)</f>
        <v>-3818.8310391439445</v>
      </c>
      <c r="D83" s="241">
        <f t="shared" si="27"/>
        <v>-6164.5163321689179</v>
      </c>
      <c r="E83" s="241">
        <f t="shared" si="27"/>
        <v>-8639.2143163103356</v>
      </c>
      <c r="F83" s="241">
        <f t="shared" si="27"/>
        <v>-11250.0206895792</v>
      </c>
      <c r="G83" s="241">
        <f t="shared" si="27"/>
        <v>-14004.421413378106</v>
      </c>
      <c r="H83" s="241">
        <f t="shared" si="27"/>
        <v>-16910.314176985885</v>
      </c>
      <c r="I83" s="241">
        <f t="shared" si="27"/>
        <v>-19976.031042592062</v>
      </c>
      <c r="J83" s="241">
        <f t="shared" si="27"/>
        <v>-23210.362335806676</v>
      </c>
      <c r="K83" s="241">
        <f t="shared" si="27"/>
        <v>-26622.581850148155</v>
      </c>
      <c r="L83" s="241">
        <f t="shared" si="27"/>
        <v>-30222.473437778142</v>
      </c>
      <c r="M83" s="241">
        <f t="shared" si="27"/>
        <v>-34020.359062728021</v>
      </c>
      <c r="N83" s="241">
        <f t="shared" si="27"/>
        <v>-38027.128397050052</v>
      </c>
      <c r="O83" s="241">
        <f t="shared" si="27"/>
        <v>-42254.270044759818</v>
      </c>
      <c r="P83" s="241">
        <f t="shared" si="27"/>
        <v>-46713.904483093589</v>
      </c>
      <c r="Q83" s="241">
        <f t="shared" si="27"/>
        <v>-51418.818815535735</v>
      </c>
      <c r="R83" s="241">
        <f t="shared" si="27"/>
        <v>-56382.503436262159</v>
      </c>
      <c r="S83" s="241">
        <f t="shared" si="27"/>
        <v>-120949.01648388134</v>
      </c>
      <c r="T83" s="241">
        <f t="shared" si="27"/>
        <v>-127601.21239049488</v>
      </c>
      <c r="U83" s="241">
        <f t="shared" si="27"/>
        <v>-134619.27907197201</v>
      </c>
      <c r="V83" s="241">
        <f t="shared" si="27"/>
        <v>-142023.3394209304</v>
      </c>
      <c r="W83" s="241">
        <f>SUM(W75:W82)</f>
        <v>-149834.62308908167</v>
      </c>
      <c r="X83" s="241">
        <f>SUM(X75:X82)</f>
        <v>-158075.52735898108</v>
      </c>
      <c r="Y83" s="241">
        <f>SUM(Y75:Y82)</f>
        <v>-166769.6813637251</v>
      </c>
      <c r="Z83" s="241">
        <f>SUM(Z75:Z82)</f>
        <v>-175942.01383872988</v>
      </c>
      <c r="AA83" s="241">
        <f t="shared" ref="AA83:AP83" si="28">SUM(AA75:AA82)</f>
        <v>-185618.82459986006</v>
      </c>
      <c r="AB83" s="241">
        <f t="shared" si="28"/>
        <v>-195827.85995285236</v>
      </c>
      <c r="AC83" s="241">
        <f t="shared" si="28"/>
        <v>-206598.39225025923</v>
      </c>
      <c r="AD83" s="241">
        <f t="shared" si="28"/>
        <v>-217961.30382402346</v>
      </c>
      <c r="AE83" s="241">
        <f t="shared" si="28"/>
        <v>-229949.17553434474</v>
      </c>
      <c r="AF83" s="241">
        <f t="shared" si="28"/>
        <v>-242596.38018873357</v>
      </c>
      <c r="AG83" s="241">
        <f t="shared" si="28"/>
        <v>-255939.18109911412</v>
      </c>
      <c r="AH83" s="241">
        <f t="shared" si="28"/>
        <v>-270015.83605956525</v>
      </c>
      <c r="AI83" s="241">
        <f t="shared" si="28"/>
        <v>-284866.70704284136</v>
      </c>
      <c r="AJ83" s="241">
        <f t="shared" si="28"/>
        <v>-300534.3759301976</v>
      </c>
      <c r="AK83" s="241">
        <f t="shared" si="28"/>
        <v>-317063.76660635852</v>
      </c>
      <c r="AL83" s="241">
        <f t="shared" si="28"/>
        <v>-334502.27376970818</v>
      </c>
      <c r="AM83" s="241">
        <f t="shared" si="28"/>
        <v>-352899.89882704214</v>
      </c>
      <c r="AN83" s="241">
        <f t="shared" si="28"/>
        <v>-372309.39326252928</v>
      </c>
      <c r="AO83" s="241">
        <f t="shared" si="28"/>
        <v>-392786.40989196859</v>
      </c>
      <c r="AP83" s="241">
        <f t="shared" si="28"/>
        <v>-414389.66243602685</v>
      </c>
    </row>
    <row r="84" spans="1:45" ht="14.25" x14ac:dyDescent="0.2">
      <c r="A84" s="243" t="s">
        <v>308</v>
      </c>
      <c r="B84" s="241">
        <f>SUM($B$83:B83)</f>
        <v>-822669.38099999959</v>
      </c>
      <c r="C84" s="241">
        <f>SUM($B$83:C83)</f>
        <v>-826488.21203914355</v>
      </c>
      <c r="D84" s="241">
        <f>SUM($B$83:D83)</f>
        <v>-832652.72837131249</v>
      </c>
      <c r="E84" s="241">
        <f>SUM($B$83:E83)</f>
        <v>-841291.94268762285</v>
      </c>
      <c r="F84" s="241">
        <f>SUM($B$83:F83)</f>
        <v>-852541.96337720205</v>
      </c>
      <c r="G84" s="241">
        <f>SUM($B$83:G83)</f>
        <v>-866546.38479058014</v>
      </c>
      <c r="H84" s="241">
        <f>SUM($B$83:H83)</f>
        <v>-883456.69896756602</v>
      </c>
      <c r="I84" s="241">
        <f>SUM($B$83:I83)</f>
        <v>-903432.73001015803</v>
      </c>
      <c r="J84" s="241">
        <f>SUM($B$83:J83)</f>
        <v>-926643.09234596475</v>
      </c>
      <c r="K84" s="241">
        <f>SUM($B$83:K83)</f>
        <v>-953265.6741961129</v>
      </c>
      <c r="L84" s="241">
        <f>SUM($B$83:L83)</f>
        <v>-983488.14763389109</v>
      </c>
      <c r="M84" s="241">
        <f>SUM($B$83:M83)</f>
        <v>-1017508.5066966191</v>
      </c>
      <c r="N84" s="241">
        <f>SUM($B$83:N83)</f>
        <v>-1055535.6350936692</v>
      </c>
      <c r="O84" s="241">
        <f>SUM($B$83:O83)</f>
        <v>-1097789.905138429</v>
      </c>
      <c r="P84" s="241">
        <f>SUM($B$83:P83)</f>
        <v>-1144503.8096215227</v>
      </c>
      <c r="Q84" s="241">
        <f>SUM($B$83:Q83)</f>
        <v>-1195922.6284370583</v>
      </c>
      <c r="R84" s="241">
        <f>SUM($B$83:R83)</f>
        <v>-1252305.1318733206</v>
      </c>
      <c r="S84" s="241">
        <f>SUM($B$83:S83)</f>
        <v>-1373254.1483572018</v>
      </c>
      <c r="T84" s="241">
        <f>SUM($B$83:T83)</f>
        <v>-1500855.3607476968</v>
      </c>
      <c r="U84" s="241">
        <f>SUM($B$83:U83)</f>
        <v>-1635474.6398196688</v>
      </c>
      <c r="V84" s="241">
        <f>SUM($B$83:V83)</f>
        <v>-1777497.9792405993</v>
      </c>
      <c r="W84" s="241">
        <f>SUM($B$83:W83)</f>
        <v>-1927332.6023296809</v>
      </c>
      <c r="X84" s="241">
        <f>SUM($B$83:X83)</f>
        <v>-2085408.129688662</v>
      </c>
      <c r="Y84" s="241">
        <f>SUM($B$83:Y83)</f>
        <v>-2252177.8110523871</v>
      </c>
      <c r="Z84" s="241">
        <f>SUM($B$83:Z83)</f>
        <v>-2428119.8248911169</v>
      </c>
      <c r="AA84" s="241">
        <f>SUM($B$83:AA83)</f>
        <v>-2613738.6494909772</v>
      </c>
      <c r="AB84" s="241">
        <f>SUM($B$83:AB83)</f>
        <v>-2809566.5094438298</v>
      </c>
      <c r="AC84" s="241">
        <f>SUM($B$83:AC83)</f>
        <v>-3016164.9016940892</v>
      </c>
      <c r="AD84" s="241">
        <f>SUM($B$83:AD83)</f>
        <v>-3234126.2055181125</v>
      </c>
      <c r="AE84" s="241">
        <f>SUM($B$83:AE83)</f>
        <v>-3464075.3810524573</v>
      </c>
      <c r="AF84" s="241">
        <f>SUM($B$83:AF83)</f>
        <v>-3706671.7612411911</v>
      </c>
      <c r="AG84" s="241">
        <f>SUM($B$83:AG83)</f>
        <v>-3962610.9423403051</v>
      </c>
      <c r="AH84" s="241">
        <f>SUM($B$83:AH83)</f>
        <v>-4232626.7783998707</v>
      </c>
      <c r="AI84" s="241">
        <f>SUM($B$83:AI83)</f>
        <v>-4517493.485442712</v>
      </c>
      <c r="AJ84" s="241">
        <f>SUM($B$83:AJ83)</f>
        <v>-4818027.8613729095</v>
      </c>
      <c r="AK84" s="241">
        <f>SUM($B$83:AK83)</f>
        <v>-5135091.6279792683</v>
      </c>
      <c r="AL84" s="241">
        <f>SUM($B$83:AL83)</f>
        <v>-5469593.9017489767</v>
      </c>
      <c r="AM84" s="241">
        <f>SUM($B$83:AM83)</f>
        <v>-5822493.8005760191</v>
      </c>
      <c r="AN84" s="241">
        <f>SUM($B$83:AN83)</f>
        <v>-6194803.1938385479</v>
      </c>
      <c r="AO84" s="241">
        <f>SUM($B$83:AO83)</f>
        <v>-6587589.6037305165</v>
      </c>
      <c r="AP84" s="241">
        <f>SUM($B$83:AP83)</f>
        <v>-7001979.2661665436</v>
      </c>
    </row>
    <row r="85" spans="1:45" x14ac:dyDescent="0.2">
      <c r="A85" s="242" t="s">
        <v>574</v>
      </c>
      <c r="B85" s="251">
        <f t="shared" ref="B85:AP85" si="29">1/POWER((1+$B$44),B73)</f>
        <v>0.9109750373485539</v>
      </c>
      <c r="C85" s="251">
        <f t="shared" si="29"/>
        <v>0.75599588161705711</v>
      </c>
      <c r="D85" s="251">
        <f t="shared" si="29"/>
        <v>0.6273824743710017</v>
      </c>
      <c r="E85" s="251">
        <f t="shared" si="29"/>
        <v>0.52064935632448273</v>
      </c>
      <c r="F85" s="251">
        <f t="shared" si="29"/>
        <v>0.43207415462612664</v>
      </c>
      <c r="G85" s="251">
        <f t="shared" si="29"/>
        <v>0.35856776317520883</v>
      </c>
      <c r="H85" s="251">
        <f t="shared" si="29"/>
        <v>0.29756660844415667</v>
      </c>
      <c r="I85" s="251">
        <f t="shared" si="29"/>
        <v>0.24694324352212174</v>
      </c>
      <c r="J85" s="251">
        <f t="shared" si="29"/>
        <v>0.20493215230051592</v>
      </c>
      <c r="K85" s="251">
        <f t="shared" si="29"/>
        <v>0.1700681761830008</v>
      </c>
      <c r="L85" s="251">
        <f t="shared" si="29"/>
        <v>0.14113541591950271</v>
      </c>
      <c r="M85" s="251">
        <f t="shared" si="29"/>
        <v>0.11712482648921385</v>
      </c>
      <c r="N85" s="251">
        <f t="shared" si="29"/>
        <v>9.719902613212765E-2</v>
      </c>
      <c r="O85" s="251">
        <f t="shared" si="29"/>
        <v>8.0663092225832109E-2</v>
      </c>
      <c r="P85" s="251">
        <f t="shared" si="29"/>
        <v>6.6940325498615838E-2</v>
      </c>
      <c r="Q85" s="251">
        <f t="shared" si="29"/>
        <v>5.5552137343249659E-2</v>
      </c>
      <c r="R85" s="251">
        <f t="shared" si="29"/>
        <v>4.6101358791078552E-2</v>
      </c>
      <c r="S85" s="251">
        <f t="shared" si="29"/>
        <v>3.825838903823945E-2</v>
      </c>
      <c r="T85" s="251">
        <f t="shared" si="29"/>
        <v>3.174970044667174E-2</v>
      </c>
      <c r="U85" s="251">
        <f t="shared" si="29"/>
        <v>2.6348299125868668E-2</v>
      </c>
      <c r="V85" s="251">
        <f t="shared" si="29"/>
        <v>2.1865808403210511E-2</v>
      </c>
      <c r="W85" s="251">
        <f t="shared" si="29"/>
        <v>1.814589908980126E-2</v>
      </c>
      <c r="X85" s="251">
        <f t="shared" si="29"/>
        <v>1.5058837418922204E-2</v>
      </c>
      <c r="Y85" s="251">
        <f t="shared" si="29"/>
        <v>1.2496960513628384E-2</v>
      </c>
      <c r="Z85" s="251">
        <f t="shared" si="29"/>
        <v>1.0370921588073345E-2</v>
      </c>
      <c r="AA85" s="251">
        <f t="shared" si="29"/>
        <v>8.6065739320110735E-3</v>
      </c>
      <c r="AB85" s="251">
        <f t="shared" si="29"/>
        <v>7.1423850058183183E-3</v>
      </c>
      <c r="AC85" s="251">
        <f t="shared" si="29"/>
        <v>5.9272904612600145E-3</v>
      </c>
      <c r="AD85" s="251">
        <f t="shared" si="29"/>
        <v>4.9189132458589318E-3</v>
      </c>
      <c r="AE85" s="251">
        <f t="shared" si="29"/>
        <v>4.082085681210732E-3</v>
      </c>
      <c r="AF85" s="251">
        <f t="shared" si="29"/>
        <v>3.3876229719591129E-3</v>
      </c>
      <c r="AG85" s="251">
        <f t="shared" si="29"/>
        <v>2.8113053709204251E-3</v>
      </c>
      <c r="AH85" s="251">
        <f t="shared" si="29"/>
        <v>2.3330335028385286E-3</v>
      </c>
      <c r="AI85" s="251">
        <f t="shared" si="29"/>
        <v>1.9361273882477412E-3</v>
      </c>
      <c r="AJ85" s="251">
        <f t="shared" si="29"/>
        <v>1.6067447205375444E-3</v>
      </c>
      <c r="AK85" s="251">
        <f t="shared" si="29"/>
        <v>1.3333981083299121E-3</v>
      </c>
      <c r="AL85" s="251">
        <f t="shared" si="29"/>
        <v>1.1065544467468149E-3</v>
      </c>
      <c r="AM85" s="251">
        <f t="shared" si="29"/>
        <v>9.1830244543304122E-4</v>
      </c>
      <c r="AN85" s="251">
        <f t="shared" si="29"/>
        <v>7.6207671820169396E-4</v>
      </c>
      <c r="AO85" s="251">
        <f t="shared" si="29"/>
        <v>6.3242881178563804E-4</v>
      </c>
      <c r="AP85" s="251">
        <f t="shared" si="29"/>
        <v>5.2483718820384888E-4</v>
      </c>
    </row>
    <row r="86" spans="1:45" ht="28.5" x14ac:dyDescent="0.2">
      <c r="A86" s="240" t="s">
        <v>307</v>
      </c>
      <c r="B86" s="241">
        <f>B83*B85</f>
        <v>-749431.27008198632</v>
      </c>
      <c r="C86" s="241">
        <f>C83*C85</f>
        <v>-2887.0205381842088</v>
      </c>
      <c r="D86" s="241">
        <f t="shared" ref="D86:AO86" si="30">D83*D85</f>
        <v>-3867.5095097765875</v>
      </c>
      <c r="E86" s="241">
        <f t="shared" si="30"/>
        <v>-4498.0013729362327</v>
      </c>
      <c r="F86" s="241">
        <f t="shared" si="30"/>
        <v>-4860.8431789763672</v>
      </c>
      <c r="G86" s="241">
        <f t="shared" si="30"/>
        <v>-5021.5340607579838</v>
      </c>
      <c r="H86" s="241">
        <f t="shared" si="30"/>
        <v>-5031.9448373708301</v>
      </c>
      <c r="I86" s="241">
        <f t="shared" si="30"/>
        <v>-4932.9458983562745</v>
      </c>
      <c r="J86" s="241">
        <f t="shared" si="30"/>
        <v>-4756.5495091516923</v>
      </c>
      <c r="K86" s="241">
        <f t="shared" si="30"/>
        <v>-4527.653940537356</v>
      </c>
      <c r="L86" s="241">
        <f t="shared" si="30"/>
        <v>-4265.4613587569411</v>
      </c>
      <c r="M86" s="241">
        <f t="shared" si="30"/>
        <v>-3984.6286523227736</v>
      </c>
      <c r="N86" s="241">
        <f t="shared" si="30"/>
        <v>-3696.1998467946414</v>
      </c>
      <c r="O86" s="241">
        <f t="shared" si="30"/>
        <v>-3408.3600815556761</v>
      </c>
      <c r="P86" s="241">
        <f t="shared" si="30"/>
        <v>-3127.0439714095346</v>
      </c>
      <c r="Q86" s="241">
        <f t="shared" si="30"/>
        <v>-2856.4252848683109</v>
      </c>
      <c r="R86" s="241">
        <f t="shared" si="30"/>
        <v>-2599.3100204543412</v>
      </c>
      <c r="S86" s="241">
        <f t="shared" si="30"/>
        <v>-4627.3145264327686</v>
      </c>
      <c r="T86" s="241">
        <f t="shared" si="30"/>
        <v>-4051.3002700303509</v>
      </c>
      <c r="U86" s="241">
        <f t="shared" si="30"/>
        <v>-3546.9890330971102</v>
      </c>
      <c r="V86" s="241">
        <f t="shared" si="30"/>
        <v>-3105.4551285621983</v>
      </c>
      <c r="W86" s="241">
        <f t="shared" si="30"/>
        <v>-2718.8839507328821</v>
      </c>
      <c r="X86" s="241">
        <f t="shared" si="30"/>
        <v>-2380.4336664092848</v>
      </c>
      <c r="Y86" s="241">
        <f t="shared" si="30"/>
        <v>-2084.1141228728602</v>
      </c>
      <c r="Z86" s="241">
        <f t="shared" si="30"/>
        <v>-1824.6808295691831</v>
      </c>
      <c r="AA86" s="241">
        <f t="shared" si="30"/>
        <v>-1597.5421370916913</v>
      </c>
      <c r="AB86" s="241">
        <f t="shared" si="30"/>
        <v>-1398.6779706487423</v>
      </c>
      <c r="AC86" s="241">
        <f t="shared" si="30"/>
        <v>-1224.5686796966165</v>
      </c>
      <c r="AD86" s="241">
        <f t="shared" si="30"/>
        <v>-1072.132744464672</v>
      </c>
      <c r="AE86" s="241">
        <f t="shared" si="30"/>
        <v>-938.67223685496185</v>
      </c>
      <c r="AF86" s="241">
        <f t="shared" si="30"/>
        <v>-821.82507044148042</v>
      </c>
      <c r="AG86" s="241">
        <f t="shared" si="30"/>
        <v>-719.52319445291494</v>
      </c>
      <c r="AH86" s="241">
        <f t="shared" si="30"/>
        <v>-629.95599182392141</v>
      </c>
      <c r="AI86" s="241">
        <f t="shared" si="30"/>
        <v>-551.53823350559082</v>
      </c>
      <c r="AJ86" s="241">
        <f t="shared" si="30"/>
        <v>-482.88202186589064</v>
      </c>
      <c r="AK86" s="241">
        <f t="shared" si="30"/>
        <v>-422.77222661287522</v>
      </c>
      <c r="AL86" s="241">
        <f t="shared" si="30"/>
        <v>-370.14497848679105</v>
      </c>
      <c r="AM86" s="241">
        <f t="shared" si="30"/>
        <v>-324.06884008594562</v>
      </c>
      <c r="AN86" s="241">
        <f t="shared" si="30"/>
        <v>-283.7283205731722</v>
      </c>
      <c r="AO86" s="241">
        <f t="shared" si="30"/>
        <v>-248.4094424935243</v>
      </c>
      <c r="AP86" s="241">
        <f>AP83*AP85</f>
        <v>-217.48710525366644</v>
      </c>
    </row>
    <row r="87" spans="1:45" ht="14.25" x14ac:dyDescent="0.2">
      <c r="A87" s="240" t="s">
        <v>306</v>
      </c>
      <c r="B87" s="241">
        <f>SUM($B$86:B86)</f>
        <v>-749431.27008198632</v>
      </c>
      <c r="C87" s="241">
        <f>SUM($B$86:C86)</f>
        <v>-752318.29062017053</v>
      </c>
      <c r="D87" s="241">
        <f>SUM($B$86:D86)</f>
        <v>-756185.80012994714</v>
      </c>
      <c r="E87" s="241">
        <f>SUM($B$86:E86)</f>
        <v>-760683.80150288332</v>
      </c>
      <c r="F87" s="241">
        <f>SUM($B$86:F86)</f>
        <v>-765544.64468185965</v>
      </c>
      <c r="G87" s="241">
        <f>SUM($B$86:G86)</f>
        <v>-770566.1787426176</v>
      </c>
      <c r="H87" s="241">
        <f>SUM($B$86:H86)</f>
        <v>-775598.12357998849</v>
      </c>
      <c r="I87" s="241">
        <f>SUM($B$86:I86)</f>
        <v>-780531.06947834475</v>
      </c>
      <c r="J87" s="241">
        <f>SUM($B$86:J86)</f>
        <v>-785287.61898749648</v>
      </c>
      <c r="K87" s="241">
        <f>SUM($B$86:K86)</f>
        <v>-789815.27292803384</v>
      </c>
      <c r="L87" s="241">
        <f>SUM($B$86:L86)</f>
        <v>-794080.73428679083</v>
      </c>
      <c r="M87" s="241">
        <f>SUM($B$86:M86)</f>
        <v>-798065.36293911363</v>
      </c>
      <c r="N87" s="241">
        <f>SUM($B$86:N86)</f>
        <v>-801761.56278590823</v>
      </c>
      <c r="O87" s="241">
        <f>SUM($B$86:O86)</f>
        <v>-805169.9228674639</v>
      </c>
      <c r="P87" s="241">
        <f>SUM($B$86:P86)</f>
        <v>-808296.96683887346</v>
      </c>
      <c r="Q87" s="241">
        <f>SUM($B$86:Q86)</f>
        <v>-811153.3921237418</v>
      </c>
      <c r="R87" s="241">
        <f>SUM($B$86:R86)</f>
        <v>-813752.70214419614</v>
      </c>
      <c r="S87" s="241">
        <f>SUM($B$86:S86)</f>
        <v>-818380.01667062892</v>
      </c>
      <c r="T87" s="241">
        <f>SUM($B$86:T86)</f>
        <v>-822431.31694065931</v>
      </c>
      <c r="U87" s="241">
        <f>SUM($B$86:U86)</f>
        <v>-825978.30597375636</v>
      </c>
      <c r="V87" s="241">
        <f>SUM($B$86:V86)</f>
        <v>-829083.76110231853</v>
      </c>
      <c r="W87" s="241">
        <f>SUM($B$86:W86)</f>
        <v>-831802.64505305141</v>
      </c>
      <c r="X87" s="241">
        <f>SUM($B$86:X86)</f>
        <v>-834183.07871946075</v>
      </c>
      <c r="Y87" s="241">
        <f>SUM($B$86:Y86)</f>
        <v>-836267.19284233358</v>
      </c>
      <c r="Z87" s="241">
        <f>SUM($B$86:Z86)</f>
        <v>-838091.87367190281</v>
      </c>
      <c r="AA87" s="241">
        <f>SUM($B$86:AA86)</f>
        <v>-839689.41580899456</v>
      </c>
      <c r="AB87" s="241">
        <f>SUM($B$86:AB86)</f>
        <v>-841088.0937796433</v>
      </c>
      <c r="AC87" s="241">
        <f>SUM($B$86:AC86)</f>
        <v>-842312.66245933995</v>
      </c>
      <c r="AD87" s="241">
        <f>SUM($B$86:AD86)</f>
        <v>-843384.79520380462</v>
      </c>
      <c r="AE87" s="241">
        <f>SUM($B$86:AE86)</f>
        <v>-844323.46744065953</v>
      </c>
      <c r="AF87" s="241">
        <f>SUM($B$86:AF86)</f>
        <v>-845145.292511101</v>
      </c>
      <c r="AG87" s="241">
        <f>SUM($B$86:AG86)</f>
        <v>-845864.81570555386</v>
      </c>
      <c r="AH87" s="241">
        <f>SUM($B$86:AH86)</f>
        <v>-846494.77169737779</v>
      </c>
      <c r="AI87" s="241">
        <f>SUM($B$86:AI86)</f>
        <v>-847046.30993088335</v>
      </c>
      <c r="AJ87" s="241">
        <f>SUM($B$86:AJ86)</f>
        <v>-847529.19195274927</v>
      </c>
      <c r="AK87" s="241">
        <f>SUM($B$86:AK86)</f>
        <v>-847951.96417936217</v>
      </c>
      <c r="AL87" s="241">
        <f>SUM($B$86:AL86)</f>
        <v>-848322.10915784899</v>
      </c>
      <c r="AM87" s="241">
        <f>SUM($B$86:AM86)</f>
        <v>-848646.17799793498</v>
      </c>
      <c r="AN87" s="241">
        <f>SUM($B$86:AN86)</f>
        <v>-848929.90631850821</v>
      </c>
      <c r="AO87" s="241">
        <f>SUM($B$86:AO86)</f>
        <v>-849178.31576100178</v>
      </c>
      <c r="AP87" s="241">
        <f>SUM($B$86:AP86)</f>
        <v>-849395.8028662554</v>
      </c>
    </row>
    <row r="88" spans="1:45" ht="14.25" x14ac:dyDescent="0.2">
      <c r="A88" s="240" t="s">
        <v>305</v>
      </c>
      <c r="B88" s="252">
        <f>IF((ISERR(IRR($B$83:B83))),0,IF(IRR($B$83:B83)&lt;0,0,IRR($B$83:B83)))</f>
        <v>0</v>
      </c>
      <c r="C88" s="252">
        <f>IF((ISERR(IRR($B$83:C83))),0,IF(IRR($B$83:C83)&lt;0,0,IRR($B$83:C83)))</f>
        <v>0</v>
      </c>
      <c r="D88" s="252">
        <f>IF((ISERR(IRR($B$83:D83))),0,IF(IRR($B$83:D83)&lt;0,0,IRR($B$83:D83)))</f>
        <v>0</v>
      </c>
      <c r="E88" s="252">
        <f>IF((ISERR(IRR($B$83:E83))),0,IF(IRR($B$83:E83)&lt;0,0,IRR($B$83:E83)))</f>
        <v>0</v>
      </c>
      <c r="F88" s="252">
        <f>IF((ISERR(IRR($B$83:F83))),0,IF(IRR($B$83:F83)&lt;0,0,IRR($B$83:F83)))</f>
        <v>0</v>
      </c>
      <c r="G88" s="252">
        <f>IF((ISERR(IRR($B$83:G83))),0,IF(IRR($B$83:G83)&lt;0,0,IRR($B$83:G83)))</f>
        <v>0</v>
      </c>
      <c r="H88" s="252">
        <f>IF((ISERR(IRR($B$83:H83))),0,IF(IRR($B$83:H83)&lt;0,0,IRR($B$83:H83)))</f>
        <v>0</v>
      </c>
      <c r="I88" s="252">
        <f>IF((ISERR(IRR($B$83:I83))),0,IF(IRR($B$83:I83)&lt;0,0,IRR($B$83:I83)))</f>
        <v>0</v>
      </c>
      <c r="J88" s="252">
        <f>IF((ISERR(IRR($B$83:J83))),0,IF(IRR($B$83:J83)&lt;0,0,IRR($B$83:J83)))</f>
        <v>0</v>
      </c>
      <c r="K88" s="252">
        <f>IF((ISERR(IRR($B$83:K83))),0,IF(IRR($B$83:K83)&lt;0,0,IRR($B$83:K83)))</f>
        <v>0</v>
      </c>
      <c r="L88" s="252">
        <f>IF((ISERR(IRR($B$83:L83))),0,IF(IRR($B$83:L83)&lt;0,0,IRR($B$83:L83)))</f>
        <v>0</v>
      </c>
      <c r="M88" s="252">
        <f>IF((ISERR(IRR($B$83:M83))),0,IF(IRR($B$83:M83)&lt;0,0,IRR($B$83:M83)))</f>
        <v>0</v>
      </c>
      <c r="N88" s="252">
        <f>IF((ISERR(IRR($B$83:N83))),0,IF(IRR($B$83:N83)&lt;0,0,IRR($B$83:N83)))</f>
        <v>0</v>
      </c>
      <c r="O88" s="252">
        <f>IF((ISERR(IRR($B$83:O83))),0,IF(IRR($B$83:O83)&lt;0,0,IRR($B$83:O83)))</f>
        <v>0</v>
      </c>
      <c r="P88" s="252">
        <f>IF((ISERR(IRR($B$83:P83))),0,IF(IRR($B$83:P83)&lt;0,0,IRR($B$83:P83)))</f>
        <v>0</v>
      </c>
      <c r="Q88" s="252">
        <f>IF((ISERR(IRR($B$83:Q83))),0,IF(IRR($B$83:Q83)&lt;0,0,IRR($B$83:Q83)))</f>
        <v>0</v>
      </c>
      <c r="R88" s="252">
        <f>IF((ISERR(IRR($B$83:R83))),0,IF(IRR($B$83:R83)&lt;0,0,IRR($B$83:R83)))</f>
        <v>0</v>
      </c>
      <c r="S88" s="252">
        <f>IF((ISERR(IRR($B$83:S83))),0,IF(IRR($B$83:S83)&lt;0,0,IRR($B$83:S83)))</f>
        <v>0</v>
      </c>
      <c r="T88" s="252">
        <f>IF((ISERR(IRR($B$83:T83))),0,IF(IRR($B$83:T83)&lt;0,0,IRR($B$83:T83)))</f>
        <v>0</v>
      </c>
      <c r="U88" s="252">
        <f>IF((ISERR(IRR($B$83:U83))),0,IF(IRR($B$83:U83)&lt;0,0,IRR($B$83:U83)))</f>
        <v>0</v>
      </c>
      <c r="V88" s="252">
        <f>IF((ISERR(IRR($B$83:V83))),0,IF(IRR($B$83:V83)&lt;0,0,IRR($B$83:V83)))</f>
        <v>0</v>
      </c>
      <c r="W88" s="252">
        <f>IF((ISERR(IRR($B$83:W83))),0,IF(IRR($B$83:W83)&lt;0,0,IRR($B$83:W83)))</f>
        <v>0</v>
      </c>
      <c r="X88" s="252">
        <f>IF((ISERR(IRR($B$83:X83))),0,IF(IRR($B$83:X83)&lt;0,0,IRR($B$83:X83)))</f>
        <v>0</v>
      </c>
      <c r="Y88" s="252">
        <f>IF((ISERR(IRR($B$83:Y83))),0,IF(IRR($B$83:Y83)&lt;0,0,IRR($B$83:Y83)))</f>
        <v>0</v>
      </c>
      <c r="Z88" s="252">
        <f>IF((ISERR(IRR($B$83:Z83))),0,IF(IRR($B$83:Z83)&lt;0,0,IRR($B$83:Z83)))</f>
        <v>0</v>
      </c>
      <c r="AA88" s="252">
        <f>IF((ISERR(IRR($B$83:AA83))),0,IF(IRR($B$83:AA83)&lt;0,0,IRR($B$83:AA83)))</f>
        <v>0</v>
      </c>
      <c r="AB88" s="252">
        <f>IF((ISERR(IRR($B$83:AB83))),0,IF(IRR($B$83:AB83)&lt;0,0,IRR($B$83:AB83)))</f>
        <v>0</v>
      </c>
      <c r="AC88" s="252">
        <f>IF((ISERR(IRR($B$83:AC83))),0,IF(IRR($B$83:AC83)&lt;0,0,IRR($B$83:AC83)))</f>
        <v>0</v>
      </c>
      <c r="AD88" s="252">
        <f>IF((ISERR(IRR($B$83:AD83))),0,IF(IRR($B$83:AD83)&lt;0,0,IRR($B$83:AD83)))</f>
        <v>0</v>
      </c>
      <c r="AE88" s="252">
        <f>IF((ISERR(IRR($B$83:AE83))),0,IF(IRR($B$83:AE83)&lt;0,0,IRR($B$83:AE83)))</f>
        <v>0</v>
      </c>
      <c r="AF88" s="252">
        <f>IF((ISERR(IRR($B$83:AF83))),0,IF(IRR($B$83:AF83)&lt;0,0,IRR($B$83:AF83)))</f>
        <v>0</v>
      </c>
      <c r="AG88" s="252">
        <f>IF((ISERR(IRR($B$83:AG83))),0,IF(IRR($B$83:AG83)&lt;0,0,IRR($B$83:AG83)))</f>
        <v>0</v>
      </c>
      <c r="AH88" s="252">
        <f>IF((ISERR(IRR($B$83:AH83))),0,IF(IRR($B$83:AH83)&lt;0,0,IRR($B$83:AH83)))</f>
        <v>0</v>
      </c>
      <c r="AI88" s="252">
        <f>IF((ISERR(IRR($B$83:AI83))),0,IF(IRR($B$83:AI83)&lt;0,0,IRR($B$83:AI83)))</f>
        <v>0</v>
      </c>
      <c r="AJ88" s="252">
        <f>IF((ISERR(IRR($B$83:AJ83))),0,IF(IRR($B$83:AJ83)&lt;0,0,IRR($B$83:AJ83)))</f>
        <v>0</v>
      </c>
      <c r="AK88" s="252">
        <f>IF((ISERR(IRR($B$83:AK83))),0,IF(IRR($B$83:AK83)&lt;0,0,IRR($B$83:AK83)))</f>
        <v>0</v>
      </c>
      <c r="AL88" s="252">
        <f>IF((ISERR(IRR($B$83:AL83))),0,IF(IRR($B$83:AL83)&lt;0,0,IRR($B$83:AL83)))</f>
        <v>0</v>
      </c>
      <c r="AM88" s="252">
        <f>IF((ISERR(IRR($B$83:AM83))),0,IF(IRR($B$83:AM83)&lt;0,0,IRR($B$83:AM83)))</f>
        <v>0</v>
      </c>
      <c r="AN88" s="252">
        <f>IF((ISERR(IRR($B$83:AN83))),0,IF(IRR($B$83:AN83)&lt;0,0,IRR($B$83:AN83)))</f>
        <v>0</v>
      </c>
      <c r="AO88" s="252">
        <f>IF((ISERR(IRR($B$83:AO83))),0,IF(IRR($B$83:AO83)&lt;0,0,IRR($B$83:AO83)))</f>
        <v>0</v>
      </c>
      <c r="AP88" s="252">
        <f>IF((ISERR(IRR($B$83:AP83))),0,IF(IRR($B$83:AP83)&lt;0,0,IRR($B$83:AP83)))</f>
        <v>0</v>
      </c>
    </row>
    <row r="89" spans="1:45" ht="14.25" x14ac:dyDescent="0.2">
      <c r="A89" s="240" t="s">
        <v>304</v>
      </c>
      <c r="B89" s="253">
        <f>IF(AND(B84&gt;0,A84&lt;0),(B74-(B84/(B84-A84))),0)</f>
        <v>0</v>
      </c>
      <c r="C89" s="253">
        <f t="shared" ref="C89:AP89" si="31">IF(AND(C84&gt;0,B84&lt;0),(C74-(C84/(C84-B84))),0)</f>
        <v>0</v>
      </c>
      <c r="D89" s="253">
        <f t="shared" si="31"/>
        <v>0</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303</v>
      </c>
      <c r="B90" s="255">
        <f t="shared" ref="B90:AP90" si="32">IF(AND(B87&gt;0,A87&lt;0),(B74-(B87/(B87-A87))),0)</f>
        <v>0</v>
      </c>
      <c r="C90" s="255">
        <f t="shared" si="32"/>
        <v>0</v>
      </c>
      <c r="D90" s="255">
        <f t="shared" si="32"/>
        <v>0</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2016</v>
      </c>
      <c r="C91" s="256">
        <f>B91+1</f>
        <v>2017</v>
      </c>
      <c r="D91" s="185">
        <f t="shared" ref="D91:AP91" si="33">C91+1</f>
        <v>2018</v>
      </c>
      <c r="E91" s="185">
        <f t="shared" si="33"/>
        <v>2019</v>
      </c>
      <c r="F91" s="185">
        <f t="shared" si="33"/>
        <v>2020</v>
      </c>
      <c r="G91" s="185">
        <f t="shared" si="33"/>
        <v>2021</v>
      </c>
      <c r="H91" s="185">
        <f t="shared" si="33"/>
        <v>2022</v>
      </c>
      <c r="I91" s="185">
        <f t="shared" si="33"/>
        <v>2023</v>
      </c>
      <c r="J91" s="185">
        <f t="shared" si="33"/>
        <v>2024</v>
      </c>
      <c r="K91" s="185">
        <f t="shared" si="33"/>
        <v>2025</v>
      </c>
      <c r="L91" s="185">
        <f t="shared" si="33"/>
        <v>2026</v>
      </c>
      <c r="M91" s="185">
        <f t="shared" si="33"/>
        <v>2027</v>
      </c>
      <c r="N91" s="185">
        <f t="shared" si="33"/>
        <v>2028</v>
      </c>
      <c r="O91" s="185">
        <f t="shared" si="33"/>
        <v>2029</v>
      </c>
      <c r="P91" s="185">
        <f t="shared" si="33"/>
        <v>2030</v>
      </c>
      <c r="Q91" s="185">
        <f t="shared" si="33"/>
        <v>2031</v>
      </c>
      <c r="R91" s="185">
        <f t="shared" si="33"/>
        <v>2032</v>
      </c>
      <c r="S91" s="185">
        <f t="shared" si="33"/>
        <v>2033</v>
      </c>
      <c r="T91" s="185">
        <f t="shared" si="33"/>
        <v>2034</v>
      </c>
      <c r="U91" s="185">
        <f t="shared" si="33"/>
        <v>2035</v>
      </c>
      <c r="V91" s="185">
        <f t="shared" si="33"/>
        <v>2036</v>
      </c>
      <c r="W91" s="185">
        <f t="shared" si="33"/>
        <v>2037</v>
      </c>
      <c r="X91" s="185">
        <f t="shared" si="33"/>
        <v>2038</v>
      </c>
      <c r="Y91" s="185">
        <f t="shared" si="33"/>
        <v>2039</v>
      </c>
      <c r="Z91" s="185">
        <f t="shared" si="33"/>
        <v>2040</v>
      </c>
      <c r="AA91" s="185">
        <f t="shared" si="33"/>
        <v>2041</v>
      </c>
      <c r="AB91" s="185">
        <f t="shared" si="33"/>
        <v>2042</v>
      </c>
      <c r="AC91" s="185">
        <f t="shared" si="33"/>
        <v>2043</v>
      </c>
      <c r="AD91" s="185">
        <f t="shared" si="33"/>
        <v>2044</v>
      </c>
      <c r="AE91" s="185">
        <f t="shared" si="33"/>
        <v>2045</v>
      </c>
      <c r="AF91" s="185">
        <f t="shared" si="33"/>
        <v>2046</v>
      </c>
      <c r="AG91" s="185">
        <f t="shared" si="33"/>
        <v>2047</v>
      </c>
      <c r="AH91" s="185">
        <f t="shared" si="33"/>
        <v>2048</v>
      </c>
      <c r="AI91" s="185">
        <f t="shared" si="33"/>
        <v>2049</v>
      </c>
      <c r="AJ91" s="185">
        <f t="shared" si="33"/>
        <v>2050</v>
      </c>
      <c r="AK91" s="185">
        <f t="shared" si="33"/>
        <v>2051</v>
      </c>
      <c r="AL91" s="185">
        <f t="shared" si="33"/>
        <v>2052</v>
      </c>
      <c r="AM91" s="185">
        <f t="shared" si="33"/>
        <v>2053</v>
      </c>
      <c r="AN91" s="185">
        <f t="shared" si="33"/>
        <v>2054</v>
      </c>
      <c r="AO91" s="185">
        <f t="shared" si="33"/>
        <v>2055</v>
      </c>
      <c r="AP91" s="185">
        <f t="shared" si="33"/>
        <v>2056</v>
      </c>
      <c r="AQ91" s="186"/>
      <c r="AR91" s="186"/>
      <c r="AS91" s="186"/>
    </row>
    <row r="92" spans="1:45" ht="15.6" customHeight="1" x14ac:dyDescent="0.2">
      <c r="A92" s="257" t="s">
        <v>302</v>
      </c>
      <c r="B92" s="117"/>
      <c r="C92" s="117"/>
      <c r="D92" s="117"/>
      <c r="E92" s="117"/>
      <c r="F92" s="117"/>
      <c r="G92" s="117"/>
      <c r="H92" s="117"/>
      <c r="I92" s="117"/>
      <c r="J92" s="117"/>
      <c r="K92" s="117"/>
      <c r="L92" s="258">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301</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300</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299</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298</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25" t="s">
        <v>575</v>
      </c>
      <c r="B97" s="425"/>
      <c r="C97" s="425"/>
      <c r="D97" s="425"/>
      <c r="E97" s="425"/>
      <c r="F97" s="425"/>
      <c r="G97" s="425"/>
      <c r="H97" s="425"/>
      <c r="I97" s="425"/>
      <c r="J97" s="425"/>
      <c r="K97" s="425"/>
      <c r="L97" s="425"/>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9"/>
    </row>
    <row r="99" spans="1:71" s="265" customFormat="1" ht="16.5" hidden="1" thickTop="1" x14ac:dyDescent="0.2">
      <c r="A99" s="260" t="s">
        <v>576</v>
      </c>
      <c r="B99" s="261">
        <f>B81*B85</f>
        <v>-3747156.1272210488</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-3747156.1272210488</v>
      </c>
      <c r="AR99" s="264"/>
      <c r="AS99" s="264"/>
    </row>
    <row r="100" spans="1:71" s="268" customFormat="1" hidden="1" x14ac:dyDescent="0.2">
      <c r="A100" s="266">
        <f>AQ99</f>
        <v>-3747156.1272210488</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hidden="1" x14ac:dyDescent="0.2">
      <c r="A101" s="266">
        <f>AP87</f>
        <v>-849395.8028662554</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hidden="1" x14ac:dyDescent="0.2">
      <c r="A102" s="269" t="s">
        <v>577</v>
      </c>
      <c r="B102" s="270">
        <f>(A101+-A100)/-A100</f>
        <v>0.77332254807963363</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hidden="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hidden="1" x14ac:dyDescent="0.2">
      <c r="A104" s="272" t="s">
        <v>578</v>
      </c>
      <c r="B104" s="272" t="s">
        <v>579</v>
      </c>
      <c r="C104" s="272" t="s">
        <v>580</v>
      </c>
      <c r="D104" s="272" t="s">
        <v>581</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hidden="1" x14ac:dyDescent="0.2">
      <c r="A105" s="275">
        <f>G30/1000/1000</f>
        <v>-0.79408073428679082</v>
      </c>
      <c r="B105" s="276">
        <f>L88</f>
        <v>0</v>
      </c>
      <c r="C105" s="277" t="str">
        <f>G28</f>
        <v>не окупается</v>
      </c>
      <c r="D105" s="277" t="str">
        <f>G29</f>
        <v>не окупается</v>
      </c>
      <c r="E105" s="278" t="s">
        <v>582</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hidden="1"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hidden="1"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hidden="1" x14ac:dyDescent="0.2">
      <c r="A108" s="283" t="s">
        <v>583</v>
      </c>
      <c r="B108" s="284"/>
      <c r="C108" s="284">
        <f>C109*$B$111*$B$112*1000</f>
        <v>0</v>
      </c>
      <c r="D108" s="284">
        <f t="shared" ref="D108:AP108" si="36">D109*$B$111*$B$112*1000</f>
        <v>0</v>
      </c>
      <c r="E108" s="284">
        <f>E109*$B$111*$B$112*1000</f>
        <v>0</v>
      </c>
      <c r="F108" s="284">
        <f t="shared" si="36"/>
        <v>0</v>
      </c>
      <c r="G108" s="284">
        <f t="shared" si="36"/>
        <v>0</v>
      </c>
      <c r="H108" s="284">
        <f t="shared" si="36"/>
        <v>0</v>
      </c>
      <c r="I108" s="284">
        <f t="shared" si="36"/>
        <v>0</v>
      </c>
      <c r="J108" s="284">
        <f t="shared" si="36"/>
        <v>0</v>
      </c>
      <c r="K108" s="284">
        <f t="shared" si="36"/>
        <v>0</v>
      </c>
      <c r="L108" s="284">
        <f t="shared" si="36"/>
        <v>0</v>
      </c>
      <c r="M108" s="284">
        <f t="shared" si="36"/>
        <v>0</v>
      </c>
      <c r="N108" s="284">
        <f t="shared" si="36"/>
        <v>0</v>
      </c>
      <c r="O108" s="284">
        <f t="shared" si="36"/>
        <v>0</v>
      </c>
      <c r="P108" s="284">
        <f t="shared" si="36"/>
        <v>0</v>
      </c>
      <c r="Q108" s="284">
        <f t="shared" si="36"/>
        <v>0</v>
      </c>
      <c r="R108" s="284">
        <f t="shared" si="36"/>
        <v>0</v>
      </c>
      <c r="S108" s="284">
        <f t="shared" si="36"/>
        <v>0</v>
      </c>
      <c r="T108" s="284">
        <f t="shared" si="36"/>
        <v>0</v>
      </c>
      <c r="U108" s="284">
        <f t="shared" si="36"/>
        <v>0</v>
      </c>
      <c r="V108" s="284">
        <f t="shared" si="36"/>
        <v>0</v>
      </c>
      <c r="W108" s="284">
        <f t="shared" si="36"/>
        <v>0</v>
      </c>
      <c r="X108" s="284">
        <f t="shared" si="36"/>
        <v>0</v>
      </c>
      <c r="Y108" s="284">
        <f t="shared" si="36"/>
        <v>0</v>
      </c>
      <c r="Z108" s="284">
        <f t="shared" si="36"/>
        <v>0</v>
      </c>
      <c r="AA108" s="284">
        <f t="shared" si="36"/>
        <v>0</v>
      </c>
      <c r="AB108" s="284">
        <f t="shared" si="36"/>
        <v>0</v>
      </c>
      <c r="AC108" s="284">
        <f t="shared" si="36"/>
        <v>0</v>
      </c>
      <c r="AD108" s="284">
        <f t="shared" si="36"/>
        <v>0</v>
      </c>
      <c r="AE108" s="284">
        <f t="shared" si="36"/>
        <v>0</v>
      </c>
      <c r="AF108" s="284">
        <f t="shared" si="36"/>
        <v>0</v>
      </c>
      <c r="AG108" s="284">
        <f t="shared" si="36"/>
        <v>0</v>
      </c>
      <c r="AH108" s="284">
        <f t="shared" si="36"/>
        <v>0</v>
      </c>
      <c r="AI108" s="284">
        <f t="shared" si="36"/>
        <v>0</v>
      </c>
      <c r="AJ108" s="284">
        <f t="shared" si="36"/>
        <v>0</v>
      </c>
      <c r="AK108" s="284">
        <f t="shared" si="36"/>
        <v>0</v>
      </c>
      <c r="AL108" s="284">
        <f t="shared" si="36"/>
        <v>0</v>
      </c>
      <c r="AM108" s="284">
        <f t="shared" si="36"/>
        <v>0</v>
      </c>
      <c r="AN108" s="284">
        <f t="shared" si="36"/>
        <v>0</v>
      </c>
      <c r="AO108" s="284">
        <f t="shared" si="36"/>
        <v>0</v>
      </c>
      <c r="AP108" s="284">
        <f t="shared" si="36"/>
        <v>0</v>
      </c>
      <c r="AT108" s="268"/>
      <c r="AU108" s="268"/>
      <c r="AV108" s="268"/>
      <c r="AW108" s="268"/>
      <c r="AX108" s="268"/>
      <c r="AY108" s="268"/>
      <c r="AZ108" s="268"/>
      <c r="BA108" s="268"/>
      <c r="BB108" s="268"/>
      <c r="BC108" s="268"/>
      <c r="BD108" s="268"/>
      <c r="BE108" s="268"/>
      <c r="BF108" s="268"/>
      <c r="BG108" s="268"/>
    </row>
    <row r="109" spans="1:71" ht="12.75" hidden="1" x14ac:dyDescent="0.2">
      <c r="A109" s="283" t="s">
        <v>584</v>
      </c>
      <c r="B109" s="282"/>
      <c r="C109" s="282">
        <f>B109+$I$120*C113</f>
        <v>0</v>
      </c>
      <c r="D109" s="282">
        <f>C109+$I$120*D113</f>
        <v>0</v>
      </c>
      <c r="E109" s="282">
        <f t="shared" ref="E109:AP109" si="37">D109+$I$120*E113</f>
        <v>0</v>
      </c>
      <c r="F109" s="282">
        <f t="shared" si="37"/>
        <v>0</v>
      </c>
      <c r="G109" s="282">
        <f t="shared" si="37"/>
        <v>0</v>
      </c>
      <c r="H109" s="282">
        <f t="shared" si="37"/>
        <v>0</v>
      </c>
      <c r="I109" s="282">
        <f t="shared" si="37"/>
        <v>0</v>
      </c>
      <c r="J109" s="282">
        <f t="shared" si="37"/>
        <v>0</v>
      </c>
      <c r="K109" s="282">
        <f t="shared" si="37"/>
        <v>0</v>
      </c>
      <c r="L109" s="282">
        <f t="shared" si="37"/>
        <v>0</v>
      </c>
      <c r="M109" s="282">
        <f t="shared" si="37"/>
        <v>0</v>
      </c>
      <c r="N109" s="282">
        <f t="shared" si="37"/>
        <v>0</v>
      </c>
      <c r="O109" s="282">
        <f t="shared" si="37"/>
        <v>0</v>
      </c>
      <c r="P109" s="282">
        <f t="shared" si="37"/>
        <v>0</v>
      </c>
      <c r="Q109" s="282">
        <f t="shared" si="37"/>
        <v>0</v>
      </c>
      <c r="R109" s="282">
        <f t="shared" si="37"/>
        <v>0</v>
      </c>
      <c r="S109" s="282">
        <f t="shared" si="37"/>
        <v>0</v>
      </c>
      <c r="T109" s="282">
        <f t="shared" si="37"/>
        <v>0</v>
      </c>
      <c r="U109" s="282">
        <f t="shared" si="37"/>
        <v>0</v>
      </c>
      <c r="V109" s="282">
        <f t="shared" si="37"/>
        <v>0</v>
      </c>
      <c r="W109" s="282">
        <f t="shared" si="37"/>
        <v>0</v>
      </c>
      <c r="X109" s="282">
        <f t="shared" si="37"/>
        <v>0</v>
      </c>
      <c r="Y109" s="282">
        <f t="shared" si="37"/>
        <v>0</v>
      </c>
      <c r="Z109" s="282">
        <f t="shared" si="37"/>
        <v>0</v>
      </c>
      <c r="AA109" s="282">
        <f t="shared" si="37"/>
        <v>0</v>
      </c>
      <c r="AB109" s="282">
        <f t="shared" si="37"/>
        <v>0</v>
      </c>
      <c r="AC109" s="282">
        <f t="shared" si="37"/>
        <v>0</v>
      </c>
      <c r="AD109" s="282">
        <f t="shared" si="37"/>
        <v>0</v>
      </c>
      <c r="AE109" s="282">
        <f t="shared" si="37"/>
        <v>0</v>
      </c>
      <c r="AF109" s="282">
        <f t="shared" si="37"/>
        <v>0</v>
      </c>
      <c r="AG109" s="282">
        <f t="shared" si="37"/>
        <v>0</v>
      </c>
      <c r="AH109" s="282">
        <f t="shared" si="37"/>
        <v>0</v>
      </c>
      <c r="AI109" s="282">
        <f t="shared" si="37"/>
        <v>0</v>
      </c>
      <c r="AJ109" s="282">
        <f t="shared" si="37"/>
        <v>0</v>
      </c>
      <c r="AK109" s="282">
        <f t="shared" si="37"/>
        <v>0</v>
      </c>
      <c r="AL109" s="282">
        <f t="shared" si="37"/>
        <v>0</v>
      </c>
      <c r="AM109" s="282">
        <f t="shared" si="37"/>
        <v>0</v>
      </c>
      <c r="AN109" s="282">
        <f t="shared" si="37"/>
        <v>0</v>
      </c>
      <c r="AO109" s="282">
        <f t="shared" si="37"/>
        <v>0</v>
      </c>
      <c r="AP109" s="282">
        <f t="shared" si="37"/>
        <v>0</v>
      </c>
      <c r="AT109" s="268"/>
      <c r="AU109" s="268"/>
      <c r="AV109" s="268"/>
      <c r="AW109" s="268"/>
      <c r="AX109" s="268"/>
      <c r="AY109" s="268"/>
      <c r="AZ109" s="268"/>
      <c r="BA109" s="268"/>
      <c r="BB109" s="268"/>
      <c r="BC109" s="268"/>
      <c r="BD109" s="268"/>
      <c r="BE109" s="268"/>
      <c r="BF109" s="268"/>
      <c r="BG109" s="268"/>
    </row>
    <row r="110" spans="1:71" ht="12.75" hidden="1" x14ac:dyDescent="0.2">
      <c r="A110" s="283" t="s">
        <v>585</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hidden="1" x14ac:dyDescent="0.2">
      <c r="A111" s="283" t="s">
        <v>586</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hidden="1" x14ac:dyDescent="0.2">
      <c r="A112" s="283" t="s">
        <v>587</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hidden="1" x14ac:dyDescent="0.2">
      <c r="A113" s="286" t="s">
        <v>588</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hidden="1"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hidden="1"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hidden="1" x14ac:dyDescent="0.2">
      <c r="A116" s="280"/>
      <c r="B116" s="413" t="s">
        <v>589</v>
      </c>
      <c r="C116" s="414"/>
      <c r="D116" s="413" t="s">
        <v>590</v>
      </c>
      <c r="E116" s="414"/>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hidden="1" x14ac:dyDescent="0.2">
      <c r="A117" s="283" t="s">
        <v>591</v>
      </c>
      <c r="B117" s="289"/>
      <c r="C117" s="280" t="s">
        <v>592</v>
      </c>
      <c r="D117" s="289"/>
      <c r="E117" s="280" t="s">
        <v>592</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hidden="1" x14ac:dyDescent="0.2">
      <c r="A118" s="283" t="s">
        <v>591</v>
      </c>
      <c r="B118" s="280">
        <f>$B$110*B117</f>
        <v>0</v>
      </c>
      <c r="C118" s="280" t="s">
        <v>132</v>
      </c>
      <c r="D118" s="280">
        <f>$B$110*D117</f>
        <v>0</v>
      </c>
      <c r="E118" s="280" t="s">
        <v>132</v>
      </c>
      <c r="F118" s="283" t="s">
        <v>593</v>
      </c>
      <c r="G118" s="280">
        <f>D117-B117</f>
        <v>0</v>
      </c>
      <c r="H118" s="280" t="s">
        <v>592</v>
      </c>
      <c r="I118" s="290">
        <f>$B$110*G118</f>
        <v>0</v>
      </c>
      <c r="J118" s="280" t="s">
        <v>132</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hidden="1" x14ac:dyDescent="0.2">
      <c r="A119" s="280"/>
      <c r="B119" s="280"/>
      <c r="C119" s="280"/>
      <c r="D119" s="280"/>
      <c r="E119" s="280"/>
      <c r="F119" s="283" t="s">
        <v>594</v>
      </c>
      <c r="G119" s="280">
        <f>I119/$B$110</f>
        <v>0</v>
      </c>
      <c r="H119" s="280" t="s">
        <v>592</v>
      </c>
      <c r="I119" s="289"/>
      <c r="J119" s="280" t="s">
        <v>132</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hidden="1" x14ac:dyDescent="0.2">
      <c r="A120" s="291"/>
      <c r="B120" s="292"/>
      <c r="C120" s="292"/>
      <c r="D120" s="292"/>
      <c r="E120" s="292"/>
      <c r="F120" s="293" t="s">
        <v>595</v>
      </c>
      <c r="G120" s="290">
        <f>G118</f>
        <v>0</v>
      </c>
      <c r="H120" s="280" t="s">
        <v>592</v>
      </c>
      <c r="I120" s="285">
        <f>I118</f>
        <v>0</v>
      </c>
      <c r="J120" s="280" t="s">
        <v>132</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hidden="1"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hidden="1" x14ac:dyDescent="0.2">
      <c r="A122" s="295" t="s">
        <v>596</v>
      </c>
      <c r="B122" s="296">
        <v>4.1133466599999995</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hidden="1" x14ac:dyDescent="0.2">
      <c r="A123" s="295" t="s">
        <v>348</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hidden="1" x14ac:dyDescent="0.2">
      <c r="A124" s="295" t="s">
        <v>597</v>
      </c>
      <c r="B124" s="297" t="s">
        <v>609</v>
      </c>
      <c r="C124" s="298" t="s">
        <v>598</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hidden="1"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hidden="1" x14ac:dyDescent="0.2">
      <c r="A126" s="295" t="s">
        <v>599</v>
      </c>
      <c r="B126" s="303">
        <f>$B$122*1000*1000</f>
        <v>4113346.6599999992</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hidden="1" x14ac:dyDescent="0.2">
      <c r="A127" s="295" t="s">
        <v>600</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hidden="1"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hidden="1" x14ac:dyDescent="0.2">
      <c r="A129" s="295" t="s">
        <v>601</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hidden="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hidden="1" x14ac:dyDescent="0.2">
      <c r="A131" s="309" t="s">
        <v>602</v>
      </c>
      <c r="B131" s="310">
        <v>1.23072</v>
      </c>
      <c r="C131" s="278" t="s">
        <v>603</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hidden="1" x14ac:dyDescent="0.2">
      <c r="A132" s="309" t="s">
        <v>604</v>
      </c>
      <c r="B132" s="310">
        <v>1.20268</v>
      </c>
      <c r="C132" s="278" t="s">
        <v>603</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hidden="1"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hidden="1" x14ac:dyDescent="0.2">
      <c r="A134" s="295" t="s">
        <v>605</v>
      </c>
      <c r="C134" s="302" t="s">
        <v>606</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hidden="1"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hidden="1" x14ac:dyDescent="0.2">
      <c r="A136" s="295" t="s">
        <v>607</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hidden="1" x14ac:dyDescent="0.2">
      <c r="A137" s="295" t="s">
        <v>608</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hidden="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hidden="1"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hidden="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hidden="1"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hidden="1"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hidden="1"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hidden="1"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hidden="1"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hidden="1"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hidden="1"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hidden="1"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hidden="1"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hidden="1"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hidden="1"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hidden="1"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hidden="1"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hidden="1"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hidden="1"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hidden="1"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hidden="1"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hidden="1"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hidden="1"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hidden="1"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hidden="1"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hidden="1"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hidden="1"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hidden="1"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hidden="1"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hidden="1"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hidden="1"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hidden="1"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hidden="1"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hidden="1"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hidden="1"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hidden="1"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hidden="1"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hidden="1"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hidden="1"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hidden="1"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hidden="1"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hidden="1"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hidden="1"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hidden="1"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hidden="1"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80" zoomScaleSheetLayoutView="80" workbookViewId="0">
      <selection activeCell="J51" sqref="J51"/>
    </sheetView>
  </sheetViews>
  <sheetFormatPr defaultRowHeight="15.75" x14ac:dyDescent="0.25"/>
  <cols>
    <col min="1" max="1" width="8.85546875" style="71"/>
    <col min="2" max="2" width="37.7109375" style="348" customWidth="1"/>
    <col min="3" max="4" width="16.140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8.85546875" style="71"/>
    <col min="253" max="253" width="37.7109375" style="71" customWidth="1"/>
    <col min="254" max="254" width="8.85546875" style="71"/>
    <col min="255" max="255" width="12.85546875" style="71" customWidth="1"/>
    <col min="256" max="257" width="0" style="71" hidden="1" customWidth="1"/>
    <col min="258" max="258" width="18.28515625" style="71" customWidth="1"/>
    <col min="259" max="259" width="64.85546875" style="71" customWidth="1"/>
    <col min="260" max="263" width="8.85546875" style="71"/>
    <col min="264" max="264" width="14.85546875" style="71" customWidth="1"/>
    <col min="265" max="508" width="8.85546875" style="71"/>
    <col min="509" max="509" width="37.7109375" style="71" customWidth="1"/>
    <col min="510" max="510" width="8.85546875" style="71"/>
    <col min="511" max="511" width="12.85546875" style="71" customWidth="1"/>
    <col min="512" max="513" width="0" style="71" hidden="1" customWidth="1"/>
    <col min="514" max="514" width="18.28515625" style="71" customWidth="1"/>
    <col min="515" max="515" width="64.85546875" style="71" customWidth="1"/>
    <col min="516" max="519" width="8.85546875" style="71"/>
    <col min="520" max="520" width="14.85546875" style="71" customWidth="1"/>
    <col min="521" max="764" width="8.85546875" style="71"/>
    <col min="765" max="765" width="37.7109375" style="71" customWidth="1"/>
    <col min="766" max="766" width="8.85546875" style="71"/>
    <col min="767" max="767" width="12.85546875" style="71" customWidth="1"/>
    <col min="768" max="769" width="0" style="71" hidden="1" customWidth="1"/>
    <col min="770" max="770" width="18.28515625" style="71" customWidth="1"/>
    <col min="771" max="771" width="64.85546875" style="71" customWidth="1"/>
    <col min="772" max="775" width="8.85546875" style="71"/>
    <col min="776" max="776" width="14.85546875" style="71" customWidth="1"/>
    <col min="777" max="1020" width="8.85546875" style="71"/>
    <col min="1021" max="1021" width="37.7109375" style="71" customWidth="1"/>
    <col min="1022" max="1022" width="8.85546875" style="71"/>
    <col min="1023" max="1023" width="12.85546875" style="71" customWidth="1"/>
    <col min="1024" max="1025" width="0" style="71" hidden="1" customWidth="1"/>
    <col min="1026" max="1026" width="18.28515625" style="71" customWidth="1"/>
    <col min="1027" max="1027" width="64.85546875" style="71" customWidth="1"/>
    <col min="1028" max="1031" width="8.85546875" style="71"/>
    <col min="1032" max="1032" width="14.85546875" style="71" customWidth="1"/>
    <col min="1033" max="1276" width="8.85546875" style="71"/>
    <col min="1277" max="1277" width="37.7109375" style="71" customWidth="1"/>
    <col min="1278" max="1278" width="8.85546875" style="71"/>
    <col min="1279" max="1279" width="12.85546875" style="71" customWidth="1"/>
    <col min="1280" max="1281" width="0" style="71" hidden="1" customWidth="1"/>
    <col min="1282" max="1282" width="18.28515625" style="71" customWidth="1"/>
    <col min="1283" max="1283" width="64.85546875" style="71" customWidth="1"/>
    <col min="1284" max="1287" width="8.85546875" style="71"/>
    <col min="1288" max="1288" width="14.85546875" style="71" customWidth="1"/>
    <col min="1289" max="1532" width="8.85546875" style="71"/>
    <col min="1533" max="1533" width="37.7109375" style="71" customWidth="1"/>
    <col min="1534" max="1534" width="8.85546875" style="71"/>
    <col min="1535" max="1535" width="12.85546875" style="71" customWidth="1"/>
    <col min="1536" max="1537" width="0" style="71" hidden="1" customWidth="1"/>
    <col min="1538" max="1538" width="18.28515625" style="71" customWidth="1"/>
    <col min="1539" max="1539" width="64.85546875" style="71" customWidth="1"/>
    <col min="1540" max="1543" width="8.85546875" style="71"/>
    <col min="1544" max="1544" width="14.85546875" style="71" customWidth="1"/>
    <col min="1545" max="1788" width="8.85546875" style="71"/>
    <col min="1789" max="1789" width="37.7109375" style="71" customWidth="1"/>
    <col min="1790" max="1790" width="8.85546875" style="71"/>
    <col min="1791" max="1791" width="12.85546875" style="71" customWidth="1"/>
    <col min="1792" max="1793" width="0" style="71" hidden="1" customWidth="1"/>
    <col min="1794" max="1794" width="18.28515625" style="71" customWidth="1"/>
    <col min="1795" max="1795" width="64.85546875" style="71" customWidth="1"/>
    <col min="1796" max="1799" width="8.85546875" style="71"/>
    <col min="1800" max="1800" width="14.85546875" style="71" customWidth="1"/>
    <col min="1801" max="2044" width="8.85546875" style="71"/>
    <col min="2045" max="2045" width="37.7109375" style="71" customWidth="1"/>
    <col min="2046" max="2046" width="8.85546875" style="71"/>
    <col min="2047" max="2047" width="12.85546875" style="71" customWidth="1"/>
    <col min="2048" max="2049" width="0" style="71" hidden="1" customWidth="1"/>
    <col min="2050" max="2050" width="18.28515625" style="71" customWidth="1"/>
    <col min="2051" max="2051" width="64.85546875" style="71" customWidth="1"/>
    <col min="2052" max="2055" width="8.85546875" style="71"/>
    <col min="2056" max="2056" width="14.85546875" style="71" customWidth="1"/>
    <col min="2057" max="2300" width="8.85546875" style="71"/>
    <col min="2301" max="2301" width="37.7109375" style="71" customWidth="1"/>
    <col min="2302" max="2302" width="8.85546875" style="71"/>
    <col min="2303" max="2303" width="12.85546875" style="71" customWidth="1"/>
    <col min="2304" max="2305" width="0" style="71" hidden="1" customWidth="1"/>
    <col min="2306" max="2306" width="18.28515625" style="71" customWidth="1"/>
    <col min="2307" max="2307" width="64.85546875" style="71" customWidth="1"/>
    <col min="2308" max="2311" width="8.85546875" style="71"/>
    <col min="2312" max="2312" width="14.85546875" style="71" customWidth="1"/>
    <col min="2313" max="2556" width="8.85546875" style="71"/>
    <col min="2557" max="2557" width="37.7109375" style="71" customWidth="1"/>
    <col min="2558" max="2558" width="8.85546875" style="71"/>
    <col min="2559" max="2559" width="12.85546875" style="71" customWidth="1"/>
    <col min="2560" max="2561" width="0" style="71" hidden="1" customWidth="1"/>
    <col min="2562" max="2562" width="18.28515625" style="71" customWidth="1"/>
    <col min="2563" max="2563" width="64.85546875" style="71" customWidth="1"/>
    <col min="2564" max="2567" width="8.85546875" style="71"/>
    <col min="2568" max="2568" width="14.85546875" style="71" customWidth="1"/>
    <col min="2569" max="2812" width="8.85546875" style="71"/>
    <col min="2813" max="2813" width="37.7109375" style="71" customWidth="1"/>
    <col min="2814" max="2814" width="8.85546875" style="71"/>
    <col min="2815" max="2815" width="12.85546875" style="71" customWidth="1"/>
    <col min="2816" max="2817" width="0" style="71" hidden="1" customWidth="1"/>
    <col min="2818" max="2818" width="18.28515625" style="71" customWidth="1"/>
    <col min="2819" max="2819" width="64.85546875" style="71" customWidth="1"/>
    <col min="2820" max="2823" width="8.85546875" style="71"/>
    <col min="2824" max="2824" width="14.85546875" style="71" customWidth="1"/>
    <col min="2825" max="3068" width="8.85546875" style="71"/>
    <col min="3069" max="3069" width="37.7109375" style="71" customWidth="1"/>
    <col min="3070" max="3070" width="8.85546875" style="71"/>
    <col min="3071" max="3071" width="12.85546875" style="71" customWidth="1"/>
    <col min="3072" max="3073" width="0" style="71" hidden="1" customWidth="1"/>
    <col min="3074" max="3074" width="18.28515625" style="71" customWidth="1"/>
    <col min="3075" max="3075" width="64.85546875" style="71" customWidth="1"/>
    <col min="3076" max="3079" width="8.85546875" style="71"/>
    <col min="3080" max="3080" width="14.85546875" style="71" customWidth="1"/>
    <col min="3081" max="3324" width="8.85546875" style="71"/>
    <col min="3325" max="3325" width="37.7109375" style="71" customWidth="1"/>
    <col min="3326" max="3326" width="8.85546875" style="71"/>
    <col min="3327" max="3327" width="12.85546875" style="71" customWidth="1"/>
    <col min="3328" max="3329" width="0" style="71" hidden="1" customWidth="1"/>
    <col min="3330" max="3330" width="18.28515625" style="71" customWidth="1"/>
    <col min="3331" max="3331" width="64.85546875" style="71" customWidth="1"/>
    <col min="3332" max="3335" width="8.85546875" style="71"/>
    <col min="3336" max="3336" width="14.85546875" style="71" customWidth="1"/>
    <col min="3337" max="3580" width="8.85546875" style="71"/>
    <col min="3581" max="3581" width="37.7109375" style="71" customWidth="1"/>
    <col min="3582" max="3582" width="8.85546875" style="71"/>
    <col min="3583" max="3583" width="12.85546875" style="71" customWidth="1"/>
    <col min="3584" max="3585" width="0" style="71" hidden="1" customWidth="1"/>
    <col min="3586" max="3586" width="18.28515625" style="71" customWidth="1"/>
    <col min="3587" max="3587" width="64.85546875" style="71" customWidth="1"/>
    <col min="3588" max="3591" width="8.85546875" style="71"/>
    <col min="3592" max="3592" width="14.85546875" style="71" customWidth="1"/>
    <col min="3593" max="3836" width="8.85546875" style="71"/>
    <col min="3837" max="3837" width="37.7109375" style="71" customWidth="1"/>
    <col min="3838" max="3838" width="8.85546875" style="71"/>
    <col min="3839" max="3839" width="12.85546875" style="71" customWidth="1"/>
    <col min="3840" max="3841" width="0" style="71" hidden="1" customWidth="1"/>
    <col min="3842" max="3842" width="18.28515625" style="71" customWidth="1"/>
    <col min="3843" max="3843" width="64.85546875" style="71" customWidth="1"/>
    <col min="3844" max="3847" width="8.85546875" style="71"/>
    <col min="3848" max="3848" width="14.85546875" style="71" customWidth="1"/>
    <col min="3849" max="4092" width="8.85546875" style="71"/>
    <col min="4093" max="4093" width="37.7109375" style="71" customWidth="1"/>
    <col min="4094" max="4094" width="8.85546875" style="71"/>
    <col min="4095" max="4095" width="12.85546875" style="71" customWidth="1"/>
    <col min="4096" max="4097" width="0" style="71" hidden="1" customWidth="1"/>
    <col min="4098" max="4098" width="18.28515625" style="71" customWidth="1"/>
    <col min="4099" max="4099" width="64.85546875" style="71" customWidth="1"/>
    <col min="4100" max="4103" width="8.85546875" style="71"/>
    <col min="4104" max="4104" width="14.85546875" style="71" customWidth="1"/>
    <col min="4105" max="4348" width="8.85546875" style="71"/>
    <col min="4349" max="4349" width="37.7109375" style="71" customWidth="1"/>
    <col min="4350" max="4350" width="8.85546875" style="71"/>
    <col min="4351" max="4351" width="12.85546875" style="71" customWidth="1"/>
    <col min="4352" max="4353" width="0" style="71" hidden="1" customWidth="1"/>
    <col min="4354" max="4354" width="18.28515625" style="71" customWidth="1"/>
    <col min="4355" max="4355" width="64.85546875" style="71" customWidth="1"/>
    <col min="4356" max="4359" width="8.85546875" style="71"/>
    <col min="4360" max="4360" width="14.85546875" style="71" customWidth="1"/>
    <col min="4361" max="4604" width="8.85546875" style="71"/>
    <col min="4605" max="4605" width="37.7109375" style="71" customWidth="1"/>
    <col min="4606" max="4606" width="8.85546875" style="71"/>
    <col min="4607" max="4607" width="12.85546875" style="71" customWidth="1"/>
    <col min="4608" max="4609" width="0" style="71" hidden="1" customWidth="1"/>
    <col min="4610" max="4610" width="18.28515625" style="71" customWidth="1"/>
    <col min="4611" max="4611" width="64.85546875" style="71" customWidth="1"/>
    <col min="4612" max="4615" width="8.85546875" style="71"/>
    <col min="4616" max="4616" width="14.85546875" style="71" customWidth="1"/>
    <col min="4617" max="4860" width="8.85546875" style="71"/>
    <col min="4861" max="4861" width="37.7109375" style="71" customWidth="1"/>
    <col min="4862" max="4862" width="8.85546875" style="71"/>
    <col min="4863" max="4863" width="12.85546875" style="71" customWidth="1"/>
    <col min="4864" max="4865" width="0" style="71" hidden="1" customWidth="1"/>
    <col min="4866" max="4866" width="18.28515625" style="71" customWidth="1"/>
    <col min="4867" max="4867" width="64.85546875" style="71" customWidth="1"/>
    <col min="4868" max="4871" width="8.85546875" style="71"/>
    <col min="4872" max="4872" width="14.85546875" style="71" customWidth="1"/>
    <col min="4873" max="5116" width="8.85546875" style="71"/>
    <col min="5117" max="5117" width="37.7109375" style="71" customWidth="1"/>
    <col min="5118" max="5118" width="8.85546875" style="71"/>
    <col min="5119" max="5119" width="12.85546875" style="71" customWidth="1"/>
    <col min="5120" max="5121" width="0" style="71" hidden="1" customWidth="1"/>
    <col min="5122" max="5122" width="18.28515625" style="71" customWidth="1"/>
    <col min="5123" max="5123" width="64.85546875" style="71" customWidth="1"/>
    <col min="5124" max="5127" width="8.85546875" style="71"/>
    <col min="5128" max="5128" width="14.85546875" style="71" customWidth="1"/>
    <col min="5129" max="5372" width="8.85546875" style="71"/>
    <col min="5373" max="5373" width="37.7109375" style="71" customWidth="1"/>
    <col min="5374" max="5374" width="8.85546875" style="71"/>
    <col min="5375" max="5375" width="12.85546875" style="71" customWidth="1"/>
    <col min="5376" max="5377" width="0" style="71" hidden="1" customWidth="1"/>
    <col min="5378" max="5378" width="18.28515625" style="71" customWidth="1"/>
    <col min="5379" max="5379" width="64.85546875" style="71" customWidth="1"/>
    <col min="5380" max="5383" width="8.85546875" style="71"/>
    <col min="5384" max="5384" width="14.85546875" style="71" customWidth="1"/>
    <col min="5385" max="5628" width="8.85546875" style="71"/>
    <col min="5629" max="5629" width="37.7109375" style="71" customWidth="1"/>
    <col min="5630" max="5630" width="8.85546875" style="71"/>
    <col min="5631" max="5631" width="12.85546875" style="71" customWidth="1"/>
    <col min="5632" max="5633" width="0" style="71" hidden="1" customWidth="1"/>
    <col min="5634" max="5634" width="18.28515625" style="71" customWidth="1"/>
    <col min="5635" max="5635" width="64.85546875" style="71" customWidth="1"/>
    <col min="5636" max="5639" width="8.85546875" style="71"/>
    <col min="5640" max="5640" width="14.85546875" style="71" customWidth="1"/>
    <col min="5641" max="5884" width="8.85546875" style="71"/>
    <col min="5885" max="5885" width="37.7109375" style="71" customWidth="1"/>
    <col min="5886" max="5886" width="8.85546875" style="71"/>
    <col min="5887" max="5887" width="12.85546875" style="71" customWidth="1"/>
    <col min="5888" max="5889" width="0" style="71" hidden="1" customWidth="1"/>
    <col min="5890" max="5890" width="18.28515625" style="71" customWidth="1"/>
    <col min="5891" max="5891" width="64.85546875" style="71" customWidth="1"/>
    <col min="5892" max="5895" width="8.85546875" style="71"/>
    <col min="5896" max="5896" width="14.85546875" style="71" customWidth="1"/>
    <col min="5897" max="6140" width="8.85546875" style="71"/>
    <col min="6141" max="6141" width="37.7109375" style="71" customWidth="1"/>
    <col min="6142" max="6142" width="8.85546875" style="71"/>
    <col min="6143" max="6143" width="12.85546875" style="71" customWidth="1"/>
    <col min="6144" max="6145" width="0" style="71" hidden="1" customWidth="1"/>
    <col min="6146" max="6146" width="18.28515625" style="71" customWidth="1"/>
    <col min="6147" max="6147" width="64.85546875" style="71" customWidth="1"/>
    <col min="6148" max="6151" width="8.85546875" style="71"/>
    <col min="6152" max="6152" width="14.85546875" style="71" customWidth="1"/>
    <col min="6153" max="6396" width="8.85546875" style="71"/>
    <col min="6397" max="6397" width="37.7109375" style="71" customWidth="1"/>
    <col min="6398" max="6398" width="8.85546875" style="71"/>
    <col min="6399" max="6399" width="12.85546875" style="71" customWidth="1"/>
    <col min="6400" max="6401" width="0" style="71" hidden="1" customWidth="1"/>
    <col min="6402" max="6402" width="18.28515625" style="71" customWidth="1"/>
    <col min="6403" max="6403" width="64.85546875" style="71" customWidth="1"/>
    <col min="6404" max="6407" width="8.85546875" style="71"/>
    <col min="6408" max="6408" width="14.85546875" style="71" customWidth="1"/>
    <col min="6409" max="6652" width="8.85546875" style="71"/>
    <col min="6653" max="6653" width="37.7109375" style="71" customWidth="1"/>
    <col min="6654" max="6654" width="8.85546875" style="71"/>
    <col min="6655" max="6655" width="12.85546875" style="71" customWidth="1"/>
    <col min="6656" max="6657" width="0" style="71" hidden="1" customWidth="1"/>
    <col min="6658" max="6658" width="18.28515625" style="71" customWidth="1"/>
    <col min="6659" max="6659" width="64.85546875" style="71" customWidth="1"/>
    <col min="6660" max="6663" width="8.85546875" style="71"/>
    <col min="6664" max="6664" width="14.85546875" style="71" customWidth="1"/>
    <col min="6665" max="6908" width="8.85546875" style="71"/>
    <col min="6909" max="6909" width="37.7109375" style="71" customWidth="1"/>
    <col min="6910" max="6910" width="8.85546875" style="71"/>
    <col min="6911" max="6911" width="12.85546875" style="71" customWidth="1"/>
    <col min="6912" max="6913" width="0" style="71" hidden="1" customWidth="1"/>
    <col min="6914" max="6914" width="18.28515625" style="71" customWidth="1"/>
    <col min="6915" max="6915" width="64.85546875" style="71" customWidth="1"/>
    <col min="6916" max="6919" width="8.85546875" style="71"/>
    <col min="6920" max="6920" width="14.85546875" style="71" customWidth="1"/>
    <col min="6921" max="7164" width="8.85546875" style="71"/>
    <col min="7165" max="7165" width="37.7109375" style="71" customWidth="1"/>
    <col min="7166" max="7166" width="8.85546875" style="71"/>
    <col min="7167" max="7167" width="12.85546875" style="71" customWidth="1"/>
    <col min="7168" max="7169" width="0" style="71" hidden="1" customWidth="1"/>
    <col min="7170" max="7170" width="18.28515625" style="71" customWidth="1"/>
    <col min="7171" max="7171" width="64.85546875" style="71" customWidth="1"/>
    <col min="7172" max="7175" width="8.85546875" style="71"/>
    <col min="7176" max="7176" width="14.85546875" style="71" customWidth="1"/>
    <col min="7177" max="7420" width="8.85546875" style="71"/>
    <col min="7421" max="7421" width="37.7109375" style="71" customWidth="1"/>
    <col min="7422" max="7422" width="8.85546875" style="71"/>
    <col min="7423" max="7423" width="12.85546875" style="71" customWidth="1"/>
    <col min="7424" max="7425" width="0" style="71" hidden="1" customWidth="1"/>
    <col min="7426" max="7426" width="18.28515625" style="71" customWidth="1"/>
    <col min="7427" max="7427" width="64.85546875" style="71" customWidth="1"/>
    <col min="7428" max="7431" width="8.85546875" style="71"/>
    <col min="7432" max="7432" width="14.85546875" style="71" customWidth="1"/>
    <col min="7433" max="7676" width="8.85546875" style="71"/>
    <col min="7677" max="7677" width="37.7109375" style="71" customWidth="1"/>
    <col min="7678" max="7678" width="8.85546875" style="71"/>
    <col min="7679" max="7679" width="12.85546875" style="71" customWidth="1"/>
    <col min="7680" max="7681" width="0" style="71" hidden="1" customWidth="1"/>
    <col min="7682" max="7682" width="18.28515625" style="71" customWidth="1"/>
    <col min="7683" max="7683" width="64.85546875" style="71" customWidth="1"/>
    <col min="7684" max="7687" width="8.85546875" style="71"/>
    <col min="7688" max="7688" width="14.85546875" style="71" customWidth="1"/>
    <col min="7689" max="7932" width="8.85546875" style="71"/>
    <col min="7933" max="7933" width="37.7109375" style="71" customWidth="1"/>
    <col min="7934" max="7934" width="8.85546875" style="71"/>
    <col min="7935" max="7935" width="12.85546875" style="71" customWidth="1"/>
    <col min="7936" max="7937" width="0" style="71" hidden="1" customWidth="1"/>
    <col min="7938" max="7938" width="18.28515625" style="71" customWidth="1"/>
    <col min="7939" max="7939" width="64.85546875" style="71" customWidth="1"/>
    <col min="7940" max="7943" width="8.85546875" style="71"/>
    <col min="7944" max="7944" width="14.85546875" style="71" customWidth="1"/>
    <col min="7945" max="8188" width="8.85546875" style="71"/>
    <col min="8189" max="8189" width="37.7109375" style="71" customWidth="1"/>
    <col min="8190" max="8190" width="8.85546875" style="71"/>
    <col min="8191" max="8191" width="12.85546875" style="71" customWidth="1"/>
    <col min="8192" max="8193" width="0" style="71" hidden="1" customWidth="1"/>
    <col min="8194" max="8194" width="18.28515625" style="71" customWidth="1"/>
    <col min="8195" max="8195" width="64.85546875" style="71" customWidth="1"/>
    <col min="8196" max="8199" width="8.85546875" style="71"/>
    <col min="8200" max="8200" width="14.85546875" style="71" customWidth="1"/>
    <col min="8201" max="8444" width="8.85546875" style="71"/>
    <col min="8445" max="8445" width="37.7109375" style="71" customWidth="1"/>
    <col min="8446" max="8446" width="8.85546875" style="71"/>
    <col min="8447" max="8447" width="12.85546875" style="71" customWidth="1"/>
    <col min="8448" max="8449" width="0" style="71" hidden="1" customWidth="1"/>
    <col min="8450" max="8450" width="18.28515625" style="71" customWidth="1"/>
    <col min="8451" max="8451" width="64.85546875" style="71" customWidth="1"/>
    <col min="8452" max="8455" width="8.85546875" style="71"/>
    <col min="8456" max="8456" width="14.85546875" style="71" customWidth="1"/>
    <col min="8457" max="8700" width="8.85546875" style="71"/>
    <col min="8701" max="8701" width="37.7109375" style="71" customWidth="1"/>
    <col min="8702" max="8702" width="8.85546875" style="71"/>
    <col min="8703" max="8703" width="12.85546875" style="71" customWidth="1"/>
    <col min="8704" max="8705" width="0" style="71" hidden="1" customWidth="1"/>
    <col min="8706" max="8706" width="18.28515625" style="71" customWidth="1"/>
    <col min="8707" max="8707" width="64.85546875" style="71" customWidth="1"/>
    <col min="8708" max="8711" width="8.85546875" style="71"/>
    <col min="8712" max="8712" width="14.85546875" style="71" customWidth="1"/>
    <col min="8713" max="8956" width="8.85546875" style="71"/>
    <col min="8957" max="8957" width="37.7109375" style="71" customWidth="1"/>
    <col min="8958" max="8958" width="8.85546875" style="71"/>
    <col min="8959" max="8959" width="12.85546875" style="71" customWidth="1"/>
    <col min="8960" max="8961" width="0" style="71" hidden="1" customWidth="1"/>
    <col min="8962" max="8962" width="18.28515625" style="71" customWidth="1"/>
    <col min="8963" max="8963" width="64.85546875" style="71" customWidth="1"/>
    <col min="8964" max="8967" width="8.85546875" style="71"/>
    <col min="8968" max="8968" width="14.85546875" style="71" customWidth="1"/>
    <col min="8969" max="9212" width="8.85546875" style="71"/>
    <col min="9213" max="9213" width="37.7109375" style="71" customWidth="1"/>
    <col min="9214" max="9214" width="8.85546875" style="71"/>
    <col min="9215" max="9215" width="12.85546875" style="71" customWidth="1"/>
    <col min="9216" max="9217" width="0" style="71" hidden="1" customWidth="1"/>
    <col min="9218" max="9218" width="18.28515625" style="71" customWidth="1"/>
    <col min="9219" max="9219" width="64.85546875" style="71" customWidth="1"/>
    <col min="9220" max="9223" width="8.85546875" style="71"/>
    <col min="9224" max="9224" width="14.85546875" style="71" customWidth="1"/>
    <col min="9225" max="9468" width="8.85546875" style="71"/>
    <col min="9469" max="9469" width="37.7109375" style="71" customWidth="1"/>
    <col min="9470" max="9470" width="8.85546875" style="71"/>
    <col min="9471" max="9471" width="12.85546875" style="71" customWidth="1"/>
    <col min="9472" max="9473" width="0" style="71" hidden="1" customWidth="1"/>
    <col min="9474" max="9474" width="18.28515625" style="71" customWidth="1"/>
    <col min="9475" max="9475" width="64.85546875" style="71" customWidth="1"/>
    <col min="9476" max="9479" width="8.85546875" style="71"/>
    <col min="9480" max="9480" width="14.85546875" style="71" customWidth="1"/>
    <col min="9481" max="9724" width="8.85546875" style="71"/>
    <col min="9725" max="9725" width="37.7109375" style="71" customWidth="1"/>
    <col min="9726" max="9726" width="8.85546875" style="71"/>
    <col min="9727" max="9727" width="12.85546875" style="71" customWidth="1"/>
    <col min="9728" max="9729" width="0" style="71" hidden="1" customWidth="1"/>
    <col min="9730" max="9730" width="18.28515625" style="71" customWidth="1"/>
    <col min="9731" max="9731" width="64.85546875" style="71" customWidth="1"/>
    <col min="9732" max="9735" width="8.85546875" style="71"/>
    <col min="9736" max="9736" width="14.85546875" style="71" customWidth="1"/>
    <col min="9737" max="9980" width="8.85546875" style="71"/>
    <col min="9981" max="9981" width="37.7109375" style="71" customWidth="1"/>
    <col min="9982" max="9982" width="8.85546875" style="71"/>
    <col min="9983" max="9983" width="12.85546875" style="71" customWidth="1"/>
    <col min="9984" max="9985" width="0" style="71" hidden="1" customWidth="1"/>
    <col min="9986" max="9986" width="18.28515625" style="71" customWidth="1"/>
    <col min="9987" max="9987" width="64.85546875" style="71" customWidth="1"/>
    <col min="9988" max="9991" width="8.85546875" style="71"/>
    <col min="9992" max="9992" width="14.85546875" style="71" customWidth="1"/>
    <col min="9993" max="10236" width="8.85546875" style="71"/>
    <col min="10237" max="10237" width="37.7109375" style="71" customWidth="1"/>
    <col min="10238" max="10238" width="8.85546875" style="71"/>
    <col min="10239" max="10239" width="12.85546875" style="71" customWidth="1"/>
    <col min="10240" max="10241" width="0" style="71" hidden="1" customWidth="1"/>
    <col min="10242" max="10242" width="18.28515625" style="71" customWidth="1"/>
    <col min="10243" max="10243" width="64.85546875" style="71" customWidth="1"/>
    <col min="10244" max="10247" width="8.85546875" style="71"/>
    <col min="10248" max="10248" width="14.85546875" style="71" customWidth="1"/>
    <col min="10249" max="10492" width="8.85546875" style="71"/>
    <col min="10493" max="10493" width="37.7109375" style="71" customWidth="1"/>
    <col min="10494" max="10494" width="8.85546875" style="71"/>
    <col min="10495" max="10495" width="12.85546875" style="71" customWidth="1"/>
    <col min="10496" max="10497" width="0" style="71" hidden="1" customWidth="1"/>
    <col min="10498" max="10498" width="18.28515625" style="71" customWidth="1"/>
    <col min="10499" max="10499" width="64.85546875" style="71" customWidth="1"/>
    <col min="10500" max="10503" width="8.85546875" style="71"/>
    <col min="10504" max="10504" width="14.85546875" style="71" customWidth="1"/>
    <col min="10505" max="10748" width="8.85546875" style="71"/>
    <col min="10749" max="10749" width="37.7109375" style="71" customWidth="1"/>
    <col min="10750" max="10750" width="8.85546875" style="71"/>
    <col min="10751" max="10751" width="12.85546875" style="71" customWidth="1"/>
    <col min="10752" max="10753" width="0" style="71" hidden="1" customWidth="1"/>
    <col min="10754" max="10754" width="18.28515625" style="71" customWidth="1"/>
    <col min="10755" max="10755" width="64.85546875" style="71" customWidth="1"/>
    <col min="10756" max="10759" width="8.85546875" style="71"/>
    <col min="10760" max="10760" width="14.85546875" style="71" customWidth="1"/>
    <col min="10761" max="11004" width="8.85546875" style="71"/>
    <col min="11005" max="11005" width="37.7109375" style="71" customWidth="1"/>
    <col min="11006" max="11006" width="8.85546875" style="71"/>
    <col min="11007" max="11007" width="12.85546875" style="71" customWidth="1"/>
    <col min="11008" max="11009" width="0" style="71" hidden="1" customWidth="1"/>
    <col min="11010" max="11010" width="18.28515625" style="71" customWidth="1"/>
    <col min="11011" max="11011" width="64.85546875" style="71" customWidth="1"/>
    <col min="11012" max="11015" width="8.85546875" style="71"/>
    <col min="11016" max="11016" width="14.85546875" style="71" customWidth="1"/>
    <col min="11017" max="11260" width="8.85546875" style="71"/>
    <col min="11261" max="11261" width="37.7109375" style="71" customWidth="1"/>
    <col min="11262" max="11262" width="8.85546875" style="71"/>
    <col min="11263" max="11263" width="12.85546875" style="71" customWidth="1"/>
    <col min="11264" max="11265" width="0" style="71" hidden="1" customWidth="1"/>
    <col min="11266" max="11266" width="18.28515625" style="71" customWidth="1"/>
    <col min="11267" max="11267" width="64.85546875" style="71" customWidth="1"/>
    <col min="11268" max="11271" width="8.85546875" style="71"/>
    <col min="11272" max="11272" width="14.85546875" style="71" customWidth="1"/>
    <col min="11273" max="11516" width="8.85546875" style="71"/>
    <col min="11517" max="11517" width="37.7109375" style="71" customWidth="1"/>
    <col min="11518" max="11518" width="8.85546875" style="71"/>
    <col min="11519" max="11519" width="12.85546875" style="71" customWidth="1"/>
    <col min="11520" max="11521" width="0" style="71" hidden="1" customWidth="1"/>
    <col min="11522" max="11522" width="18.28515625" style="71" customWidth="1"/>
    <col min="11523" max="11523" width="64.85546875" style="71" customWidth="1"/>
    <col min="11524" max="11527" width="8.85546875" style="71"/>
    <col min="11528" max="11528" width="14.85546875" style="71" customWidth="1"/>
    <col min="11529" max="11772" width="8.85546875" style="71"/>
    <col min="11773" max="11773" width="37.7109375" style="71" customWidth="1"/>
    <col min="11774" max="11774" width="8.85546875" style="71"/>
    <col min="11775" max="11775" width="12.85546875" style="71" customWidth="1"/>
    <col min="11776" max="11777" width="0" style="71" hidden="1" customWidth="1"/>
    <col min="11778" max="11778" width="18.28515625" style="71" customWidth="1"/>
    <col min="11779" max="11779" width="64.85546875" style="71" customWidth="1"/>
    <col min="11780" max="11783" width="8.85546875" style="71"/>
    <col min="11784" max="11784" width="14.85546875" style="71" customWidth="1"/>
    <col min="11785" max="12028" width="8.85546875" style="71"/>
    <col min="12029" max="12029" width="37.7109375" style="71" customWidth="1"/>
    <col min="12030" max="12030" width="8.85546875" style="71"/>
    <col min="12031" max="12031" width="12.85546875" style="71" customWidth="1"/>
    <col min="12032" max="12033" width="0" style="71" hidden="1" customWidth="1"/>
    <col min="12034" max="12034" width="18.28515625" style="71" customWidth="1"/>
    <col min="12035" max="12035" width="64.85546875" style="71" customWidth="1"/>
    <col min="12036" max="12039" width="8.85546875" style="71"/>
    <col min="12040" max="12040" width="14.85546875" style="71" customWidth="1"/>
    <col min="12041" max="12284" width="8.85546875" style="71"/>
    <col min="12285" max="12285" width="37.7109375" style="71" customWidth="1"/>
    <col min="12286" max="12286" width="8.85546875" style="71"/>
    <col min="12287" max="12287" width="12.85546875" style="71" customWidth="1"/>
    <col min="12288" max="12289" width="0" style="71" hidden="1" customWidth="1"/>
    <col min="12290" max="12290" width="18.28515625" style="71" customWidth="1"/>
    <col min="12291" max="12291" width="64.85546875" style="71" customWidth="1"/>
    <col min="12292" max="12295" width="8.85546875" style="71"/>
    <col min="12296" max="12296" width="14.85546875" style="71" customWidth="1"/>
    <col min="12297" max="12540" width="8.85546875" style="71"/>
    <col min="12541" max="12541" width="37.7109375" style="71" customWidth="1"/>
    <col min="12542" max="12542" width="8.85546875" style="71"/>
    <col min="12543" max="12543" width="12.85546875" style="71" customWidth="1"/>
    <col min="12544" max="12545" width="0" style="71" hidden="1" customWidth="1"/>
    <col min="12546" max="12546" width="18.28515625" style="71" customWidth="1"/>
    <col min="12547" max="12547" width="64.85546875" style="71" customWidth="1"/>
    <col min="12548" max="12551" width="8.85546875" style="71"/>
    <col min="12552" max="12552" width="14.85546875" style="71" customWidth="1"/>
    <col min="12553" max="12796" width="8.85546875" style="71"/>
    <col min="12797" max="12797" width="37.7109375" style="71" customWidth="1"/>
    <col min="12798" max="12798" width="8.85546875" style="71"/>
    <col min="12799" max="12799" width="12.85546875" style="71" customWidth="1"/>
    <col min="12800" max="12801" width="0" style="71" hidden="1" customWidth="1"/>
    <col min="12802" max="12802" width="18.28515625" style="71" customWidth="1"/>
    <col min="12803" max="12803" width="64.85546875" style="71" customWidth="1"/>
    <col min="12804" max="12807" width="8.85546875" style="71"/>
    <col min="12808" max="12808" width="14.85546875" style="71" customWidth="1"/>
    <col min="12809" max="13052" width="8.85546875" style="71"/>
    <col min="13053" max="13053" width="37.7109375" style="71" customWidth="1"/>
    <col min="13054" max="13054" width="8.85546875" style="71"/>
    <col min="13055" max="13055" width="12.85546875" style="71" customWidth="1"/>
    <col min="13056" max="13057" width="0" style="71" hidden="1" customWidth="1"/>
    <col min="13058" max="13058" width="18.28515625" style="71" customWidth="1"/>
    <col min="13059" max="13059" width="64.85546875" style="71" customWidth="1"/>
    <col min="13060" max="13063" width="8.85546875" style="71"/>
    <col min="13064" max="13064" width="14.85546875" style="71" customWidth="1"/>
    <col min="13065" max="13308" width="8.85546875" style="71"/>
    <col min="13309" max="13309" width="37.7109375" style="71" customWidth="1"/>
    <col min="13310" max="13310" width="8.85546875" style="71"/>
    <col min="13311" max="13311" width="12.85546875" style="71" customWidth="1"/>
    <col min="13312" max="13313" width="0" style="71" hidden="1" customWidth="1"/>
    <col min="13314" max="13314" width="18.28515625" style="71" customWidth="1"/>
    <col min="13315" max="13315" width="64.85546875" style="71" customWidth="1"/>
    <col min="13316" max="13319" width="8.85546875" style="71"/>
    <col min="13320" max="13320" width="14.85546875" style="71" customWidth="1"/>
    <col min="13321" max="13564" width="8.85546875" style="71"/>
    <col min="13565" max="13565" width="37.7109375" style="71" customWidth="1"/>
    <col min="13566" max="13566" width="8.85546875" style="71"/>
    <col min="13567" max="13567" width="12.85546875" style="71" customWidth="1"/>
    <col min="13568" max="13569" width="0" style="71" hidden="1" customWidth="1"/>
    <col min="13570" max="13570" width="18.28515625" style="71" customWidth="1"/>
    <col min="13571" max="13571" width="64.85546875" style="71" customWidth="1"/>
    <col min="13572" max="13575" width="8.85546875" style="71"/>
    <col min="13576" max="13576" width="14.85546875" style="71" customWidth="1"/>
    <col min="13577" max="13820" width="8.85546875" style="71"/>
    <col min="13821" max="13821" width="37.7109375" style="71" customWidth="1"/>
    <col min="13822" max="13822" width="8.85546875" style="71"/>
    <col min="13823" max="13823" width="12.85546875" style="71" customWidth="1"/>
    <col min="13824" max="13825" width="0" style="71" hidden="1" customWidth="1"/>
    <col min="13826" max="13826" width="18.28515625" style="71" customWidth="1"/>
    <col min="13827" max="13827" width="64.85546875" style="71" customWidth="1"/>
    <col min="13828" max="13831" width="8.85546875" style="71"/>
    <col min="13832" max="13832" width="14.85546875" style="71" customWidth="1"/>
    <col min="13833" max="14076" width="8.85546875" style="71"/>
    <col min="14077" max="14077" width="37.7109375" style="71" customWidth="1"/>
    <col min="14078" max="14078" width="8.85546875" style="71"/>
    <col min="14079" max="14079" width="12.85546875" style="71" customWidth="1"/>
    <col min="14080" max="14081" width="0" style="71" hidden="1" customWidth="1"/>
    <col min="14082" max="14082" width="18.28515625" style="71" customWidth="1"/>
    <col min="14083" max="14083" width="64.85546875" style="71" customWidth="1"/>
    <col min="14084" max="14087" width="8.85546875" style="71"/>
    <col min="14088" max="14088" width="14.85546875" style="71" customWidth="1"/>
    <col min="14089" max="14332" width="8.85546875" style="71"/>
    <col min="14333" max="14333" width="37.7109375" style="71" customWidth="1"/>
    <col min="14334" max="14334" width="8.85546875" style="71"/>
    <col min="14335" max="14335" width="12.85546875" style="71" customWidth="1"/>
    <col min="14336" max="14337" width="0" style="71" hidden="1" customWidth="1"/>
    <col min="14338" max="14338" width="18.28515625" style="71" customWidth="1"/>
    <col min="14339" max="14339" width="64.85546875" style="71" customWidth="1"/>
    <col min="14340" max="14343" width="8.85546875" style="71"/>
    <col min="14344" max="14344" width="14.85546875" style="71" customWidth="1"/>
    <col min="14345" max="14588" width="8.85546875" style="71"/>
    <col min="14589" max="14589" width="37.7109375" style="71" customWidth="1"/>
    <col min="14590" max="14590" width="8.85546875" style="71"/>
    <col min="14591" max="14591" width="12.85546875" style="71" customWidth="1"/>
    <col min="14592" max="14593" width="0" style="71" hidden="1" customWidth="1"/>
    <col min="14594" max="14594" width="18.28515625" style="71" customWidth="1"/>
    <col min="14595" max="14595" width="64.85546875" style="71" customWidth="1"/>
    <col min="14596" max="14599" width="8.85546875" style="71"/>
    <col min="14600" max="14600" width="14.85546875" style="71" customWidth="1"/>
    <col min="14601" max="14844" width="8.85546875" style="71"/>
    <col min="14845" max="14845" width="37.7109375" style="71" customWidth="1"/>
    <col min="14846" max="14846" width="8.85546875" style="71"/>
    <col min="14847" max="14847" width="12.85546875" style="71" customWidth="1"/>
    <col min="14848" max="14849" width="0" style="71" hidden="1" customWidth="1"/>
    <col min="14850" max="14850" width="18.28515625" style="71" customWidth="1"/>
    <col min="14851" max="14851" width="64.85546875" style="71" customWidth="1"/>
    <col min="14852" max="14855" width="8.85546875" style="71"/>
    <col min="14856" max="14856" width="14.85546875" style="71" customWidth="1"/>
    <col min="14857" max="15100" width="8.85546875" style="71"/>
    <col min="15101" max="15101" width="37.7109375" style="71" customWidth="1"/>
    <col min="15102" max="15102" width="8.85546875" style="71"/>
    <col min="15103" max="15103" width="12.85546875" style="71" customWidth="1"/>
    <col min="15104" max="15105" width="0" style="71" hidden="1" customWidth="1"/>
    <col min="15106" max="15106" width="18.28515625" style="71" customWidth="1"/>
    <col min="15107" max="15107" width="64.85546875" style="71" customWidth="1"/>
    <col min="15108" max="15111" width="8.85546875" style="71"/>
    <col min="15112" max="15112" width="14.85546875" style="71" customWidth="1"/>
    <col min="15113" max="15356" width="8.85546875" style="71"/>
    <col min="15357" max="15357" width="37.7109375" style="71" customWidth="1"/>
    <col min="15358" max="15358" width="8.85546875" style="71"/>
    <col min="15359" max="15359" width="12.85546875" style="71" customWidth="1"/>
    <col min="15360" max="15361" width="0" style="71" hidden="1" customWidth="1"/>
    <col min="15362" max="15362" width="18.28515625" style="71" customWidth="1"/>
    <col min="15363" max="15363" width="64.85546875" style="71" customWidth="1"/>
    <col min="15364" max="15367" width="8.85546875" style="71"/>
    <col min="15368" max="15368" width="14.85546875" style="71" customWidth="1"/>
    <col min="15369" max="15612" width="8.85546875" style="71"/>
    <col min="15613" max="15613" width="37.7109375" style="71" customWidth="1"/>
    <col min="15614" max="15614" width="8.85546875" style="71"/>
    <col min="15615" max="15615" width="12.85546875" style="71" customWidth="1"/>
    <col min="15616" max="15617" width="0" style="71" hidden="1" customWidth="1"/>
    <col min="15618" max="15618" width="18.28515625" style="71" customWidth="1"/>
    <col min="15619" max="15619" width="64.85546875" style="71" customWidth="1"/>
    <col min="15620" max="15623" width="8.85546875" style="71"/>
    <col min="15624" max="15624" width="14.85546875" style="71" customWidth="1"/>
    <col min="15625" max="15868" width="8.85546875" style="71"/>
    <col min="15869" max="15869" width="37.7109375" style="71" customWidth="1"/>
    <col min="15870" max="15870" width="8.85546875" style="71"/>
    <col min="15871" max="15871" width="12.85546875" style="71" customWidth="1"/>
    <col min="15872" max="15873" width="0" style="71" hidden="1" customWidth="1"/>
    <col min="15874" max="15874" width="18.28515625" style="71" customWidth="1"/>
    <col min="15875" max="15875" width="64.85546875" style="71" customWidth="1"/>
    <col min="15876" max="15879" width="8.85546875" style="71"/>
    <col min="15880" max="15880" width="14.85546875" style="71" customWidth="1"/>
    <col min="15881" max="16124" width="8.85546875" style="71"/>
    <col min="16125" max="16125" width="37.7109375" style="71" customWidth="1"/>
    <col min="16126" max="16126" width="8.85546875" style="71"/>
    <col min="16127" max="16127" width="12.85546875" style="71" customWidth="1"/>
    <col min="16128" max="16129" width="0" style="71" hidden="1" customWidth="1"/>
    <col min="16130" max="16130" width="18.28515625" style="71" customWidth="1"/>
    <col min="16131" max="16131" width="64.85546875" style="71" customWidth="1"/>
    <col min="16132" max="16135" width="8.85546875" style="71"/>
    <col min="16136" max="16136" width="14.85546875" style="71" customWidth="1"/>
    <col min="16137" max="16384" width="8.8554687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'[3]1. паспорт местоположение'!A5:C5</f>
        <v>Год раскрытия информации: 2016 год</v>
      </c>
      <c r="B5" s="365"/>
      <c r="C5" s="365"/>
      <c r="D5" s="365"/>
      <c r="E5" s="365"/>
      <c r="F5" s="365"/>
      <c r="G5" s="365"/>
      <c r="H5" s="365"/>
      <c r="I5" s="365"/>
      <c r="J5" s="365"/>
      <c r="K5" s="365"/>
      <c r="L5" s="365"/>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F_prj_111001_47820</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Строительство ЛЭП 15 кВ от ВЛ 15 кВ 15-04 (инв.№ 5114655) в г. Калининграде, ул. Емельянова - дор. Окружная</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331"/>
    </row>
    <row r="18" spans="1:12" x14ac:dyDescent="0.25">
      <c r="K18" s="92"/>
    </row>
    <row r="19" spans="1:12" ht="15.75" customHeight="1" x14ac:dyDescent="0.25">
      <c r="A19" s="426" t="s">
        <v>507</v>
      </c>
      <c r="B19" s="426"/>
      <c r="C19" s="426"/>
      <c r="D19" s="426"/>
      <c r="E19" s="426"/>
      <c r="F19" s="426"/>
      <c r="G19" s="426"/>
      <c r="H19" s="426"/>
      <c r="I19" s="426"/>
      <c r="J19" s="426"/>
      <c r="K19" s="426"/>
      <c r="L19" s="426"/>
    </row>
    <row r="20" spans="1:12" x14ac:dyDescent="0.25">
      <c r="A20" s="332"/>
      <c r="B20" s="332"/>
      <c r="C20" s="91"/>
      <c r="D20" s="91"/>
      <c r="E20" s="91"/>
      <c r="F20" s="91"/>
      <c r="G20" s="91"/>
      <c r="H20" s="91"/>
      <c r="I20" s="91"/>
      <c r="J20" s="91"/>
      <c r="K20" s="91"/>
      <c r="L20" s="91"/>
    </row>
    <row r="21" spans="1:12" ht="28.5" customHeight="1" x14ac:dyDescent="0.25">
      <c r="A21" s="431" t="s">
        <v>225</v>
      </c>
      <c r="B21" s="431" t="s">
        <v>224</v>
      </c>
      <c r="C21" s="432" t="s">
        <v>439</v>
      </c>
      <c r="D21" s="432"/>
      <c r="E21" s="432"/>
      <c r="F21" s="432"/>
      <c r="G21" s="432"/>
      <c r="H21" s="432"/>
      <c r="I21" s="433" t="s">
        <v>223</v>
      </c>
      <c r="J21" s="434" t="s">
        <v>441</v>
      </c>
      <c r="K21" s="431" t="s">
        <v>222</v>
      </c>
      <c r="L21" s="427" t="s">
        <v>440</v>
      </c>
    </row>
    <row r="22" spans="1:12" ht="58.5" customHeight="1" x14ac:dyDescent="0.25">
      <c r="A22" s="431"/>
      <c r="B22" s="431"/>
      <c r="C22" s="428" t="s">
        <v>3</v>
      </c>
      <c r="D22" s="428"/>
      <c r="E22" s="150"/>
      <c r="F22" s="151"/>
      <c r="G22" s="429" t="s">
        <v>2</v>
      </c>
      <c r="H22" s="430"/>
      <c r="I22" s="433"/>
      <c r="J22" s="435"/>
      <c r="K22" s="431"/>
      <c r="L22" s="427"/>
    </row>
    <row r="23" spans="1:12" ht="47.25" x14ac:dyDescent="0.25">
      <c r="A23" s="431"/>
      <c r="B23" s="431"/>
      <c r="C23" s="90" t="s">
        <v>221</v>
      </c>
      <c r="D23" s="90" t="s">
        <v>220</v>
      </c>
      <c r="E23" s="90" t="s">
        <v>221</v>
      </c>
      <c r="F23" s="90" t="s">
        <v>220</v>
      </c>
      <c r="G23" s="90" t="s">
        <v>221</v>
      </c>
      <c r="H23" s="90" t="s">
        <v>220</v>
      </c>
      <c r="I23" s="433"/>
      <c r="J23" s="436"/>
      <c r="K23" s="431"/>
      <c r="L23" s="427"/>
    </row>
    <row r="24" spans="1:12" x14ac:dyDescent="0.25">
      <c r="A24" s="330">
        <v>1</v>
      </c>
      <c r="B24" s="330">
        <v>2</v>
      </c>
      <c r="C24" s="90">
        <v>3</v>
      </c>
      <c r="D24" s="90">
        <v>4</v>
      </c>
      <c r="E24" s="90">
        <v>5</v>
      </c>
      <c r="F24" s="90">
        <v>6</v>
      </c>
      <c r="G24" s="90">
        <v>7</v>
      </c>
      <c r="H24" s="90">
        <v>8</v>
      </c>
      <c r="I24" s="90">
        <v>9</v>
      </c>
      <c r="J24" s="90">
        <v>10</v>
      </c>
      <c r="K24" s="90">
        <v>11</v>
      </c>
      <c r="L24" s="90">
        <v>12</v>
      </c>
    </row>
    <row r="25" spans="1:12" x14ac:dyDescent="0.25">
      <c r="A25" s="84">
        <v>1</v>
      </c>
      <c r="B25" s="349" t="s">
        <v>219</v>
      </c>
      <c r="C25" s="343"/>
      <c r="D25" s="344"/>
      <c r="E25" s="89"/>
      <c r="F25" s="89"/>
      <c r="G25" s="89"/>
      <c r="H25" s="89"/>
      <c r="I25" s="89"/>
      <c r="J25" s="89"/>
      <c r="K25" s="82"/>
      <c r="L25" s="100"/>
    </row>
    <row r="26" spans="1:12" ht="21.75" customHeight="1" x14ac:dyDescent="0.25">
      <c r="A26" s="84" t="s">
        <v>218</v>
      </c>
      <c r="B26" s="350" t="s">
        <v>446</v>
      </c>
      <c r="C26" s="83">
        <v>0</v>
      </c>
      <c r="D26" s="344">
        <v>0</v>
      </c>
      <c r="E26" s="89"/>
      <c r="F26" s="89"/>
      <c r="G26" s="89"/>
      <c r="H26" s="89"/>
      <c r="I26" s="89"/>
      <c r="J26" s="89"/>
      <c r="K26" s="82"/>
      <c r="L26" s="82"/>
    </row>
    <row r="27" spans="1:12" s="74" customFormat="1" ht="39" customHeight="1" x14ac:dyDescent="0.25">
      <c r="A27" s="84" t="s">
        <v>217</v>
      </c>
      <c r="B27" s="350" t="s">
        <v>448</v>
      </c>
      <c r="C27" s="83">
        <v>0</v>
      </c>
      <c r="D27" s="344">
        <v>0</v>
      </c>
      <c r="E27" s="89"/>
      <c r="F27" s="89"/>
      <c r="G27" s="89"/>
      <c r="H27" s="89"/>
      <c r="I27" s="89"/>
      <c r="J27" s="89"/>
      <c r="K27" s="82"/>
      <c r="L27" s="82"/>
    </row>
    <row r="28" spans="1:12" s="74" customFormat="1" ht="70.5" customHeight="1" x14ac:dyDescent="0.25">
      <c r="A28" s="84" t="s">
        <v>447</v>
      </c>
      <c r="B28" s="350" t="s">
        <v>452</v>
      </c>
      <c r="C28" s="83">
        <v>0</v>
      </c>
      <c r="D28" s="344">
        <v>0</v>
      </c>
      <c r="E28" s="89"/>
      <c r="F28" s="89"/>
      <c r="G28" s="89"/>
      <c r="H28" s="89"/>
      <c r="I28" s="89"/>
      <c r="J28" s="89"/>
      <c r="K28" s="82"/>
      <c r="L28" s="82"/>
    </row>
    <row r="29" spans="1:12" s="74" customFormat="1" ht="54" customHeight="1" x14ac:dyDescent="0.25">
      <c r="A29" s="84" t="s">
        <v>216</v>
      </c>
      <c r="B29" s="350" t="s">
        <v>451</v>
      </c>
      <c r="C29" s="83">
        <v>0</v>
      </c>
      <c r="D29" s="344">
        <v>0</v>
      </c>
      <c r="E29" s="89"/>
      <c r="F29" s="89"/>
      <c r="G29" s="89"/>
      <c r="H29" s="89"/>
      <c r="I29" s="89"/>
      <c r="J29" s="89"/>
      <c r="K29" s="82"/>
      <c r="L29" s="82"/>
    </row>
    <row r="30" spans="1:12" s="74" customFormat="1" ht="42" customHeight="1" x14ac:dyDescent="0.25">
      <c r="A30" s="84" t="s">
        <v>215</v>
      </c>
      <c r="B30" s="350" t="s">
        <v>453</v>
      </c>
      <c r="C30" s="83" t="s">
        <v>625</v>
      </c>
      <c r="D30" s="83" t="s">
        <v>625</v>
      </c>
      <c r="E30" s="89"/>
      <c r="F30" s="89"/>
      <c r="G30" s="89"/>
      <c r="H30" s="89"/>
      <c r="I30" s="89"/>
      <c r="J30" s="89"/>
      <c r="K30" s="82"/>
      <c r="L30" s="82"/>
    </row>
    <row r="31" spans="1:12" s="74" customFormat="1" ht="37.5" customHeight="1" x14ac:dyDescent="0.25">
      <c r="A31" s="84" t="s">
        <v>214</v>
      </c>
      <c r="B31" s="350" t="s">
        <v>449</v>
      </c>
      <c r="C31" s="341">
        <v>41378</v>
      </c>
      <c r="D31" s="342">
        <v>41567</v>
      </c>
      <c r="E31" s="89"/>
      <c r="F31" s="89"/>
      <c r="G31" s="89"/>
      <c r="H31" s="89"/>
      <c r="I31" s="89"/>
      <c r="J31" s="89"/>
      <c r="K31" s="82"/>
      <c r="L31" s="82"/>
    </row>
    <row r="32" spans="1:12" s="74" customFormat="1" ht="31.5" x14ac:dyDescent="0.25">
      <c r="A32" s="84" t="s">
        <v>212</v>
      </c>
      <c r="B32" s="350" t="s">
        <v>454</v>
      </c>
      <c r="C32" s="341">
        <v>41503</v>
      </c>
      <c r="D32" s="342">
        <v>41503</v>
      </c>
      <c r="E32" s="89"/>
      <c r="F32" s="89"/>
      <c r="G32" s="89"/>
      <c r="H32" s="89"/>
      <c r="I32" s="89"/>
      <c r="J32" s="89"/>
      <c r="K32" s="82"/>
      <c r="L32" s="82"/>
    </row>
    <row r="33" spans="1:12" s="74" customFormat="1" ht="37.5" customHeight="1" x14ac:dyDescent="0.25">
      <c r="A33" s="84" t="s">
        <v>465</v>
      </c>
      <c r="B33" s="350" t="s">
        <v>377</v>
      </c>
      <c r="C33" s="83" t="s">
        <v>625</v>
      </c>
      <c r="D33" s="83" t="s">
        <v>625</v>
      </c>
      <c r="E33" s="89"/>
      <c r="F33" s="89"/>
      <c r="G33" s="89"/>
      <c r="H33" s="89"/>
      <c r="I33" s="89"/>
      <c r="J33" s="89"/>
      <c r="K33" s="82"/>
      <c r="L33" s="82"/>
    </row>
    <row r="34" spans="1:12" s="74" customFormat="1" ht="47.25" customHeight="1" x14ac:dyDescent="0.25">
      <c r="A34" s="84" t="s">
        <v>466</v>
      </c>
      <c r="B34" s="350" t="s">
        <v>458</v>
      </c>
      <c r="C34" s="83" t="s">
        <v>625</v>
      </c>
      <c r="D34" s="83" t="s">
        <v>625</v>
      </c>
      <c r="E34" s="88"/>
      <c r="F34" s="88"/>
      <c r="G34" s="88"/>
      <c r="H34" s="88"/>
      <c r="I34" s="88"/>
      <c r="J34" s="88"/>
      <c r="K34" s="88"/>
      <c r="L34" s="82"/>
    </row>
    <row r="35" spans="1:12" s="74" customFormat="1" ht="49.5" customHeight="1" x14ac:dyDescent="0.25">
      <c r="A35" s="84" t="s">
        <v>467</v>
      </c>
      <c r="B35" s="350" t="s">
        <v>213</v>
      </c>
      <c r="C35" s="83" t="s">
        <v>625</v>
      </c>
      <c r="D35" s="83" t="s">
        <v>625</v>
      </c>
      <c r="E35" s="88"/>
      <c r="F35" s="88"/>
      <c r="G35" s="88"/>
      <c r="H35" s="88"/>
      <c r="I35" s="88"/>
      <c r="J35" s="88"/>
      <c r="K35" s="88"/>
      <c r="L35" s="82"/>
    </row>
    <row r="36" spans="1:12" ht="37.5" customHeight="1" x14ac:dyDescent="0.25">
      <c r="A36" s="84" t="s">
        <v>468</v>
      </c>
      <c r="B36" s="350" t="s">
        <v>450</v>
      </c>
      <c r="C36" s="83" t="s">
        <v>625</v>
      </c>
      <c r="D36" s="83" t="s">
        <v>625</v>
      </c>
      <c r="E36" s="87"/>
      <c r="F36" s="86"/>
      <c r="G36" s="86"/>
      <c r="H36" s="86"/>
      <c r="I36" s="85"/>
      <c r="J36" s="85"/>
      <c r="K36" s="82"/>
      <c r="L36" s="82"/>
    </row>
    <row r="37" spans="1:12" x14ac:dyDescent="0.25">
      <c r="A37" s="84" t="s">
        <v>469</v>
      </c>
      <c r="B37" s="350" t="s">
        <v>211</v>
      </c>
      <c r="C37" s="341">
        <v>42370</v>
      </c>
      <c r="D37" s="345">
        <v>42389</v>
      </c>
      <c r="E37" s="87"/>
      <c r="F37" s="86"/>
      <c r="G37" s="86"/>
      <c r="H37" s="86"/>
      <c r="I37" s="85"/>
      <c r="J37" s="85"/>
      <c r="K37" s="82"/>
      <c r="L37" s="82"/>
    </row>
    <row r="38" spans="1:12" x14ac:dyDescent="0.25">
      <c r="A38" s="84" t="s">
        <v>470</v>
      </c>
      <c r="B38" s="349" t="s">
        <v>210</v>
      </c>
      <c r="C38" s="83"/>
      <c r="D38" s="346"/>
      <c r="E38" s="82"/>
      <c r="F38" s="82"/>
      <c r="G38" s="82"/>
      <c r="H38" s="82"/>
      <c r="I38" s="82"/>
      <c r="J38" s="82"/>
      <c r="K38" s="82"/>
      <c r="L38" s="82"/>
    </row>
    <row r="39" spans="1:12" ht="63" x14ac:dyDescent="0.25">
      <c r="A39" s="84">
        <v>2</v>
      </c>
      <c r="B39" s="350" t="s">
        <v>455</v>
      </c>
      <c r="C39" s="347" t="s">
        <v>626</v>
      </c>
      <c r="D39" s="345">
        <v>42582</v>
      </c>
      <c r="E39" s="82"/>
      <c r="F39" s="82"/>
      <c r="G39" s="82"/>
      <c r="H39" s="82"/>
      <c r="I39" s="82"/>
      <c r="J39" s="82"/>
      <c r="K39" s="82"/>
      <c r="L39" s="82"/>
    </row>
    <row r="40" spans="1:12" ht="33.75" customHeight="1" x14ac:dyDescent="0.25">
      <c r="A40" s="84" t="s">
        <v>209</v>
      </c>
      <c r="B40" s="350" t="s">
        <v>457</v>
      </c>
      <c r="C40" s="341">
        <v>42401</v>
      </c>
      <c r="D40" s="341">
        <v>42460</v>
      </c>
      <c r="E40" s="82"/>
      <c r="F40" s="82"/>
      <c r="G40" s="82"/>
      <c r="H40" s="82"/>
      <c r="I40" s="82"/>
      <c r="J40" s="82"/>
      <c r="K40" s="82"/>
      <c r="L40" s="82"/>
    </row>
    <row r="41" spans="1:12" ht="63" customHeight="1" x14ac:dyDescent="0.25">
      <c r="A41" s="84" t="s">
        <v>208</v>
      </c>
      <c r="B41" s="349" t="s">
        <v>538</v>
      </c>
      <c r="C41" s="347" t="s">
        <v>627</v>
      </c>
      <c r="D41" s="345">
        <v>42566</v>
      </c>
      <c r="E41" s="82"/>
      <c r="F41" s="82"/>
      <c r="G41" s="82"/>
      <c r="H41" s="82"/>
      <c r="I41" s="82"/>
      <c r="J41" s="82"/>
      <c r="K41" s="82"/>
      <c r="L41" s="82"/>
    </row>
    <row r="42" spans="1:12" ht="58.5" customHeight="1" x14ac:dyDescent="0.25">
      <c r="A42" s="84">
        <v>3</v>
      </c>
      <c r="B42" s="350" t="s">
        <v>456</v>
      </c>
      <c r="C42" s="347" t="s">
        <v>627</v>
      </c>
      <c r="D42" s="345">
        <v>42566</v>
      </c>
      <c r="E42" s="82"/>
      <c r="F42" s="82"/>
      <c r="G42" s="82"/>
      <c r="H42" s="82"/>
      <c r="I42" s="82"/>
      <c r="J42" s="82"/>
      <c r="K42" s="82"/>
      <c r="L42" s="82"/>
    </row>
    <row r="43" spans="1:12" ht="34.5" customHeight="1" x14ac:dyDescent="0.25">
      <c r="A43" s="84" t="s">
        <v>207</v>
      </c>
      <c r="B43" s="350" t="s">
        <v>205</v>
      </c>
      <c r="C43" s="83" t="s">
        <v>625</v>
      </c>
      <c r="D43" s="83" t="s">
        <v>625</v>
      </c>
      <c r="E43" s="82"/>
      <c r="F43" s="82"/>
      <c r="G43" s="82"/>
      <c r="H43" s="82"/>
      <c r="I43" s="82"/>
      <c r="J43" s="82"/>
      <c r="K43" s="82"/>
      <c r="L43" s="82"/>
    </row>
    <row r="44" spans="1:12" ht="24.75" customHeight="1" x14ac:dyDescent="0.25">
      <c r="A44" s="84" t="s">
        <v>206</v>
      </c>
      <c r="B44" s="350" t="s">
        <v>203</v>
      </c>
      <c r="C44" s="83" t="s">
        <v>625</v>
      </c>
      <c r="D44" s="83" t="s">
        <v>625</v>
      </c>
      <c r="E44" s="82"/>
      <c r="F44" s="82"/>
      <c r="G44" s="82"/>
      <c r="H44" s="82"/>
      <c r="I44" s="82"/>
      <c r="J44" s="82"/>
      <c r="K44" s="82"/>
      <c r="L44" s="82"/>
    </row>
    <row r="45" spans="1:12" ht="90.75" customHeight="1" x14ac:dyDescent="0.25">
      <c r="A45" s="84" t="s">
        <v>204</v>
      </c>
      <c r="B45" s="350" t="s">
        <v>461</v>
      </c>
      <c r="C45" s="83" t="s">
        <v>625</v>
      </c>
      <c r="D45" s="83" t="s">
        <v>625</v>
      </c>
      <c r="E45" s="82"/>
      <c r="F45" s="82"/>
      <c r="G45" s="82"/>
      <c r="H45" s="82"/>
      <c r="I45" s="82"/>
      <c r="J45" s="82"/>
      <c r="K45" s="82"/>
      <c r="L45" s="82"/>
    </row>
    <row r="46" spans="1:12" ht="167.25" customHeight="1" x14ac:dyDescent="0.25">
      <c r="A46" s="84" t="s">
        <v>202</v>
      </c>
      <c r="B46" s="350" t="s">
        <v>459</v>
      </c>
      <c r="C46" s="83" t="s">
        <v>625</v>
      </c>
      <c r="D46" s="83" t="s">
        <v>625</v>
      </c>
      <c r="E46" s="82"/>
      <c r="F46" s="82"/>
      <c r="G46" s="82"/>
      <c r="H46" s="82"/>
      <c r="I46" s="82"/>
      <c r="J46" s="82"/>
      <c r="K46" s="82"/>
      <c r="L46" s="82"/>
    </row>
    <row r="47" spans="1:12" ht="30.75" customHeight="1" x14ac:dyDescent="0.25">
      <c r="A47" s="84" t="s">
        <v>200</v>
      </c>
      <c r="B47" s="350" t="s">
        <v>201</v>
      </c>
      <c r="C47" s="341">
        <v>42552</v>
      </c>
      <c r="D47" s="345">
        <v>42566</v>
      </c>
      <c r="E47" s="82"/>
      <c r="F47" s="82"/>
      <c r="G47" s="82"/>
      <c r="H47" s="82"/>
      <c r="I47" s="82"/>
      <c r="J47" s="82"/>
      <c r="K47" s="82"/>
      <c r="L47" s="82"/>
    </row>
    <row r="48" spans="1:12" ht="37.5" customHeight="1" x14ac:dyDescent="0.25">
      <c r="A48" s="84" t="s">
        <v>471</v>
      </c>
      <c r="B48" s="349" t="s">
        <v>199</v>
      </c>
      <c r="C48" s="83"/>
      <c r="D48" s="346"/>
      <c r="E48" s="82"/>
      <c r="F48" s="82"/>
      <c r="G48" s="82"/>
      <c r="H48" s="82"/>
      <c r="I48" s="82"/>
      <c r="J48" s="82"/>
      <c r="K48" s="82"/>
      <c r="L48" s="82"/>
    </row>
    <row r="49" spans="1:12" ht="35.25" customHeight="1" x14ac:dyDescent="0.25">
      <c r="A49" s="84">
        <v>4</v>
      </c>
      <c r="B49" s="350" t="s">
        <v>197</v>
      </c>
      <c r="C49" s="345">
        <v>42566</v>
      </c>
      <c r="D49" s="345">
        <v>42582</v>
      </c>
      <c r="E49" s="82"/>
      <c r="F49" s="82"/>
      <c r="G49" s="82"/>
      <c r="H49" s="82"/>
      <c r="I49" s="82"/>
      <c r="J49" s="82"/>
      <c r="K49" s="82"/>
      <c r="L49" s="82"/>
    </row>
    <row r="50" spans="1:12" ht="86.25" customHeight="1" x14ac:dyDescent="0.25">
      <c r="A50" s="84" t="s">
        <v>198</v>
      </c>
      <c r="B50" s="350" t="s">
        <v>460</v>
      </c>
      <c r="C50" s="345">
        <v>42582</v>
      </c>
      <c r="D50" s="345">
        <v>42583</v>
      </c>
      <c r="E50" s="82"/>
      <c r="F50" s="82"/>
      <c r="G50" s="82"/>
      <c r="H50" s="82"/>
      <c r="I50" s="82"/>
      <c r="J50" s="82"/>
      <c r="K50" s="82"/>
      <c r="L50" s="82"/>
    </row>
    <row r="51" spans="1:12" ht="77.25" customHeight="1" x14ac:dyDescent="0.25">
      <c r="A51" s="84" t="s">
        <v>196</v>
      </c>
      <c r="B51" s="350" t="s">
        <v>462</v>
      </c>
      <c r="C51" s="83" t="s">
        <v>625</v>
      </c>
      <c r="D51" s="83" t="s">
        <v>625</v>
      </c>
      <c r="E51" s="82"/>
      <c r="F51" s="82"/>
      <c r="G51" s="82"/>
      <c r="H51" s="82"/>
      <c r="I51" s="82"/>
      <c r="J51" s="82"/>
      <c r="K51" s="82"/>
      <c r="L51" s="82"/>
    </row>
    <row r="52" spans="1:12" ht="71.25" customHeight="1" x14ac:dyDescent="0.25">
      <c r="A52" s="84" t="s">
        <v>194</v>
      </c>
      <c r="B52" s="350" t="s">
        <v>195</v>
      </c>
      <c r="C52" s="345">
        <v>42583</v>
      </c>
      <c r="D52" s="345">
        <v>42613</v>
      </c>
      <c r="E52" s="82"/>
      <c r="F52" s="82"/>
      <c r="G52" s="82"/>
      <c r="H52" s="82"/>
      <c r="I52" s="82"/>
      <c r="J52" s="82"/>
      <c r="K52" s="82"/>
      <c r="L52" s="82"/>
    </row>
    <row r="53" spans="1:12" ht="48" customHeight="1" x14ac:dyDescent="0.25">
      <c r="A53" s="84" t="s">
        <v>192</v>
      </c>
      <c r="B53" s="351" t="s">
        <v>463</v>
      </c>
      <c r="C53" s="345">
        <v>42583</v>
      </c>
      <c r="D53" s="345">
        <v>42613</v>
      </c>
      <c r="E53" s="82"/>
      <c r="F53" s="82"/>
      <c r="G53" s="82"/>
      <c r="H53" s="82"/>
      <c r="I53" s="82"/>
      <c r="J53" s="82"/>
      <c r="K53" s="82"/>
      <c r="L53" s="82"/>
    </row>
    <row r="54" spans="1:12" ht="46.5" customHeight="1" x14ac:dyDescent="0.25">
      <c r="A54" s="84" t="s">
        <v>464</v>
      </c>
      <c r="B54" s="350" t="s">
        <v>193</v>
      </c>
      <c r="C54" s="345">
        <v>42583</v>
      </c>
      <c r="D54" s="345">
        <v>42613</v>
      </c>
      <c r="E54" s="82"/>
      <c r="F54" s="82"/>
      <c r="G54" s="82"/>
      <c r="H54" s="82"/>
      <c r="I54" s="82"/>
      <c r="J54" s="82"/>
      <c r="K54" s="82"/>
      <c r="L54" s="82"/>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2016-08-04T09:11:09Z</dcterms:modified>
</cp:coreProperties>
</file>