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K29" i="15" l="1"/>
  <c r="K27" i="15"/>
  <c r="K30" i="15"/>
  <c r="K51" i="15"/>
  <c r="K33" i="15"/>
  <c r="J24" i="15"/>
  <c r="J30" i="15"/>
  <c r="K24" i="15" l="1"/>
  <c r="A8" i="17"/>
  <c r="E9" i="14"/>
  <c r="A14" i="12"/>
  <c r="A8" i="12"/>
  <c r="AB51" i="15" l="1"/>
  <c r="AB27" i="15"/>
  <c r="AB33" i="15"/>
  <c r="AB30" i="15"/>
  <c r="AB24" i="15" l="1"/>
  <c r="A12" i="19"/>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H136" i="19"/>
  <c r="I136" i="19" s="1"/>
  <c r="J136" i="19" s="1"/>
  <c r="K136" i="19" s="1"/>
  <c r="E136" i="19"/>
  <c r="F136" i="19" s="1"/>
  <c r="G136"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B81" i="19" s="1"/>
  <c r="G119" i="19"/>
  <c r="G118" i="19"/>
  <c r="I118" i="19" s="1"/>
  <c r="I120" i="19" s="1"/>
  <c r="C109" i="19" s="1"/>
  <c r="D109" i="19" s="1"/>
  <c r="D108" i="19" s="1"/>
  <c r="D118" i="19"/>
  <c r="B118" i="19"/>
  <c r="B112" i="19"/>
  <c r="E109" i="19"/>
  <c r="C108"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I48" i="19"/>
  <c r="G48" i="19"/>
  <c r="F48" i="19"/>
  <c r="E48" i="19"/>
  <c r="D48" i="19"/>
  <c r="C48" i="19"/>
  <c r="B48" i="19"/>
  <c r="B47" i="19"/>
  <c r="B45" i="19"/>
  <c r="B44" i="19"/>
  <c r="B29" i="19"/>
  <c r="B27" i="19"/>
  <c r="A9" i="19"/>
  <c r="A7" i="19"/>
  <c r="A5" i="19"/>
  <c r="G120" i="19" l="1"/>
  <c r="C141" i="19"/>
  <c r="C73" i="19" s="1"/>
  <c r="C85" i="19" s="1"/>
  <c r="C99" i="19" s="1"/>
  <c r="C47" i="19"/>
  <c r="B79" i="19"/>
  <c r="AQ81" i="19"/>
  <c r="B25" i="19"/>
  <c r="B54" i="19" s="1"/>
  <c r="L136" i="19"/>
  <c r="K48" i="19"/>
  <c r="E140" i="19"/>
  <c r="B85" i="19"/>
  <c r="B99" i="19" s="1"/>
  <c r="D58" i="19"/>
  <c r="C49" i="19"/>
  <c r="C50" i="19" s="1"/>
  <c r="C59" i="19" s="1"/>
  <c r="D137" i="19"/>
  <c r="B46" i="19"/>
  <c r="C74" i="19"/>
  <c r="J48" i="19"/>
  <c r="F109" i="19"/>
  <c r="E108" i="19"/>
  <c r="D141" i="19"/>
  <c r="D73" i="19" s="1"/>
  <c r="D85" i="19" s="1"/>
  <c r="D99" i="19" s="1"/>
  <c r="H48" i="19"/>
  <c r="B66" i="19"/>
  <c r="B68" i="19" s="1"/>
  <c r="C61" i="19" l="1"/>
  <c r="C60" i="19" s="1"/>
  <c r="B55" i="19"/>
  <c r="B56" i="19" s="1"/>
  <c r="B69" i="19" s="1"/>
  <c r="B77" i="19" s="1"/>
  <c r="C67" i="19"/>
  <c r="C76" i="19" s="1"/>
  <c r="F140" i="19"/>
  <c r="G109" i="19"/>
  <c r="F108" i="19"/>
  <c r="E137" i="19"/>
  <c r="D49" i="19"/>
  <c r="D50" i="19" s="1"/>
  <c r="D59" i="19" s="1"/>
  <c r="E141" i="19"/>
  <c r="E73" i="19" s="1"/>
  <c r="E85" i="19" s="1"/>
  <c r="E99" i="19" s="1"/>
  <c r="B75" i="19"/>
  <c r="F76" i="19"/>
  <c r="C80" i="19"/>
  <c r="C66" i="19"/>
  <c r="C68" i="19" s="1"/>
  <c r="C79" i="19"/>
  <c r="E58" i="19"/>
  <c r="D52" i="19"/>
  <c r="D47" i="19"/>
  <c r="D74" i="19"/>
  <c r="M136" i="19"/>
  <c r="L48" i="19"/>
  <c r="B70" i="19" l="1"/>
  <c r="B71" i="19" s="1"/>
  <c r="D67" i="19"/>
  <c r="E67" i="19" s="1"/>
  <c r="C53" i="19"/>
  <c r="B82" i="19"/>
  <c r="E74" i="19"/>
  <c r="F58" i="19"/>
  <c r="E52" i="19"/>
  <c r="E47" i="19"/>
  <c r="E61" i="19" s="1"/>
  <c r="E60" i="19" s="1"/>
  <c r="D80" i="19"/>
  <c r="F137" i="19"/>
  <c r="E49" i="19"/>
  <c r="E50" i="19" s="1"/>
  <c r="E59" i="19" s="1"/>
  <c r="G108" i="19"/>
  <c r="H109" i="19"/>
  <c r="N136" i="19"/>
  <c r="M48" i="19"/>
  <c r="D61" i="19"/>
  <c r="D60" i="19" s="1"/>
  <c r="D66" i="19" s="1"/>
  <c r="D68" i="19" s="1"/>
  <c r="D76" i="19"/>
  <c r="G140" i="19"/>
  <c r="C75" i="19"/>
  <c r="F141" i="19"/>
  <c r="F73" i="19" s="1"/>
  <c r="F85" i="19" s="1"/>
  <c r="F99" i="19" s="1"/>
  <c r="C55" i="19" l="1"/>
  <c r="C82" i="19" s="1"/>
  <c r="D75" i="19"/>
  <c r="H140" i="19"/>
  <c r="H141" i="19"/>
  <c r="H73" i="19" s="1"/>
  <c r="H85" i="19" s="1"/>
  <c r="H99" i="19" s="1"/>
  <c r="B78" i="19"/>
  <c r="B83" i="19" s="1"/>
  <c r="O136" i="19"/>
  <c r="N48" i="19"/>
  <c r="G137" i="19"/>
  <c r="F49" i="19"/>
  <c r="F50" i="19" s="1"/>
  <c r="F59" i="19" s="1"/>
  <c r="I109" i="19"/>
  <c r="H108" i="19"/>
  <c r="E76" i="19"/>
  <c r="F67" i="19"/>
  <c r="D79" i="19"/>
  <c r="E79" i="19" s="1"/>
  <c r="G141" i="19"/>
  <c r="G73" i="19" s="1"/>
  <c r="G85" i="19" s="1"/>
  <c r="G99" i="19" s="1"/>
  <c r="B72" i="19"/>
  <c r="E80" i="19"/>
  <c r="E66" i="19"/>
  <c r="E68" i="19" s="1"/>
  <c r="F74" i="19"/>
  <c r="G58" i="19"/>
  <c r="F47" i="19"/>
  <c r="F52" i="19"/>
  <c r="C56" i="19" l="1"/>
  <c r="C69" i="19" s="1"/>
  <c r="C77" i="19" s="1"/>
  <c r="D53" i="19"/>
  <c r="D55" i="19" s="1"/>
  <c r="D82" i="19" s="1"/>
  <c r="C70" i="19"/>
  <c r="C71" i="19" s="1"/>
  <c r="C78" i="19" s="1"/>
  <c r="G74" i="19"/>
  <c r="H58" i="19"/>
  <c r="G47" i="19"/>
  <c r="G52" i="19"/>
  <c r="P136" i="19"/>
  <c r="O48" i="19"/>
  <c r="B86" i="19"/>
  <c r="B84" i="19"/>
  <c r="B89" i="19" s="1"/>
  <c r="B88" i="19"/>
  <c r="J109" i="19"/>
  <c r="I108" i="19"/>
  <c r="F80" i="19"/>
  <c r="E75" i="19"/>
  <c r="G67" i="19"/>
  <c r="H137" i="19"/>
  <c r="G49" i="19"/>
  <c r="G50" i="19" s="1"/>
  <c r="G59" i="19" s="1"/>
  <c r="F61" i="19"/>
  <c r="I140" i="19"/>
  <c r="G61" i="19" l="1"/>
  <c r="G60" i="19" s="1"/>
  <c r="C83" i="19"/>
  <c r="C86" i="19" s="1"/>
  <c r="C87" i="19" s="1"/>
  <c r="E53" i="19"/>
  <c r="C72" i="19"/>
  <c r="D56" i="19"/>
  <c r="D69" i="19" s="1"/>
  <c r="F60" i="19"/>
  <c r="F66" i="19" s="1"/>
  <c r="F68" i="19" s="1"/>
  <c r="F79" i="19"/>
  <c r="G79" i="19" s="1"/>
  <c r="H49" i="19"/>
  <c r="H50" i="19" s="1"/>
  <c r="H59" i="19" s="1"/>
  <c r="I137" i="19"/>
  <c r="K109" i="19"/>
  <c r="J108" i="19"/>
  <c r="J140" i="19"/>
  <c r="J141" i="19" s="1"/>
  <c r="J73" i="19" s="1"/>
  <c r="J85" i="19" s="1"/>
  <c r="J99" i="19" s="1"/>
  <c r="I58" i="19"/>
  <c r="H52" i="19"/>
  <c r="H47" i="19"/>
  <c r="H74" i="19"/>
  <c r="I141" i="19"/>
  <c r="I73" i="19" s="1"/>
  <c r="I85" i="19" s="1"/>
  <c r="I99" i="19" s="1"/>
  <c r="G76" i="19"/>
  <c r="H67" i="19"/>
  <c r="G80" i="19"/>
  <c r="G66" i="19"/>
  <c r="G68" i="19" s="1"/>
  <c r="B87" i="19"/>
  <c r="B90" i="19" s="1"/>
  <c r="Q136" i="19"/>
  <c r="P48" i="19"/>
  <c r="C90" i="19" l="1"/>
  <c r="C88" i="19"/>
  <c r="C84" i="19"/>
  <c r="C89" i="19" s="1"/>
  <c r="D77" i="19"/>
  <c r="D70" i="19"/>
  <c r="E55" i="19"/>
  <c r="E82" i="19" s="1"/>
  <c r="H80" i="19"/>
  <c r="F75" i="19"/>
  <c r="G75" i="19"/>
  <c r="I74" i="19"/>
  <c r="J58" i="19"/>
  <c r="I52" i="19"/>
  <c r="I47" i="19"/>
  <c r="I61" i="19" s="1"/>
  <c r="I60" i="19" s="1"/>
  <c r="R136" i="19"/>
  <c r="Q48" i="19"/>
  <c r="I67" i="19"/>
  <c r="H76" i="19"/>
  <c r="L109" i="19"/>
  <c r="K108" i="19"/>
  <c r="H61" i="19"/>
  <c r="H60" i="19" s="1"/>
  <c r="H66" i="19" s="1"/>
  <c r="H68" i="19" s="1"/>
  <c r="K140" i="19"/>
  <c r="K141" i="19" s="1"/>
  <c r="K73" i="19" s="1"/>
  <c r="K85" i="19" s="1"/>
  <c r="K99" i="19" s="1"/>
  <c r="J137" i="19"/>
  <c r="I49" i="19"/>
  <c r="I50" i="19" s="1"/>
  <c r="I59" i="19" s="1"/>
  <c r="F53" i="19" l="1"/>
  <c r="E56" i="19"/>
  <c r="E69" i="19" s="1"/>
  <c r="E70" i="19" s="1"/>
  <c r="F55" i="19"/>
  <c r="F82" i="19" s="1"/>
  <c r="E77" i="19"/>
  <c r="D71" i="19"/>
  <c r="D72" i="19" s="1"/>
  <c r="H75" i="19"/>
  <c r="I66" i="19"/>
  <c r="I68" i="19" s="1"/>
  <c r="I80" i="19"/>
  <c r="L140" i="19"/>
  <c r="J67" i="19"/>
  <c r="I76" i="19"/>
  <c r="S136" i="19"/>
  <c r="R48" i="19"/>
  <c r="H79" i="19"/>
  <c r="I79" i="19" s="1"/>
  <c r="K137" i="19"/>
  <c r="J49" i="19"/>
  <c r="J50" i="19" s="1"/>
  <c r="J59" i="19" s="1"/>
  <c r="J47" i="19"/>
  <c r="J61" i="19" s="1"/>
  <c r="J60" i="19" s="1"/>
  <c r="J52" i="19"/>
  <c r="J74" i="19"/>
  <c r="K58" i="19"/>
  <c r="M109" i="19"/>
  <c r="L108" i="19"/>
  <c r="F56" i="19" l="1"/>
  <c r="F69" i="19" s="1"/>
  <c r="F77" i="19" s="1"/>
  <c r="F70" i="19"/>
  <c r="F71" i="19" s="1"/>
  <c r="J79" i="19"/>
  <c r="E71" i="19"/>
  <c r="E72" i="19" s="1"/>
  <c r="D78" i="19"/>
  <c r="D83" i="19" s="1"/>
  <c r="G53" i="19"/>
  <c r="N109" i="19"/>
  <c r="M108" i="19"/>
  <c r="K74" i="19"/>
  <c r="K52" i="19"/>
  <c r="L58" i="19"/>
  <c r="K47" i="19"/>
  <c r="K49" i="19"/>
  <c r="K50" i="19" s="1"/>
  <c r="K59" i="19" s="1"/>
  <c r="L137" i="19"/>
  <c r="I75" i="19"/>
  <c r="T136" i="19"/>
  <c r="S48" i="19"/>
  <c r="K67" i="19"/>
  <c r="J76" i="19"/>
  <c r="M140" i="19"/>
  <c r="M141" i="19" s="1"/>
  <c r="M73" i="19" s="1"/>
  <c r="M85" i="19" s="1"/>
  <c r="M99" i="19" s="1"/>
  <c r="F72" i="19"/>
  <c r="J80" i="19"/>
  <c r="J66" i="19"/>
  <c r="J68" i="19" s="1"/>
  <c r="L141" i="19"/>
  <c r="L73" i="19" s="1"/>
  <c r="L85" i="19" s="1"/>
  <c r="L99" i="19" s="1"/>
  <c r="G55" i="19" l="1"/>
  <c r="G82" i="19" s="1"/>
  <c r="G56" i="19"/>
  <c r="G69" i="19" s="1"/>
  <c r="E78" i="19"/>
  <c r="E83" i="19" s="1"/>
  <c r="E86" i="19" s="1"/>
  <c r="D84" i="19"/>
  <c r="D89" i="19" s="1"/>
  <c r="D86" i="19"/>
  <c r="D88" i="19"/>
  <c r="E84" i="19"/>
  <c r="T48" i="19"/>
  <c r="U136" i="19"/>
  <c r="M137" i="19"/>
  <c r="L49" i="19"/>
  <c r="L50" i="19" s="1"/>
  <c r="L59" i="19" s="1"/>
  <c r="K80" i="19"/>
  <c r="J75" i="19"/>
  <c r="N141" i="19"/>
  <c r="N73" i="19" s="1"/>
  <c r="N85" i="19" s="1"/>
  <c r="N99" i="19" s="1"/>
  <c r="N140" i="19"/>
  <c r="K76" i="19"/>
  <c r="L67" i="19"/>
  <c r="K61" i="19"/>
  <c r="K60" i="19" s="1"/>
  <c r="K66" i="19" s="1"/>
  <c r="K68" i="19" s="1"/>
  <c r="L74" i="19"/>
  <c r="M58" i="19"/>
  <c r="L52" i="19"/>
  <c r="L47" i="19"/>
  <c r="O109" i="19"/>
  <c r="N108" i="19"/>
  <c r="E89" i="19" l="1"/>
  <c r="H53" i="19"/>
  <c r="H56" i="19" s="1"/>
  <c r="H69" i="19" s="1"/>
  <c r="F78" i="19"/>
  <c r="F83" i="19" s="1"/>
  <c r="F86" i="19" s="1"/>
  <c r="F87" i="19" s="1"/>
  <c r="G77" i="19"/>
  <c r="G70" i="19"/>
  <c r="E87" i="19"/>
  <c r="D87" i="19"/>
  <c r="D90" i="19" s="1"/>
  <c r="H55" i="19"/>
  <c r="H82" i="19" s="1"/>
  <c r="I53" i="19"/>
  <c r="K79" i="19"/>
  <c r="E88" i="19"/>
  <c r="M74" i="19"/>
  <c r="N58" i="19"/>
  <c r="M52" i="19"/>
  <c r="M47" i="19"/>
  <c r="L80" i="19"/>
  <c r="O108" i="19"/>
  <c r="P109" i="19"/>
  <c r="L76" i="19"/>
  <c r="M67" i="19"/>
  <c r="K75" i="19"/>
  <c r="N137" i="19"/>
  <c r="M49" i="19"/>
  <c r="M50" i="19" s="1"/>
  <c r="M59" i="19" s="1"/>
  <c r="L61" i="19"/>
  <c r="L60" i="19" s="1"/>
  <c r="L66" i="19" s="1"/>
  <c r="L68" i="19" s="1"/>
  <c r="V136" i="19"/>
  <c r="U48" i="19"/>
  <c r="O140" i="19"/>
  <c r="F90" i="19" l="1"/>
  <c r="E90" i="19"/>
  <c r="I55" i="19"/>
  <c r="I82" i="19" s="1"/>
  <c r="H77" i="19"/>
  <c r="H70" i="19"/>
  <c r="F84" i="19"/>
  <c r="F89" i="19" s="1"/>
  <c r="F88" i="19"/>
  <c r="G71" i="19"/>
  <c r="P140" i="19"/>
  <c r="P141" i="19" s="1"/>
  <c r="P73" i="19" s="1"/>
  <c r="P85" i="19" s="1"/>
  <c r="P99" i="19" s="1"/>
  <c r="W136" i="19"/>
  <c r="V48" i="19"/>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I56" i="19" l="1"/>
  <c r="I69" i="19" s="1"/>
  <c r="J53" i="19"/>
  <c r="G78" i="19"/>
  <c r="G83" i="19" s="1"/>
  <c r="H71" i="19"/>
  <c r="H72" i="19" s="1"/>
  <c r="J55" i="19"/>
  <c r="J82" i="19" s="1"/>
  <c r="G72" i="19"/>
  <c r="M79" i="19"/>
  <c r="O67" i="19"/>
  <c r="N76" i="19"/>
  <c r="M75" i="19"/>
  <c r="N80" i="19"/>
  <c r="N61" i="19"/>
  <c r="N60" i="19" s="1"/>
  <c r="N66" i="19" s="1"/>
  <c r="N68" i="19" s="1"/>
  <c r="Q108" i="19"/>
  <c r="R109" i="19"/>
  <c r="P137" i="19"/>
  <c r="O49" i="19"/>
  <c r="O50" i="19" s="1"/>
  <c r="O59" i="19" s="1"/>
  <c r="W48" i="19"/>
  <c r="X136" i="19"/>
  <c r="O74" i="19"/>
  <c r="P58" i="19"/>
  <c r="O47" i="19"/>
  <c r="O52" i="19"/>
  <c r="Q140" i="19"/>
  <c r="J56" i="19" l="1"/>
  <c r="J69" i="19" s="1"/>
  <c r="K53" i="19"/>
  <c r="H78" i="19"/>
  <c r="H83" i="19" s="1"/>
  <c r="H86" i="19" s="1"/>
  <c r="I70" i="19"/>
  <c r="I77" i="19"/>
  <c r="K55" i="19"/>
  <c r="K82" i="19" s="1"/>
  <c r="G86" i="19"/>
  <c r="G88" i="19"/>
  <c r="H84" i="19"/>
  <c r="H88" i="19"/>
  <c r="G84" i="19"/>
  <c r="G89" i="19" s="1"/>
  <c r="N79" i="19"/>
  <c r="N75" i="19"/>
  <c r="O80" i="19"/>
  <c r="O61" i="19"/>
  <c r="O60" i="19" s="1"/>
  <c r="O66" i="19" s="1"/>
  <c r="O68" i="19" s="1"/>
  <c r="Q137" i="19"/>
  <c r="P49" i="19"/>
  <c r="P50" i="19" s="1"/>
  <c r="P59" i="19" s="1"/>
  <c r="R141" i="19"/>
  <c r="R73" i="19" s="1"/>
  <c r="R85" i="19" s="1"/>
  <c r="R99" i="19" s="1"/>
  <c r="R140" i="19"/>
  <c r="P74" i="19"/>
  <c r="Q58" i="19"/>
  <c r="P52" i="19"/>
  <c r="P47" i="19"/>
  <c r="P61" i="19" s="1"/>
  <c r="P60" i="19" s="1"/>
  <c r="X48" i="19"/>
  <c r="Y136" i="19"/>
  <c r="S109" i="19"/>
  <c r="R108" i="19"/>
  <c r="O76" i="19"/>
  <c r="P67" i="19"/>
  <c r="Q141" i="19"/>
  <c r="Q73" i="19" s="1"/>
  <c r="Q85" i="19" s="1"/>
  <c r="Q99" i="19" s="1"/>
  <c r="I71" i="19" l="1"/>
  <c r="I78" i="19" s="1"/>
  <c r="I83" i="19" s="1"/>
  <c r="H89" i="19"/>
  <c r="J77" i="19"/>
  <c r="J70" i="19"/>
  <c r="J71" i="19" s="1"/>
  <c r="J78" i="19" s="1"/>
  <c r="J83" i="19" s="1"/>
  <c r="J84" i="19" s="1"/>
  <c r="K56" i="19"/>
  <c r="K69" i="19" s="1"/>
  <c r="J72" i="19"/>
  <c r="G87" i="19"/>
  <c r="G90" i="19" s="1"/>
  <c r="H87" i="19"/>
  <c r="H90" i="19" s="1"/>
  <c r="L53" i="19"/>
  <c r="O75" i="19"/>
  <c r="P76" i="19"/>
  <c r="Q67" i="19"/>
  <c r="T109" i="19"/>
  <c r="S108" i="19"/>
  <c r="R137" i="19"/>
  <c r="Q49" i="19"/>
  <c r="Q50" i="19" s="1"/>
  <c r="Q59" i="19" s="1"/>
  <c r="O79" i="19"/>
  <c r="P79" i="19" s="1"/>
  <c r="Z136" i="19"/>
  <c r="Y48" i="19"/>
  <c r="Q74" i="19"/>
  <c r="R58" i="19"/>
  <c r="Q52" i="19"/>
  <c r="Q47" i="19"/>
  <c r="J86" i="19"/>
  <c r="S140" i="19"/>
  <c r="S141" i="19" s="1"/>
  <c r="S73" i="19" s="1"/>
  <c r="S85" i="19" s="1"/>
  <c r="S99" i="19" s="1"/>
  <c r="P80" i="19"/>
  <c r="P66" i="19"/>
  <c r="P68" i="19" s="1"/>
  <c r="I86" i="19"/>
  <c r="I84" i="19"/>
  <c r="I89" i="19" s="1"/>
  <c r="I88" i="19"/>
  <c r="J88" i="19" l="1"/>
  <c r="Q61" i="19"/>
  <c r="Q60" i="19" s="1"/>
  <c r="I72" i="19"/>
  <c r="L55" i="19"/>
  <c r="L82" i="19" s="1"/>
  <c r="K77" i="19"/>
  <c r="K70" i="19"/>
  <c r="K71" i="19" s="1"/>
  <c r="K78" i="19" s="1"/>
  <c r="P75" i="19"/>
  <c r="U109" i="19"/>
  <c r="T108" i="19"/>
  <c r="J89" i="19"/>
  <c r="Q80" i="19"/>
  <c r="Q66" i="19"/>
  <c r="Q68" i="19" s="1"/>
  <c r="Q76" i="19"/>
  <c r="R67" i="19"/>
  <c r="J87" i="19"/>
  <c r="I87" i="19"/>
  <c r="I90" i="19" s="1"/>
  <c r="AA136" i="19"/>
  <c r="Z48" i="19"/>
  <c r="R49" i="19"/>
  <c r="R50" i="19" s="1"/>
  <c r="R59" i="19" s="1"/>
  <c r="S137" i="19"/>
  <c r="T140" i="19"/>
  <c r="R74" i="19"/>
  <c r="R47" i="19"/>
  <c r="R61" i="19" s="1"/>
  <c r="R60" i="19" s="1"/>
  <c r="R52" i="19"/>
  <c r="S58" i="19"/>
  <c r="Q79" i="19" l="1"/>
  <c r="K83" i="19"/>
  <c r="K72" i="19"/>
  <c r="L56" i="19"/>
  <c r="L69" i="19" s="1"/>
  <c r="M53" i="19"/>
  <c r="R66" i="19"/>
  <c r="R68" i="19" s="1"/>
  <c r="R80" i="19"/>
  <c r="R79" i="19"/>
  <c r="Q75" i="19"/>
  <c r="U140" i="19"/>
  <c r="U141" i="19" s="1"/>
  <c r="U73" i="19" s="1"/>
  <c r="U85" i="19" s="1"/>
  <c r="U99" i="19" s="1"/>
  <c r="J90" i="19"/>
  <c r="S67" i="19"/>
  <c r="R76" i="19"/>
  <c r="V109" i="19"/>
  <c r="U108" i="19"/>
  <c r="S52" i="19"/>
  <c r="T58" i="19"/>
  <c r="S74" i="19"/>
  <c r="S47" i="19"/>
  <c r="S61" i="19" s="1"/>
  <c r="S60" i="19" s="1"/>
  <c r="T141" i="19"/>
  <c r="T73" i="19" s="1"/>
  <c r="T85" i="19" s="1"/>
  <c r="T99" i="19" s="1"/>
  <c r="AB136" i="19"/>
  <c r="AA48" i="19"/>
  <c r="T137" i="19"/>
  <c r="S49" i="19"/>
  <c r="S50" i="19" s="1"/>
  <c r="S59" i="19" s="1"/>
  <c r="K86" i="19" l="1"/>
  <c r="K87" i="19" s="1"/>
  <c r="K90" i="19" s="1"/>
  <c r="K84" i="19"/>
  <c r="K89" i="19" s="1"/>
  <c r="K88" i="19"/>
  <c r="M55" i="19"/>
  <c r="M82" i="19" s="1"/>
  <c r="L77" i="19"/>
  <c r="L70" i="19"/>
  <c r="U137" i="19"/>
  <c r="T49" i="19"/>
  <c r="T50" i="19" s="1"/>
  <c r="T59" i="19" s="1"/>
  <c r="W109" i="19"/>
  <c r="V108" i="19"/>
  <c r="AC136" i="19"/>
  <c r="AB48" i="19"/>
  <c r="U58" i="19"/>
  <c r="T52" i="19"/>
  <c r="T47" i="19"/>
  <c r="T74" i="19"/>
  <c r="V140" i="19"/>
  <c r="V141" i="19" s="1"/>
  <c r="V73" i="19" s="1"/>
  <c r="V85" i="19" s="1"/>
  <c r="V99" i="19" s="1"/>
  <c r="R75" i="19"/>
  <c r="S80" i="19"/>
  <c r="S66" i="19"/>
  <c r="S68" i="19" s="1"/>
  <c r="S79" i="19"/>
  <c r="S76" i="19"/>
  <c r="T67" i="19"/>
  <c r="T61" i="19" l="1"/>
  <c r="T60" i="19" s="1"/>
  <c r="N53" i="19"/>
  <c r="L71" i="19"/>
  <c r="L78" i="19" s="1"/>
  <c r="L83" i="19" s="1"/>
  <c r="L72" i="19"/>
  <c r="M56" i="19"/>
  <c r="M69" i="19" s="1"/>
  <c r="U74" i="19"/>
  <c r="V58" i="19"/>
  <c r="U52" i="19"/>
  <c r="U47" i="19"/>
  <c r="W108" i="19"/>
  <c r="X109" i="19"/>
  <c r="V137" i="19"/>
  <c r="U49" i="19"/>
  <c r="U50" i="19" s="1"/>
  <c r="U59" i="19" s="1"/>
  <c r="S75" i="19"/>
  <c r="AD136" i="19"/>
  <c r="AC48" i="19"/>
  <c r="U67" i="19"/>
  <c r="T76" i="19"/>
  <c r="W140" i="19"/>
  <c r="W141" i="19"/>
  <c r="W73" i="19" s="1"/>
  <c r="W85" i="19" s="1"/>
  <c r="W99" i="19" s="1"/>
  <c r="T66" i="19"/>
  <c r="T68" i="19" s="1"/>
  <c r="T80" i="19"/>
  <c r="T79" i="19"/>
  <c r="M77" i="19" l="1"/>
  <c r="M70" i="19"/>
  <c r="L86" i="19"/>
  <c r="L87" i="19" s="1"/>
  <c r="L88" i="19"/>
  <c r="B105" i="19" s="1"/>
  <c r="L84" i="19"/>
  <c r="L89" i="19" s="1"/>
  <c r="G28" i="19" s="1"/>
  <c r="C105" i="19" s="1"/>
  <c r="N55" i="19"/>
  <c r="N82" i="19" s="1"/>
  <c r="U76" i="19"/>
  <c r="V67" i="19"/>
  <c r="AE136" i="19"/>
  <c r="AD48" i="19"/>
  <c r="V49" i="19"/>
  <c r="V50" i="19" s="1"/>
  <c r="V59" i="19" s="1"/>
  <c r="W137" i="19"/>
  <c r="Y109" i="19"/>
  <c r="X108" i="19"/>
  <c r="W58" i="19"/>
  <c r="V74" i="19"/>
  <c r="V47" i="19"/>
  <c r="V52" i="19"/>
  <c r="X140" i="19"/>
  <c r="X141" i="19"/>
  <c r="X73" i="19" s="1"/>
  <c r="X85" i="19" s="1"/>
  <c r="X99" i="19" s="1"/>
  <c r="T75" i="19"/>
  <c r="U80" i="19"/>
  <c r="U61" i="19"/>
  <c r="U60" i="19" s="1"/>
  <c r="U66" i="19" s="1"/>
  <c r="U68" i="19" s="1"/>
  <c r="N56" i="19" l="1"/>
  <c r="N69" i="19" s="1"/>
  <c r="N77" i="19" s="1"/>
  <c r="N70" i="19"/>
  <c r="N71"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AE48" i="19"/>
  <c r="AF136" i="19"/>
  <c r="N72" i="19"/>
  <c r="W49" i="19"/>
  <c r="W50" i="19" s="1"/>
  <c r="W59" i="19" s="1"/>
  <c r="X137" i="19"/>
  <c r="W67" i="19"/>
  <c r="V76" i="19"/>
  <c r="O55" i="19" l="1"/>
  <c r="O82" i="19" s="1"/>
  <c r="M86" i="19"/>
  <c r="M87" i="19" s="1"/>
  <c r="M90" i="19" s="1"/>
  <c r="M84" i="19"/>
  <c r="M89" i="19" s="1"/>
  <c r="M88" i="19"/>
  <c r="M72" i="19"/>
  <c r="N78" i="19"/>
  <c r="N83" i="19" s="1"/>
  <c r="N88" i="19" s="1"/>
  <c r="V75" i="19"/>
  <c r="W80" i="19"/>
  <c r="AG136" i="19"/>
  <c r="AF48"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W79" i="19" l="1"/>
  <c r="O56" i="19"/>
  <c r="O69" i="19" s="1"/>
  <c r="O70" i="19" s="1"/>
  <c r="P53" i="19"/>
  <c r="P55" i="19" s="1"/>
  <c r="P82" i="19" s="1"/>
  <c r="N84" i="19"/>
  <c r="N89" i="19" s="1"/>
  <c r="N86" i="19"/>
  <c r="N87" i="19" s="1"/>
  <c r="N90" i="19" s="1"/>
  <c r="O77" i="19"/>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AH136" i="19"/>
  <c r="AG48" i="19"/>
  <c r="O71" i="19" l="1"/>
  <c r="O78" i="19" s="1"/>
  <c r="O83" i="19" s="1"/>
  <c r="O72" i="19"/>
  <c r="O84" i="19"/>
  <c r="O89" i="19" s="1"/>
  <c r="Q53" i="19"/>
  <c r="P56" i="19"/>
  <c r="P69" i="19" s="1"/>
  <c r="X75" i="19"/>
  <c r="X79" i="19"/>
  <c r="AB108" i="19"/>
  <c r="AC109" i="19"/>
  <c r="Y80" i="19"/>
  <c r="AI136" i="19"/>
  <c r="AH48" i="19"/>
  <c r="Z67" i="19"/>
  <c r="Y76" i="19"/>
  <c r="AA58" i="19"/>
  <c r="Z74" i="19"/>
  <c r="Z47" i="19"/>
  <c r="Z52" i="19"/>
  <c r="AA137" i="19"/>
  <c r="Z49" i="19"/>
  <c r="Z50" i="19" s="1"/>
  <c r="Z59" i="19" s="1"/>
  <c r="Y61" i="19"/>
  <c r="Y60" i="19" s="1"/>
  <c r="Y66" i="19" s="1"/>
  <c r="Y68" i="19" s="1"/>
  <c r="AB141" i="19"/>
  <c r="AB73" i="19" s="1"/>
  <c r="AB85" i="19" s="1"/>
  <c r="AB99" i="19" s="1"/>
  <c r="AB140" i="19"/>
  <c r="Z61" i="19" l="1"/>
  <c r="Z60" i="19" s="1"/>
  <c r="O88" i="19"/>
  <c r="O86" i="19"/>
  <c r="O87" i="19" s="1"/>
  <c r="O90" i="19" s="1"/>
  <c r="P77" i="19"/>
  <c r="P70" i="19"/>
  <c r="Q55" i="19"/>
  <c r="Q82" i="19" s="1"/>
  <c r="AA67" i="19"/>
  <c r="Z76" i="19"/>
  <c r="Y75" i="19"/>
  <c r="Z80" i="19"/>
  <c r="Z66" i="19"/>
  <c r="Z68" i="19" s="1"/>
  <c r="AB137" i="19"/>
  <c r="AA49" i="19"/>
  <c r="AA50" i="19" s="1"/>
  <c r="AA59" i="19" s="1"/>
  <c r="AB58" i="19"/>
  <c r="AA74" i="19"/>
  <c r="AA52" i="19"/>
  <c r="AA47" i="19"/>
  <c r="AA61" i="19" s="1"/>
  <c r="AA60" i="19" s="1"/>
  <c r="AJ136" i="19"/>
  <c r="AI48" i="19"/>
  <c r="AD109" i="19"/>
  <c r="AC108" i="19"/>
  <c r="AC140" i="19"/>
  <c r="AC141" i="19"/>
  <c r="AC73" i="19" s="1"/>
  <c r="AC85" i="19" s="1"/>
  <c r="AC99" i="19" s="1"/>
  <c r="Y79" i="19"/>
  <c r="Z79" i="19" s="1"/>
  <c r="R53" i="19" l="1"/>
  <c r="Q56" i="19"/>
  <c r="Q69" i="19" s="1"/>
  <c r="Q70" i="19" s="1"/>
  <c r="R55" i="19"/>
  <c r="R82" i="19" s="1"/>
  <c r="Q77" i="19"/>
  <c r="R56" i="19"/>
  <c r="R69" i="19" s="1"/>
  <c r="R77" i="19" s="1"/>
  <c r="P71" i="19"/>
  <c r="P78" i="19" s="1"/>
  <c r="P83" i="19" s="1"/>
  <c r="AE109" i="19"/>
  <c r="AD108" i="19"/>
  <c r="AC137" i="19"/>
  <c r="AB49" i="19"/>
  <c r="AB50" i="19" s="1"/>
  <c r="AB59" i="19" s="1"/>
  <c r="AA76" i="19"/>
  <c r="AB67" i="19"/>
  <c r="AQ67" i="19"/>
  <c r="AD140" i="19"/>
  <c r="AK136" i="19"/>
  <c r="AJ48" i="19"/>
  <c r="AB74" i="19"/>
  <c r="AB52" i="19"/>
  <c r="AB47" i="19"/>
  <c r="AB61" i="19" s="1"/>
  <c r="AB60" i="19" s="1"/>
  <c r="AC58" i="19"/>
  <c r="AA80" i="19"/>
  <c r="AA66" i="19"/>
  <c r="AA68" i="19" s="1"/>
  <c r="AA79" i="19"/>
  <c r="Z75" i="19"/>
  <c r="P72" i="19" l="1"/>
  <c r="Q71" i="19"/>
  <c r="Q78" i="19" s="1"/>
  <c r="Q83" i="19" s="1"/>
  <c r="R70" i="19"/>
  <c r="R71" i="19" s="1"/>
  <c r="P84" i="19"/>
  <c r="P89" i="19" s="1"/>
  <c r="P86" i="19"/>
  <c r="P87" i="19" s="1"/>
  <c r="P90" i="19" s="1"/>
  <c r="P88" i="19"/>
  <c r="S53" i="19"/>
  <c r="AA75" i="19"/>
  <c r="AL136" i="19"/>
  <c r="AK48" i="19"/>
  <c r="AB76" i="19"/>
  <c r="AC67" i="19"/>
  <c r="AE140" i="19"/>
  <c r="AE141" i="19"/>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72" i="19" l="1"/>
  <c r="Q88" i="19"/>
  <c r="Q84" i="19"/>
  <c r="Q89" i="19" s="1"/>
  <c r="Q86" i="19"/>
  <c r="Q87" i="19" s="1"/>
  <c r="Q90" i="19" s="1"/>
  <c r="R78" i="19"/>
  <c r="R83" i="19" s="1"/>
  <c r="R88" i="19" s="1"/>
  <c r="R72" i="19"/>
  <c r="S55" i="19"/>
  <c r="S82" i="19" s="1"/>
  <c r="S56" i="19"/>
  <c r="S69" i="19" s="1"/>
  <c r="AB75" i="19"/>
  <c r="AM136" i="19"/>
  <c r="AL48" i="19"/>
  <c r="AC80" i="19"/>
  <c r="AE58" i="19"/>
  <c r="AD47" i="19"/>
  <c r="AD74" i="19"/>
  <c r="AD52" i="19"/>
  <c r="AF108" i="19"/>
  <c r="AG109" i="19"/>
  <c r="R84" i="19"/>
  <c r="R89" i="19" s="1"/>
  <c r="AD49" i="19"/>
  <c r="AD50" i="19" s="1"/>
  <c r="AD59" i="19" s="1"/>
  <c r="AE137" i="19"/>
  <c r="AC61" i="19"/>
  <c r="AC60" i="19" s="1"/>
  <c r="AC66" i="19" s="1"/>
  <c r="AC68" i="19" s="1"/>
  <c r="AF140" i="19"/>
  <c r="AF141" i="19" s="1"/>
  <c r="AF73" i="19" s="1"/>
  <c r="AF85" i="19" s="1"/>
  <c r="AF99" i="19" s="1"/>
  <c r="AD67" i="19"/>
  <c r="AC76" i="19"/>
  <c r="AD61" i="19" l="1"/>
  <c r="AD60" i="19" s="1"/>
  <c r="T53" i="19"/>
  <c r="S77" i="19"/>
  <c r="S70" i="19"/>
  <c r="R86" i="19"/>
  <c r="R87" i="19" s="1"/>
  <c r="R90" i="19" s="1"/>
  <c r="T55" i="19"/>
  <c r="T82" i="19" s="1"/>
  <c r="AC79" i="19"/>
  <c r="AD79" i="19" s="1"/>
  <c r="AF137" i="19"/>
  <c r="AE49" i="19"/>
  <c r="AE50" i="19" s="1"/>
  <c r="AE59" i="19" s="1"/>
  <c r="AH109" i="19"/>
  <c r="AG108" i="19"/>
  <c r="AC75" i="19"/>
  <c r="AG140" i="19"/>
  <c r="AD66" i="19"/>
  <c r="AD68" i="19" s="1"/>
  <c r="AD80" i="19"/>
  <c r="AF58" i="19"/>
  <c r="AE47" i="19"/>
  <c r="AE61" i="19" s="1"/>
  <c r="AE60" i="19" s="1"/>
  <c r="AE74" i="19"/>
  <c r="AE52" i="19"/>
  <c r="AM48" i="19"/>
  <c r="AN136" i="19"/>
  <c r="AE67" i="19"/>
  <c r="AD76" i="19"/>
  <c r="U53" i="19" l="1"/>
  <c r="T56" i="19"/>
  <c r="T69" i="19" s="1"/>
  <c r="S71" i="19"/>
  <c r="S78" i="19" s="1"/>
  <c r="S83" i="19" s="1"/>
  <c r="AH140" i="19"/>
  <c r="AE76" i="19"/>
  <c r="AF67" i="19"/>
  <c r="AD75" i="19"/>
  <c r="AG141" i="19"/>
  <c r="AG73" i="19" s="1"/>
  <c r="AG85" i="19" s="1"/>
  <c r="AG99" i="19" s="1"/>
  <c r="AI109" i="19"/>
  <c r="AH108" i="19"/>
  <c r="AO136" i="19"/>
  <c r="AN48" i="19"/>
  <c r="AE80" i="19"/>
  <c r="AE66" i="19"/>
  <c r="AE68" i="19" s="1"/>
  <c r="AE79" i="19"/>
  <c r="AG58" i="19"/>
  <c r="AF74" i="19"/>
  <c r="AF52" i="19"/>
  <c r="AF47" i="19"/>
  <c r="AG137" i="19"/>
  <c r="AF49" i="19"/>
  <c r="AF50" i="19" s="1"/>
  <c r="AF59" i="19" s="1"/>
  <c r="AF61" i="19" l="1"/>
  <c r="AF60" i="19" s="1"/>
  <c r="S86" i="19"/>
  <c r="S87" i="19" s="1"/>
  <c r="S90" i="19" s="1"/>
  <c r="S88" i="19"/>
  <c r="S84" i="19"/>
  <c r="S89" i="19" s="1"/>
  <c r="S72" i="19"/>
  <c r="T77" i="19"/>
  <c r="T70" i="19"/>
  <c r="U55" i="19"/>
  <c r="U82" i="19" s="1"/>
  <c r="AG74" i="19"/>
  <c r="AG52" i="19"/>
  <c r="AG47" i="19"/>
  <c r="AH58" i="19"/>
  <c r="AE75" i="19"/>
  <c r="AP136" i="19"/>
  <c r="AO48" i="19"/>
  <c r="AF80" i="19"/>
  <c r="AF66" i="19"/>
  <c r="AF68" i="19" s="1"/>
  <c r="AF79" i="19"/>
  <c r="AI140" i="19"/>
  <c r="AI141" i="19"/>
  <c r="AI73" i="19" s="1"/>
  <c r="AI85" i="19" s="1"/>
  <c r="AI99" i="19" s="1"/>
  <c r="AH137" i="19"/>
  <c r="AG49" i="19"/>
  <c r="AG50" i="19" s="1"/>
  <c r="AG59" i="19" s="1"/>
  <c r="AJ109" i="19"/>
  <c r="AI108" i="19"/>
  <c r="AF76" i="19"/>
  <c r="AG67" i="19"/>
  <c r="AR67" i="19"/>
  <c r="AH141" i="19"/>
  <c r="AH73" i="19" s="1"/>
  <c r="AH85" i="19" s="1"/>
  <c r="AH99" i="19" s="1"/>
  <c r="T71" i="19" l="1"/>
  <c r="T78" i="19" s="1"/>
  <c r="U56" i="19"/>
  <c r="U69" i="19" s="1"/>
  <c r="T83" i="19"/>
  <c r="V53" i="19"/>
  <c r="AJ140" i="19"/>
  <c r="AI58" i="19"/>
  <c r="AH74" i="19"/>
  <c r="AH47" i="19"/>
  <c r="AH52" i="19"/>
  <c r="AG76" i="19"/>
  <c r="AH67" i="19"/>
  <c r="AG80" i="19"/>
  <c r="AF75" i="19"/>
  <c r="AG61" i="19"/>
  <c r="AG60" i="19" s="1"/>
  <c r="AG66" i="19" s="1"/>
  <c r="AG68" i="19" s="1"/>
  <c r="AK109" i="19"/>
  <c r="AJ108" i="19"/>
  <c r="AI137" i="19"/>
  <c r="AH49" i="19"/>
  <c r="AH50" i="19" s="1"/>
  <c r="AH59" i="19" s="1"/>
  <c r="AQ136" i="19"/>
  <c r="AR136" i="19" s="1"/>
  <c r="AS136" i="19" s="1"/>
  <c r="AT136" i="19" s="1"/>
  <c r="AU136" i="19" s="1"/>
  <c r="AV136" i="19" s="1"/>
  <c r="AW136" i="19" s="1"/>
  <c r="AX136" i="19" s="1"/>
  <c r="AY136" i="19" s="1"/>
  <c r="AP48" i="19"/>
  <c r="AH61" i="19" l="1"/>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U71" i="19" l="1"/>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J61" i="19" l="1"/>
  <c r="AJ60" i="19" s="1"/>
  <c r="U86" i="19"/>
  <c r="U87" i="19" s="1"/>
  <c r="U90" i="19" s="1"/>
  <c r="U84" i="19"/>
  <c r="U89" i="19" s="1"/>
  <c r="U88" i="19"/>
  <c r="W55" i="19"/>
  <c r="W82" i="19" s="1"/>
  <c r="X53" i="19"/>
  <c r="W56" i="19"/>
  <c r="W69" i="19" s="1"/>
  <c r="V70" i="19"/>
  <c r="V77" i="19"/>
  <c r="U72" i="19"/>
  <c r="AI75" i="19"/>
  <c r="AJ80" i="19"/>
  <c r="AJ66" i="19"/>
  <c r="AJ68" i="19" s="1"/>
  <c r="AI79" i="19"/>
  <c r="AJ79" i="19" s="1"/>
  <c r="AK67" i="19"/>
  <c r="AJ76" i="19"/>
  <c r="AM108" i="19"/>
  <c r="AN109" i="19"/>
  <c r="AK74" i="19"/>
  <c r="AL58" i="19"/>
  <c r="AK52" i="19"/>
  <c r="AK47" i="19"/>
  <c r="AM140" i="19"/>
  <c r="AM141" i="19"/>
  <c r="AM73" i="19" s="1"/>
  <c r="AM85" i="19" s="1"/>
  <c r="AM99" i="19" s="1"/>
  <c r="AL137" i="19"/>
  <c r="AK49" i="19"/>
  <c r="AK50" i="19" s="1"/>
  <c r="AK59" i="19" s="1"/>
  <c r="AK61" i="19" l="1"/>
  <c r="AK60" i="19" s="1"/>
  <c r="V71" i="19"/>
  <c r="V78" i="19" s="1"/>
  <c r="V83" i="19" s="1"/>
  <c r="W70" i="19"/>
  <c r="W77" i="19"/>
  <c r="X55" i="19"/>
  <c r="X82" i="19" s="1"/>
  <c r="AO109" i="19"/>
  <c r="AN108" i="19"/>
  <c r="AK80" i="19"/>
  <c r="AK66" i="19"/>
  <c r="AK68" i="19" s="1"/>
  <c r="AK79" i="19"/>
  <c r="AK76" i="19"/>
  <c r="AL67" i="19"/>
  <c r="AJ75" i="19"/>
  <c r="AL49" i="19"/>
  <c r="AL50" i="19" s="1"/>
  <c r="AL59" i="19" s="1"/>
  <c r="AM137" i="19"/>
  <c r="AM58" i="19"/>
  <c r="AL74" i="19"/>
  <c r="AL47" i="19"/>
  <c r="AL61" i="19" s="1"/>
  <c r="AL60" i="19" s="1"/>
  <c r="AL52" i="19"/>
  <c r="AN140" i="19"/>
  <c r="AN141" i="19" s="1"/>
  <c r="AN73" i="19" s="1"/>
  <c r="AN85" i="19" s="1"/>
  <c r="AN99" i="19" s="1"/>
  <c r="X56" i="19" l="1"/>
  <c r="X69" i="19" s="1"/>
  <c r="Y53" i="19"/>
  <c r="Y55" i="19" s="1"/>
  <c r="Y82" i="19" s="1"/>
  <c r="V86" i="19"/>
  <c r="V87" i="19" s="1"/>
  <c r="V90" i="19" s="1"/>
  <c r="V84" i="19"/>
  <c r="V89" i="19" s="1"/>
  <c r="V88" i="19"/>
  <c r="X70" i="19"/>
  <c r="X77" i="19"/>
  <c r="W71" i="19"/>
  <c r="W78" i="19" s="1"/>
  <c r="W83" i="19" s="1"/>
  <c r="W86" i="19" s="1"/>
  <c r="W72" i="19"/>
  <c r="V72" i="19"/>
  <c r="AM49" i="19"/>
  <c r="AM50" i="19" s="1"/>
  <c r="AM59" i="19" s="1"/>
  <c r="AN137" i="19"/>
  <c r="AM67" i="19"/>
  <c r="AL76" i="19"/>
  <c r="AO140" i="19"/>
  <c r="AO141" i="19" s="1"/>
  <c r="AO73" i="19" s="1"/>
  <c r="AO85" i="19" s="1"/>
  <c r="AO99" i="19" s="1"/>
  <c r="AL80" i="19"/>
  <c r="AL66" i="19"/>
  <c r="AL68" i="19" s="1"/>
  <c r="AL79" i="19"/>
  <c r="AK75" i="19"/>
  <c r="AP109" i="19"/>
  <c r="AP108" i="19" s="1"/>
  <c r="AO108" i="19"/>
  <c r="AM74" i="19"/>
  <c r="AM47" i="19"/>
  <c r="AM52" i="19"/>
  <c r="AN58" i="19"/>
  <c r="X71" i="19" l="1"/>
  <c r="X78" i="19" s="1"/>
  <c r="X83" i="19" s="1"/>
  <c r="W87" i="19"/>
  <c r="W90" i="19" s="1"/>
  <c r="X88" i="19"/>
  <c r="W88" i="19"/>
  <c r="Y56" i="19"/>
  <c r="Y69" i="19" s="1"/>
  <c r="W84" i="19"/>
  <c r="W89" i="19" s="1"/>
  <c r="Z53" i="19"/>
  <c r="AM61" i="19"/>
  <c r="AM60" i="19" s="1"/>
  <c r="AM76" i="19"/>
  <c r="AN67" i="19"/>
  <c r="AN52" i="19"/>
  <c r="AN47" i="19"/>
  <c r="AO58" i="19"/>
  <c r="AN74" i="19"/>
  <c r="AM80" i="19"/>
  <c r="AM66" i="19"/>
  <c r="AM68" i="19" s="1"/>
  <c r="AP140" i="19"/>
  <c r="AL75" i="19"/>
  <c r="AO137" i="19"/>
  <c r="AN49" i="19"/>
  <c r="AN50" i="19" s="1"/>
  <c r="AN59" i="19" s="1"/>
  <c r="X72" i="19" l="1"/>
  <c r="Z55" i="19"/>
  <c r="Z82" i="19" s="1"/>
  <c r="AM79" i="19"/>
  <c r="Y77" i="19"/>
  <c r="Y70" i="19"/>
  <c r="X86" i="19"/>
  <c r="X87" i="19" s="1"/>
  <c r="X90" i="19" s="1"/>
  <c r="X84" i="19"/>
  <c r="X89"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AO61" i="19" l="1"/>
  <c r="AO60" i="19" s="1"/>
  <c r="AA53" i="19"/>
  <c r="Y71" i="19"/>
  <c r="Y78" i="19" s="1"/>
  <c r="Y83" i="19" s="1"/>
  <c r="Y72" i="19"/>
  <c r="Z56" i="19"/>
  <c r="Z69" i="19" s="1"/>
  <c r="AN75" i="19"/>
  <c r="AP67" i="19"/>
  <c r="AO76" i="19"/>
  <c r="AO66" i="19"/>
  <c r="AO68" i="19" s="1"/>
  <c r="AO80" i="19"/>
  <c r="AN79" i="19"/>
  <c r="AO79" i="19" s="1"/>
  <c r="AQ137" i="19"/>
  <c r="AR137" i="19" s="1"/>
  <c r="AS137" i="19" s="1"/>
  <c r="AT137" i="19" s="1"/>
  <c r="AU137" i="19" s="1"/>
  <c r="AV137" i="19" s="1"/>
  <c r="AW137" i="19" s="1"/>
  <c r="AX137" i="19" s="1"/>
  <c r="AY137" i="19" s="1"/>
  <c r="AP49" i="19"/>
  <c r="AP50" i="19" s="1"/>
  <c r="AP59" i="19" s="1"/>
  <c r="AR141" i="19"/>
  <c r="AR140" i="19"/>
  <c r="AP47" i="19"/>
  <c r="AP52" i="19"/>
  <c r="AP74" i="19"/>
  <c r="AA55" i="19" l="1"/>
  <c r="AA82" i="19" s="1"/>
  <c r="Z77" i="19"/>
  <c r="Z70" i="19"/>
  <c r="Y86" i="19"/>
  <c r="Y87" i="19" s="1"/>
  <c r="Y90" i="19" s="1"/>
  <c r="Y88" i="19"/>
  <c r="Y84" i="19"/>
  <c r="Y89" i="19" s="1"/>
  <c r="AP61" i="19"/>
  <c r="AP60" i="19" s="1"/>
  <c r="AP66" i="19" s="1"/>
  <c r="AP68" i="19" s="1"/>
  <c r="AO75" i="19"/>
  <c r="AS140" i="19"/>
  <c r="AS141" i="19"/>
  <c r="AP80" i="19"/>
  <c r="AP76" i="19"/>
  <c r="AS67" i="19"/>
  <c r="Z71" i="19" l="1"/>
  <c r="Z78" i="19" s="1"/>
  <c r="Z83" i="19" s="1"/>
  <c r="AA56" i="19"/>
  <c r="AA69" i="19" s="1"/>
  <c r="AB53" i="19"/>
  <c r="AP75" i="19"/>
  <c r="AP79" i="19"/>
  <c r="AT141" i="19"/>
  <c r="AT140" i="19"/>
  <c r="Z86" i="19" l="1"/>
  <c r="Z87" i="19" s="1"/>
  <c r="Z90" i="19" s="1"/>
  <c r="Z84" i="19"/>
  <c r="Z89" i="19" s="1"/>
  <c r="Z88" i="19"/>
  <c r="AB55" i="19"/>
  <c r="AB82" i="19" s="1"/>
  <c r="AA77" i="19"/>
  <c r="AA70" i="19"/>
  <c r="Z72" i="19"/>
  <c r="AU140" i="19"/>
  <c r="AU141" i="19" s="1"/>
  <c r="AB56" i="19" l="1"/>
  <c r="AB69" i="19" s="1"/>
  <c r="AA83" i="19"/>
  <c r="AB70" i="19"/>
  <c r="AB77" i="19"/>
  <c r="AA71" i="19"/>
  <c r="AA78" i="19" s="1"/>
  <c r="AA72" i="19"/>
  <c r="AC53" i="19"/>
  <c r="AV140" i="19"/>
  <c r="AA86" i="19" l="1"/>
  <c r="AA87" i="19" s="1"/>
  <c r="AA90" i="19" s="1"/>
  <c r="AA88" i="19"/>
  <c r="AA84" i="19"/>
  <c r="AA89" i="19" s="1"/>
  <c r="AC55" i="19"/>
  <c r="AC82" i="19" s="1"/>
  <c r="AB71" i="19"/>
  <c r="AB78" i="19" s="1"/>
  <c r="AB83" i="19" s="1"/>
  <c r="AW140" i="19"/>
  <c r="AW141" i="19" s="1"/>
  <c r="AV141" i="19"/>
  <c r="AC56" i="19" l="1"/>
  <c r="AC69" i="19" s="1"/>
  <c r="AB86" i="19"/>
  <c r="AB87" i="19" s="1"/>
  <c r="AB90" i="19" s="1"/>
  <c r="AB88" i="19"/>
  <c r="AB84" i="19"/>
  <c r="AB89" i="19" s="1"/>
  <c r="AC70" i="19"/>
  <c r="AC77" i="19"/>
  <c r="AB72" i="19"/>
  <c r="AD53" i="19"/>
  <c r="AX140" i="19"/>
  <c r="AX141" i="19" s="1"/>
  <c r="AC71" i="19" l="1"/>
  <c r="AC78" i="19" s="1"/>
  <c r="AC83"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c r="AG70" i="19"/>
  <c r="AF71" i="19"/>
  <c r="AF78" i="19" s="1"/>
  <c r="AF83" i="19" s="1"/>
  <c r="AH53" i="19"/>
  <c r="AH55" i="19" l="1"/>
  <c r="AH82" i="19" s="1"/>
  <c r="AG83" i="19"/>
  <c r="AF86" i="19"/>
  <c r="AF87" i="19" s="1"/>
  <c r="AF90" i="19" s="1"/>
  <c r="AF88" i="19"/>
  <c r="AF84" i="19"/>
  <c r="AF89" i="19" s="1"/>
  <c r="AF72" i="19"/>
  <c r="AG71" i="19"/>
  <c r="AG78" i="19" s="1"/>
  <c r="AG72" i="19"/>
  <c r="AG86" i="19" l="1"/>
  <c r="AG87" i="19" s="1"/>
  <c r="AG90" i="19" s="1"/>
  <c r="AH56" i="19"/>
  <c r="AH69" i="19" s="1"/>
  <c r="AG88" i="19"/>
  <c r="AG84" i="19"/>
  <c r="AG89" i="19" s="1"/>
  <c r="AI53" i="19"/>
  <c r="AI55" i="19" l="1"/>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K56" i="19"/>
  <c r="AK69" i="19" s="1"/>
  <c r="AI86" i="19"/>
  <c r="AI87" i="19" s="1"/>
  <c r="AI90" i="19" s="1"/>
  <c r="AI88" i="19"/>
  <c r="AI84" i="19"/>
  <c r="AI89" i="19" s="1"/>
  <c r="AJ77" i="19"/>
  <c r="AJ70" i="19"/>
  <c r="AL53" i="19" l="1"/>
  <c r="AK70" i="19"/>
  <c r="AK77" i="19"/>
  <c r="AJ71" i="19"/>
  <c r="AJ78" i="19" s="1"/>
  <c r="AJ83" i="19" s="1"/>
  <c r="AJ72" i="19"/>
  <c r="AL55" i="19"/>
  <c r="AL56" i="19" s="1"/>
  <c r="AL69" i="19" s="1"/>
  <c r="AJ86" i="19" l="1"/>
  <c r="AJ87" i="19" s="1"/>
  <c r="AJ90" i="19" s="1"/>
  <c r="AJ84" i="19"/>
  <c r="AJ89" i="19" s="1"/>
  <c r="AJ88" i="19"/>
  <c r="AL77" i="19"/>
  <c r="AL70" i="19"/>
  <c r="AM53" i="19"/>
  <c r="AL82" i="19"/>
  <c r="AK71" i="19"/>
  <c r="AK78" i="19" s="1"/>
  <c r="AK83" i="19" s="1"/>
  <c r="AK72" i="19" l="1"/>
  <c r="AK86" i="19"/>
  <c r="AK87" i="19" s="1"/>
  <c r="AK90" i="19" s="1"/>
  <c r="AK88" i="19"/>
  <c r="AK84" i="19"/>
  <c r="AK89" i="19" s="1"/>
  <c r="AL71" i="19"/>
  <c r="AL78" i="19" s="1"/>
  <c r="AL83" i="19" s="1"/>
  <c r="AL86" i="19" s="1"/>
  <c r="AL87" i="19" s="1"/>
  <c r="AL90" i="19" s="1"/>
  <c r="AM55" i="19"/>
  <c r="AM82" i="19" s="1"/>
  <c r="AN53" i="19"/>
  <c r="AL88" i="19" l="1"/>
  <c r="AM56" i="19"/>
  <c r="AM69" i="19" s="1"/>
  <c r="AL72" i="19"/>
  <c r="AN55" i="19"/>
  <c r="AN82" i="19" s="1"/>
  <c r="AM77" i="19"/>
  <c r="AM70" i="19"/>
  <c r="AL84" i="19"/>
  <c r="AL89" i="19" s="1"/>
  <c r="AN56" i="19" l="1"/>
  <c r="AN69" i="19" s="1"/>
  <c r="AO53" i="19"/>
  <c r="AM71" i="19"/>
  <c r="AM78" i="19" s="1"/>
  <c r="AM83" i="19" s="1"/>
  <c r="AO55" i="19"/>
  <c r="AO82" i="19" s="1"/>
  <c r="AO56" i="19"/>
  <c r="AO69" i="19" s="1"/>
  <c r="AP53" i="19"/>
  <c r="AN77" i="19"/>
  <c r="AN70" i="19"/>
  <c r="AM86" i="19" l="1"/>
  <c r="AM87" i="19" s="1"/>
  <c r="AM90" i="19" s="1"/>
  <c r="AM88" i="19"/>
  <c r="AM84" i="19"/>
  <c r="AM89" i="19" s="1"/>
  <c r="AP55" i="19"/>
  <c r="AP82" i="19" s="1"/>
  <c r="AN71" i="19"/>
  <c r="AN78" i="19" s="1"/>
  <c r="AN83" i="19" s="1"/>
  <c r="AN86" i="19" s="1"/>
  <c r="AO77" i="19"/>
  <c r="AO70" i="19"/>
  <c r="AM72" i="19"/>
  <c r="AN72" i="19" l="1"/>
  <c r="AP56" i="19"/>
  <c r="AP69" i="19" s="1"/>
  <c r="AN87" i="19"/>
  <c r="AN90" i="19" s="1"/>
  <c r="AO71" i="19"/>
  <c r="AO78" i="19" s="1"/>
  <c r="AO83" i="19" s="1"/>
  <c r="AO72" i="19"/>
  <c r="AP70" i="19"/>
  <c r="AP77" i="19"/>
  <c r="AN88" i="19"/>
  <c r="AN84" i="19"/>
  <c r="AN89" i="19" s="1"/>
  <c r="AP71" i="19" l="1"/>
  <c r="AP78" i="19" s="1"/>
  <c r="AP83" i="19" s="1"/>
  <c r="AO86" i="19"/>
  <c r="AO87" i="19" s="1"/>
  <c r="AO90" i="19" s="1"/>
  <c r="AO84" i="19"/>
  <c r="AO89" i="19" s="1"/>
  <c r="AP88" i="19"/>
  <c r="AO88" i="19"/>
  <c r="AP86" i="19" l="1"/>
  <c r="AP87" i="19" s="1"/>
  <c r="AP84" i="19"/>
  <c r="AP89" i="19" s="1"/>
  <c r="AP72" i="19"/>
  <c r="A101" i="19" l="1"/>
  <c r="B102" i="19" s="1"/>
  <c r="AP90" i="19"/>
  <c r="C22" i="6" l="1"/>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<sst xmlns="http://schemas.openxmlformats.org/spreadsheetml/2006/main" count="930" uniqueCount="629">
  <si>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</si>
  <si>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</si>
  <si>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</si>
  <si>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</si>
  <si>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</si>
  <si>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</si>
  <si>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</si>
  <si>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</si>
  <si>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</si>
  <si>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</si>
  <si>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</si>
  <si>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</si>
  <si>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</si>
  <si>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</si>
  <si>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</si>
  <si>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</si>
  <si>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</si>
  <si>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</si>
  <si>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</si>
  <si>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</si>
  <si>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</si>
  <si>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</si>
  <si>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</si>
  <si>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</si>
  <si>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</si>
  <si>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</si>
  <si>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</si>
  <si>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</si>
  <si>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</si>
  <si>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</si>
  <si>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</si>
  <si>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</si>
  <si>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</si>
  <si>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</si>
  <si>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</si>
  <si>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</si>
  <si>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</si>
  <si>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</si>
  <si>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</si>
  <si>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</si>
  <si>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</si>
  <si>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</si>
  <si>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</si>
  <si>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</si>
  <si>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</si>
  <si>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</si>
  <si>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</si>
  <si>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</si>
  <si>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</si>
  <si>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</si>
  <si>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</si>
  <si>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</si>
  <si>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</si>
  <si>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</si>
  <si>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</si>
  <si>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</si>
  <si>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</si>
  <si>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</si>
  <si>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</si>
  <si>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</si>
  <si>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</si>
  <si>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</si>
  <si>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</si>
  <si>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</si>
  <si>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</si>
  <si>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</si>
  <si>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</si>
  <si>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</si>
  <si>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</si>
  <si>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</si>
  <si>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</si>
  <si>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</si>
  <si>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</si>
  <si>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</si>
  <si>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</si>
  <si>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</si>
  <si>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</si>
  <si>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</si>
  <si>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</si>
  <si>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</si>
  <si>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</si>
  <si>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</si>
  <si>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</si>
  <si>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</si>
  <si>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</si>
  <si>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</si>
  <si>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</si>
  <si>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</si>
  <si>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</si>
  <si>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</si>
  <si>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</si>
  <si>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</si>
  <si>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</si>
  <si>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</si>
  <si>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</si>
  <si>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</si>
  <si>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</si>
  <si>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</si>
  <si>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</si>
  <si>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</si>
  <si>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</si>
  <si>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</si>
  <si>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</si>
  <si>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</si>
  <si>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</si>
  <si>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</si>
  <si>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</si>
  <si>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</si>
  <si>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</si>
  <si>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</si>
  <si>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</si>
  <si>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</si>
  <si>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</si>
  <si>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</si>
  <si>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</si>
  <si>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</si>
  <si>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</si>
  <si>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</si>
  <si>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</si>
  <si>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</si>
  <si>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</si>
  <si>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</si>
  <si>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</si>
  <si>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</si>
  <si>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</si>
  <si>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</si>
  <si>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</si>
  <si>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</si>
  <si>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</si>
  <si>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</si>
  <si>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</si>
  <si>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</si>
  <si>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</si>
  <si>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</si>
  <si>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</si>
  <si>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</si>
  <si>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</si>
  <si>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</si>
  <si>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</si>
  <si>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</si>
  <si>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</si>
  <si>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</si>
  <si>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</si>
  <si>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</si>
  <si>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</si>
  <si>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</si>
  <si>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</si>
  <si>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</si>
  <si>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</si>
  <si>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</si>
  <si>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</si>
  <si>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</si>
  <si>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</si>
  <si>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</si>
  <si>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</si>
  <si>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</si>
  <si>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</si>
  <si>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</si>
  <si>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</si>
  <si>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</si>
  <si>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</si>
  <si>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</si>
  <si>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</si>
  <si>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</si>
  <si>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</si>
  <si>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</si>
  <si>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</si>
  <si>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</si>
  <si>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</si>
  <si>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</si>
  <si>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</si>
  <si>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</si>
  <si>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</si>
  <si>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</si>
  <si>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</si>
  <si>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</si>
  <si>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</si>
  <si>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</si>
  <si>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</si>
  <si>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</si>
  <si>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</si>
  <si>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</si>
  <si>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</si>
  <si>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</si>
  <si>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</si>
  <si>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</si>
  <si>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</si>
  <si>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</si>
  <si>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</si>
  <si>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</si>
  <si>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</si>
  <si>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</si>
  <si>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</si>
  <si>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</si>
  <si>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</si>
  <si>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</si>
  <si>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</si>
  <si>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</si>
  <si>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</si>
  <si>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</si>
  <si>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</si>
  <si>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</si>
  <si>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</si>
  <si>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</si>
  <si>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</si>
  <si>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</si>
  <si>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</si>
  <si>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</si>
  <si>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</si>
  <si>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</si>
  <si>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</si>
  <si>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</si>
  <si>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</si>
  <si>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</si>
  <si>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</si>
  <si>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</si>
  <si>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</si>
  <si>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</si>
  <si>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</si>
  <si>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</si>
  <si>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</si>
  <si>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</si>
  <si>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</si>
  <si>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</si>
  <si>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</si>
  <si>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</si>
  <si>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</si>
  <si>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</si>
  <si>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</si>
  <si>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</si>
  <si>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</si>
  <si>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</si>
  <si>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</si>
  <si>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</si>
  <si>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</si>
  <si>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</si>
  <si>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</si>
  <si>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</si>
  <si>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</si>
  <si>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</si>
  <si>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</si>
  <si>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</si>
  <si>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</si>
  <si>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</si>
  <si>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</si>
  <si>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</si>
  <si>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</si>
  <si>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</si>
  <si>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</si>
  <si>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</si>
  <si>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</si>
  <si>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</si>
  <si>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</si>
  <si>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</si>
  <si>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</si>
  <si>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</si>
  <si>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</si>
  <si>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</si>
  <si>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</si>
  <si>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</si>
  <si>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</si>
  <si>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</si>
  <si>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</si>
  <si>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</si>
  <si>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</si>
  <si>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</si>
  <si>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</si>
  <si>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</si>
  <si>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</si>
  <si>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</si>
  <si>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</si>
  <si>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</si>
  <si>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</si>
  <si>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</si>
  <si>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</si>
  <si>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</si>
  <si>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</si>
  <si>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</si>
  <si>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</si>
  <si>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</si>
  <si>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</si>
  <si>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</si>
  <si>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</si>
  <si>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</si>
  <si>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</si>
  <si>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</si>
  <si>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</si>
  <si>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</si>
  <si>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</si>
  <si>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</si>
  <si>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</si>
  <si>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</si>
  <si>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</si>
  <si>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</si>
  <si>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</si>
  <si>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</si>
  <si>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</si>
  <si>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</si>
  <si>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</si>
  <si>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</si>
  <si>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</si>
  <si>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</si>
  <si>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</si>
  <si>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</si>
  <si>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</si>
  <si>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</si>
  <si>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</si>
  <si>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</si>
  <si>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</si>
  <si>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</si>
  <si>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</si>
  <si>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</si>
  <si>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</si>
  <si>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</si>
  <si>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</si>
  <si>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</si>
  <si>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</si>
  <si>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</si>
  <si>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</si>
  <si>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</si>
  <si>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</si>
  <si>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</si>
  <si>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</si>
  <si>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</si>
  <si>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</si>
  <si>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</si>
  <si>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</si>
  <si>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</si>
  <si>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</si>
  <si>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</si>
  <si>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</si>
  <si>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</si>
  <si>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</si>
  <si>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</si>
  <si>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</si>
  <si>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</si>
  <si>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</si>
  <si>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</si>
  <si>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</si>
  <si>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</si>
  <si>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</si>
  <si>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</si>
  <si>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</si>
  <si>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</si>
  <si>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</si>
  <si>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</si>
  <si>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</si>
  <si>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</si>
  <si>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</si>
  <si>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</si>
  <si>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</si>
  <si>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</si>
  <si>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</si>
  <si>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</si>
  <si>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</si>
  <si>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</si>
  <si>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</si>
  <si>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</si>
  <si>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</si>
  <si>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</si>
  <si>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</si>
  <si>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</si>
  <si>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</si>
  <si>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</si>
  <si>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</si>
  <si>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</si>
  <si>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</si>
  <si>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</si>
  <si>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</si>
  <si>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</si>
  <si>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</si>
  <si>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</si>
  <si>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</si>
  <si>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</si>
  <si>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</si>
  <si>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</si>
  <si>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</si>
  <si>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</si>
  <si>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</si>
  <si>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</si>
  <si>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</si>
  <si>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</si>
  <si>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</si>
  <si>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</si>
  <si>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</si>
  <si>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</si>
  <si>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</si>
  <si>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</si>
  <si>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</si>
  <si>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</si>
  <si>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</si>
  <si>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</si>
  <si>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</si>
  <si>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</si>
  <si>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</si>
  <si>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</si>
  <si>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</si>
  <si>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</si>
  <si>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</si>
  <si>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</si>
  <si>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</si>
  <si>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</si>
  <si>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</si>
  <si>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</si>
  <si>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</si>
  <si>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</si>
  <si>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</si>
  <si>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</si>
  <si>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</si>
  <si>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</si>
  <si>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</si>
  <si>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</si>
  <si>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</si>
  <si>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</si>
  <si>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</si>
  <si>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</si>
  <si>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</si>
  <si>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</si>
  <si>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</si>
  <si>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</si>
  <si>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</si>
  <si>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</si>
  <si>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</si>
  <si>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</si>
  <si>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</si>
  <si>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</si>
  <si>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</si>
  <si>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</si>
  <si>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</si>
  <si>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</si>
  <si>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</si>
  <si>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</si>
  <si>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</si>
  <si>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</si>
  <si>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</si>
  <si>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</si>
  <si>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</si>
  <si>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</si>
  <si>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</si>
  <si>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</si>
  <si>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</si>
  <si>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</si>
  <si>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</si>
  <si>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</si>
  <si>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</si>
  <si>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</si>
  <si>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</si>
  <si>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</si>
  <si>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</si>
  <si>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</si>
  <si>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</si>
  <si>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</si>
  <si>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</si>
  <si>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</si>
  <si>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</si>
  <si>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</si>
  <si>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</si>
  <si>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</si>
  <si>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</si>
  <si>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</si>
  <si>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</si>
  <si>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</si>
  <si>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</si>
  <si>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</si>
  <si>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</si>
  <si>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</si>
  <si>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</si>
  <si>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</si>
  <si>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</si>
  <si>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</si>
  <si>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</si>
  <si>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</si>
  <si>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</si>
  <si>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</si>
  <si>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</si>
  <si>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</si>
  <si>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</si>
  <si>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</si>
  <si>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</si>
  <si>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</si>
  <si>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</si>
  <si>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</si>
  <si>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</si>
  <si>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</si>
  <si>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</si>
  <si>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</si>
  <si>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</si>
  <si>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</si>
  <si>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</si>
  <si>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</si>
  <si>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</si>
  <si>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</si>
  <si>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</si>
  <si>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</si>
  <si>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</si>
  <si>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</si>
  <si>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</si>
  <si>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</si>
  <si>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</si>
  <si>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</si>
  <si>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</si>
  <si>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</si>
  <si>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</si>
  <si>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</si>
  <si>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</si>
  <si>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</si>
  <si>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</si>
  <si>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</si>
  <si>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</si>
  <si>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</si>
  <si>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</si>
  <si>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</si>
  <si>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</si>
  <si>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</si>
  <si>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</si>
  <si>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</si>
  <si>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</si>
  <si>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</si>
  <si>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</si>
  <si>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</si>
  <si>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</si>
  <si>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</si>
  <si>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</si>
  <si>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</si>
  <si>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</si>
  <si>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</si>
  <si>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</si>
  <si>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</si>
  <si>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</si>
  <si>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</si>
  <si>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</si>
  <si>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</si>
  <si>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</si>
  <si>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</si>
  <si>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</si>
  <si>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</si>
  <si>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</si>
  <si>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</si>
  <si>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</si>
  <si>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</si>
  <si>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</si>
  <si>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</si>
  <si>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</si>
  <si>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</si>
  <si>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</si>
  <si>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</si>
  <si>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</si>
  <si>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</si>
  <si>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</si>
  <si>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</si>
  <si>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</si>
  <si>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</si>
  <si>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</si>
  <si>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</si>
  <si>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</si>
  <si>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</si>
  <si>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</si>
  <si>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</si>
  <si>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</si>
  <si>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</si>
  <si>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</si>
  <si>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Оборудование, не входящее в сметы строек</t>
  </si>
  <si>
    <t>Прочие</t>
  </si>
  <si>
    <t>АО "Янтарьэнерго"</t>
  </si>
  <si>
    <t xml:space="preserve">не требуется </t>
  </si>
  <si>
    <t xml:space="preserve">обеспечивает деятельность предприятия </t>
  </si>
  <si>
    <t>обеспечение ликвидации аварий и перерывов в энергоснабжении</t>
  </si>
  <si>
    <t>отсутствуют</t>
  </si>
  <si>
    <t>не подходит под критерии</t>
  </si>
  <si>
    <t>обеспечение хозяйственной деятельности</t>
  </si>
  <si>
    <t>Оргтехника и компьютеры, Электроизмерительные приборы, Механизмы, приспособления, Мобильные средства связи</t>
  </si>
  <si>
    <t>стоимость единицы представлена в приложении 17</t>
  </si>
  <si>
    <t>ежегодно</t>
  </si>
  <si>
    <t xml:space="preserve">хозяйственная деятельность </t>
  </si>
  <si>
    <t>обеспечение текущей деятельности</t>
  </si>
  <si>
    <t>план 2016 г - 4,6843994млн.руб.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</si>
  <si>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</si>
  <si>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</si>
  <si>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</si>
  <si>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</si>
  <si>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</si>
  <si>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</si>
  <si>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</si>
  <si>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</si>
  <si>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</si>
  <si>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</si>
  <si>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</si>
  <si>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</si>
  <si>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</si>
  <si>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</si>
  <si>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</si>
  <si>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</si>
  <si>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</si>
  <si>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</si>
  <si>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</si>
  <si>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</si>
  <si>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</si>
  <si>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</si>
  <si>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</si>
  <si>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</si>
  <si>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</si>
  <si>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</si>
  <si>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</si>
  <si>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</si>
  <si>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</si>
  <si>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</si>
  <si>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</si>
  <si>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</si>
  <si>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</si>
  <si>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</si>
  <si>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</si>
  <si>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</si>
  <si>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</si>
  <si>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</si>
  <si>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</si>
  <si>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</si>
  <si>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</si>
  <si>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</si>
  <si>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</si>
  <si>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A_prj_111001_3132</t>
  </si>
  <si>
    <t>Акционерное общество "Янтарьэнерго" ДЗО  ПАО "Россети"</t>
  </si>
  <si>
    <t xml:space="preserve"> по состоянию на 01.01.2015 года</t>
  </si>
  <si>
    <t>факт 2015 года</t>
  </si>
  <si>
    <t>2016 год</t>
  </si>
  <si>
    <t xml:space="preserve">Факт </t>
  </si>
  <si>
    <t>2017 год</t>
  </si>
  <si>
    <t>2018 год</t>
  </si>
  <si>
    <t>2019 год</t>
  </si>
  <si>
    <t>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</si>
</sst>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4"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2" fontId="42" fillId="0" borderId="1" xfId="2" applyNumberFormat="1" applyFont="1" applyFill="1" applyBorder="1" applyAlignment="1">
      <alignment horizontal="center" vertical="center" wrapText="1"/>
    </xf>
    <xf numFmtId="2" fontId="11" fillId="0" borderId="1" xfId="2" applyNumberFormat="1" applyFont="1" applyBorder="1"/>
    <xf numFmtId="2" fontId="11"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lef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44515992"/>
        <c:axId val="837806648"/>
      </c:lineChart>
      <c:catAx>
        <c:axId val="844515992"/>
        <c:scaling>
          <c:orientation val="minMax"/>
        </c:scaling>
        <c:delete val="0"/>
        <c:axPos val="b"/>
        <c:numFmt formatCode="General" sourceLinked="1"/>
        <c:majorTickMark val="out"/>
        <c:minorTickMark val="none"/>
        <c:tickLblPos val="nextTo"/>
        <c:crossAx val="837806648"/>
        <c:crosses val="autoZero"/>
        <c:auto val="1"/>
        <c:lblAlgn val="ctr"/>
        <c:lblOffset val="100"/>
        <c:noMultiLvlLbl val="0"/>
      </c:catAx>
      <c:valAx>
        <c:axId val="8378066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4451599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37805864"/>
        <c:axId val="845120368"/>
      </c:lineChart>
      <c:catAx>
        <c:axId val="837805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5120368"/>
        <c:crosses val="autoZero"/>
        <c:auto val="1"/>
        <c:lblAlgn val="ctr"/>
        <c:lblOffset val="100"/>
        <c:noMultiLvlLbl val="0"/>
      </c:catAx>
      <c:valAx>
        <c:axId val="845120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78058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F15" sqref="F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348" t="s">
        <v>559</v>
      </c>
      <c r="B5" s="348"/>
      <c r="C5" s="348"/>
      <c r="D5" s="197"/>
      <c r="E5" s="197"/>
      <c r="F5" s="197"/>
      <c r="G5" s="197"/>
      <c r="H5" s="197"/>
      <c r="I5" s="197"/>
      <c r="J5" s="197"/>
    </row>
    <row r="6" spans="1:22" s="12" customFormat="1" ht="18.75" x14ac:dyDescent="0.3">
      <c r="A6" s="17"/>
      <c r="F6" s="16"/>
      <c r="G6" s="16"/>
      <c r="H6" s="15"/>
    </row>
    <row r="7" spans="1:22" s="12" customFormat="1" ht="18.75" x14ac:dyDescent="0.2">
      <c r="A7" s="352" t="s">
        <v>11</v>
      </c>
      <c r="B7" s="352"/>
      <c r="C7" s="3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3" t="s">
        <v>620</v>
      </c>
      <c r="B9" s="353"/>
      <c r="C9" s="353"/>
      <c r="D9" s="8"/>
      <c r="E9" s="8"/>
      <c r="F9" s="8"/>
      <c r="G9" s="8"/>
      <c r="H9" s="8"/>
      <c r="I9" s="13"/>
      <c r="J9" s="13"/>
      <c r="K9" s="13"/>
      <c r="L9" s="13"/>
      <c r="M9" s="13"/>
      <c r="N9" s="13"/>
      <c r="O9" s="13"/>
      <c r="P9" s="13"/>
      <c r="Q9" s="13"/>
      <c r="R9" s="13"/>
      <c r="S9" s="13"/>
      <c r="T9" s="13"/>
      <c r="U9" s="13"/>
      <c r="V9" s="13"/>
    </row>
    <row r="10" spans="1:22" s="12" customFormat="1" ht="18.75" x14ac:dyDescent="0.2">
      <c r="A10" s="349" t="s">
        <v>10</v>
      </c>
      <c r="B10" s="349"/>
      <c r="C10" s="3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1" t="s">
        <v>619</v>
      </c>
      <c r="B12" s="351"/>
      <c r="C12" s="351"/>
      <c r="D12" s="8"/>
      <c r="E12" s="8"/>
      <c r="F12" s="8"/>
      <c r="G12" s="8"/>
      <c r="H12" s="8"/>
      <c r="I12" s="13"/>
      <c r="J12" s="13"/>
      <c r="K12" s="13"/>
      <c r="L12" s="13"/>
      <c r="M12" s="13"/>
      <c r="N12" s="13"/>
      <c r="O12" s="13"/>
      <c r="P12" s="13"/>
      <c r="Q12" s="13"/>
      <c r="R12" s="13"/>
      <c r="S12" s="13"/>
      <c r="T12" s="13"/>
      <c r="U12" s="13"/>
      <c r="V12" s="13"/>
    </row>
    <row r="13" spans="1:22" s="12" customFormat="1" ht="18.75" x14ac:dyDescent="0.2">
      <c r="A13" s="349" t="s">
        <v>9</v>
      </c>
      <c r="B13" s="349"/>
      <c r="C13" s="34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3" t="s">
        <v>561</v>
      </c>
      <c r="B15" s="353"/>
      <c r="C15" s="353"/>
      <c r="D15" s="8"/>
      <c r="E15" s="8"/>
      <c r="F15" s="8"/>
      <c r="G15" s="8"/>
      <c r="H15" s="8"/>
      <c r="I15" s="8"/>
      <c r="J15" s="8"/>
      <c r="K15" s="8"/>
      <c r="L15" s="8"/>
      <c r="M15" s="8"/>
      <c r="N15" s="8"/>
      <c r="O15" s="8"/>
      <c r="P15" s="8"/>
      <c r="Q15" s="8"/>
      <c r="R15" s="8"/>
      <c r="S15" s="8"/>
      <c r="T15" s="8"/>
      <c r="U15" s="8"/>
      <c r="V15" s="8"/>
    </row>
    <row r="16" spans="1:22" s="3" customFormat="1" ht="15" customHeight="1" x14ac:dyDescent="0.2">
      <c r="A16" s="349" t="s">
        <v>7</v>
      </c>
      <c r="B16" s="349"/>
      <c r="C16" s="34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541</v>
      </c>
      <c r="B18" s="351"/>
      <c r="C18" s="35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6" t="s">
        <v>367</v>
      </c>
      <c r="C22" s="42" t="s">
        <v>562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65</v>
      </c>
      <c r="B23" s="41" t="s">
        <v>66</v>
      </c>
      <c r="C23" s="42" t="s">
        <v>569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45"/>
      <c r="B24" s="346"/>
      <c r="C24" s="34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64</v>
      </c>
      <c r="B25" s="194" t="s">
        <v>488</v>
      </c>
      <c r="C25" s="40" t="s">
        <v>563</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63</v>
      </c>
      <c r="B26" s="194" t="s">
        <v>77</v>
      </c>
      <c r="C26" s="40" t="s">
        <v>560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61</v>
      </c>
      <c r="B27" s="194" t="s">
        <v>76</v>
      </c>
      <c r="C27" s="40" t="s">
        <v>560</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60</v>
      </c>
      <c r="B28" s="194" t="s">
        <v>489</v>
      </c>
      <c r="C28" s="40" t="s">
        <v>564</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58</v>
      </c>
      <c r="B29" s="194" t="s">
        <v>490</v>
      </c>
      <c r="C29" s="40" t="s">
        <v>564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56</v>
      </c>
      <c r="B30" s="194" t="s">
        <v>491</v>
      </c>
      <c r="C30" s="40" t="s">
        <v>564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75</v>
      </c>
      <c r="B31" s="45" t="s">
        <v>492</v>
      </c>
      <c r="C31" s="40" t="s">
        <v>564</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73</v>
      </c>
      <c r="B32" s="45" t="s">
        <v>493</v>
      </c>
      <c r="C32" s="40" t="s">
        <v>564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72</v>
      </c>
      <c r="B33" s="45" t="s">
        <v>494</v>
      </c>
      <c r="C33" s="40" t="s">
        <v>565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510</v>
      </c>
      <c r="B34" s="45" t="s">
        <v>495</v>
      </c>
      <c r="C34" s="40" t="s">
        <v>565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498</v>
      </c>
      <c r="B35" s="45" t="s">
        <v>74</v>
      </c>
      <c r="C35" s="29" t="s">
        <v>564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511</v>
      </c>
      <c r="B36" s="45" t="s">
        <v>496</v>
      </c>
      <c r="C36" s="29" t="s">
        <v>564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499</v>
      </c>
      <c r="B37" s="45" t="s">
        <v>497</v>
      </c>
      <c r="C37" s="29" t="s">
        <v>564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512</v>
      </c>
      <c r="B38" s="45" t="s">
        <v>248</v>
      </c>
      <c r="C38" s="29" t="s">
        <v>564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45"/>
      <c r="B39" s="346"/>
      <c r="C39" s="347"/>
      <c r="D39" s="27"/>
      <c r="E39" s="27"/>
      <c r="F39" s="27"/>
      <c r="G39" s="27"/>
      <c r="H39" s="27"/>
      <c r="I39" s="27"/>
      <c r="J39" s="27"/>
      <c r="K39" s="27"/>
      <c r="L39" s="27"/>
      <c r="M39" s="27"/>
      <c r="N39" s="27"/>
      <c r="O39" s="27"/>
      <c r="P39" s="27"/>
      <c r="Q39" s="27"/>
      <c r="R39" s="27"/>
      <c r="S39" s="27"/>
      <c r="T39" s="27"/>
      <c r="U39" s="27"/>
      <c r="V39" s="27"/>
    </row>
    <row r="40" spans="1:22" ht="63" x14ac:dyDescent="0.25">
      <c r="A40" s="28" t="s">
        <v>500</v>
      </c>
      <c r="B40" s="45" t="s">
        <v>554</v>
      </c>
      <c r="C40" s="2">
        <v>10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513</v>
      </c>
      <c r="B41" s="45" t="s">
        <v>536</v>
      </c>
      <c r="C41" s="29" t="s">
        <v>564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501</v>
      </c>
      <c r="B42" s="45" t="s">
        <v>551</v>
      </c>
      <c r="C42" s="29" t="s">
        <v>564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516</v>
      </c>
      <c r="B43" s="45" t="s">
        <v>517</v>
      </c>
      <c r="C43" s="29" t="s">
        <v>566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502</v>
      </c>
      <c r="B44" s="45" t="s">
        <v>542</v>
      </c>
      <c r="C44" s="2" t="s">
        <v>567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537</v>
      </c>
      <c r="B45" s="45" t="s">
        <v>543</v>
      </c>
      <c r="C45" s="2" t="s">
        <v>568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503</v>
      </c>
      <c r="B46" s="45" t="s">
        <v>544</v>
      </c>
      <c r="C46" s="2" t="s">
        <v>568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45"/>
      <c r="B47" s="346"/>
      <c r="C47" s="34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538</v>
      </c>
      <c r="B48" s="45" t="s">
        <v>552</v>
      </c>
      <c r="C48" s="210">
        <v>62.587412516208303</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504</v>
      </c>
      <c r="B49" s="45" t="s">
        <v>553</v>
      </c>
      <c r="C49" s="210">
        <v>48.397962090007034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K30" sqref="K30"/>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7.28515625" style="72" customWidth="1"/>
    <col min="12" max="12" width="9" style="71" customWidth="1"/>
    <col min="13" max="13" width="5.28515625" style="71" customWidth="1"/>
    <col min="14" max="14" width="8.5703125" style="71" customWidth="1"/>
    <col min="15" max="15" width="6.140625" style="71" customWidth="1"/>
    <col min="16" max="16" width="8.7109375" style="71" customWidth="1"/>
    <col min="17" max="17" width="6.140625" style="71" customWidth="1"/>
    <col min="18" max="18" width="9.28515625" style="71" customWidth="1"/>
    <col min="19" max="19" width="6.140625" style="71" customWidth="1"/>
    <col min="20" max="20" width="9.5703125" style="71" customWidth="1"/>
    <col min="21" max="21" width="6.140625" style="71" customWidth="1"/>
    <col min="22" max="22" width="8" style="71" customWidth="1"/>
    <col min="23" max="23" width="6.140625" style="71" customWidth="1"/>
    <col min="24" max="24" width="10.140625" style="71" customWidth="1"/>
    <col min="25" max="25" width="6.140625" style="71" customWidth="1"/>
    <col min="26" max="26" width="7.85546875" style="71" customWidth="1"/>
    <col min="27"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71</v>
      </c>
    </row>
    <row r="2" spans="1:29" ht="18.75" x14ac:dyDescent="0.3">
      <c r="A2" s="72"/>
      <c r="B2" s="72"/>
      <c r="C2" s="72"/>
      <c r="D2" s="72"/>
      <c r="E2" s="72"/>
      <c r="F2" s="72"/>
      <c r="L2" s="72"/>
      <c r="M2" s="72"/>
      <c r="AC2" s="15" t="s">
        <v>12</v>
      </c>
    </row>
    <row r="3" spans="1:29" ht="18.75" x14ac:dyDescent="0.3">
      <c r="A3" s="72"/>
      <c r="B3" s="72"/>
      <c r="C3" s="72"/>
      <c r="D3" s="72"/>
      <c r="E3" s="72"/>
      <c r="F3" s="72"/>
      <c r="L3" s="72"/>
      <c r="M3" s="72"/>
      <c r="AC3" s="15" t="s">
        <v>70</v>
      </c>
    </row>
    <row r="4" spans="1:29"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5" s="72"/>
      <c r="B5" s="72"/>
      <c r="C5" s="72"/>
      <c r="D5" s="72"/>
      <c r="E5" s="72"/>
      <c r="F5" s="72"/>
      <c r="L5" s="72"/>
      <c r="M5" s="72"/>
      <c r="AC5" s="15"/>
    </row>
    <row r="6" spans="1:29" ht="18.75" x14ac:dyDescent="0.25">
      <c r="A6" s="352" t="s">
        <v>11</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row>
    <row r="8" spans="1:29" x14ac:dyDescent="0.25">
      <c r="A8" s="354" t="str">
        <f>'1. паспорт местоположение'!A9:C9</f>
        <v>Акционерное общество "Янтарьэнерго" ДЗО  ПАО "Россети"</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row>
    <row r="9" spans="1:29" ht="18.75" customHeight="1" x14ac:dyDescent="0.25">
      <c r="A9" s="349" t="s">
        <v>10</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row>
    <row r="10" spans="1:29"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row>
    <row r="11" spans="1:29" x14ac:dyDescent="0.25">
      <c r="A11" s="354" t="str">
        <f>'1. паспорт местоположение'!A12:C12</f>
        <v>A_prj_111001_3132</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row>
    <row r="12" spans="1:29" x14ac:dyDescent="0.25">
      <c r="A12" s="349" t="s">
        <v>9</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row>
    <row r="13" spans="1:29"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row>
    <row r="14" spans="1:29" x14ac:dyDescent="0.25">
      <c r="A14" s="354" t="str">
        <f>'1. паспорт местоположение'!A15</f>
        <v>Оборудование, не входящее в сметы строек</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row>
    <row r="15" spans="1:29" ht="15.75" customHeight="1"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row>
    <row r="16" spans="1:29"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26" t="s">
        <v>526</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23" t="s">
        <v>203</v>
      </c>
      <c r="B20" s="423" t="s">
        <v>202</v>
      </c>
      <c r="C20" s="410" t="s">
        <v>201</v>
      </c>
      <c r="D20" s="410"/>
      <c r="E20" s="425" t="s">
        <v>200</v>
      </c>
      <c r="F20" s="425"/>
      <c r="G20" s="423" t="s">
        <v>622</v>
      </c>
      <c r="H20" s="431" t="s">
        <v>623</v>
      </c>
      <c r="I20" s="432"/>
      <c r="J20" s="432"/>
      <c r="K20" s="432"/>
      <c r="L20" s="431" t="s">
        <v>625</v>
      </c>
      <c r="M20" s="432"/>
      <c r="N20" s="432"/>
      <c r="O20" s="432"/>
      <c r="P20" s="431" t="s">
        <v>626</v>
      </c>
      <c r="Q20" s="432"/>
      <c r="R20" s="432"/>
      <c r="S20" s="432"/>
      <c r="T20" s="431" t="s">
        <v>627</v>
      </c>
      <c r="U20" s="432"/>
      <c r="V20" s="432"/>
      <c r="W20" s="432"/>
      <c r="X20" s="431" t="s">
        <v>628</v>
      </c>
      <c r="Y20" s="432"/>
      <c r="Z20" s="432"/>
      <c r="AA20" s="432"/>
      <c r="AB20" s="427" t="s">
        <v>199</v>
      </c>
      <c r="AC20" s="428"/>
      <c r="AD20" s="96"/>
      <c r="AE20" s="96"/>
      <c r="AF20" s="96"/>
    </row>
    <row r="21" spans="1:32" ht="99.75" customHeight="1" x14ac:dyDescent="0.25">
      <c r="A21" s="424"/>
      <c r="B21" s="424"/>
      <c r="C21" s="410"/>
      <c r="D21" s="410"/>
      <c r="E21" s="425"/>
      <c r="F21" s="425"/>
      <c r="G21" s="424"/>
      <c r="H21" s="410" t="s">
        <v>3</v>
      </c>
      <c r="I21" s="410"/>
      <c r="J21" s="410" t="s">
        <v>624</v>
      </c>
      <c r="K21" s="410"/>
      <c r="L21" s="410" t="s">
        <v>3</v>
      </c>
      <c r="M21" s="410"/>
      <c r="N21" s="410" t="s">
        <v>198</v>
      </c>
      <c r="O21" s="410"/>
      <c r="P21" s="420" t="s">
        <v>3</v>
      </c>
      <c r="Q21" s="421"/>
      <c r="R21" s="420" t="s">
        <v>198</v>
      </c>
      <c r="S21" s="421"/>
      <c r="T21" s="420" t="s">
        <v>3</v>
      </c>
      <c r="U21" s="421"/>
      <c r="V21" s="420" t="s">
        <v>198</v>
      </c>
      <c r="W21" s="421"/>
      <c r="X21" s="410" t="s">
        <v>3</v>
      </c>
      <c r="Y21" s="410"/>
      <c r="Z21" s="410" t="s">
        <v>198</v>
      </c>
      <c r="AA21" s="410"/>
      <c r="AB21" s="429"/>
      <c r="AC21" s="430"/>
    </row>
    <row r="22" spans="1:32" ht="89.25" customHeight="1" x14ac:dyDescent="0.25">
      <c r="A22" s="417"/>
      <c r="B22" s="417"/>
      <c r="C22" s="93" t="s">
        <v>3</v>
      </c>
      <c r="D22" s="93" t="s">
        <v>195</v>
      </c>
      <c r="E22" s="95" t="s">
        <v>621</v>
      </c>
      <c r="F22" s="95" t="s">
        <v>197</v>
      </c>
      <c r="G22" s="417"/>
      <c r="H22" s="94" t="s">
        <v>505</v>
      </c>
      <c r="I22" s="94" t="s">
        <v>506</v>
      </c>
      <c r="J22" s="94" t="s">
        <v>505</v>
      </c>
      <c r="K22" s="94" t="s">
        <v>506</v>
      </c>
      <c r="L22" s="94" t="s">
        <v>505</v>
      </c>
      <c r="M22" s="94" t="s">
        <v>506</v>
      </c>
      <c r="N22" s="94" t="s">
        <v>505</v>
      </c>
      <c r="O22" s="94" t="s">
        <v>506</v>
      </c>
      <c r="P22" s="94" t="s">
        <v>505</v>
      </c>
      <c r="Q22" s="94" t="s">
        <v>506</v>
      </c>
      <c r="R22" s="94" t="s">
        <v>505</v>
      </c>
      <c r="S22" s="94" t="s">
        <v>506</v>
      </c>
      <c r="T22" s="94" t="s">
        <v>505</v>
      </c>
      <c r="U22" s="94" t="s">
        <v>506</v>
      </c>
      <c r="V22" s="94" t="s">
        <v>505</v>
      </c>
      <c r="W22" s="94" t="s">
        <v>506</v>
      </c>
      <c r="X22" s="94" t="s">
        <v>505</v>
      </c>
      <c r="Y22" s="94" t="s">
        <v>506</v>
      </c>
      <c r="Z22" s="94" t="s">
        <v>505</v>
      </c>
      <c r="AA22" s="94" t="s">
        <v>506</v>
      </c>
      <c r="AB22" s="93" t="s">
        <v>196</v>
      </c>
      <c r="AC22" s="93" t="s">
        <v>195</v>
      </c>
    </row>
    <row r="23" spans="1:32" ht="19.5" customHeight="1" x14ac:dyDescent="0.25">
      <c r="A23" s="85">
        <v>1</v>
      </c>
      <c r="B23" s="85">
        <v>2</v>
      </c>
      <c r="C23" s="85">
        <v>3</v>
      </c>
      <c r="D23" s="85">
        <v>4</v>
      </c>
      <c r="E23" s="85">
        <v>5</v>
      </c>
      <c r="F23" s="85">
        <v>6</v>
      </c>
      <c r="G23" s="189">
        <v>7</v>
      </c>
      <c r="H23" s="189">
        <v>8</v>
      </c>
      <c r="I23" s="189">
        <v>9</v>
      </c>
      <c r="J23" s="189">
        <v>10</v>
      </c>
      <c r="K23" s="189">
        <v>11</v>
      </c>
      <c r="L23" s="189">
        <v>12</v>
      </c>
      <c r="M23" s="189">
        <v>13</v>
      </c>
      <c r="N23" s="189">
        <v>14</v>
      </c>
      <c r="O23" s="189">
        <v>15</v>
      </c>
      <c r="P23" s="209">
        <v>12</v>
      </c>
      <c r="Q23" s="209">
        <v>13</v>
      </c>
      <c r="R23" s="209">
        <v>14</v>
      </c>
      <c r="S23" s="209">
        <v>15</v>
      </c>
      <c r="T23" s="209">
        <v>12</v>
      </c>
      <c r="U23" s="209">
        <v>13</v>
      </c>
      <c r="V23" s="209">
        <v>14</v>
      </c>
      <c r="W23" s="209">
        <v>15</v>
      </c>
      <c r="X23" s="189">
        <v>16</v>
      </c>
      <c r="Y23" s="189">
        <v>17</v>
      </c>
      <c r="Z23" s="189">
        <v>18</v>
      </c>
      <c r="AA23" s="189">
        <v>19</v>
      </c>
      <c r="AB23" s="189">
        <v>20</v>
      </c>
      <c r="AC23" s="189">
        <v>21</v>
      </c>
    </row>
    <row r="24" spans="1:32" ht="47.25" customHeight="1" x14ac:dyDescent="0.25">
      <c r="A24" s="90">
        <v>1</v>
      </c>
      <c r="B24" s="89" t="s">
        <v>194</v>
      </c>
      <c r="C24" s="89"/>
      <c r="D24" s="85"/>
      <c r="E24" s="83"/>
      <c r="F24" s="83"/>
      <c r="G24" s="92"/>
      <c r="H24" s="468">
        <v>4.6843994000000002</v>
      </c>
      <c r="I24" s="468"/>
      <c r="J24" s="468">
        <f>SUM(J25:J29)</f>
        <v>2.8748324979999951</v>
      </c>
      <c r="K24" s="468">
        <f>SUM(K25:K29)</f>
        <v>0.82783199966101795</v>
      </c>
      <c r="L24" s="468">
        <v>10.217098450000002</v>
      </c>
      <c r="M24" s="468"/>
      <c r="N24" s="468"/>
      <c r="O24" s="468"/>
      <c r="P24" s="468">
        <v>6.273115999999999</v>
      </c>
      <c r="Q24" s="468"/>
      <c r="R24" s="468"/>
      <c r="S24" s="468"/>
      <c r="T24" s="468">
        <v>0</v>
      </c>
      <c r="U24" s="468"/>
      <c r="V24" s="468"/>
      <c r="W24" s="468"/>
      <c r="X24" s="468">
        <v>17.812798666208302</v>
      </c>
      <c r="Y24" s="468"/>
      <c r="Z24" s="468"/>
      <c r="AA24" s="468"/>
      <c r="AB24" s="468">
        <f>X24+T24+P24+L24+H24</f>
        <v>38.987412516208309</v>
      </c>
      <c r="AC24" s="92"/>
    </row>
    <row r="25" spans="1:32" ht="24" customHeight="1" x14ac:dyDescent="0.25">
      <c r="A25" s="87" t="s">
        <v>193</v>
      </c>
      <c r="B25" s="56" t="s">
        <v>192</v>
      </c>
      <c r="C25" s="89"/>
      <c r="D25" s="85"/>
      <c r="E25" s="83"/>
      <c r="F25" s="83"/>
      <c r="G25" s="92"/>
      <c r="H25" s="468"/>
      <c r="I25" s="468"/>
      <c r="J25" s="468"/>
      <c r="K25" s="468"/>
      <c r="L25" s="468"/>
      <c r="M25" s="468"/>
      <c r="N25" s="468"/>
      <c r="O25" s="468"/>
      <c r="P25" s="468"/>
      <c r="Q25" s="468"/>
      <c r="R25" s="468"/>
      <c r="S25" s="468"/>
      <c r="T25" s="468"/>
      <c r="U25" s="468"/>
      <c r="V25" s="468"/>
      <c r="W25" s="468"/>
      <c r="X25" s="468"/>
      <c r="Y25" s="468"/>
      <c r="Z25" s="468"/>
      <c r="AA25" s="468"/>
      <c r="AB25" s="469"/>
      <c r="AC25" s="83"/>
    </row>
    <row r="26" spans="1:32" x14ac:dyDescent="0.25">
      <c r="A26" s="87" t="s">
        <v>191</v>
      </c>
      <c r="B26" s="56" t="s">
        <v>190</v>
      </c>
      <c r="C26" s="56"/>
      <c r="D26" s="84"/>
      <c r="E26" s="84"/>
      <c r="F26" s="84"/>
      <c r="G26" s="85"/>
      <c r="H26" s="468"/>
      <c r="I26" s="468"/>
      <c r="J26" s="468"/>
      <c r="K26" s="468"/>
      <c r="L26" s="468"/>
      <c r="M26" s="470"/>
      <c r="N26" s="470"/>
      <c r="O26" s="470"/>
      <c r="P26" s="470"/>
      <c r="Q26" s="470"/>
      <c r="R26" s="470"/>
      <c r="S26" s="470"/>
      <c r="T26" s="470"/>
      <c r="U26" s="470"/>
      <c r="V26" s="470"/>
      <c r="W26" s="470"/>
      <c r="X26" s="470"/>
      <c r="Y26" s="470"/>
      <c r="Z26" s="470"/>
      <c r="AA26" s="470"/>
      <c r="AB26" s="469"/>
      <c r="AC26" s="83"/>
    </row>
    <row r="27" spans="1:32" ht="31.5" x14ac:dyDescent="0.25">
      <c r="A27" s="87" t="s">
        <v>189</v>
      </c>
      <c r="B27" s="56" t="s">
        <v>461</v>
      </c>
      <c r="C27" s="56"/>
      <c r="D27" s="84"/>
      <c r="E27" s="84"/>
      <c r="F27" s="84"/>
      <c r="G27" s="56"/>
      <c r="H27" s="468">
        <v>4.6843994000000002</v>
      </c>
      <c r="I27" s="468"/>
      <c r="J27" s="470">
        <v>2.49325393050847</v>
      </c>
      <c r="K27" s="470">
        <f>J27-1.76642511728813</f>
        <v>0.72682881322033999</v>
      </c>
      <c r="L27" s="468">
        <v>10.217098450000002</v>
      </c>
      <c r="M27" s="468"/>
      <c r="N27" s="468"/>
      <c r="O27" s="468"/>
      <c r="P27" s="468">
        <v>6.273115999999999</v>
      </c>
      <c r="Q27" s="468"/>
      <c r="R27" s="468"/>
      <c r="S27" s="468"/>
      <c r="T27" s="468">
        <v>0</v>
      </c>
      <c r="U27" s="468"/>
      <c r="V27" s="468"/>
      <c r="W27" s="468"/>
      <c r="X27" s="468">
        <v>17.812798666208302</v>
      </c>
      <c r="Y27" s="468"/>
      <c r="Z27" s="468"/>
      <c r="AA27" s="468"/>
      <c r="AB27" s="468">
        <f>X27+T27+P27+L27+H27</f>
        <v>38.987412516208309</v>
      </c>
      <c r="AC27" s="92"/>
    </row>
    <row r="28" spans="1:32" x14ac:dyDescent="0.25">
      <c r="A28" s="87" t="s">
        <v>188</v>
      </c>
      <c r="B28" s="56" t="s">
        <v>187</v>
      </c>
      <c r="C28" s="56"/>
      <c r="D28" s="84"/>
      <c r="E28" s="84"/>
      <c r="F28" s="84"/>
      <c r="G28" s="56"/>
      <c r="H28" s="471"/>
      <c r="I28" s="471"/>
      <c r="J28" s="470"/>
      <c r="K28" s="470"/>
      <c r="L28" s="471"/>
      <c r="M28" s="470"/>
      <c r="N28" s="470"/>
      <c r="O28" s="470"/>
      <c r="P28" s="470"/>
      <c r="Q28" s="470"/>
      <c r="R28" s="470"/>
      <c r="S28" s="470"/>
      <c r="T28" s="470"/>
      <c r="U28" s="470"/>
      <c r="V28" s="470"/>
      <c r="W28" s="470"/>
      <c r="X28" s="470"/>
      <c r="Y28" s="470"/>
      <c r="Z28" s="470"/>
      <c r="AA28" s="470"/>
      <c r="AB28" s="469"/>
      <c r="AC28" s="83"/>
    </row>
    <row r="29" spans="1:32" x14ac:dyDescent="0.25">
      <c r="A29" s="87" t="s">
        <v>186</v>
      </c>
      <c r="B29" s="91" t="s">
        <v>185</v>
      </c>
      <c r="C29" s="56"/>
      <c r="D29" s="84"/>
      <c r="E29" s="84"/>
      <c r="F29" s="84"/>
      <c r="G29" s="56"/>
      <c r="H29" s="471"/>
      <c r="I29" s="471"/>
      <c r="J29" s="470">
        <v>0.38157856749152502</v>
      </c>
      <c r="K29" s="470">
        <f>J29-0.280575381050847</f>
        <v>0.10100318644067802</v>
      </c>
      <c r="L29" s="471"/>
      <c r="M29" s="470"/>
      <c r="N29" s="470"/>
      <c r="O29" s="470"/>
      <c r="P29" s="470"/>
      <c r="Q29" s="470"/>
      <c r="R29" s="470"/>
      <c r="S29" s="470"/>
      <c r="T29" s="470"/>
      <c r="U29" s="470"/>
      <c r="V29" s="470"/>
      <c r="W29" s="470"/>
      <c r="X29" s="470"/>
      <c r="Y29" s="470"/>
      <c r="Z29" s="470"/>
      <c r="AA29" s="470"/>
      <c r="AB29" s="469"/>
      <c r="AC29" s="83"/>
    </row>
    <row r="30" spans="1:32" ht="47.25" x14ac:dyDescent="0.25">
      <c r="A30" s="90" t="s">
        <v>65</v>
      </c>
      <c r="B30" s="89" t="s">
        <v>184</v>
      </c>
      <c r="C30" s="89"/>
      <c r="D30" s="85"/>
      <c r="E30" s="85"/>
      <c r="F30" s="85"/>
      <c r="G30" s="56"/>
      <c r="H30" s="468">
        <v>3.96983</v>
      </c>
      <c r="I30" s="468"/>
      <c r="J30" s="468">
        <f>SUM(J31:J34)</f>
        <v>2.4959391000000002</v>
      </c>
      <c r="K30" s="468">
        <f>SUM(K31:K34)</f>
        <v>8.4500000000000242E-2</v>
      </c>
      <c r="L30" s="468">
        <v>4.0163400000000005</v>
      </c>
      <c r="M30" s="468"/>
      <c r="N30" s="468"/>
      <c r="O30" s="468"/>
      <c r="P30" s="468">
        <v>5.3162000000000003</v>
      </c>
      <c r="Q30" s="468"/>
      <c r="R30" s="468"/>
      <c r="S30" s="468"/>
      <c r="T30" s="468">
        <v>0</v>
      </c>
      <c r="U30" s="468"/>
      <c r="V30" s="468"/>
      <c r="W30" s="468"/>
      <c r="X30" s="468">
        <v>15.095592090007035</v>
      </c>
      <c r="Y30" s="468"/>
      <c r="Z30" s="468"/>
      <c r="AA30" s="468"/>
      <c r="AB30" s="468">
        <f>X30+T30+P30+L30+H30</f>
        <v>28.397962090007034</v>
      </c>
      <c r="AC30" s="92"/>
    </row>
    <row r="31" spans="1:32" x14ac:dyDescent="0.25">
      <c r="A31" s="90" t="s">
        <v>183</v>
      </c>
      <c r="B31" s="56" t="s">
        <v>182</v>
      </c>
      <c r="C31" s="89"/>
      <c r="D31" s="85"/>
      <c r="E31" s="85"/>
      <c r="F31" s="85"/>
      <c r="G31" s="56"/>
      <c r="H31" s="471"/>
      <c r="I31" s="471"/>
      <c r="J31" s="471"/>
      <c r="K31" s="471"/>
      <c r="L31" s="471"/>
      <c r="M31" s="470"/>
      <c r="N31" s="470"/>
      <c r="O31" s="470"/>
      <c r="P31" s="470"/>
      <c r="Q31" s="470"/>
      <c r="R31" s="470"/>
      <c r="S31" s="470"/>
      <c r="T31" s="470"/>
      <c r="U31" s="470"/>
      <c r="V31" s="470"/>
      <c r="W31" s="470"/>
      <c r="X31" s="470"/>
      <c r="Y31" s="470"/>
      <c r="Z31" s="470"/>
      <c r="AA31" s="470"/>
      <c r="AB31" s="469"/>
      <c r="AC31" s="83"/>
    </row>
    <row r="32" spans="1:32" ht="31.5" x14ac:dyDescent="0.25">
      <c r="A32" s="90" t="s">
        <v>181</v>
      </c>
      <c r="B32" s="56" t="s">
        <v>180</v>
      </c>
      <c r="C32" s="89"/>
      <c r="D32" s="85"/>
      <c r="E32" s="85"/>
      <c r="F32" s="85"/>
      <c r="G32" s="56"/>
      <c r="H32" s="471"/>
      <c r="I32" s="471"/>
      <c r="J32" s="471"/>
      <c r="K32" s="471"/>
      <c r="L32" s="471"/>
      <c r="M32" s="470"/>
      <c r="N32" s="470"/>
      <c r="O32" s="470"/>
      <c r="P32" s="470"/>
      <c r="Q32" s="470"/>
      <c r="R32" s="470"/>
      <c r="S32" s="470"/>
      <c r="T32" s="470"/>
      <c r="U32" s="470"/>
      <c r="V32" s="470"/>
      <c r="W32" s="470"/>
      <c r="X32" s="470"/>
      <c r="Y32" s="470"/>
      <c r="Z32" s="470"/>
      <c r="AA32" s="470"/>
      <c r="AB32" s="469"/>
      <c r="AC32" s="83"/>
    </row>
    <row r="33" spans="1:29" x14ac:dyDescent="0.25">
      <c r="A33" s="90" t="s">
        <v>179</v>
      </c>
      <c r="B33" s="56" t="s">
        <v>178</v>
      </c>
      <c r="C33" s="89"/>
      <c r="D33" s="85"/>
      <c r="E33" s="85"/>
      <c r="F33" s="85"/>
      <c r="G33" s="56"/>
      <c r="H33" s="468">
        <v>3.96983</v>
      </c>
      <c r="I33" s="468"/>
      <c r="J33" s="470">
        <v>2.4959391000000002</v>
      </c>
      <c r="K33" s="470">
        <f>J33-2.4114391</f>
        <v>8.4500000000000242E-2</v>
      </c>
      <c r="L33" s="468">
        <v>4.0163400000000005</v>
      </c>
      <c r="M33" s="468"/>
      <c r="N33" s="468"/>
      <c r="O33" s="468"/>
      <c r="P33" s="468">
        <v>5.3162000000000003</v>
      </c>
      <c r="Q33" s="468"/>
      <c r="R33" s="468"/>
      <c r="S33" s="468"/>
      <c r="T33" s="468">
        <v>0</v>
      </c>
      <c r="U33" s="468"/>
      <c r="V33" s="468"/>
      <c r="W33" s="468"/>
      <c r="X33" s="468">
        <v>15.095592090007035</v>
      </c>
      <c r="Y33" s="468"/>
      <c r="Z33" s="468"/>
      <c r="AA33" s="468"/>
      <c r="AB33" s="468">
        <f>X33+T33+P33+L33+H33</f>
        <v>28.397962090007034</v>
      </c>
      <c r="AC33" s="92"/>
    </row>
    <row r="34" spans="1:29" x14ac:dyDescent="0.25">
      <c r="A34" s="90" t="s">
        <v>177</v>
      </c>
      <c r="B34" s="56" t="s">
        <v>176</v>
      </c>
      <c r="C34" s="89"/>
      <c r="D34" s="85"/>
      <c r="E34" s="85"/>
      <c r="F34" s="85"/>
      <c r="G34" s="56"/>
      <c r="H34" s="471"/>
      <c r="I34" s="471"/>
      <c r="J34" s="471"/>
      <c r="K34" s="471"/>
      <c r="L34" s="471"/>
      <c r="M34" s="471"/>
      <c r="N34" s="471"/>
      <c r="O34" s="470"/>
      <c r="P34" s="470"/>
      <c r="Q34" s="470"/>
      <c r="R34" s="470"/>
      <c r="S34" s="470"/>
      <c r="T34" s="470"/>
      <c r="U34" s="470"/>
      <c r="V34" s="470"/>
      <c r="W34" s="470"/>
      <c r="X34" s="470"/>
      <c r="Y34" s="470"/>
      <c r="Z34" s="470"/>
      <c r="AA34" s="470"/>
      <c r="AB34" s="470"/>
      <c r="AC34" s="83"/>
    </row>
    <row r="35" spans="1:29" ht="31.5" x14ac:dyDescent="0.25">
      <c r="A35" s="90" t="s">
        <v>64</v>
      </c>
      <c r="B35" s="89" t="s">
        <v>175</v>
      </c>
      <c r="C35" s="89"/>
      <c r="D35" s="85"/>
      <c r="E35" s="56"/>
      <c r="F35" s="56"/>
      <c r="G35" s="56"/>
      <c r="H35" s="471"/>
      <c r="I35" s="471"/>
      <c r="J35" s="471"/>
      <c r="K35" s="471"/>
      <c r="L35" s="471"/>
      <c r="M35" s="471"/>
      <c r="N35" s="471"/>
      <c r="O35" s="470"/>
      <c r="P35" s="470"/>
      <c r="Q35" s="470"/>
      <c r="R35" s="470"/>
      <c r="S35" s="470"/>
      <c r="T35" s="470"/>
      <c r="U35" s="470"/>
      <c r="V35" s="470"/>
      <c r="W35" s="470"/>
      <c r="X35" s="470"/>
      <c r="Y35" s="470"/>
      <c r="Z35" s="470"/>
      <c r="AA35" s="470"/>
      <c r="AB35" s="470"/>
      <c r="AC35" s="83"/>
    </row>
    <row r="36" spans="1:29" ht="31.5" x14ac:dyDescent="0.25">
      <c r="A36" s="87" t="s">
        <v>174</v>
      </c>
      <c r="B36" s="86" t="s">
        <v>173</v>
      </c>
      <c r="C36" s="86"/>
      <c r="D36" s="85"/>
      <c r="E36" s="56"/>
      <c r="F36" s="56"/>
      <c r="G36" s="56"/>
      <c r="H36" s="471"/>
      <c r="I36" s="471"/>
      <c r="J36" s="471"/>
      <c r="K36" s="471"/>
      <c r="L36" s="471"/>
      <c r="M36" s="471"/>
      <c r="N36" s="471"/>
      <c r="O36" s="470"/>
      <c r="P36" s="470"/>
      <c r="Q36" s="470"/>
      <c r="R36" s="470"/>
      <c r="S36" s="470"/>
      <c r="T36" s="470"/>
      <c r="U36" s="470"/>
      <c r="V36" s="470"/>
      <c r="W36" s="470"/>
      <c r="X36" s="470"/>
      <c r="Y36" s="470"/>
      <c r="Z36" s="470"/>
      <c r="AA36" s="470"/>
      <c r="AB36" s="470"/>
      <c r="AC36" s="83"/>
    </row>
    <row r="37" spans="1:29" x14ac:dyDescent="0.25">
      <c r="A37" s="87" t="s">
        <v>172</v>
      </c>
      <c r="B37" s="86" t="s">
        <v>162</v>
      </c>
      <c r="C37" s="86"/>
      <c r="D37" s="85"/>
      <c r="E37" s="56"/>
      <c r="F37" s="56"/>
      <c r="G37" s="56"/>
      <c r="H37" s="471"/>
      <c r="I37" s="471"/>
      <c r="J37" s="471"/>
      <c r="K37" s="471"/>
      <c r="L37" s="471"/>
      <c r="M37" s="471"/>
      <c r="N37" s="471"/>
      <c r="O37" s="470"/>
      <c r="P37" s="470"/>
      <c r="Q37" s="470"/>
      <c r="R37" s="470"/>
      <c r="S37" s="470"/>
      <c r="T37" s="470"/>
      <c r="U37" s="470"/>
      <c r="V37" s="470"/>
      <c r="W37" s="470"/>
      <c r="X37" s="470"/>
      <c r="Y37" s="470"/>
      <c r="Z37" s="470"/>
      <c r="AA37" s="470"/>
      <c r="AB37" s="470"/>
      <c r="AC37" s="83"/>
    </row>
    <row r="38" spans="1:29" x14ac:dyDescent="0.25">
      <c r="A38" s="87" t="s">
        <v>171</v>
      </c>
      <c r="B38" s="86" t="s">
        <v>160</v>
      </c>
      <c r="C38" s="86"/>
      <c r="D38" s="85"/>
      <c r="E38" s="56"/>
      <c r="F38" s="56"/>
      <c r="G38" s="56"/>
      <c r="H38" s="471"/>
      <c r="I38" s="471"/>
      <c r="J38" s="471"/>
      <c r="K38" s="471"/>
      <c r="L38" s="471"/>
      <c r="M38" s="471"/>
      <c r="N38" s="471"/>
      <c r="O38" s="470"/>
      <c r="P38" s="470"/>
      <c r="Q38" s="470"/>
      <c r="R38" s="470"/>
      <c r="S38" s="470"/>
      <c r="T38" s="470"/>
      <c r="U38" s="470"/>
      <c r="V38" s="470"/>
      <c r="W38" s="470"/>
      <c r="X38" s="470"/>
      <c r="Y38" s="470"/>
      <c r="Z38" s="470"/>
      <c r="AA38" s="470"/>
      <c r="AB38" s="470"/>
      <c r="AC38" s="83"/>
    </row>
    <row r="39" spans="1:29" ht="31.5" x14ac:dyDescent="0.25">
      <c r="A39" s="87" t="s">
        <v>170</v>
      </c>
      <c r="B39" s="56" t="s">
        <v>158</v>
      </c>
      <c r="C39" s="56"/>
      <c r="D39" s="85"/>
      <c r="E39" s="56"/>
      <c r="F39" s="56"/>
      <c r="G39" s="56"/>
      <c r="H39" s="471"/>
      <c r="I39" s="471"/>
      <c r="J39" s="471"/>
      <c r="K39" s="471"/>
      <c r="L39" s="471"/>
      <c r="M39" s="471"/>
      <c r="N39" s="471"/>
      <c r="O39" s="470"/>
      <c r="P39" s="470"/>
      <c r="Q39" s="470"/>
      <c r="R39" s="470"/>
      <c r="S39" s="470"/>
      <c r="T39" s="470"/>
      <c r="U39" s="470"/>
      <c r="V39" s="470"/>
      <c r="W39" s="470"/>
      <c r="X39" s="470"/>
      <c r="Y39" s="470"/>
      <c r="Z39" s="470"/>
      <c r="AA39" s="470"/>
      <c r="AB39" s="470"/>
      <c r="AC39" s="83"/>
    </row>
    <row r="40" spans="1:29" ht="31.5" x14ac:dyDescent="0.25">
      <c r="A40" s="87" t="s">
        <v>169</v>
      </c>
      <c r="B40" s="56" t="s">
        <v>156</v>
      </c>
      <c r="C40" s="56"/>
      <c r="D40" s="85"/>
      <c r="E40" s="56"/>
      <c r="F40" s="56"/>
      <c r="G40" s="56"/>
      <c r="H40" s="471"/>
      <c r="I40" s="471"/>
      <c r="J40" s="471"/>
      <c r="K40" s="471"/>
      <c r="L40" s="471"/>
      <c r="M40" s="471"/>
      <c r="N40" s="471"/>
      <c r="O40" s="470"/>
      <c r="P40" s="470"/>
      <c r="Q40" s="470"/>
      <c r="R40" s="470"/>
      <c r="S40" s="470"/>
      <c r="T40" s="470"/>
      <c r="U40" s="470"/>
      <c r="V40" s="470"/>
      <c r="W40" s="470"/>
      <c r="X40" s="470"/>
      <c r="Y40" s="470"/>
      <c r="Z40" s="470"/>
      <c r="AA40" s="470"/>
      <c r="AB40" s="470"/>
      <c r="AC40" s="83"/>
    </row>
    <row r="41" spans="1:29" x14ac:dyDescent="0.25">
      <c r="A41" s="87" t="s">
        <v>168</v>
      </c>
      <c r="B41" s="56" t="s">
        <v>154</v>
      </c>
      <c r="C41" s="56"/>
      <c r="D41" s="85"/>
      <c r="E41" s="56"/>
      <c r="F41" s="56"/>
      <c r="G41" s="56"/>
      <c r="H41" s="471"/>
      <c r="I41" s="471"/>
      <c r="J41" s="471"/>
      <c r="K41" s="471"/>
      <c r="L41" s="471"/>
      <c r="M41" s="471"/>
      <c r="N41" s="471"/>
      <c r="O41" s="470"/>
      <c r="P41" s="470"/>
      <c r="Q41" s="470"/>
      <c r="R41" s="470"/>
      <c r="S41" s="470"/>
      <c r="T41" s="470"/>
      <c r="U41" s="470"/>
      <c r="V41" s="470"/>
      <c r="W41" s="470"/>
      <c r="X41" s="470"/>
      <c r="Y41" s="470"/>
      <c r="Z41" s="470"/>
      <c r="AA41" s="470"/>
      <c r="AB41" s="470"/>
      <c r="AC41" s="83"/>
    </row>
    <row r="42" spans="1:29" ht="18.75" x14ac:dyDescent="0.25">
      <c r="A42" s="87" t="s">
        <v>167</v>
      </c>
      <c r="B42" s="86" t="s">
        <v>152</v>
      </c>
      <c r="C42" s="86"/>
      <c r="D42" s="85"/>
      <c r="E42" s="56"/>
      <c r="F42" s="56"/>
      <c r="G42" s="56"/>
      <c r="H42" s="471"/>
      <c r="I42" s="471"/>
      <c r="J42" s="471"/>
      <c r="K42" s="471"/>
      <c r="L42" s="471"/>
      <c r="M42" s="471"/>
      <c r="N42" s="471"/>
      <c r="O42" s="470"/>
      <c r="P42" s="470"/>
      <c r="Q42" s="470"/>
      <c r="R42" s="470"/>
      <c r="S42" s="470"/>
      <c r="T42" s="470"/>
      <c r="U42" s="470"/>
      <c r="V42" s="470"/>
      <c r="W42" s="470"/>
      <c r="X42" s="470"/>
      <c r="Y42" s="470"/>
      <c r="Z42" s="470"/>
      <c r="AA42" s="470"/>
      <c r="AB42" s="470"/>
      <c r="AC42" s="83"/>
    </row>
    <row r="43" spans="1:29" x14ac:dyDescent="0.25">
      <c r="A43" s="90" t="s">
        <v>63</v>
      </c>
      <c r="B43" s="89" t="s">
        <v>166</v>
      </c>
      <c r="C43" s="89"/>
      <c r="D43" s="85"/>
      <c r="E43" s="56"/>
      <c r="F43" s="56"/>
      <c r="G43" s="56"/>
      <c r="H43" s="471"/>
      <c r="I43" s="471"/>
      <c r="J43" s="471"/>
      <c r="K43" s="471"/>
      <c r="L43" s="471"/>
      <c r="M43" s="471"/>
      <c r="N43" s="471"/>
      <c r="O43" s="470"/>
      <c r="P43" s="470"/>
      <c r="Q43" s="470"/>
      <c r="R43" s="470"/>
      <c r="S43" s="470"/>
      <c r="T43" s="470"/>
      <c r="U43" s="470"/>
      <c r="V43" s="470"/>
      <c r="W43" s="470"/>
      <c r="X43" s="470"/>
      <c r="Y43" s="470"/>
      <c r="Z43" s="470"/>
      <c r="AA43" s="470"/>
      <c r="AB43" s="470"/>
      <c r="AC43" s="83"/>
    </row>
    <row r="44" spans="1:29" x14ac:dyDescent="0.25">
      <c r="A44" s="87" t="s">
        <v>165</v>
      </c>
      <c r="B44" s="56" t="s">
        <v>164</v>
      </c>
      <c r="C44" s="56"/>
      <c r="D44" s="85"/>
      <c r="E44" s="56"/>
      <c r="F44" s="56"/>
      <c r="G44" s="56"/>
      <c r="H44" s="471"/>
      <c r="I44" s="471"/>
      <c r="J44" s="471"/>
      <c r="K44" s="471"/>
      <c r="L44" s="471"/>
      <c r="M44" s="471"/>
      <c r="N44" s="471"/>
      <c r="O44" s="470"/>
      <c r="P44" s="470"/>
      <c r="Q44" s="470"/>
      <c r="R44" s="470"/>
      <c r="S44" s="470"/>
      <c r="T44" s="470"/>
      <c r="U44" s="470"/>
      <c r="V44" s="470"/>
      <c r="W44" s="470"/>
      <c r="X44" s="470"/>
      <c r="Y44" s="470"/>
      <c r="Z44" s="470"/>
      <c r="AA44" s="470"/>
      <c r="AB44" s="470"/>
      <c r="AC44" s="83"/>
    </row>
    <row r="45" spans="1:29" x14ac:dyDescent="0.25">
      <c r="A45" s="87" t="s">
        <v>163</v>
      </c>
      <c r="B45" s="56" t="s">
        <v>162</v>
      </c>
      <c r="C45" s="56"/>
      <c r="D45" s="85"/>
      <c r="E45" s="56"/>
      <c r="F45" s="56"/>
      <c r="G45" s="56"/>
      <c r="H45" s="471"/>
      <c r="I45" s="471"/>
      <c r="J45" s="471"/>
      <c r="K45" s="471"/>
      <c r="L45" s="471"/>
      <c r="M45" s="471"/>
      <c r="N45" s="471"/>
      <c r="O45" s="470"/>
      <c r="P45" s="470"/>
      <c r="Q45" s="470"/>
      <c r="R45" s="470"/>
      <c r="S45" s="470"/>
      <c r="T45" s="470"/>
      <c r="U45" s="470"/>
      <c r="V45" s="470"/>
      <c r="W45" s="470"/>
      <c r="X45" s="470"/>
      <c r="Y45" s="470"/>
      <c r="Z45" s="470"/>
      <c r="AA45" s="470"/>
      <c r="AB45" s="470"/>
      <c r="AC45" s="83"/>
    </row>
    <row r="46" spans="1:29" x14ac:dyDescent="0.25">
      <c r="A46" s="87" t="s">
        <v>161</v>
      </c>
      <c r="B46" s="56" t="s">
        <v>160</v>
      </c>
      <c r="C46" s="56"/>
      <c r="D46" s="85"/>
      <c r="E46" s="56"/>
      <c r="F46" s="56"/>
      <c r="G46" s="56"/>
      <c r="H46" s="471"/>
      <c r="I46" s="471"/>
      <c r="J46" s="471"/>
      <c r="K46" s="471"/>
      <c r="L46" s="471"/>
      <c r="M46" s="471"/>
      <c r="N46" s="471"/>
      <c r="O46" s="470"/>
      <c r="P46" s="470"/>
      <c r="Q46" s="470"/>
      <c r="R46" s="470"/>
      <c r="S46" s="470"/>
      <c r="T46" s="470"/>
      <c r="U46" s="470"/>
      <c r="V46" s="470"/>
      <c r="W46" s="470"/>
      <c r="X46" s="470"/>
      <c r="Y46" s="470"/>
      <c r="Z46" s="470"/>
      <c r="AA46" s="470"/>
      <c r="AB46" s="470"/>
      <c r="AC46" s="83"/>
    </row>
    <row r="47" spans="1:29" ht="31.5" x14ac:dyDescent="0.25">
      <c r="A47" s="87" t="s">
        <v>159</v>
      </c>
      <c r="B47" s="56" t="s">
        <v>158</v>
      </c>
      <c r="C47" s="56"/>
      <c r="D47" s="85"/>
      <c r="E47" s="56"/>
      <c r="F47" s="56"/>
      <c r="G47" s="56"/>
      <c r="H47" s="471"/>
      <c r="I47" s="471"/>
      <c r="J47" s="471"/>
      <c r="K47" s="471"/>
      <c r="L47" s="471"/>
      <c r="M47" s="471"/>
      <c r="N47" s="471"/>
      <c r="O47" s="470"/>
      <c r="P47" s="470"/>
      <c r="Q47" s="470"/>
      <c r="R47" s="470"/>
      <c r="S47" s="470"/>
      <c r="T47" s="470"/>
      <c r="U47" s="470"/>
      <c r="V47" s="470"/>
      <c r="W47" s="470"/>
      <c r="X47" s="470"/>
      <c r="Y47" s="470"/>
      <c r="Z47" s="470"/>
      <c r="AA47" s="470"/>
      <c r="AB47" s="470"/>
      <c r="AC47" s="83"/>
    </row>
    <row r="48" spans="1:29" ht="31.5" x14ac:dyDescent="0.25">
      <c r="A48" s="87" t="s">
        <v>157</v>
      </c>
      <c r="B48" s="56" t="s">
        <v>156</v>
      </c>
      <c r="C48" s="56"/>
      <c r="D48" s="85"/>
      <c r="E48" s="56"/>
      <c r="F48" s="56"/>
      <c r="G48" s="56"/>
      <c r="H48" s="471"/>
      <c r="I48" s="471"/>
      <c r="J48" s="471"/>
      <c r="K48" s="471"/>
      <c r="L48" s="471"/>
      <c r="M48" s="471"/>
      <c r="N48" s="471"/>
      <c r="O48" s="470"/>
      <c r="P48" s="470"/>
      <c r="Q48" s="470"/>
      <c r="R48" s="470"/>
      <c r="S48" s="470"/>
      <c r="T48" s="470"/>
      <c r="U48" s="470"/>
      <c r="V48" s="470"/>
      <c r="W48" s="470"/>
      <c r="X48" s="470"/>
      <c r="Y48" s="470"/>
      <c r="Z48" s="470"/>
      <c r="AA48" s="470"/>
      <c r="AB48" s="470"/>
      <c r="AC48" s="83"/>
    </row>
    <row r="49" spans="1:29" x14ac:dyDescent="0.25">
      <c r="A49" s="87" t="s">
        <v>155</v>
      </c>
      <c r="B49" s="56" t="s">
        <v>154</v>
      </c>
      <c r="C49" s="56"/>
      <c r="D49" s="85"/>
      <c r="E49" s="56"/>
      <c r="F49" s="56"/>
      <c r="G49" s="56"/>
      <c r="H49" s="471"/>
      <c r="I49" s="471"/>
      <c r="J49" s="471"/>
      <c r="K49" s="471"/>
      <c r="L49" s="471"/>
      <c r="M49" s="471"/>
      <c r="N49" s="471"/>
      <c r="O49" s="470"/>
      <c r="P49" s="470"/>
      <c r="Q49" s="470"/>
      <c r="R49" s="470"/>
      <c r="S49" s="470"/>
      <c r="T49" s="470"/>
      <c r="U49" s="470"/>
      <c r="V49" s="470"/>
      <c r="W49" s="470"/>
      <c r="X49" s="470"/>
      <c r="Y49" s="470"/>
      <c r="Z49" s="470"/>
      <c r="AA49" s="470"/>
      <c r="AB49" s="470"/>
      <c r="AC49" s="83"/>
    </row>
    <row r="50" spans="1:29" ht="18.75" x14ac:dyDescent="0.25">
      <c r="A50" s="87" t="s">
        <v>153</v>
      </c>
      <c r="B50" s="86" t="s">
        <v>152</v>
      </c>
      <c r="C50" s="86"/>
      <c r="D50" s="85"/>
      <c r="E50" s="56"/>
      <c r="F50" s="56"/>
      <c r="G50" s="56"/>
      <c r="H50" s="471"/>
      <c r="I50" s="471"/>
      <c r="J50" s="471"/>
      <c r="K50" s="471"/>
      <c r="L50" s="471"/>
      <c r="M50" s="471"/>
      <c r="N50" s="471"/>
      <c r="O50" s="470"/>
      <c r="P50" s="470"/>
      <c r="Q50" s="470"/>
      <c r="R50" s="470"/>
      <c r="S50" s="470"/>
      <c r="T50" s="470"/>
      <c r="U50" s="470"/>
      <c r="V50" s="470"/>
      <c r="W50" s="470"/>
      <c r="X50" s="470"/>
      <c r="Y50" s="470"/>
      <c r="Z50" s="470"/>
      <c r="AA50" s="470"/>
      <c r="AB50" s="470"/>
      <c r="AC50" s="83"/>
    </row>
    <row r="51" spans="1:29" ht="35.25" customHeight="1" x14ac:dyDescent="0.25">
      <c r="A51" s="90" t="s">
        <v>61</v>
      </c>
      <c r="B51" s="89" t="s">
        <v>151</v>
      </c>
      <c r="C51" s="89"/>
      <c r="D51" s="85"/>
      <c r="E51" s="85"/>
      <c r="F51" s="85"/>
      <c r="G51" s="56"/>
      <c r="H51" s="468">
        <v>3.96983</v>
      </c>
      <c r="I51" s="468"/>
      <c r="J51" s="468">
        <v>2.4959391000000002</v>
      </c>
      <c r="K51" s="468">
        <f>J51-2.4114391</f>
        <v>8.4500000000000242E-2</v>
      </c>
      <c r="L51" s="468">
        <v>4.0163400000000005</v>
      </c>
      <c r="M51" s="468"/>
      <c r="N51" s="468"/>
      <c r="O51" s="468"/>
      <c r="P51" s="468">
        <v>5.3162000000000003</v>
      </c>
      <c r="Q51" s="468"/>
      <c r="R51" s="468"/>
      <c r="S51" s="468"/>
      <c r="T51" s="468">
        <v>0</v>
      </c>
      <c r="U51" s="468"/>
      <c r="V51" s="468"/>
      <c r="W51" s="468"/>
      <c r="X51" s="468">
        <v>15.095592090007035</v>
      </c>
      <c r="Y51" s="468"/>
      <c r="Z51" s="468"/>
      <c r="AA51" s="468"/>
      <c r="AB51" s="468">
        <f>X51+T51+P51+L51+H51</f>
        <v>28.397962090007034</v>
      </c>
    </row>
    <row r="52" spans="1:29" x14ac:dyDescent="0.25">
      <c r="A52" s="87" t="s">
        <v>150</v>
      </c>
      <c r="B52" s="56" t="s">
        <v>149</v>
      </c>
      <c r="C52" s="89"/>
      <c r="D52" s="85"/>
      <c r="E52" s="85"/>
      <c r="F52" s="85"/>
      <c r="G52" s="56"/>
      <c r="H52" s="56"/>
      <c r="I52" s="56"/>
      <c r="J52" s="56"/>
      <c r="K52" s="56"/>
      <c r="L52" s="56"/>
      <c r="M52" s="56"/>
      <c r="N52" s="56"/>
      <c r="O52" s="84"/>
      <c r="P52" s="84"/>
      <c r="Q52" s="84"/>
      <c r="R52" s="84"/>
      <c r="S52" s="84"/>
      <c r="T52" s="84"/>
      <c r="U52" s="84"/>
      <c r="V52" s="84"/>
      <c r="W52" s="84"/>
      <c r="X52" s="84"/>
      <c r="Y52" s="84"/>
      <c r="Z52" s="84"/>
      <c r="AA52" s="84"/>
      <c r="AB52" s="84"/>
      <c r="AC52" s="83"/>
    </row>
    <row r="53" spans="1:29" x14ac:dyDescent="0.25">
      <c r="A53" s="87" t="s">
        <v>148</v>
      </c>
      <c r="B53" s="56" t="s">
        <v>142</v>
      </c>
      <c r="C53" s="56"/>
      <c r="D53" s="85"/>
      <c r="E53" s="85"/>
      <c r="F53" s="85"/>
      <c r="G53" s="56"/>
      <c r="H53" s="56"/>
      <c r="I53" s="56"/>
      <c r="J53" s="56"/>
      <c r="K53" s="56"/>
      <c r="L53" s="56"/>
      <c r="M53" s="56"/>
      <c r="N53" s="56"/>
      <c r="O53" s="84"/>
      <c r="P53" s="84"/>
      <c r="Q53" s="84"/>
      <c r="R53" s="84"/>
      <c r="S53" s="84"/>
      <c r="T53" s="84"/>
      <c r="U53" s="84"/>
      <c r="V53" s="84"/>
      <c r="W53" s="84"/>
      <c r="X53" s="84"/>
      <c r="Y53" s="84"/>
      <c r="Z53" s="84"/>
      <c r="AA53" s="84"/>
      <c r="AB53" s="84"/>
      <c r="AC53" s="83"/>
    </row>
    <row r="54" spans="1:29" x14ac:dyDescent="0.25">
      <c r="A54" s="87" t="s">
        <v>147</v>
      </c>
      <c r="B54" s="86" t="s">
        <v>141</v>
      </c>
      <c r="C54" s="86"/>
      <c r="D54" s="85"/>
      <c r="E54" s="85"/>
      <c r="F54" s="85"/>
      <c r="G54" s="56"/>
      <c r="H54" s="56"/>
      <c r="I54" s="56"/>
      <c r="J54" s="56"/>
      <c r="K54" s="56"/>
      <c r="L54" s="56"/>
      <c r="M54" s="56"/>
      <c r="N54" s="56"/>
      <c r="O54" s="84"/>
      <c r="P54" s="84"/>
      <c r="Q54" s="84"/>
      <c r="R54" s="84"/>
      <c r="S54" s="84"/>
      <c r="T54" s="84"/>
      <c r="U54" s="84"/>
      <c r="V54" s="84"/>
      <c r="W54" s="84"/>
      <c r="X54" s="84"/>
      <c r="Y54" s="84"/>
      <c r="Z54" s="84"/>
      <c r="AA54" s="84"/>
      <c r="AB54" s="84"/>
      <c r="AC54" s="83"/>
    </row>
    <row r="55" spans="1:29" x14ac:dyDescent="0.25">
      <c r="A55" s="87" t="s">
        <v>146</v>
      </c>
      <c r="B55" s="86" t="s">
        <v>140</v>
      </c>
      <c r="C55" s="86"/>
      <c r="D55" s="85"/>
      <c r="E55" s="85"/>
      <c r="F55" s="85"/>
      <c r="G55" s="56"/>
      <c r="H55" s="56"/>
      <c r="I55" s="56"/>
      <c r="J55" s="56"/>
      <c r="K55" s="56"/>
      <c r="L55" s="56"/>
      <c r="M55" s="56"/>
      <c r="N55" s="56"/>
      <c r="O55" s="84"/>
      <c r="P55" s="84"/>
      <c r="Q55" s="84"/>
      <c r="R55" s="84"/>
      <c r="S55" s="84"/>
      <c r="T55" s="84"/>
      <c r="U55" s="84"/>
      <c r="V55" s="84"/>
      <c r="W55" s="84"/>
      <c r="X55" s="84"/>
      <c r="Y55" s="84"/>
      <c r="Z55" s="84"/>
      <c r="AA55" s="84"/>
      <c r="AB55" s="84"/>
      <c r="AC55" s="83"/>
    </row>
    <row r="56" spans="1:29" x14ac:dyDescent="0.25">
      <c r="A56" s="87" t="s">
        <v>145</v>
      </c>
      <c r="B56" s="86" t="s">
        <v>139</v>
      </c>
      <c r="C56" s="86"/>
      <c r="D56" s="85"/>
      <c r="E56" s="85"/>
      <c r="F56" s="85"/>
      <c r="G56" s="56"/>
      <c r="H56" s="56"/>
      <c r="I56" s="56"/>
      <c r="J56" s="56"/>
      <c r="K56" s="56"/>
      <c r="L56" s="56"/>
      <c r="M56" s="56"/>
      <c r="N56" s="56"/>
      <c r="O56" s="84"/>
      <c r="P56" s="84"/>
      <c r="Q56" s="84"/>
      <c r="R56" s="84"/>
      <c r="S56" s="84"/>
      <c r="T56" s="84"/>
      <c r="U56" s="84"/>
      <c r="V56" s="84"/>
      <c r="W56" s="84"/>
      <c r="X56" s="84"/>
      <c r="Y56" s="84"/>
      <c r="Z56" s="84"/>
      <c r="AA56" s="84"/>
      <c r="AB56" s="84"/>
      <c r="AC56" s="83"/>
    </row>
    <row r="57" spans="1:29" ht="18.75" x14ac:dyDescent="0.25">
      <c r="A57" s="87" t="s">
        <v>144</v>
      </c>
      <c r="B57" s="86" t="s">
        <v>138</v>
      </c>
      <c r="C57" s="86"/>
      <c r="D57" s="85"/>
      <c r="E57" s="85"/>
      <c r="F57" s="85"/>
      <c r="G57" s="56"/>
      <c r="H57" s="56"/>
      <c r="I57" s="56"/>
      <c r="J57" s="56"/>
      <c r="K57" s="56"/>
      <c r="L57" s="56"/>
      <c r="M57" s="56"/>
      <c r="N57" s="56"/>
      <c r="O57" s="84"/>
      <c r="P57" s="84"/>
      <c r="Q57" s="84"/>
      <c r="R57" s="84"/>
      <c r="S57" s="84"/>
      <c r="T57" s="84"/>
      <c r="U57" s="84"/>
      <c r="V57" s="84"/>
      <c r="W57" s="84"/>
      <c r="X57" s="84"/>
      <c r="Y57" s="84"/>
      <c r="Z57" s="84"/>
      <c r="AA57" s="84"/>
      <c r="AB57" s="84"/>
      <c r="AC57" s="83"/>
    </row>
    <row r="58" spans="1:29" ht="36.75" customHeight="1" x14ac:dyDescent="0.25">
      <c r="A58" s="90" t="s">
        <v>60</v>
      </c>
      <c r="B58" s="115" t="s">
        <v>245</v>
      </c>
      <c r="C58" s="86"/>
      <c r="D58" s="85"/>
      <c r="E58" s="85"/>
      <c r="F58" s="85"/>
      <c r="G58" s="56"/>
      <c r="H58" s="56"/>
      <c r="I58" s="56"/>
      <c r="J58" s="56"/>
      <c r="K58" s="56"/>
      <c r="L58" s="56"/>
      <c r="M58" s="56"/>
      <c r="N58" s="56"/>
      <c r="O58" s="84"/>
      <c r="P58" s="84"/>
      <c r="Q58" s="84"/>
      <c r="R58" s="84"/>
      <c r="S58" s="84"/>
      <c r="T58" s="84"/>
      <c r="U58" s="84"/>
      <c r="V58" s="84"/>
      <c r="W58" s="84"/>
      <c r="X58" s="84"/>
      <c r="Y58" s="84"/>
      <c r="Z58" s="84"/>
      <c r="AA58" s="84"/>
      <c r="AB58" s="84"/>
      <c r="AC58" s="83"/>
    </row>
    <row r="59" spans="1:29" x14ac:dyDescent="0.25">
      <c r="A59" s="90" t="s">
        <v>58</v>
      </c>
      <c r="B59" s="89" t="s">
        <v>143</v>
      </c>
      <c r="C59" s="85"/>
      <c r="D59" s="85"/>
      <c r="E59" s="56"/>
      <c r="F59" s="56"/>
      <c r="G59" s="56"/>
      <c r="H59" s="56"/>
      <c r="I59" s="56"/>
      <c r="J59" s="56"/>
      <c r="K59" s="56"/>
      <c r="L59" s="56"/>
      <c r="M59" s="56"/>
      <c r="N59" s="56"/>
      <c r="O59" s="84"/>
      <c r="P59" s="84"/>
      <c r="Q59" s="84"/>
      <c r="R59" s="84"/>
      <c r="S59" s="84"/>
      <c r="T59" s="84"/>
      <c r="U59" s="84"/>
      <c r="V59" s="84"/>
      <c r="W59" s="84"/>
      <c r="X59" s="84"/>
      <c r="Y59" s="84"/>
      <c r="Z59" s="84"/>
      <c r="AA59" s="84"/>
      <c r="AB59" s="84"/>
      <c r="AC59" s="83"/>
    </row>
    <row r="60" spans="1:29" x14ac:dyDescent="0.25">
      <c r="A60" s="87" t="s">
        <v>239</v>
      </c>
      <c r="B60" s="88" t="s">
        <v>164</v>
      </c>
      <c r="C60" s="88"/>
      <c r="D60" s="85"/>
      <c r="E60" s="56"/>
      <c r="F60" s="56"/>
      <c r="G60" s="56"/>
      <c r="H60" s="56"/>
      <c r="I60" s="56"/>
      <c r="J60" s="56"/>
      <c r="K60" s="56"/>
      <c r="L60" s="56"/>
      <c r="M60" s="56"/>
      <c r="N60" s="56"/>
      <c r="O60" s="84"/>
      <c r="P60" s="84"/>
      <c r="Q60" s="84"/>
      <c r="R60" s="84"/>
      <c r="S60" s="84"/>
      <c r="T60" s="84"/>
      <c r="U60" s="84"/>
      <c r="V60" s="84"/>
      <c r="W60" s="84"/>
      <c r="X60" s="84"/>
      <c r="Y60" s="84"/>
      <c r="Z60" s="84"/>
      <c r="AA60" s="84"/>
      <c r="AB60" s="84"/>
      <c r="AC60" s="83"/>
    </row>
    <row r="61" spans="1:29" x14ac:dyDescent="0.25">
      <c r="A61" s="87" t="s">
        <v>240</v>
      </c>
      <c r="B61" s="88" t="s">
        <v>162</v>
      </c>
      <c r="C61" s="88"/>
      <c r="D61" s="85"/>
      <c r="E61" s="56"/>
      <c r="F61" s="56"/>
      <c r="G61" s="56"/>
      <c r="H61" s="56"/>
      <c r="I61" s="56"/>
      <c r="J61" s="56"/>
      <c r="K61" s="56"/>
      <c r="L61" s="56"/>
      <c r="M61" s="56"/>
      <c r="N61" s="56"/>
      <c r="O61" s="84"/>
      <c r="P61" s="84"/>
      <c r="Q61" s="84"/>
      <c r="R61" s="84"/>
      <c r="S61" s="84"/>
      <c r="T61" s="84"/>
      <c r="U61" s="84"/>
      <c r="V61" s="84"/>
      <c r="W61" s="84"/>
      <c r="X61" s="84"/>
      <c r="Y61" s="84"/>
      <c r="Z61" s="84"/>
      <c r="AA61" s="84"/>
      <c r="AB61" s="84"/>
      <c r="AC61" s="83"/>
    </row>
    <row r="62" spans="1:29" x14ac:dyDescent="0.25">
      <c r="A62" s="87" t="s">
        <v>241</v>
      </c>
      <c r="B62" s="88" t="s">
        <v>160</v>
      </c>
      <c r="C62" s="88"/>
      <c r="D62" s="85"/>
      <c r="E62" s="56"/>
      <c r="F62" s="56"/>
      <c r="G62" s="56"/>
      <c r="H62" s="56"/>
      <c r="I62" s="56"/>
      <c r="J62" s="56"/>
      <c r="K62" s="56"/>
      <c r="L62" s="56"/>
      <c r="M62" s="56"/>
      <c r="N62" s="56"/>
      <c r="O62" s="84"/>
      <c r="P62" s="84"/>
      <c r="Q62" s="84"/>
      <c r="R62" s="84"/>
      <c r="S62" s="84"/>
      <c r="T62" s="84"/>
      <c r="U62" s="84"/>
      <c r="V62" s="84"/>
      <c r="W62" s="84"/>
      <c r="X62" s="84"/>
      <c r="Y62" s="84"/>
      <c r="Z62" s="84"/>
      <c r="AA62" s="84"/>
      <c r="AB62" s="84"/>
      <c r="AC62" s="83"/>
    </row>
    <row r="63" spans="1:29" x14ac:dyDescent="0.25">
      <c r="A63" s="87" t="s">
        <v>242</v>
      </c>
      <c r="B63" s="88" t="s">
        <v>244</v>
      </c>
      <c r="C63" s="88"/>
      <c r="D63" s="85"/>
      <c r="E63" s="56"/>
      <c r="F63" s="56"/>
      <c r="G63" s="56"/>
      <c r="H63" s="56"/>
      <c r="I63" s="56"/>
      <c r="J63" s="56"/>
      <c r="K63" s="56"/>
      <c r="L63" s="56"/>
      <c r="M63" s="56"/>
      <c r="N63" s="56"/>
      <c r="O63" s="84"/>
      <c r="P63" s="84"/>
      <c r="Q63" s="84"/>
      <c r="R63" s="84"/>
      <c r="S63" s="84"/>
      <c r="T63" s="84"/>
      <c r="U63" s="84"/>
      <c r="V63" s="84"/>
      <c r="W63" s="84"/>
      <c r="X63" s="84"/>
      <c r="Y63" s="84"/>
      <c r="Z63" s="84"/>
      <c r="AA63" s="84"/>
      <c r="AB63" s="84"/>
      <c r="AC63" s="83"/>
    </row>
    <row r="64" spans="1:29" ht="18.75" x14ac:dyDescent="0.25">
      <c r="A64" s="87" t="s">
        <v>243</v>
      </c>
      <c r="B64" s="86" t="s">
        <v>138</v>
      </c>
      <c r="C64" s="86"/>
      <c r="D64" s="85"/>
      <c r="E64" s="56"/>
      <c r="F64" s="56"/>
      <c r="G64" s="56"/>
      <c r="H64" s="56"/>
      <c r="I64" s="56"/>
      <c r="J64" s="56"/>
      <c r="K64" s="56"/>
      <c r="L64" s="56"/>
      <c r="M64" s="56"/>
      <c r="N64" s="56"/>
      <c r="O64" s="84"/>
      <c r="P64" s="84"/>
      <c r="Q64" s="84"/>
      <c r="R64" s="84"/>
      <c r="S64" s="84"/>
      <c r="T64" s="84"/>
      <c r="U64" s="84"/>
      <c r="V64" s="84"/>
      <c r="W64" s="84"/>
      <c r="X64" s="84"/>
      <c r="Y64" s="84"/>
      <c r="Z64" s="84"/>
      <c r="AA64" s="84"/>
      <c r="AB64" s="84"/>
      <c r="AC64" s="83"/>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35"/>
      <c r="C66" s="435"/>
      <c r="D66" s="435"/>
      <c r="E66" s="435"/>
      <c r="F66" s="435"/>
      <c r="G66" s="435"/>
      <c r="H66" s="435"/>
      <c r="I66" s="435"/>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6"/>
      <c r="C68" s="436"/>
      <c r="D68" s="436"/>
      <c r="E68" s="436"/>
      <c r="F68" s="436"/>
      <c r="G68" s="436"/>
      <c r="H68" s="436"/>
      <c r="I68" s="436"/>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5"/>
      <c r="C70" s="435"/>
      <c r="D70" s="435"/>
      <c r="E70" s="435"/>
      <c r="F70" s="435"/>
      <c r="G70" s="435"/>
      <c r="H70" s="435"/>
      <c r="I70" s="435"/>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35"/>
      <c r="C72" s="435"/>
      <c r="D72" s="435"/>
      <c r="E72" s="435"/>
      <c r="F72" s="435"/>
      <c r="G72" s="435"/>
      <c r="H72" s="435"/>
      <c r="I72" s="435"/>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36"/>
      <c r="C73" s="436"/>
      <c r="D73" s="436"/>
      <c r="E73" s="436"/>
      <c r="F73" s="436"/>
      <c r="G73" s="436"/>
      <c r="H73" s="436"/>
      <c r="I73" s="436"/>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35"/>
      <c r="C74" s="435"/>
      <c r="D74" s="435"/>
      <c r="E74" s="435"/>
      <c r="F74" s="435"/>
      <c r="G74" s="435"/>
      <c r="H74" s="435"/>
      <c r="I74" s="435"/>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3"/>
      <c r="C75" s="433"/>
      <c r="D75" s="433"/>
      <c r="E75" s="433"/>
      <c r="F75" s="433"/>
      <c r="G75" s="433"/>
      <c r="H75" s="433"/>
      <c r="I75" s="433"/>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34"/>
      <c r="C77" s="434"/>
      <c r="D77" s="434"/>
      <c r="E77" s="434"/>
      <c r="F77" s="434"/>
      <c r="G77" s="434"/>
      <c r="H77" s="434"/>
      <c r="I77" s="434"/>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P20:S20"/>
    <mergeCell ref="T20:W20"/>
    <mergeCell ref="R21:S21"/>
    <mergeCell ref="P21:Q21"/>
    <mergeCell ref="T21:U21"/>
    <mergeCell ref="L21:M21"/>
    <mergeCell ref="N21:O21"/>
    <mergeCell ref="G20:G22"/>
    <mergeCell ref="H21:I21"/>
    <mergeCell ref="H20:K20"/>
    <mergeCell ref="J21:K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3"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5"/>
    </row>
    <row r="7" spans="1:48" ht="18.75" x14ac:dyDescent="0.25">
      <c r="A7" s="352" t="s">
        <v>11</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x14ac:dyDescent="0.25">
      <c r="A9" s="354" t="str">
        <f>'1. паспорт местоположение'!A9:C9</f>
        <v>Акционерное общество "Янтарьэнерго" ДЗО  ПАО "Россети"</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c r="AD9" s="354"/>
      <c r="AE9" s="354"/>
      <c r="AF9" s="354"/>
      <c r="AG9" s="354"/>
      <c r="AH9" s="354"/>
      <c r="AI9" s="354"/>
      <c r="AJ9" s="354"/>
      <c r="AK9" s="354"/>
      <c r="AL9" s="354"/>
      <c r="AM9" s="354"/>
      <c r="AN9" s="354"/>
      <c r="AO9" s="354"/>
      <c r="AP9" s="354"/>
      <c r="AQ9" s="354"/>
      <c r="AR9" s="354"/>
      <c r="AS9" s="354"/>
      <c r="AT9" s="354"/>
      <c r="AU9" s="354"/>
      <c r="AV9" s="354"/>
    </row>
    <row r="10" spans="1:48" ht="15.75" x14ac:dyDescent="0.25">
      <c r="A10" s="349" t="s">
        <v>10</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x14ac:dyDescent="0.25">
      <c r="A12" s="354" t="str">
        <f>'1. паспорт местоположение'!A12:C12</f>
        <v>A_prj_111001_3132</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9</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row>
    <row r="15" spans="1:48" x14ac:dyDescent="0.25">
      <c r="A15" s="354" t="str">
        <f>'1. паспорт местоположение'!A15</f>
        <v>Оборудование, не входящее в сметы строек</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384"/>
      <c r="AE17" s="384"/>
      <c r="AF17" s="384"/>
      <c r="AG17" s="384"/>
      <c r="AH17" s="384"/>
      <c r="AI17" s="384"/>
      <c r="AJ17" s="384"/>
      <c r="AK17" s="384"/>
      <c r="AL17" s="384"/>
      <c r="AM17" s="384"/>
      <c r="AN17" s="384"/>
      <c r="AO17" s="384"/>
      <c r="AP17" s="384"/>
      <c r="AQ17" s="384"/>
      <c r="AR17" s="384"/>
      <c r="AS17" s="384"/>
      <c r="AT17" s="384"/>
      <c r="AU17" s="384"/>
      <c r="AV17" s="384"/>
    </row>
    <row r="18" spans="1:48" ht="14.25" customHeight="1"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384"/>
      <c r="AI18" s="384"/>
      <c r="AJ18" s="384"/>
      <c r="AK18" s="384"/>
      <c r="AL18" s="384"/>
      <c r="AM18" s="384"/>
      <c r="AN18" s="384"/>
      <c r="AO18" s="384"/>
      <c r="AP18" s="384"/>
      <c r="AQ18" s="384"/>
      <c r="AR18" s="384"/>
      <c r="AS18" s="384"/>
      <c r="AT18" s="384"/>
      <c r="AU18" s="384"/>
      <c r="AV18" s="384"/>
    </row>
    <row r="19" spans="1:48"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J19" s="384"/>
      <c r="AK19" s="384"/>
      <c r="AL19" s="384"/>
      <c r="AM19" s="384"/>
      <c r="AN19" s="384"/>
      <c r="AO19" s="384"/>
      <c r="AP19" s="384"/>
      <c r="AQ19" s="384"/>
      <c r="AR19" s="384"/>
      <c r="AS19" s="384"/>
      <c r="AT19" s="384"/>
      <c r="AU19" s="384"/>
      <c r="AV19" s="384"/>
    </row>
    <row r="20" spans="1:48" s="26"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row>
    <row r="21" spans="1:48" s="26" customFormat="1" x14ac:dyDescent="0.25">
      <c r="A21" s="437" t="s">
        <v>539</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H21" s="437"/>
      <c r="AI21" s="437"/>
      <c r="AJ21" s="437"/>
      <c r="AK21" s="437"/>
      <c r="AL21" s="437"/>
      <c r="AM21" s="437"/>
      <c r="AN21" s="437"/>
      <c r="AO21" s="437"/>
      <c r="AP21" s="437"/>
      <c r="AQ21" s="437"/>
      <c r="AR21" s="437"/>
      <c r="AS21" s="437"/>
      <c r="AT21" s="437"/>
      <c r="AU21" s="437"/>
      <c r="AV21" s="437"/>
    </row>
    <row r="22" spans="1:48" s="26" customFormat="1" ht="58.5" customHeight="1" x14ac:dyDescent="0.25">
      <c r="A22" s="438" t="s">
        <v>54</v>
      </c>
      <c r="B22" s="441" t="s">
        <v>26</v>
      </c>
      <c r="C22" s="438" t="s">
        <v>53</v>
      </c>
      <c r="D22" s="438" t="s">
        <v>52</v>
      </c>
      <c r="E22" s="444" t="s">
        <v>550</v>
      </c>
      <c r="F22" s="445"/>
      <c r="G22" s="445"/>
      <c r="H22" s="445"/>
      <c r="I22" s="445"/>
      <c r="J22" s="445"/>
      <c r="K22" s="445"/>
      <c r="L22" s="446"/>
      <c r="M22" s="438" t="s">
        <v>51</v>
      </c>
      <c r="N22" s="438" t="s">
        <v>50</v>
      </c>
      <c r="O22" s="438" t="s">
        <v>49</v>
      </c>
      <c r="P22" s="447" t="s">
        <v>275</v>
      </c>
      <c r="Q22" s="447" t="s">
        <v>48</v>
      </c>
      <c r="R22" s="447" t="s">
        <v>47</v>
      </c>
      <c r="S22" s="447" t="s">
        <v>46</v>
      </c>
      <c r="T22" s="447"/>
      <c r="U22" s="448" t="s">
        <v>45</v>
      </c>
      <c r="V22" s="448" t="s">
        <v>44</v>
      </c>
      <c r="W22" s="447" t="s">
        <v>43</v>
      </c>
      <c r="X22" s="447" t="s">
        <v>42</v>
      </c>
      <c r="Y22" s="447" t="s">
        <v>41</v>
      </c>
      <c r="Z22" s="461" t="s">
        <v>40</v>
      </c>
      <c r="AA22" s="447" t="s">
        <v>39</v>
      </c>
      <c r="AB22" s="447" t="s">
        <v>38</v>
      </c>
      <c r="AC22" s="447" t="s">
        <v>37</v>
      </c>
      <c r="AD22" s="447" t="s">
        <v>36</v>
      </c>
      <c r="AE22" s="447" t="s">
        <v>35</v>
      </c>
      <c r="AF22" s="447" t="s">
        <v>34</v>
      </c>
      <c r="AG22" s="447"/>
      <c r="AH22" s="447"/>
      <c r="AI22" s="447"/>
      <c r="AJ22" s="447"/>
      <c r="AK22" s="447"/>
      <c r="AL22" s="447" t="s">
        <v>33</v>
      </c>
      <c r="AM22" s="447"/>
      <c r="AN22" s="447"/>
      <c r="AO22" s="447"/>
      <c r="AP22" s="447" t="s">
        <v>32</v>
      </c>
      <c r="AQ22" s="447"/>
      <c r="AR22" s="447" t="s">
        <v>31</v>
      </c>
      <c r="AS22" s="447" t="s">
        <v>30</v>
      </c>
      <c r="AT22" s="447" t="s">
        <v>29</v>
      </c>
      <c r="AU22" s="447" t="s">
        <v>28</v>
      </c>
      <c r="AV22" s="451" t="s">
        <v>27</v>
      </c>
    </row>
    <row r="23" spans="1:48" s="26" customFormat="1" ht="64.5" customHeight="1" x14ac:dyDescent="0.25">
      <c r="A23" s="439"/>
      <c r="B23" s="442"/>
      <c r="C23" s="439"/>
      <c r="D23" s="439"/>
      <c r="E23" s="453" t="s">
        <v>25</v>
      </c>
      <c r="F23" s="455" t="s">
        <v>142</v>
      </c>
      <c r="G23" s="455" t="s">
        <v>141</v>
      </c>
      <c r="H23" s="455" t="s">
        <v>140</v>
      </c>
      <c r="I23" s="459" t="s">
        <v>458</v>
      </c>
      <c r="J23" s="459" t="s">
        <v>459</v>
      </c>
      <c r="K23" s="459" t="s">
        <v>460</v>
      </c>
      <c r="L23" s="455" t="s">
        <v>82</v>
      </c>
      <c r="M23" s="439"/>
      <c r="N23" s="439"/>
      <c r="O23" s="439"/>
      <c r="P23" s="447"/>
      <c r="Q23" s="447"/>
      <c r="R23" s="447"/>
      <c r="S23" s="457" t="s">
        <v>3</v>
      </c>
      <c r="T23" s="457" t="s">
        <v>13</v>
      </c>
      <c r="U23" s="448"/>
      <c r="V23" s="448"/>
      <c r="W23" s="447"/>
      <c r="X23" s="447"/>
      <c r="Y23" s="447"/>
      <c r="Z23" s="447"/>
      <c r="AA23" s="447"/>
      <c r="AB23" s="447"/>
      <c r="AC23" s="447"/>
      <c r="AD23" s="447"/>
      <c r="AE23" s="447"/>
      <c r="AF23" s="447" t="s">
        <v>24</v>
      </c>
      <c r="AG23" s="447"/>
      <c r="AH23" s="447" t="s">
        <v>23</v>
      </c>
      <c r="AI23" s="447"/>
      <c r="AJ23" s="438" t="s">
        <v>22</v>
      </c>
      <c r="AK23" s="438" t="s">
        <v>21</v>
      </c>
      <c r="AL23" s="438" t="s">
        <v>20</v>
      </c>
      <c r="AM23" s="438" t="s">
        <v>19</v>
      </c>
      <c r="AN23" s="438" t="s">
        <v>18</v>
      </c>
      <c r="AO23" s="438" t="s">
        <v>17</v>
      </c>
      <c r="AP23" s="438" t="s">
        <v>16</v>
      </c>
      <c r="AQ23" s="449" t="s">
        <v>13</v>
      </c>
      <c r="AR23" s="447"/>
      <c r="AS23" s="447"/>
      <c r="AT23" s="447"/>
      <c r="AU23" s="447"/>
      <c r="AV23" s="452"/>
    </row>
    <row r="24" spans="1:48" s="26" customFormat="1" ht="96.75" customHeight="1" x14ac:dyDescent="0.25">
      <c r="A24" s="440"/>
      <c r="B24" s="443"/>
      <c r="C24" s="440"/>
      <c r="D24" s="440"/>
      <c r="E24" s="454"/>
      <c r="F24" s="456"/>
      <c r="G24" s="456"/>
      <c r="H24" s="456"/>
      <c r="I24" s="460"/>
      <c r="J24" s="460"/>
      <c r="K24" s="460"/>
      <c r="L24" s="456"/>
      <c r="M24" s="440"/>
      <c r="N24" s="440"/>
      <c r="O24" s="440"/>
      <c r="P24" s="447"/>
      <c r="Q24" s="447"/>
      <c r="R24" s="447"/>
      <c r="S24" s="458"/>
      <c r="T24" s="458"/>
      <c r="U24" s="448"/>
      <c r="V24" s="448"/>
      <c r="W24" s="447"/>
      <c r="X24" s="447"/>
      <c r="Y24" s="447"/>
      <c r="Z24" s="447"/>
      <c r="AA24" s="447"/>
      <c r="AB24" s="447"/>
      <c r="AC24" s="447"/>
      <c r="AD24" s="447"/>
      <c r="AE24" s="447"/>
      <c r="AF24" s="178" t="s">
        <v>15</v>
      </c>
      <c r="AG24" s="178" t="s">
        <v>14</v>
      </c>
      <c r="AH24" s="179" t="s">
        <v>3</v>
      </c>
      <c r="AI24" s="179" t="s">
        <v>13</v>
      </c>
      <c r="AJ24" s="440"/>
      <c r="AK24" s="440"/>
      <c r="AL24" s="440"/>
      <c r="AM24" s="440"/>
      <c r="AN24" s="440"/>
      <c r="AO24" s="440"/>
      <c r="AP24" s="440"/>
      <c r="AQ24" s="450"/>
      <c r="AR24" s="447"/>
      <c r="AS24" s="447"/>
      <c r="AT24" s="447"/>
      <c r="AU24" s="447"/>
      <c r="AV24" s="45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5" zoomScale="60" zoomScaleNormal="90" workbookViewId="0">
      <selection activeCell="C7" sqref="C7"/>
    </sheetView>
  </sheetViews>
  <sheetFormatPr defaultRowHeight="15.75" x14ac:dyDescent="0.25"/>
  <cols>
    <col min="1" max="2" width="66.140625" style="147" customWidth="1"/>
    <col min="3" max="256" width="9.140625" style="148"/>
    <col min="257" max="258" width="66.140625" style="148" customWidth="1"/>
    <col min="259" max="512" width="9.140625" style="148"/>
    <col min="513" max="514" width="66.140625" style="148" customWidth="1"/>
    <col min="515" max="768" width="9.140625" style="148"/>
    <col min="769" max="770" width="66.140625" style="148" customWidth="1"/>
    <col min="771" max="1024" width="9.140625" style="148"/>
    <col min="1025" max="1026" width="66.140625" style="148" customWidth="1"/>
    <col min="1027" max="1280" width="9.140625" style="148"/>
    <col min="1281" max="1282" width="66.140625" style="148" customWidth="1"/>
    <col min="1283" max="1536" width="9.140625" style="148"/>
    <col min="1537" max="1538" width="66.140625" style="148" customWidth="1"/>
    <col min="1539" max="1792" width="9.140625" style="148"/>
    <col min="1793" max="1794" width="66.140625" style="148" customWidth="1"/>
    <col min="1795" max="2048" width="9.140625" style="148"/>
    <col min="2049" max="2050" width="66.140625" style="148" customWidth="1"/>
    <col min="2051" max="2304" width="9.140625" style="148"/>
    <col min="2305" max="2306" width="66.140625" style="148" customWidth="1"/>
    <col min="2307" max="2560" width="9.140625" style="148"/>
    <col min="2561" max="2562" width="66.140625" style="148" customWidth="1"/>
    <col min="2563" max="2816" width="9.140625" style="148"/>
    <col min="2817" max="2818" width="66.140625" style="148" customWidth="1"/>
    <col min="2819" max="3072" width="9.140625" style="148"/>
    <col min="3073" max="3074" width="66.140625" style="148" customWidth="1"/>
    <col min="3075" max="3328" width="9.140625" style="148"/>
    <col min="3329" max="3330" width="66.140625" style="148" customWidth="1"/>
    <col min="3331" max="3584" width="9.140625" style="148"/>
    <col min="3585" max="3586" width="66.140625" style="148" customWidth="1"/>
    <col min="3587" max="3840" width="9.140625" style="148"/>
    <col min="3841" max="3842" width="66.140625" style="148" customWidth="1"/>
    <col min="3843" max="4096" width="9.140625" style="148"/>
    <col min="4097" max="4098" width="66.140625" style="148" customWidth="1"/>
    <col min="4099" max="4352" width="9.140625" style="148"/>
    <col min="4353" max="4354" width="66.140625" style="148" customWidth="1"/>
    <col min="4355" max="4608" width="9.140625" style="148"/>
    <col min="4609" max="4610" width="66.140625" style="148" customWidth="1"/>
    <col min="4611" max="4864" width="9.140625" style="148"/>
    <col min="4865" max="4866" width="66.140625" style="148" customWidth="1"/>
    <col min="4867" max="5120" width="9.140625" style="148"/>
    <col min="5121" max="5122" width="66.140625" style="148" customWidth="1"/>
    <col min="5123" max="5376" width="9.140625" style="148"/>
    <col min="5377" max="5378" width="66.140625" style="148" customWidth="1"/>
    <col min="5379" max="5632" width="9.140625" style="148"/>
    <col min="5633" max="5634" width="66.140625" style="148" customWidth="1"/>
    <col min="5635" max="5888" width="9.140625" style="148"/>
    <col min="5889" max="5890" width="66.140625" style="148" customWidth="1"/>
    <col min="5891" max="6144" width="9.140625" style="148"/>
    <col min="6145" max="6146" width="66.140625" style="148" customWidth="1"/>
    <col min="6147" max="6400" width="9.140625" style="148"/>
    <col min="6401" max="6402" width="66.140625" style="148" customWidth="1"/>
    <col min="6403" max="6656" width="9.140625" style="148"/>
    <col min="6657" max="6658" width="66.140625" style="148" customWidth="1"/>
    <col min="6659" max="6912" width="9.140625" style="148"/>
    <col min="6913" max="6914" width="66.140625" style="148" customWidth="1"/>
    <col min="6915" max="7168" width="9.140625" style="148"/>
    <col min="7169" max="7170" width="66.140625" style="148" customWidth="1"/>
    <col min="7171" max="7424" width="9.140625" style="148"/>
    <col min="7425" max="7426" width="66.140625" style="148" customWidth="1"/>
    <col min="7427" max="7680" width="9.140625" style="148"/>
    <col min="7681" max="7682" width="66.140625" style="148" customWidth="1"/>
    <col min="7683" max="7936" width="9.140625" style="148"/>
    <col min="7937" max="7938" width="66.140625" style="148" customWidth="1"/>
    <col min="7939" max="8192" width="9.140625" style="148"/>
    <col min="8193" max="8194" width="66.140625" style="148" customWidth="1"/>
    <col min="8195" max="8448" width="9.140625" style="148"/>
    <col min="8449" max="8450" width="66.140625" style="148" customWidth="1"/>
    <col min="8451" max="8704" width="9.140625" style="148"/>
    <col min="8705" max="8706" width="66.140625" style="148" customWidth="1"/>
    <col min="8707" max="8960" width="9.140625" style="148"/>
    <col min="8961" max="8962" width="66.140625" style="148" customWidth="1"/>
    <col min="8963" max="9216" width="9.140625" style="148"/>
    <col min="9217" max="9218" width="66.140625" style="148" customWidth="1"/>
    <col min="9219" max="9472" width="9.140625" style="148"/>
    <col min="9473" max="9474" width="66.140625" style="148" customWidth="1"/>
    <col min="9475" max="9728" width="9.140625" style="148"/>
    <col min="9729" max="9730" width="66.140625" style="148" customWidth="1"/>
    <col min="9731" max="9984" width="9.140625" style="148"/>
    <col min="9985" max="9986" width="66.140625" style="148" customWidth="1"/>
    <col min="9987" max="10240" width="9.140625" style="148"/>
    <col min="10241" max="10242" width="66.140625" style="148" customWidth="1"/>
    <col min="10243" max="10496" width="9.140625" style="148"/>
    <col min="10497" max="10498" width="66.140625" style="148" customWidth="1"/>
    <col min="10499" max="10752" width="9.140625" style="148"/>
    <col min="10753" max="10754" width="66.140625" style="148" customWidth="1"/>
    <col min="10755" max="11008" width="9.140625" style="148"/>
    <col min="11009" max="11010" width="66.140625" style="148" customWidth="1"/>
    <col min="11011" max="11264" width="9.140625" style="148"/>
    <col min="11265" max="11266" width="66.140625" style="148" customWidth="1"/>
    <col min="11267" max="11520" width="9.140625" style="148"/>
    <col min="11521" max="11522" width="66.140625" style="148" customWidth="1"/>
    <col min="11523" max="11776" width="9.140625" style="148"/>
    <col min="11777" max="11778" width="66.140625" style="148" customWidth="1"/>
    <col min="11779" max="12032" width="9.140625" style="148"/>
    <col min="12033" max="12034" width="66.140625" style="148" customWidth="1"/>
    <col min="12035" max="12288" width="9.140625" style="148"/>
    <col min="12289" max="12290" width="66.140625" style="148" customWidth="1"/>
    <col min="12291" max="12544" width="9.140625" style="148"/>
    <col min="12545" max="12546" width="66.140625" style="148" customWidth="1"/>
    <col min="12547" max="12800" width="9.140625" style="148"/>
    <col min="12801" max="12802" width="66.140625" style="148" customWidth="1"/>
    <col min="12803" max="13056" width="9.140625" style="148"/>
    <col min="13057" max="13058" width="66.140625" style="148" customWidth="1"/>
    <col min="13059" max="13312" width="9.140625" style="148"/>
    <col min="13313" max="13314" width="66.140625" style="148" customWidth="1"/>
    <col min="13315" max="13568" width="9.140625" style="148"/>
    <col min="13569" max="13570" width="66.140625" style="148" customWidth="1"/>
    <col min="13571" max="13824" width="9.140625" style="148"/>
    <col min="13825" max="13826" width="66.140625" style="148" customWidth="1"/>
    <col min="13827" max="14080" width="9.140625" style="148"/>
    <col min="14081" max="14082" width="66.140625" style="148" customWidth="1"/>
    <col min="14083" max="14336" width="9.140625" style="148"/>
    <col min="14337" max="14338" width="66.140625" style="148" customWidth="1"/>
    <col min="14339" max="14592" width="9.140625" style="148"/>
    <col min="14593" max="14594" width="66.140625" style="148" customWidth="1"/>
    <col min="14595" max="14848" width="9.140625" style="148"/>
    <col min="14849" max="14850" width="66.140625" style="148" customWidth="1"/>
    <col min="14851" max="15104" width="9.140625" style="148"/>
    <col min="15105" max="15106" width="66.140625" style="148" customWidth="1"/>
    <col min="15107" max="15360" width="9.140625" style="148"/>
    <col min="15361" max="15362" width="66.140625" style="148" customWidth="1"/>
    <col min="15363" max="15616" width="9.140625" style="148"/>
    <col min="15617" max="15618" width="66.140625" style="148" customWidth="1"/>
    <col min="15619" max="15872" width="9.140625" style="148"/>
    <col min="15873" max="15874" width="66.140625" style="148" customWidth="1"/>
    <col min="15875" max="16128" width="9.140625" style="148"/>
    <col min="16129" max="16130" width="66.140625" style="148" customWidth="1"/>
    <col min="16131" max="16384" width="9.140625" style="148"/>
  </cols>
  <sheetData>
    <row r="1" spans="1:8" ht="18.75" x14ac:dyDescent="0.25">
      <c r="B1" s="44" t="s">
        <v>71</v>
      </c>
    </row>
    <row r="2" spans="1:8" ht="18.75" x14ac:dyDescent="0.3">
      <c r="B2" s="15" t="s">
        <v>12</v>
      </c>
    </row>
    <row r="3" spans="1:8" ht="18.75" x14ac:dyDescent="0.3">
      <c r="B3" s="15" t="s">
        <v>558</v>
      </c>
    </row>
    <row r="4" spans="1:8" x14ac:dyDescent="0.25">
      <c r="B4" s="49"/>
    </row>
    <row r="5" spans="1:8" ht="18.75" x14ac:dyDescent="0.3">
      <c r="A5" s="462" t="s">
        <v>390</v>
      </c>
      <c r="B5" s="462"/>
      <c r="C5" s="99"/>
      <c r="D5" s="99"/>
      <c r="E5" s="99"/>
      <c r="F5" s="99"/>
      <c r="G5" s="99"/>
      <c r="H5" s="99"/>
    </row>
    <row r="6" spans="1:8" ht="18.75" x14ac:dyDescent="0.3">
      <c r="A6" s="183"/>
      <c r="B6" s="183"/>
      <c r="C6" s="183"/>
      <c r="D6" s="183"/>
      <c r="E6" s="183"/>
      <c r="F6" s="183"/>
      <c r="G6" s="183"/>
      <c r="H6" s="183"/>
    </row>
    <row r="7" spans="1:8" ht="18.75" x14ac:dyDescent="0.25">
      <c r="A7" s="352" t="s">
        <v>11</v>
      </c>
      <c r="B7" s="352"/>
      <c r="C7" s="182"/>
      <c r="D7" s="182"/>
      <c r="E7" s="182"/>
      <c r="F7" s="182"/>
      <c r="G7" s="182"/>
      <c r="H7" s="182"/>
    </row>
    <row r="8" spans="1:8" ht="18.75" x14ac:dyDescent="0.25">
      <c r="A8" s="182"/>
      <c r="B8" s="182"/>
      <c r="C8" s="182"/>
      <c r="D8" s="182"/>
      <c r="E8" s="182"/>
      <c r="F8" s="182"/>
      <c r="G8" s="182"/>
      <c r="H8" s="182"/>
    </row>
    <row r="9" spans="1:8" x14ac:dyDescent="0.25">
      <c r="A9" s="354" t="s">
        <v>8</v>
      </c>
      <c r="B9" s="354"/>
      <c r="C9" s="180"/>
      <c r="D9" s="180"/>
      <c r="E9" s="180"/>
      <c r="F9" s="180"/>
      <c r="G9" s="180"/>
      <c r="H9" s="180"/>
    </row>
    <row r="10" spans="1:8" x14ac:dyDescent="0.25">
      <c r="A10" s="349" t="s">
        <v>10</v>
      </c>
      <c r="B10" s="349"/>
      <c r="C10" s="181"/>
      <c r="D10" s="181"/>
      <c r="E10" s="181"/>
      <c r="F10" s="181"/>
      <c r="G10" s="181"/>
      <c r="H10" s="181"/>
    </row>
    <row r="11" spans="1:8" ht="18.75" x14ac:dyDescent="0.25">
      <c r="A11" s="182"/>
      <c r="B11" s="182"/>
      <c r="C11" s="182"/>
      <c r="D11" s="182"/>
      <c r="E11" s="182"/>
      <c r="F11" s="182"/>
      <c r="G11" s="182"/>
      <c r="H11" s="182"/>
    </row>
    <row r="12" spans="1:8" ht="30.75" customHeight="1" x14ac:dyDescent="0.25">
      <c r="A12" s="354" t="s">
        <v>8</v>
      </c>
      <c r="B12" s="354"/>
      <c r="C12" s="180"/>
      <c r="D12" s="180"/>
      <c r="E12" s="180"/>
      <c r="F12" s="180"/>
      <c r="G12" s="180"/>
      <c r="H12" s="180"/>
    </row>
    <row r="13" spans="1:8" x14ac:dyDescent="0.25">
      <c r="A13" s="349" t="s">
        <v>9</v>
      </c>
      <c r="B13" s="349"/>
      <c r="C13" s="181"/>
      <c r="D13" s="181"/>
      <c r="E13" s="181"/>
      <c r="F13" s="181"/>
      <c r="G13" s="181"/>
      <c r="H13" s="181"/>
    </row>
    <row r="14" spans="1:8" ht="18.75" x14ac:dyDescent="0.25">
      <c r="A14" s="11"/>
      <c r="B14" s="11"/>
      <c r="C14" s="11"/>
      <c r="D14" s="11"/>
      <c r="E14" s="11"/>
      <c r="F14" s="11"/>
      <c r="G14" s="11"/>
      <c r="H14" s="11"/>
    </row>
    <row r="15" spans="1:8" x14ac:dyDescent="0.25">
      <c r="A15" s="354" t="s">
        <v>8</v>
      </c>
      <c r="B15" s="354"/>
      <c r="C15" s="180"/>
      <c r="D15" s="180"/>
      <c r="E15" s="180"/>
      <c r="F15" s="180"/>
      <c r="G15" s="180"/>
      <c r="H15" s="180"/>
    </row>
    <row r="16" spans="1:8" x14ac:dyDescent="0.25">
      <c r="A16" s="349" t="s">
        <v>7</v>
      </c>
      <c r="B16" s="349"/>
      <c r="C16" s="181"/>
      <c r="D16" s="181"/>
      <c r="E16" s="181"/>
      <c r="F16" s="181"/>
      <c r="G16" s="181"/>
      <c r="H16" s="181"/>
    </row>
    <row r="17" spans="1:2" x14ac:dyDescent="0.25">
      <c r="B17" s="149"/>
    </row>
    <row r="18" spans="1:2" ht="33.75" customHeight="1" x14ac:dyDescent="0.25">
      <c r="A18" s="466" t="s">
        <v>540</v>
      </c>
      <c r="B18" s="467"/>
    </row>
    <row r="19" spans="1:2" x14ac:dyDescent="0.25">
      <c r="B19" s="49"/>
    </row>
    <row r="20" spans="1:2" ht="16.5" thickBot="1" x14ac:dyDescent="0.3">
      <c r="B20" s="150"/>
    </row>
    <row r="21" spans="1:2" ht="16.5" thickBot="1" x14ac:dyDescent="0.3">
      <c r="A21" s="151" t="s">
        <v>401</v>
      </c>
      <c r="B21" s="152"/>
    </row>
    <row r="22" spans="1:2" ht="16.5" thickBot="1" x14ac:dyDescent="0.3">
      <c r="A22" s="151" t="s">
        <v>402</v>
      </c>
      <c r="B22" s="152"/>
    </row>
    <row r="23" spans="1:2" ht="16.5" thickBot="1" x14ac:dyDescent="0.3">
      <c r="A23" s="151" t="s">
        <v>366</v>
      </c>
      <c r="B23" s="153" t="s">
        <v>403</v>
      </c>
    </row>
    <row r="24" spans="1:2" ht="16.5" thickBot="1" x14ac:dyDescent="0.3">
      <c r="A24" s="151" t="s">
        <v>404</v>
      </c>
      <c r="B24" s="153"/>
    </row>
    <row r="25" spans="1:2" ht="16.5" thickBot="1" x14ac:dyDescent="0.3">
      <c r="A25" s="154" t="s">
        <v>405</v>
      </c>
      <c r="B25" s="152" t="s">
        <v>406</v>
      </c>
    </row>
    <row r="26" spans="1:2" ht="30.75" thickBot="1" x14ac:dyDescent="0.3">
      <c r="A26" s="155" t="s">
        <v>407</v>
      </c>
      <c r="B26" s="156" t="s">
        <v>408</v>
      </c>
    </row>
    <row r="27" spans="1:2" ht="29.25" thickBot="1" x14ac:dyDescent="0.3">
      <c r="A27" s="163" t="s">
        <v>409</v>
      </c>
      <c r="B27" s="158"/>
    </row>
    <row r="28" spans="1:2" ht="16.5" thickBot="1" x14ac:dyDescent="0.3">
      <c r="A28" s="158" t="s">
        <v>410</v>
      </c>
      <c r="B28" s="158"/>
    </row>
    <row r="29" spans="1:2" ht="29.25" thickBot="1" x14ac:dyDescent="0.3">
      <c r="A29" s="164" t="s">
        <v>411</v>
      </c>
      <c r="B29" s="158"/>
    </row>
    <row r="30" spans="1:2" ht="29.25" thickBot="1" x14ac:dyDescent="0.3">
      <c r="A30" s="164" t="s">
        <v>412</v>
      </c>
      <c r="B30" s="158"/>
    </row>
    <row r="31" spans="1:2" ht="16.5" thickBot="1" x14ac:dyDescent="0.3">
      <c r="A31" s="158" t="s">
        <v>413</v>
      </c>
      <c r="B31" s="158"/>
    </row>
    <row r="32" spans="1:2" ht="29.25" thickBot="1" x14ac:dyDescent="0.3">
      <c r="A32" s="164" t="s">
        <v>414</v>
      </c>
      <c r="B32" s="158"/>
    </row>
    <row r="33" spans="1:2" ht="16.5" thickBot="1" x14ac:dyDescent="0.3">
      <c r="A33" s="158" t="s">
        <v>415</v>
      </c>
      <c r="B33" s="158"/>
    </row>
    <row r="34" spans="1:2" ht="16.5" thickBot="1" x14ac:dyDescent="0.3">
      <c r="A34" s="158" t="s">
        <v>416</v>
      </c>
      <c r="B34" s="158"/>
    </row>
    <row r="35" spans="1:2" ht="16.5" thickBot="1" x14ac:dyDescent="0.3">
      <c r="A35" s="158" t="s">
        <v>417</v>
      </c>
      <c r="B35" s="158"/>
    </row>
    <row r="36" spans="1:2" ht="16.5" thickBot="1" x14ac:dyDescent="0.3">
      <c r="A36" s="158" t="s">
        <v>418</v>
      </c>
      <c r="B36" s="158"/>
    </row>
    <row r="37" spans="1:2" ht="29.25" thickBot="1" x14ac:dyDescent="0.3">
      <c r="A37" s="164" t="s">
        <v>419</v>
      </c>
      <c r="B37" s="158"/>
    </row>
    <row r="38" spans="1:2" ht="16.5" thickBot="1" x14ac:dyDescent="0.3">
      <c r="A38" s="158" t="s">
        <v>415</v>
      </c>
      <c r="B38" s="158"/>
    </row>
    <row r="39" spans="1:2" ht="16.5" thickBot="1" x14ac:dyDescent="0.3">
      <c r="A39" s="158" t="s">
        <v>416</v>
      </c>
      <c r="B39" s="158"/>
    </row>
    <row r="40" spans="1:2" ht="16.5" thickBot="1" x14ac:dyDescent="0.3">
      <c r="A40" s="158" t="s">
        <v>417</v>
      </c>
      <c r="B40" s="158"/>
    </row>
    <row r="41" spans="1:2" ht="16.5" thickBot="1" x14ac:dyDescent="0.3">
      <c r="A41" s="158" t="s">
        <v>418</v>
      </c>
      <c r="B41" s="158"/>
    </row>
    <row r="42" spans="1:2" ht="29.25" thickBot="1" x14ac:dyDescent="0.3">
      <c r="A42" s="164" t="s">
        <v>420</v>
      </c>
      <c r="B42" s="158"/>
    </row>
    <row r="43" spans="1:2" ht="16.5" thickBot="1" x14ac:dyDescent="0.3">
      <c r="A43" s="158" t="s">
        <v>415</v>
      </c>
      <c r="B43" s="158"/>
    </row>
    <row r="44" spans="1:2" ht="16.5" thickBot="1" x14ac:dyDescent="0.3">
      <c r="A44" s="158" t="s">
        <v>416</v>
      </c>
      <c r="B44" s="158"/>
    </row>
    <row r="45" spans="1:2" ht="16.5" thickBot="1" x14ac:dyDescent="0.3">
      <c r="A45" s="158" t="s">
        <v>417</v>
      </c>
      <c r="B45" s="158"/>
    </row>
    <row r="46" spans="1:2" ht="16.5" thickBot="1" x14ac:dyDescent="0.3">
      <c r="A46" s="158" t="s">
        <v>418</v>
      </c>
      <c r="B46" s="158"/>
    </row>
    <row r="47" spans="1:2" ht="29.25" thickBot="1" x14ac:dyDescent="0.3">
      <c r="A47" s="157" t="s">
        <v>421</v>
      </c>
      <c r="B47" s="165"/>
    </row>
    <row r="48" spans="1:2" ht="16.5" thickBot="1" x14ac:dyDescent="0.3">
      <c r="A48" s="159" t="s">
        <v>413</v>
      </c>
      <c r="B48" s="165"/>
    </row>
    <row r="49" spans="1:2" ht="16.5" thickBot="1" x14ac:dyDescent="0.3">
      <c r="A49" s="159" t="s">
        <v>422</v>
      </c>
      <c r="B49" s="165"/>
    </row>
    <row r="50" spans="1:2" ht="16.5" thickBot="1" x14ac:dyDescent="0.3">
      <c r="A50" s="159" t="s">
        <v>423</v>
      </c>
      <c r="B50" s="165"/>
    </row>
    <row r="51" spans="1:2" ht="16.5" thickBot="1" x14ac:dyDescent="0.3">
      <c r="A51" s="159" t="s">
        <v>424</v>
      </c>
      <c r="B51" s="165"/>
    </row>
    <row r="52" spans="1:2" ht="16.5" thickBot="1" x14ac:dyDescent="0.3">
      <c r="A52" s="154" t="s">
        <v>425</v>
      </c>
      <c r="B52" s="166"/>
    </row>
    <row r="53" spans="1:2" ht="16.5" thickBot="1" x14ac:dyDescent="0.3">
      <c r="A53" s="154" t="s">
        <v>426</v>
      </c>
      <c r="B53" s="166"/>
    </row>
    <row r="54" spans="1:2" ht="16.5" thickBot="1" x14ac:dyDescent="0.3">
      <c r="A54" s="154" t="s">
        <v>427</v>
      </c>
      <c r="B54" s="166"/>
    </row>
    <row r="55" spans="1:2" ht="16.5" thickBot="1" x14ac:dyDescent="0.3">
      <c r="A55" s="155" t="s">
        <v>428</v>
      </c>
      <c r="B55" s="156"/>
    </row>
    <row r="56" spans="1:2" x14ac:dyDescent="0.25">
      <c r="A56" s="157" t="s">
        <v>429</v>
      </c>
      <c r="B56" s="463" t="s">
        <v>430</v>
      </c>
    </row>
    <row r="57" spans="1:2" x14ac:dyDescent="0.25">
      <c r="A57" s="161" t="s">
        <v>431</v>
      </c>
      <c r="B57" s="464"/>
    </row>
    <row r="58" spans="1:2" x14ac:dyDescent="0.25">
      <c r="A58" s="161" t="s">
        <v>432</v>
      </c>
      <c r="B58" s="464"/>
    </row>
    <row r="59" spans="1:2" x14ac:dyDescent="0.25">
      <c r="A59" s="161" t="s">
        <v>433</v>
      </c>
      <c r="B59" s="464"/>
    </row>
    <row r="60" spans="1:2" x14ac:dyDescent="0.25">
      <c r="A60" s="161" t="s">
        <v>434</v>
      </c>
      <c r="B60" s="464"/>
    </row>
    <row r="61" spans="1:2" ht="16.5" thickBot="1" x14ac:dyDescent="0.3">
      <c r="A61" s="162" t="s">
        <v>435</v>
      </c>
      <c r="B61" s="465"/>
    </row>
    <row r="62" spans="1:2" ht="30.75" thickBot="1" x14ac:dyDescent="0.3">
      <c r="A62" s="159" t="s">
        <v>436</v>
      </c>
      <c r="B62" s="160"/>
    </row>
    <row r="63" spans="1:2" ht="29.25" thickBot="1" x14ac:dyDescent="0.3">
      <c r="A63" s="154" t="s">
        <v>437</v>
      </c>
      <c r="B63" s="160"/>
    </row>
    <row r="64" spans="1:2" ht="16.5" thickBot="1" x14ac:dyDescent="0.3">
      <c r="A64" s="159" t="s">
        <v>413</v>
      </c>
      <c r="B64" s="167"/>
    </row>
    <row r="65" spans="1:2" ht="16.5" thickBot="1" x14ac:dyDescent="0.3">
      <c r="A65" s="159" t="s">
        <v>438</v>
      </c>
      <c r="B65" s="160"/>
    </row>
    <row r="66" spans="1:2" ht="16.5" thickBot="1" x14ac:dyDescent="0.3">
      <c r="A66" s="159" t="s">
        <v>439</v>
      </c>
      <c r="B66" s="167"/>
    </row>
    <row r="67" spans="1:2" ht="30.75" thickBot="1" x14ac:dyDescent="0.3">
      <c r="A67" s="168" t="s">
        <v>440</v>
      </c>
      <c r="B67" s="184" t="s">
        <v>441</v>
      </c>
    </row>
    <row r="68" spans="1:2" ht="16.5" thickBot="1" x14ac:dyDescent="0.3">
      <c r="A68" s="154" t="s">
        <v>442</v>
      </c>
      <c r="B68" s="166"/>
    </row>
    <row r="69" spans="1:2" ht="16.5" thickBot="1" x14ac:dyDescent="0.3">
      <c r="A69" s="161" t="s">
        <v>443</v>
      </c>
      <c r="B69" s="169"/>
    </row>
    <row r="70" spans="1:2" ht="16.5" thickBot="1" x14ac:dyDescent="0.3">
      <c r="A70" s="161" t="s">
        <v>444</v>
      </c>
      <c r="B70" s="169"/>
    </row>
    <row r="71" spans="1:2" ht="16.5" thickBot="1" x14ac:dyDescent="0.3">
      <c r="A71" s="161" t="s">
        <v>445</v>
      </c>
      <c r="B71" s="169"/>
    </row>
    <row r="72" spans="1:2" ht="45.75" thickBot="1" x14ac:dyDescent="0.3">
      <c r="A72" s="170" t="s">
        <v>446</v>
      </c>
      <c r="B72" s="167" t="s">
        <v>447</v>
      </c>
    </row>
    <row r="73" spans="1:2" ht="28.5" x14ac:dyDescent="0.25">
      <c r="A73" s="157" t="s">
        <v>448</v>
      </c>
      <c r="B73" s="463" t="s">
        <v>449</v>
      </c>
    </row>
    <row r="74" spans="1:2" x14ac:dyDescent="0.25">
      <c r="A74" s="161" t="s">
        <v>450</v>
      </c>
      <c r="B74" s="464"/>
    </row>
    <row r="75" spans="1:2" x14ac:dyDescent="0.25">
      <c r="A75" s="161" t="s">
        <v>451</v>
      </c>
      <c r="B75" s="464"/>
    </row>
    <row r="76" spans="1:2" x14ac:dyDescent="0.25">
      <c r="A76" s="161" t="s">
        <v>452</v>
      </c>
      <c r="B76" s="464"/>
    </row>
    <row r="77" spans="1:2" x14ac:dyDescent="0.25">
      <c r="A77" s="161" t="s">
        <v>453</v>
      </c>
      <c r="B77" s="464"/>
    </row>
    <row r="78" spans="1:2" ht="16.5" thickBot="1" x14ac:dyDescent="0.3">
      <c r="A78" s="171" t="s">
        <v>454</v>
      </c>
      <c r="B78" s="465"/>
    </row>
    <row r="81" spans="1:2" x14ac:dyDescent="0.25">
      <c r="A81" s="172"/>
      <c r="B81" s="173"/>
    </row>
    <row r="82" spans="1:2" x14ac:dyDescent="0.25">
      <c r="B82" s="174"/>
    </row>
    <row r="83" spans="1:2" x14ac:dyDescent="0.25">
      <c r="B83" s="17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H1" zoomScaleSheetLayoutView="10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row>
    <row r="5" spans="1:28" s="12" customFormat="1" ht="15.75" x14ac:dyDescent="0.2">
      <c r="A5" s="17"/>
    </row>
    <row r="6" spans="1:28" s="12" customFormat="1" ht="18.75" x14ac:dyDescent="0.2">
      <c r="A6" s="352" t="s">
        <v>11</v>
      </c>
      <c r="B6" s="352"/>
      <c r="C6" s="352"/>
      <c r="D6" s="352"/>
      <c r="E6" s="352"/>
      <c r="F6" s="352"/>
      <c r="G6" s="352"/>
      <c r="H6" s="352"/>
      <c r="I6" s="352"/>
      <c r="J6" s="352"/>
      <c r="K6" s="352"/>
      <c r="L6" s="352"/>
      <c r="M6" s="352"/>
      <c r="N6" s="352"/>
      <c r="O6" s="352"/>
      <c r="P6" s="352"/>
      <c r="Q6" s="352"/>
      <c r="R6" s="352"/>
      <c r="S6" s="352"/>
      <c r="T6" s="13"/>
      <c r="U6" s="13"/>
      <c r="V6" s="13"/>
      <c r="W6" s="13"/>
      <c r="X6" s="13"/>
      <c r="Y6" s="13"/>
      <c r="Z6" s="13"/>
      <c r="AA6" s="13"/>
      <c r="AB6" s="13"/>
    </row>
    <row r="7" spans="1:28" s="12" customFormat="1" ht="18.75" x14ac:dyDescent="0.2">
      <c r="A7" s="352"/>
      <c r="B7" s="352"/>
      <c r="C7" s="352"/>
      <c r="D7" s="352"/>
      <c r="E7" s="352"/>
      <c r="F7" s="352"/>
      <c r="G7" s="352"/>
      <c r="H7" s="352"/>
      <c r="I7" s="352"/>
      <c r="J7" s="352"/>
      <c r="K7" s="352"/>
      <c r="L7" s="352"/>
      <c r="M7" s="352"/>
      <c r="N7" s="352"/>
      <c r="O7" s="352"/>
      <c r="P7" s="352"/>
      <c r="Q7" s="352"/>
      <c r="R7" s="352"/>
      <c r="S7" s="352"/>
      <c r="T7" s="13"/>
      <c r="U7" s="13"/>
      <c r="V7" s="13"/>
      <c r="W7" s="13"/>
      <c r="X7" s="13"/>
      <c r="Y7" s="13"/>
      <c r="Z7" s="13"/>
      <c r="AA7" s="13"/>
      <c r="AB7" s="13"/>
    </row>
    <row r="8" spans="1:28" s="12" customFormat="1" ht="18.75" x14ac:dyDescent="0.2">
      <c r="A8" s="354" t="str">
        <f>'1. паспорт местоположение'!A9:C9</f>
        <v>Акционерное общество "Янтарьэнерго" ДЗО  ПАО "Россети"</v>
      </c>
      <c r="B8" s="354"/>
      <c r="C8" s="354"/>
      <c r="D8" s="354"/>
      <c r="E8" s="354"/>
      <c r="F8" s="354"/>
      <c r="G8" s="354"/>
      <c r="H8" s="354"/>
      <c r="I8" s="354"/>
      <c r="J8" s="354"/>
      <c r="K8" s="354"/>
      <c r="L8" s="354"/>
      <c r="M8" s="354"/>
      <c r="N8" s="354"/>
      <c r="O8" s="354"/>
      <c r="P8" s="354"/>
      <c r="Q8" s="354"/>
      <c r="R8" s="354"/>
      <c r="S8" s="354"/>
      <c r="T8" s="13"/>
      <c r="U8" s="13"/>
      <c r="V8" s="13"/>
      <c r="W8" s="13"/>
      <c r="X8" s="13"/>
      <c r="Y8" s="13"/>
      <c r="Z8" s="13"/>
      <c r="AA8" s="13"/>
      <c r="AB8" s="13"/>
    </row>
    <row r="9" spans="1:28" s="12" customFormat="1" ht="18.75" x14ac:dyDescent="0.2">
      <c r="A9" s="349" t="s">
        <v>10</v>
      </c>
      <c r="B9" s="349"/>
      <c r="C9" s="349"/>
      <c r="D9" s="349"/>
      <c r="E9" s="349"/>
      <c r="F9" s="349"/>
      <c r="G9" s="349"/>
      <c r="H9" s="349"/>
      <c r="I9" s="349"/>
      <c r="J9" s="349"/>
      <c r="K9" s="349"/>
      <c r="L9" s="349"/>
      <c r="M9" s="349"/>
      <c r="N9" s="349"/>
      <c r="O9" s="349"/>
      <c r="P9" s="349"/>
      <c r="Q9" s="349"/>
      <c r="R9" s="349"/>
      <c r="S9" s="349"/>
      <c r="T9" s="13"/>
      <c r="U9" s="13"/>
      <c r="V9" s="13"/>
      <c r="W9" s="13"/>
      <c r="X9" s="13"/>
      <c r="Y9" s="13"/>
      <c r="Z9" s="13"/>
      <c r="AA9" s="13"/>
      <c r="AB9" s="13"/>
    </row>
    <row r="10" spans="1:28" s="12" customFormat="1" ht="18.75" x14ac:dyDescent="0.2">
      <c r="A10" s="352"/>
      <c r="B10" s="352"/>
      <c r="C10" s="352"/>
      <c r="D10" s="352"/>
      <c r="E10" s="352"/>
      <c r="F10" s="352"/>
      <c r="G10" s="352"/>
      <c r="H10" s="352"/>
      <c r="I10" s="352"/>
      <c r="J10" s="352"/>
      <c r="K10" s="352"/>
      <c r="L10" s="352"/>
      <c r="M10" s="352"/>
      <c r="N10" s="352"/>
      <c r="O10" s="352"/>
      <c r="P10" s="352"/>
      <c r="Q10" s="352"/>
      <c r="R10" s="352"/>
      <c r="S10" s="352"/>
      <c r="T10" s="13"/>
      <c r="U10" s="13"/>
      <c r="V10" s="13"/>
      <c r="W10" s="13"/>
      <c r="X10" s="13"/>
      <c r="Y10" s="13"/>
      <c r="Z10" s="13"/>
      <c r="AA10" s="13"/>
      <c r="AB10" s="13"/>
    </row>
    <row r="11" spans="1:28" s="12" customFormat="1" ht="18.75" x14ac:dyDescent="0.2">
      <c r="A11" s="354" t="str">
        <f>'1. паспорт местоположение'!A12:C12</f>
        <v>A_prj_111001_3132</v>
      </c>
      <c r="B11" s="354"/>
      <c r="C11" s="354"/>
      <c r="D11" s="354"/>
      <c r="E11" s="354"/>
      <c r="F11" s="354"/>
      <c r="G11" s="354"/>
      <c r="H11" s="354"/>
      <c r="I11" s="354"/>
      <c r="J11" s="354"/>
      <c r="K11" s="354"/>
      <c r="L11" s="354"/>
      <c r="M11" s="354"/>
      <c r="N11" s="354"/>
      <c r="O11" s="354"/>
      <c r="P11" s="354"/>
      <c r="Q11" s="354"/>
      <c r="R11" s="354"/>
      <c r="S11" s="354"/>
      <c r="T11" s="13"/>
      <c r="U11" s="13"/>
      <c r="V11" s="13"/>
      <c r="W11" s="13"/>
      <c r="X11" s="13"/>
      <c r="Y11" s="13"/>
      <c r="Z11" s="13"/>
      <c r="AA11" s="13"/>
      <c r="AB11" s="13"/>
    </row>
    <row r="12" spans="1:28" s="12" customFormat="1" ht="18.75" x14ac:dyDescent="0.2">
      <c r="A12" s="349" t="s">
        <v>9</v>
      </c>
      <c r="B12" s="349"/>
      <c r="C12" s="349"/>
      <c r="D12" s="349"/>
      <c r="E12" s="349"/>
      <c r="F12" s="349"/>
      <c r="G12" s="349"/>
      <c r="H12" s="349"/>
      <c r="I12" s="349"/>
      <c r="J12" s="349"/>
      <c r="K12" s="349"/>
      <c r="L12" s="349"/>
      <c r="M12" s="349"/>
      <c r="N12" s="349"/>
      <c r="O12" s="349"/>
      <c r="P12" s="349"/>
      <c r="Q12" s="349"/>
      <c r="R12" s="349"/>
      <c r="S12" s="349"/>
      <c r="T12" s="13"/>
      <c r="U12" s="13"/>
      <c r="V12" s="13"/>
      <c r="W12" s="13"/>
      <c r="X12" s="13"/>
      <c r="Y12" s="13"/>
      <c r="Z12" s="13"/>
      <c r="AA12" s="13"/>
      <c r="AB12" s="13"/>
    </row>
    <row r="13" spans="1:28" s="9" customFormat="1" ht="15.75" customHeight="1" x14ac:dyDescent="0.2">
      <c r="A13" s="357"/>
      <c r="B13" s="357"/>
      <c r="C13" s="357"/>
      <c r="D13" s="357"/>
      <c r="E13" s="357"/>
      <c r="F13" s="357"/>
      <c r="G13" s="357"/>
      <c r="H13" s="357"/>
      <c r="I13" s="357"/>
      <c r="J13" s="357"/>
      <c r="K13" s="357"/>
      <c r="L13" s="357"/>
      <c r="M13" s="357"/>
      <c r="N13" s="357"/>
      <c r="O13" s="357"/>
      <c r="P13" s="357"/>
      <c r="Q13" s="357"/>
      <c r="R13" s="357"/>
      <c r="S13" s="357"/>
      <c r="T13" s="10"/>
      <c r="U13" s="10"/>
      <c r="V13" s="10"/>
      <c r="W13" s="10"/>
      <c r="X13" s="10"/>
      <c r="Y13" s="10"/>
      <c r="Z13" s="10"/>
      <c r="AA13" s="10"/>
      <c r="AB13" s="10"/>
    </row>
    <row r="14" spans="1:28" s="3" customFormat="1" ht="12" x14ac:dyDescent="0.2">
      <c r="A14" s="354" t="str">
        <f>'1. паспорт местоположение'!A15:C15</f>
        <v>Оборудование, не входящее в сметы строек</v>
      </c>
      <c r="B14" s="354"/>
      <c r="C14" s="354"/>
      <c r="D14" s="354"/>
      <c r="E14" s="354"/>
      <c r="F14" s="354"/>
      <c r="G14" s="354"/>
      <c r="H14" s="354"/>
      <c r="I14" s="354"/>
      <c r="J14" s="354"/>
      <c r="K14" s="354"/>
      <c r="L14" s="354"/>
      <c r="M14" s="354"/>
      <c r="N14" s="354"/>
      <c r="O14" s="354"/>
      <c r="P14" s="354"/>
      <c r="Q14" s="354"/>
      <c r="R14" s="354"/>
      <c r="S14" s="354"/>
      <c r="T14" s="8"/>
      <c r="U14" s="8"/>
      <c r="V14" s="8"/>
      <c r="W14" s="8"/>
      <c r="X14" s="8"/>
      <c r="Y14" s="8"/>
      <c r="Z14" s="8"/>
      <c r="AA14" s="8"/>
      <c r="AB14" s="8"/>
    </row>
    <row r="15" spans="1:28" s="3"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6"/>
      <c r="U15" s="6"/>
      <c r="V15" s="6"/>
      <c r="W15" s="6"/>
      <c r="X15" s="6"/>
      <c r="Y15" s="6"/>
      <c r="Z15" s="6"/>
      <c r="AA15" s="6"/>
      <c r="AB15" s="6"/>
    </row>
    <row r="16" spans="1:28" s="3"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4"/>
      <c r="U16" s="4"/>
      <c r="V16" s="4"/>
      <c r="W16" s="4"/>
      <c r="X16" s="4"/>
      <c r="Y16" s="4"/>
    </row>
    <row r="17" spans="1:28" s="3" customFormat="1" ht="45.75" customHeight="1" x14ac:dyDescent="0.2">
      <c r="A17" s="350" t="s">
        <v>515</v>
      </c>
      <c r="B17" s="350"/>
      <c r="C17" s="350"/>
      <c r="D17" s="350"/>
      <c r="E17" s="350"/>
      <c r="F17" s="350"/>
      <c r="G17" s="350"/>
      <c r="H17" s="350"/>
      <c r="I17" s="350"/>
      <c r="J17" s="350"/>
      <c r="K17" s="350"/>
      <c r="L17" s="350"/>
      <c r="M17" s="350"/>
      <c r="N17" s="350"/>
      <c r="O17" s="350"/>
      <c r="P17" s="350"/>
      <c r="Q17" s="350"/>
      <c r="R17" s="350"/>
      <c r="S17" s="350"/>
      <c r="T17" s="7"/>
      <c r="U17" s="7"/>
      <c r="V17" s="7"/>
      <c r="W17" s="7"/>
      <c r="X17" s="7"/>
      <c r="Y17" s="7"/>
      <c r="Z17" s="7"/>
      <c r="AA17" s="7"/>
      <c r="AB17" s="7"/>
    </row>
    <row r="18" spans="1:28" s="3"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4"/>
      <c r="U18" s="4"/>
      <c r="V18" s="4"/>
      <c r="W18" s="4"/>
      <c r="X18" s="4"/>
      <c r="Y18" s="4"/>
    </row>
    <row r="19" spans="1:28" s="3" customFormat="1" ht="54" customHeight="1" x14ac:dyDescent="0.2">
      <c r="A19" s="358" t="s">
        <v>6</v>
      </c>
      <c r="B19" s="358" t="s">
        <v>110</v>
      </c>
      <c r="C19" s="359" t="s">
        <v>400</v>
      </c>
      <c r="D19" s="358" t="s">
        <v>399</v>
      </c>
      <c r="E19" s="358" t="s">
        <v>109</v>
      </c>
      <c r="F19" s="358" t="s">
        <v>108</v>
      </c>
      <c r="G19" s="358" t="s">
        <v>395</v>
      </c>
      <c r="H19" s="358" t="s">
        <v>107</v>
      </c>
      <c r="I19" s="358" t="s">
        <v>106</v>
      </c>
      <c r="J19" s="358" t="s">
        <v>105</v>
      </c>
      <c r="K19" s="358" t="s">
        <v>104</v>
      </c>
      <c r="L19" s="358" t="s">
        <v>103</v>
      </c>
      <c r="M19" s="358" t="s">
        <v>102</v>
      </c>
      <c r="N19" s="358" t="s">
        <v>101</v>
      </c>
      <c r="O19" s="358" t="s">
        <v>100</v>
      </c>
      <c r="P19" s="358" t="s">
        <v>99</v>
      </c>
      <c r="Q19" s="358" t="s">
        <v>398</v>
      </c>
      <c r="R19" s="358"/>
      <c r="S19" s="361" t="s">
        <v>507</v>
      </c>
      <c r="T19" s="4"/>
      <c r="U19" s="4"/>
      <c r="V19" s="4"/>
      <c r="W19" s="4"/>
      <c r="X19" s="4"/>
      <c r="Y19" s="4"/>
    </row>
    <row r="20" spans="1:28" s="3" customFormat="1" ht="180.75" customHeight="1" x14ac:dyDescent="0.2">
      <c r="A20" s="358"/>
      <c r="B20" s="358"/>
      <c r="C20" s="360"/>
      <c r="D20" s="358"/>
      <c r="E20" s="358"/>
      <c r="F20" s="358"/>
      <c r="G20" s="358"/>
      <c r="H20" s="358"/>
      <c r="I20" s="358"/>
      <c r="J20" s="358"/>
      <c r="K20" s="358"/>
      <c r="L20" s="358"/>
      <c r="M20" s="358"/>
      <c r="N20" s="358"/>
      <c r="O20" s="358"/>
      <c r="P20" s="358"/>
      <c r="Q20" s="47" t="s">
        <v>396</v>
      </c>
      <c r="R20" s="48" t="s">
        <v>397</v>
      </c>
      <c r="S20" s="361"/>
      <c r="T20" s="32"/>
      <c r="U20" s="32"/>
      <c r="V20" s="32"/>
      <c r="W20" s="32"/>
      <c r="X20" s="32"/>
      <c r="Y20" s="32"/>
      <c r="Z20" s="31"/>
      <c r="AA20" s="31"/>
      <c r="AB20" s="31"/>
    </row>
    <row r="21" spans="1:28" s="3" customFormat="1" ht="18.75" x14ac:dyDescent="0.2">
      <c r="A21" s="47">
        <v>1</v>
      </c>
      <c r="B21" s="52">
        <v>2</v>
      </c>
      <c r="C21" s="47">
        <v>3</v>
      </c>
      <c r="D21" s="52">
        <v>4</v>
      </c>
      <c r="E21" s="47">
        <v>5</v>
      </c>
      <c r="F21" s="52">
        <v>6</v>
      </c>
      <c r="G21" s="187">
        <v>7</v>
      </c>
      <c r="H21" s="188">
        <v>8</v>
      </c>
      <c r="I21" s="187">
        <v>9</v>
      </c>
      <c r="J21" s="188">
        <v>10</v>
      </c>
      <c r="K21" s="187">
        <v>11</v>
      </c>
      <c r="L21" s="188">
        <v>12</v>
      </c>
      <c r="M21" s="187">
        <v>13</v>
      </c>
      <c r="N21" s="188">
        <v>14</v>
      </c>
      <c r="O21" s="187">
        <v>15</v>
      </c>
      <c r="P21" s="188">
        <v>16</v>
      </c>
      <c r="Q21" s="187">
        <v>17</v>
      </c>
      <c r="R21" s="188">
        <v>18</v>
      </c>
      <c r="S21" s="187">
        <v>19</v>
      </c>
      <c r="T21" s="32"/>
      <c r="U21" s="32"/>
      <c r="V21" s="32"/>
      <c r="W21" s="32"/>
      <c r="X21" s="32"/>
      <c r="Y21" s="32"/>
      <c r="Z21" s="31"/>
      <c r="AA21" s="31"/>
      <c r="AB21" s="31"/>
    </row>
    <row r="22" spans="1:28" s="3" customFormat="1" ht="32.25" customHeight="1" x14ac:dyDescent="0.2">
      <c r="A22" s="47"/>
      <c r="B22" s="52" t="s">
        <v>98</v>
      </c>
      <c r="C22" s="52"/>
      <c r="D22" s="52"/>
      <c r="E22" s="52" t="s">
        <v>97</v>
      </c>
      <c r="F22" s="52" t="s">
        <v>96</v>
      </c>
      <c r="G22" s="52" t="s">
        <v>508</v>
      </c>
      <c r="H22" s="52"/>
      <c r="I22" s="52"/>
      <c r="J22" s="52"/>
      <c r="K22" s="52"/>
      <c r="L22" s="52"/>
      <c r="M22" s="52"/>
      <c r="N22" s="52"/>
      <c r="O22" s="52"/>
      <c r="P22" s="52"/>
      <c r="Q22" s="43"/>
      <c r="R22" s="5"/>
      <c r="S22" s="186"/>
      <c r="T22" s="32"/>
      <c r="U22" s="32"/>
      <c r="V22" s="32"/>
      <c r="W22" s="32"/>
      <c r="X22" s="32"/>
      <c r="Y22" s="32"/>
      <c r="Z22" s="31"/>
      <c r="AA22" s="31"/>
      <c r="AB22" s="31"/>
    </row>
    <row r="23" spans="1:28" s="3" customFormat="1" ht="18.75" x14ac:dyDescent="0.2">
      <c r="A23" s="47"/>
      <c r="B23" s="52" t="s">
        <v>98</v>
      </c>
      <c r="C23" s="52"/>
      <c r="D23" s="52"/>
      <c r="E23" s="52" t="s">
        <v>97</v>
      </c>
      <c r="F23" s="52" t="s">
        <v>96</v>
      </c>
      <c r="G23" s="52" t="s">
        <v>95</v>
      </c>
      <c r="H23" s="35"/>
      <c r="I23" s="35"/>
      <c r="J23" s="35"/>
      <c r="K23" s="35"/>
      <c r="L23" s="35"/>
      <c r="M23" s="35"/>
      <c r="N23" s="35"/>
      <c r="O23" s="35"/>
      <c r="P23" s="35"/>
      <c r="Q23" s="35"/>
      <c r="R23" s="5"/>
      <c r="S23" s="186"/>
      <c r="T23" s="32"/>
      <c r="U23" s="32"/>
      <c r="V23" s="32"/>
      <c r="W23" s="32"/>
      <c r="X23" s="31"/>
      <c r="Y23" s="31"/>
      <c r="Z23" s="31"/>
      <c r="AA23" s="31"/>
      <c r="AB23" s="31"/>
    </row>
    <row r="24" spans="1:28" s="3" customFormat="1" ht="18.75" x14ac:dyDescent="0.2">
      <c r="A24" s="47"/>
      <c r="B24" s="52" t="s">
        <v>98</v>
      </c>
      <c r="C24" s="52"/>
      <c r="D24" s="52"/>
      <c r="E24" s="52" t="s">
        <v>97</v>
      </c>
      <c r="F24" s="52" t="s">
        <v>96</v>
      </c>
      <c r="G24" s="52" t="s">
        <v>91</v>
      </c>
      <c r="H24" s="35"/>
      <c r="I24" s="35"/>
      <c r="J24" s="35"/>
      <c r="K24" s="35"/>
      <c r="L24" s="35"/>
      <c r="M24" s="35"/>
      <c r="N24" s="35"/>
      <c r="O24" s="35"/>
      <c r="P24" s="35"/>
      <c r="Q24" s="35"/>
      <c r="R24" s="5"/>
      <c r="S24" s="186"/>
      <c r="T24" s="32"/>
      <c r="U24" s="32"/>
      <c r="V24" s="32"/>
      <c r="W24" s="32"/>
      <c r="X24" s="31"/>
      <c r="Y24" s="31"/>
      <c r="Z24" s="31"/>
      <c r="AA24" s="31"/>
      <c r="AB24" s="31"/>
    </row>
    <row r="25" spans="1:28" s="3" customFormat="1" ht="31.5" x14ac:dyDescent="0.2">
      <c r="A25" s="51"/>
      <c r="B25" s="52" t="s">
        <v>94</v>
      </c>
      <c r="C25" s="52"/>
      <c r="D25" s="52"/>
      <c r="E25" s="52" t="s">
        <v>93</v>
      </c>
      <c r="F25" s="52" t="s">
        <v>92</v>
      </c>
      <c r="G25" s="52" t="s">
        <v>509</v>
      </c>
      <c r="H25" s="35"/>
      <c r="I25" s="35"/>
      <c r="J25" s="35"/>
      <c r="K25" s="35"/>
      <c r="L25" s="35"/>
      <c r="M25" s="35"/>
      <c r="N25" s="35"/>
      <c r="O25" s="35"/>
      <c r="P25" s="35"/>
      <c r="Q25" s="35"/>
      <c r="R25" s="5"/>
      <c r="S25" s="186"/>
      <c r="T25" s="32"/>
      <c r="U25" s="32"/>
      <c r="V25" s="32"/>
      <c r="W25" s="32"/>
      <c r="X25" s="31"/>
      <c r="Y25" s="31"/>
      <c r="Z25" s="31"/>
      <c r="AA25" s="31"/>
      <c r="AB25" s="31"/>
    </row>
    <row r="26" spans="1:28" s="3" customFormat="1" ht="18.75" x14ac:dyDescent="0.2">
      <c r="A26" s="51"/>
      <c r="B26" s="52" t="s">
        <v>94</v>
      </c>
      <c r="C26" s="52"/>
      <c r="D26" s="52"/>
      <c r="E26" s="52" t="s">
        <v>93</v>
      </c>
      <c r="F26" s="52" t="s">
        <v>92</v>
      </c>
      <c r="G26" s="52" t="s">
        <v>95</v>
      </c>
      <c r="H26" s="35"/>
      <c r="I26" s="35"/>
      <c r="J26" s="35"/>
      <c r="K26" s="35"/>
      <c r="L26" s="35"/>
      <c r="M26" s="35"/>
      <c r="N26" s="35"/>
      <c r="O26" s="35"/>
      <c r="P26" s="35"/>
      <c r="Q26" s="35"/>
      <c r="R26" s="5"/>
      <c r="S26" s="186"/>
      <c r="T26" s="32"/>
      <c r="U26" s="32"/>
      <c r="V26" s="32"/>
      <c r="W26" s="32"/>
      <c r="X26" s="31"/>
      <c r="Y26" s="31"/>
      <c r="Z26" s="31"/>
      <c r="AA26" s="31"/>
      <c r="AB26" s="31"/>
    </row>
    <row r="27" spans="1:28" s="3" customFormat="1" ht="18.75" x14ac:dyDescent="0.2">
      <c r="A27" s="51"/>
      <c r="B27" s="52" t="s">
        <v>94</v>
      </c>
      <c r="C27" s="52"/>
      <c r="D27" s="52"/>
      <c r="E27" s="52" t="s">
        <v>93</v>
      </c>
      <c r="F27" s="52" t="s">
        <v>92</v>
      </c>
      <c r="G27" s="52" t="s">
        <v>91</v>
      </c>
      <c r="H27" s="35"/>
      <c r="I27" s="35"/>
      <c r="J27" s="35"/>
      <c r="K27" s="35"/>
      <c r="L27" s="35"/>
      <c r="M27" s="35"/>
      <c r="N27" s="35"/>
      <c r="O27" s="35"/>
      <c r="P27" s="35"/>
      <c r="Q27" s="35"/>
      <c r="R27" s="5"/>
      <c r="S27" s="186"/>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6"/>
      <c r="T28" s="32"/>
      <c r="U28" s="32"/>
      <c r="V28" s="32"/>
      <c r="W28" s="32"/>
      <c r="X28" s="31"/>
      <c r="Y28" s="31"/>
      <c r="Z28" s="31"/>
      <c r="AA28" s="31"/>
      <c r="AB28" s="31"/>
    </row>
    <row r="29" spans="1:28" ht="20.25" customHeight="1" x14ac:dyDescent="0.25">
      <c r="A29" s="145"/>
      <c r="B29" s="52" t="s">
        <v>393</v>
      </c>
      <c r="C29" s="52"/>
      <c r="D29" s="52"/>
      <c r="E29" s="145" t="s">
        <v>394</v>
      </c>
      <c r="F29" s="145" t="s">
        <v>394</v>
      </c>
      <c r="G29" s="145" t="s">
        <v>394</v>
      </c>
      <c r="H29" s="145"/>
      <c r="I29" s="145"/>
      <c r="J29" s="145"/>
      <c r="K29" s="145"/>
      <c r="L29" s="145"/>
      <c r="M29" s="145"/>
      <c r="N29" s="145"/>
      <c r="O29" s="145"/>
      <c r="P29" s="145"/>
      <c r="Q29" s="14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348" t="str">
        <f>'1. паспорт местоположение'!A5:C5</f>
        <v>Год раскрытия информации: 2016 год</v>
      </c>
      <c r="B6" s="348"/>
      <c r="C6" s="348"/>
      <c r="D6" s="348"/>
      <c r="E6" s="348"/>
      <c r="F6" s="348"/>
      <c r="G6" s="348"/>
      <c r="H6" s="348"/>
      <c r="I6" s="348"/>
      <c r="J6" s="348"/>
      <c r="K6" s="348"/>
      <c r="L6" s="348"/>
      <c r="M6" s="348"/>
      <c r="N6" s="348"/>
      <c r="O6" s="348"/>
      <c r="P6" s="348"/>
      <c r="Q6" s="348"/>
      <c r="R6" s="348"/>
      <c r="S6" s="348"/>
      <c r="T6" s="348"/>
    </row>
    <row r="7" spans="1:20" s="12" customFormat="1" x14ac:dyDescent="0.2">
      <c r="A7" s="17"/>
      <c r="H7" s="16"/>
    </row>
    <row r="8" spans="1:20" s="12" customFormat="1" ht="18.75" x14ac:dyDescent="0.2">
      <c r="A8" s="352" t="s">
        <v>11</v>
      </c>
      <c r="B8" s="352"/>
      <c r="C8" s="352"/>
      <c r="D8" s="352"/>
      <c r="E8" s="352"/>
      <c r="F8" s="352"/>
      <c r="G8" s="352"/>
      <c r="H8" s="352"/>
      <c r="I8" s="352"/>
      <c r="J8" s="352"/>
      <c r="K8" s="352"/>
      <c r="L8" s="352"/>
      <c r="M8" s="352"/>
      <c r="N8" s="352"/>
      <c r="O8" s="352"/>
      <c r="P8" s="352"/>
      <c r="Q8" s="352"/>
      <c r="R8" s="352"/>
      <c r="S8" s="352"/>
      <c r="T8" s="352"/>
    </row>
    <row r="9" spans="1:20" s="12"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12" customFormat="1" ht="18.75" customHeight="1" x14ac:dyDescent="0.2">
      <c r="A10" s="354" t="str">
        <f>'1. паспорт местоположение'!A9:C9</f>
        <v>Акционерное общество "Янтарьэнерго" ДЗО  ПАО "Россети"</v>
      </c>
      <c r="B10" s="354"/>
      <c r="C10" s="354"/>
      <c r="D10" s="354"/>
      <c r="E10" s="354"/>
      <c r="F10" s="354"/>
      <c r="G10" s="354"/>
      <c r="H10" s="354"/>
      <c r="I10" s="354"/>
      <c r="J10" s="354"/>
      <c r="K10" s="354"/>
      <c r="L10" s="354"/>
      <c r="M10" s="354"/>
      <c r="N10" s="354"/>
      <c r="O10" s="354"/>
      <c r="P10" s="354"/>
      <c r="Q10" s="354"/>
      <c r="R10" s="354"/>
      <c r="S10" s="354"/>
      <c r="T10" s="354"/>
    </row>
    <row r="11" spans="1:20" s="12" customFormat="1" ht="18.75" customHeight="1" x14ac:dyDescent="0.2">
      <c r="A11" s="349" t="s">
        <v>10</v>
      </c>
      <c r="B11" s="349"/>
      <c r="C11" s="349"/>
      <c r="D11" s="349"/>
      <c r="E11" s="349"/>
      <c r="F11" s="349"/>
      <c r="G11" s="349"/>
      <c r="H11" s="349"/>
      <c r="I11" s="349"/>
      <c r="J11" s="349"/>
      <c r="K11" s="349"/>
      <c r="L11" s="349"/>
      <c r="M11" s="349"/>
      <c r="N11" s="349"/>
      <c r="O11" s="349"/>
      <c r="P11" s="349"/>
      <c r="Q11" s="349"/>
      <c r="R11" s="349"/>
      <c r="S11" s="349"/>
      <c r="T11" s="349"/>
    </row>
    <row r="12" spans="1:20" s="12"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12" customFormat="1" ht="18.75" customHeight="1" x14ac:dyDescent="0.2">
      <c r="A13" s="354" t="str">
        <f>'1. паспорт местоположение'!A12:C12</f>
        <v>A_prj_111001_3132</v>
      </c>
      <c r="B13" s="354"/>
      <c r="C13" s="354"/>
      <c r="D13" s="354"/>
      <c r="E13" s="354"/>
      <c r="F13" s="354"/>
      <c r="G13" s="354"/>
      <c r="H13" s="354"/>
      <c r="I13" s="354"/>
      <c r="J13" s="354"/>
      <c r="K13" s="354"/>
      <c r="L13" s="354"/>
      <c r="M13" s="354"/>
      <c r="N13" s="354"/>
      <c r="O13" s="354"/>
      <c r="P13" s="354"/>
      <c r="Q13" s="354"/>
      <c r="R13" s="354"/>
      <c r="S13" s="354"/>
      <c r="T13" s="354"/>
    </row>
    <row r="14" spans="1:20" s="12" customFormat="1" ht="18.75" customHeight="1" x14ac:dyDescent="0.2">
      <c r="A14" s="349" t="s">
        <v>9</v>
      </c>
      <c r="B14" s="349"/>
      <c r="C14" s="349"/>
      <c r="D14" s="349"/>
      <c r="E14" s="349"/>
      <c r="F14" s="349"/>
      <c r="G14" s="349"/>
      <c r="H14" s="349"/>
      <c r="I14" s="349"/>
      <c r="J14" s="349"/>
      <c r="K14" s="349"/>
      <c r="L14" s="349"/>
      <c r="M14" s="349"/>
      <c r="N14" s="349"/>
      <c r="O14" s="349"/>
      <c r="P14" s="349"/>
      <c r="Q14" s="349"/>
      <c r="R14" s="349"/>
      <c r="S14" s="349"/>
      <c r="T14" s="349"/>
    </row>
    <row r="15" spans="1:20" s="9" customFormat="1" ht="15.75" customHeight="1" x14ac:dyDescent="0.2">
      <c r="A15" s="357"/>
      <c r="B15" s="357"/>
      <c r="C15" s="357"/>
      <c r="D15" s="357"/>
      <c r="E15" s="357"/>
      <c r="F15" s="357"/>
      <c r="G15" s="357"/>
      <c r="H15" s="357"/>
      <c r="I15" s="357"/>
      <c r="J15" s="357"/>
      <c r="K15" s="357"/>
      <c r="L15" s="357"/>
      <c r="M15" s="357"/>
      <c r="N15" s="357"/>
      <c r="O15" s="357"/>
      <c r="P15" s="357"/>
      <c r="Q15" s="357"/>
      <c r="R15" s="357"/>
      <c r="S15" s="357"/>
      <c r="T15" s="357"/>
    </row>
    <row r="16" spans="1:20" s="3" customFormat="1" ht="12" x14ac:dyDescent="0.2">
      <c r="A16" s="354" t="str">
        <f>'1. паспорт местоположение'!A15</f>
        <v>Оборудование, не входящее в сметы строек</v>
      </c>
      <c r="B16" s="354"/>
      <c r="C16" s="354"/>
      <c r="D16" s="354"/>
      <c r="E16" s="354"/>
      <c r="F16" s="354"/>
      <c r="G16" s="354"/>
      <c r="H16" s="354"/>
      <c r="I16" s="354"/>
      <c r="J16" s="354"/>
      <c r="K16" s="354"/>
      <c r="L16" s="354"/>
      <c r="M16" s="354"/>
      <c r="N16" s="354"/>
      <c r="O16" s="354"/>
      <c r="P16" s="354"/>
      <c r="Q16" s="354"/>
      <c r="R16" s="354"/>
      <c r="S16" s="354"/>
      <c r="T16" s="354"/>
    </row>
    <row r="17" spans="1:113" s="3"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3"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3" customFormat="1" ht="15" customHeight="1" x14ac:dyDescent="0.2">
      <c r="A19" s="351" t="s">
        <v>520</v>
      </c>
      <c r="B19" s="351"/>
      <c r="C19" s="351"/>
      <c r="D19" s="351"/>
      <c r="E19" s="351"/>
      <c r="F19" s="351"/>
      <c r="G19" s="351"/>
      <c r="H19" s="351"/>
      <c r="I19" s="351"/>
      <c r="J19" s="351"/>
      <c r="K19" s="351"/>
      <c r="L19" s="351"/>
      <c r="M19" s="351"/>
      <c r="N19" s="351"/>
      <c r="O19" s="351"/>
      <c r="P19" s="351"/>
      <c r="Q19" s="351"/>
      <c r="R19" s="351"/>
      <c r="S19" s="351"/>
      <c r="T19" s="351"/>
    </row>
    <row r="20" spans="1:113" s="65"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113" ht="46.5" customHeight="1" x14ac:dyDescent="0.25">
      <c r="A21" s="366" t="s">
        <v>6</v>
      </c>
      <c r="B21" s="369" t="s">
        <v>238</v>
      </c>
      <c r="C21" s="370"/>
      <c r="D21" s="373" t="s">
        <v>132</v>
      </c>
      <c r="E21" s="369" t="s">
        <v>549</v>
      </c>
      <c r="F21" s="370"/>
      <c r="G21" s="369" t="s">
        <v>289</v>
      </c>
      <c r="H21" s="370"/>
      <c r="I21" s="369" t="s">
        <v>131</v>
      </c>
      <c r="J21" s="370"/>
      <c r="K21" s="373" t="s">
        <v>130</v>
      </c>
      <c r="L21" s="369" t="s">
        <v>129</v>
      </c>
      <c r="M21" s="370"/>
      <c r="N21" s="369" t="s">
        <v>545</v>
      </c>
      <c r="O21" s="370"/>
      <c r="P21" s="373" t="s">
        <v>128</v>
      </c>
      <c r="Q21" s="362" t="s">
        <v>127</v>
      </c>
      <c r="R21" s="363"/>
      <c r="S21" s="362" t="s">
        <v>126</v>
      </c>
      <c r="T21" s="364"/>
    </row>
    <row r="22" spans="1:113" ht="204.75" customHeight="1" x14ac:dyDescent="0.25">
      <c r="A22" s="367"/>
      <c r="B22" s="371"/>
      <c r="C22" s="372"/>
      <c r="D22" s="376"/>
      <c r="E22" s="371"/>
      <c r="F22" s="372"/>
      <c r="G22" s="371"/>
      <c r="H22" s="372"/>
      <c r="I22" s="371"/>
      <c r="J22" s="372"/>
      <c r="K22" s="374"/>
      <c r="L22" s="371"/>
      <c r="M22" s="372"/>
      <c r="N22" s="371"/>
      <c r="O22" s="372"/>
      <c r="P22" s="374"/>
      <c r="Q22" s="127" t="s">
        <v>125</v>
      </c>
      <c r="R22" s="127" t="s">
        <v>519</v>
      </c>
      <c r="S22" s="127" t="s">
        <v>124</v>
      </c>
      <c r="T22" s="127" t="s">
        <v>123</v>
      </c>
    </row>
    <row r="23" spans="1:113" ht="51.75" customHeight="1" x14ac:dyDescent="0.25">
      <c r="A23" s="368"/>
      <c r="B23" s="195" t="s">
        <v>121</v>
      </c>
      <c r="C23" s="195" t="s">
        <v>122</v>
      </c>
      <c r="D23" s="374"/>
      <c r="E23" s="195" t="s">
        <v>121</v>
      </c>
      <c r="F23" s="195" t="s">
        <v>122</v>
      </c>
      <c r="G23" s="195" t="s">
        <v>121</v>
      </c>
      <c r="H23" s="195" t="s">
        <v>122</v>
      </c>
      <c r="I23" s="195" t="s">
        <v>121</v>
      </c>
      <c r="J23" s="195" t="s">
        <v>122</v>
      </c>
      <c r="K23" s="195" t="s">
        <v>121</v>
      </c>
      <c r="L23" s="195" t="s">
        <v>121</v>
      </c>
      <c r="M23" s="195" t="s">
        <v>122</v>
      </c>
      <c r="N23" s="195" t="s">
        <v>121</v>
      </c>
      <c r="O23" s="195" t="s">
        <v>122</v>
      </c>
      <c r="P23" s="196" t="s">
        <v>121</v>
      </c>
      <c r="Q23" s="127" t="s">
        <v>121</v>
      </c>
      <c r="R23" s="127" t="s">
        <v>121</v>
      </c>
      <c r="S23" s="127" t="s">
        <v>121</v>
      </c>
      <c r="T23" s="127" t="s">
        <v>121</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98"/>
      <c r="R25" s="67"/>
      <c r="S25" s="198"/>
      <c r="T25" s="67"/>
    </row>
    <row r="26" spans="1:113" ht="3" customHeight="1" x14ac:dyDescent="0.25"/>
    <row r="27" spans="1:113" s="63" customFormat="1" ht="12.75" x14ac:dyDescent="0.2">
      <c r="B27" s="64"/>
      <c r="C27" s="64"/>
      <c r="K27" s="64"/>
    </row>
    <row r="28" spans="1:113" s="63" customFormat="1" x14ac:dyDescent="0.25">
      <c r="B28" s="61" t="s">
        <v>120</v>
      </c>
      <c r="C28" s="61"/>
      <c r="D28" s="61"/>
      <c r="E28" s="61"/>
      <c r="F28" s="61"/>
      <c r="G28" s="61"/>
      <c r="H28" s="61"/>
      <c r="I28" s="61"/>
      <c r="J28" s="61"/>
      <c r="K28" s="61"/>
      <c r="L28" s="61"/>
      <c r="M28" s="61"/>
      <c r="N28" s="61"/>
      <c r="O28" s="61"/>
      <c r="P28" s="61"/>
      <c r="Q28" s="61"/>
      <c r="R28" s="61"/>
    </row>
    <row r="29" spans="1:113" x14ac:dyDescent="0.25">
      <c r="B29" s="375" t="s">
        <v>555</v>
      </c>
      <c r="C29" s="375"/>
      <c r="D29" s="375"/>
      <c r="E29" s="375"/>
      <c r="F29" s="375"/>
      <c r="G29" s="375"/>
      <c r="H29" s="375"/>
      <c r="I29" s="375"/>
      <c r="J29" s="375"/>
      <c r="K29" s="375"/>
      <c r="L29" s="375"/>
      <c r="M29" s="375"/>
      <c r="N29" s="375"/>
      <c r="O29" s="375"/>
      <c r="P29" s="375"/>
      <c r="Q29" s="375"/>
      <c r="R29" s="37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518</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119</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118</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117</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2" customFormat="1" x14ac:dyDescent="0.2">
      <c r="A6" s="199"/>
      <c r="B6" s="199"/>
      <c r="C6" s="199"/>
      <c r="D6" s="199"/>
      <c r="E6" s="199"/>
      <c r="F6" s="199"/>
      <c r="G6" s="199"/>
      <c r="H6" s="199"/>
      <c r="I6" s="199"/>
      <c r="J6" s="199"/>
      <c r="K6" s="199"/>
      <c r="L6" s="199"/>
      <c r="M6" s="199"/>
      <c r="N6" s="199"/>
      <c r="O6" s="199"/>
      <c r="P6" s="199"/>
      <c r="Q6" s="199"/>
      <c r="R6" s="199"/>
      <c r="S6" s="199"/>
      <c r="T6" s="199"/>
    </row>
    <row r="7" spans="1:27" s="12" customFormat="1" ht="18.75" x14ac:dyDescent="0.2">
      <c r="E7" s="352" t="s">
        <v>11</v>
      </c>
      <c r="F7" s="352"/>
      <c r="G7" s="352"/>
      <c r="H7" s="352"/>
      <c r="I7" s="352"/>
      <c r="J7" s="352"/>
      <c r="K7" s="352"/>
      <c r="L7" s="352"/>
      <c r="M7" s="352"/>
      <c r="N7" s="352"/>
      <c r="O7" s="352"/>
      <c r="P7" s="352"/>
      <c r="Q7" s="352"/>
      <c r="R7" s="352"/>
      <c r="S7" s="352"/>
      <c r="T7" s="352"/>
      <c r="U7" s="352"/>
      <c r="V7" s="352"/>
      <c r="W7" s="352"/>
      <c r="X7" s="352"/>
      <c r="Y7" s="3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54" t="str">
        <f>'1. паспорт местоположение'!A9</f>
        <v>Акционерное общество "Янтарьэнерго" ДЗО  ПАО "Россети"</v>
      </c>
      <c r="F9" s="354"/>
      <c r="G9" s="354"/>
      <c r="H9" s="354"/>
      <c r="I9" s="354"/>
      <c r="J9" s="354"/>
      <c r="K9" s="354"/>
      <c r="L9" s="354"/>
      <c r="M9" s="354"/>
      <c r="N9" s="354"/>
      <c r="O9" s="354"/>
      <c r="P9" s="354"/>
      <c r="Q9" s="354"/>
      <c r="R9" s="354"/>
      <c r="S9" s="354"/>
      <c r="T9" s="354"/>
      <c r="U9" s="354"/>
      <c r="V9" s="354"/>
      <c r="W9" s="354"/>
      <c r="X9" s="354"/>
      <c r="Y9" s="354"/>
    </row>
    <row r="10" spans="1:27" s="12" customFormat="1" ht="18.75" customHeight="1" x14ac:dyDescent="0.2">
      <c r="E10" s="349" t="s">
        <v>10</v>
      </c>
      <c r="F10" s="349"/>
      <c r="G10" s="349"/>
      <c r="H10" s="349"/>
      <c r="I10" s="349"/>
      <c r="J10" s="349"/>
      <c r="K10" s="349"/>
      <c r="L10" s="349"/>
      <c r="M10" s="349"/>
      <c r="N10" s="349"/>
      <c r="O10" s="349"/>
      <c r="P10" s="349"/>
      <c r="Q10" s="349"/>
      <c r="R10" s="349"/>
      <c r="S10" s="349"/>
      <c r="T10" s="349"/>
      <c r="U10" s="349"/>
      <c r="V10" s="349"/>
      <c r="W10" s="349"/>
      <c r="X10" s="349"/>
      <c r="Y10" s="3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54" t="str">
        <f>'1. паспорт местоположение'!A12</f>
        <v>A_prj_111001_3132</v>
      </c>
      <c r="F12" s="354"/>
      <c r="G12" s="354"/>
      <c r="H12" s="354"/>
      <c r="I12" s="354"/>
      <c r="J12" s="354"/>
      <c r="K12" s="354"/>
      <c r="L12" s="354"/>
      <c r="M12" s="354"/>
      <c r="N12" s="354"/>
      <c r="O12" s="354"/>
      <c r="P12" s="354"/>
      <c r="Q12" s="354"/>
      <c r="R12" s="354"/>
      <c r="S12" s="354"/>
      <c r="T12" s="354"/>
      <c r="U12" s="354"/>
      <c r="V12" s="354"/>
      <c r="W12" s="354"/>
      <c r="X12" s="354"/>
      <c r="Y12" s="354"/>
    </row>
    <row r="13" spans="1:27" s="12" customFormat="1" ht="18.75" customHeight="1" x14ac:dyDescent="0.2">
      <c r="E13" s="349" t="s">
        <v>9</v>
      </c>
      <c r="F13" s="349"/>
      <c r="G13" s="349"/>
      <c r="H13" s="349"/>
      <c r="I13" s="349"/>
      <c r="J13" s="349"/>
      <c r="K13" s="349"/>
      <c r="L13" s="349"/>
      <c r="M13" s="349"/>
      <c r="N13" s="349"/>
      <c r="O13" s="349"/>
      <c r="P13" s="349"/>
      <c r="Q13" s="349"/>
      <c r="R13" s="349"/>
      <c r="S13" s="349"/>
      <c r="T13" s="349"/>
      <c r="U13" s="349"/>
      <c r="V13" s="349"/>
      <c r="W13" s="349"/>
      <c r="X13" s="349"/>
      <c r="Y13" s="3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54" t="str">
        <f>'1. паспорт местоположение'!A15</f>
        <v>Оборудование, не входящее в сметы строек</v>
      </c>
      <c r="F15" s="354"/>
      <c r="G15" s="354"/>
      <c r="H15" s="354"/>
      <c r="I15" s="354"/>
      <c r="J15" s="354"/>
      <c r="K15" s="354"/>
      <c r="L15" s="354"/>
      <c r="M15" s="354"/>
      <c r="N15" s="354"/>
      <c r="O15" s="354"/>
      <c r="P15" s="354"/>
      <c r="Q15" s="354"/>
      <c r="R15" s="354"/>
      <c r="S15" s="354"/>
      <c r="T15" s="354"/>
      <c r="U15" s="354"/>
      <c r="V15" s="354"/>
      <c r="W15" s="354"/>
      <c r="X15" s="354"/>
      <c r="Y15" s="354"/>
    </row>
    <row r="16" spans="1:27" s="3"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522</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65" customFormat="1" ht="21" customHeight="1" x14ac:dyDescent="0.25"/>
    <row r="21" spans="1:27" ht="15.75" customHeight="1" x14ac:dyDescent="0.25">
      <c r="A21" s="377" t="s">
        <v>6</v>
      </c>
      <c r="B21" s="379" t="s">
        <v>529</v>
      </c>
      <c r="C21" s="380"/>
      <c r="D21" s="379" t="s">
        <v>531</v>
      </c>
      <c r="E21" s="380"/>
      <c r="F21" s="362" t="s">
        <v>104</v>
      </c>
      <c r="G21" s="364"/>
      <c r="H21" s="364"/>
      <c r="I21" s="363"/>
      <c r="J21" s="377" t="s">
        <v>532</v>
      </c>
      <c r="K21" s="379" t="s">
        <v>533</v>
      </c>
      <c r="L21" s="380"/>
      <c r="M21" s="379" t="s">
        <v>534</v>
      </c>
      <c r="N21" s="380"/>
      <c r="O21" s="379" t="s">
        <v>521</v>
      </c>
      <c r="P21" s="380"/>
      <c r="Q21" s="379" t="s">
        <v>137</v>
      </c>
      <c r="R21" s="380"/>
      <c r="S21" s="377" t="s">
        <v>136</v>
      </c>
      <c r="T21" s="377" t="s">
        <v>535</v>
      </c>
      <c r="U21" s="377" t="s">
        <v>530</v>
      </c>
      <c r="V21" s="379" t="s">
        <v>135</v>
      </c>
      <c r="W21" s="380"/>
      <c r="X21" s="362" t="s">
        <v>127</v>
      </c>
      <c r="Y21" s="364"/>
      <c r="Z21" s="362" t="s">
        <v>126</v>
      </c>
      <c r="AA21" s="364"/>
    </row>
    <row r="22" spans="1:27" ht="216" customHeight="1" x14ac:dyDescent="0.25">
      <c r="A22" s="383"/>
      <c r="B22" s="381"/>
      <c r="C22" s="382"/>
      <c r="D22" s="381"/>
      <c r="E22" s="382"/>
      <c r="F22" s="362" t="s">
        <v>134</v>
      </c>
      <c r="G22" s="363"/>
      <c r="H22" s="362" t="s">
        <v>133</v>
      </c>
      <c r="I22" s="363"/>
      <c r="J22" s="378"/>
      <c r="K22" s="381"/>
      <c r="L22" s="382"/>
      <c r="M22" s="381"/>
      <c r="N22" s="382"/>
      <c r="O22" s="381"/>
      <c r="P22" s="382"/>
      <c r="Q22" s="381"/>
      <c r="R22" s="382"/>
      <c r="S22" s="378"/>
      <c r="T22" s="378"/>
      <c r="U22" s="378"/>
      <c r="V22" s="381"/>
      <c r="W22" s="382"/>
      <c r="X22" s="127" t="s">
        <v>125</v>
      </c>
      <c r="Y22" s="127" t="s">
        <v>519</v>
      </c>
      <c r="Z22" s="127" t="s">
        <v>124</v>
      </c>
      <c r="AA22" s="127" t="s">
        <v>123</v>
      </c>
    </row>
    <row r="23" spans="1:27" ht="60" customHeight="1" x14ac:dyDescent="0.25">
      <c r="A23" s="378"/>
      <c r="B23" s="193" t="s">
        <v>121</v>
      </c>
      <c r="C23" s="193" t="s">
        <v>122</v>
      </c>
      <c r="D23" s="128" t="s">
        <v>121</v>
      </c>
      <c r="E23" s="128" t="s">
        <v>122</v>
      </c>
      <c r="F23" s="128" t="s">
        <v>121</v>
      </c>
      <c r="G23" s="128" t="s">
        <v>122</v>
      </c>
      <c r="H23" s="128" t="s">
        <v>121</v>
      </c>
      <c r="I23" s="128" t="s">
        <v>122</v>
      </c>
      <c r="J23" s="128" t="s">
        <v>121</v>
      </c>
      <c r="K23" s="128" t="s">
        <v>121</v>
      </c>
      <c r="L23" s="128" t="s">
        <v>122</v>
      </c>
      <c r="M23" s="128" t="s">
        <v>121</v>
      </c>
      <c r="N23" s="128" t="s">
        <v>122</v>
      </c>
      <c r="O23" s="128" t="s">
        <v>121</v>
      </c>
      <c r="P23" s="128" t="s">
        <v>122</v>
      </c>
      <c r="Q23" s="128" t="s">
        <v>121</v>
      </c>
      <c r="R23" s="128" t="s">
        <v>122</v>
      </c>
      <c r="S23" s="128" t="s">
        <v>121</v>
      </c>
      <c r="T23" s="128" t="s">
        <v>121</v>
      </c>
      <c r="U23" s="128" t="s">
        <v>121</v>
      </c>
      <c r="V23" s="128" t="s">
        <v>121</v>
      </c>
      <c r="W23" s="128" t="s">
        <v>122</v>
      </c>
      <c r="X23" s="128" t="s">
        <v>121</v>
      </c>
      <c r="Y23" s="128" t="s">
        <v>121</v>
      </c>
      <c r="Z23" s="127" t="s">
        <v>121</v>
      </c>
      <c r="AA23" s="127" t="s">
        <v>121</v>
      </c>
    </row>
    <row r="24" spans="1:27"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x14ac:dyDescent="0.25">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x14ac:dyDescent="0.25">
      <c r="X26" s="129"/>
      <c r="Y26" s="130"/>
      <c r="Z26" s="58"/>
      <c r="AA26" s="58"/>
    </row>
    <row r="27" spans="1:27" s="63" customFormat="1" ht="12.75" x14ac:dyDescent="0.2">
      <c r="A27" s="64"/>
      <c r="B27" s="64"/>
      <c r="C27" s="64"/>
      <c r="E27" s="64"/>
      <c r="X27" s="131"/>
      <c r="Y27" s="131"/>
      <c r="Z27" s="131"/>
      <c r="AA27" s="131"/>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60"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348" t="str">
        <f>'1. паспорт местоположение'!A5:C5</f>
        <v>Год раскрытия информации: 2016 год</v>
      </c>
      <c r="B5" s="348"/>
      <c r="C5" s="348"/>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2" customFormat="1" ht="18.75" x14ac:dyDescent="0.3">
      <c r="A6" s="17"/>
      <c r="E6" s="16"/>
      <c r="F6" s="16"/>
      <c r="G6" s="15"/>
    </row>
    <row r="7" spans="1:29" s="12" customFormat="1" ht="18.75" x14ac:dyDescent="0.2">
      <c r="A7" s="352" t="s">
        <v>11</v>
      </c>
      <c r="B7" s="352"/>
      <c r="C7" s="352"/>
      <c r="D7" s="13"/>
      <c r="E7" s="13"/>
      <c r="F7" s="13"/>
      <c r="G7" s="13"/>
      <c r="H7" s="13"/>
      <c r="I7" s="13"/>
      <c r="J7" s="13"/>
      <c r="K7" s="13"/>
      <c r="L7" s="13"/>
      <c r="M7" s="13"/>
      <c r="N7" s="13"/>
      <c r="O7" s="13"/>
      <c r="P7" s="13"/>
      <c r="Q7" s="13"/>
      <c r="R7" s="13"/>
      <c r="S7" s="13"/>
      <c r="T7" s="13"/>
      <c r="U7" s="13"/>
    </row>
    <row r="8" spans="1:29" s="12" customFormat="1" ht="18.75" x14ac:dyDescent="0.2">
      <c r="A8" s="352"/>
      <c r="B8" s="352"/>
      <c r="C8" s="352"/>
      <c r="D8" s="14"/>
      <c r="E8" s="14"/>
      <c r="F8" s="14"/>
      <c r="G8" s="14"/>
      <c r="H8" s="13"/>
      <c r="I8" s="13"/>
      <c r="J8" s="13"/>
      <c r="K8" s="13"/>
      <c r="L8" s="13"/>
      <c r="M8" s="13"/>
      <c r="N8" s="13"/>
      <c r="O8" s="13"/>
      <c r="P8" s="13"/>
      <c r="Q8" s="13"/>
      <c r="R8" s="13"/>
      <c r="S8" s="13"/>
      <c r="T8" s="13"/>
      <c r="U8" s="13"/>
    </row>
    <row r="9" spans="1:29" s="12" customFormat="1" ht="18.75" x14ac:dyDescent="0.2">
      <c r="A9" s="354" t="str">
        <f>'1. паспорт местоположение'!A9:C9</f>
        <v>Акционерное общество "Янтарьэнерго" ДЗО  ПАО "Россети"</v>
      </c>
      <c r="B9" s="354"/>
      <c r="C9" s="354"/>
      <c r="D9" s="8"/>
      <c r="E9" s="8"/>
      <c r="F9" s="8"/>
      <c r="G9" s="8"/>
      <c r="H9" s="13"/>
      <c r="I9" s="13"/>
      <c r="J9" s="13"/>
      <c r="K9" s="13"/>
      <c r="L9" s="13"/>
      <c r="M9" s="13"/>
      <c r="N9" s="13"/>
      <c r="O9" s="13"/>
      <c r="P9" s="13"/>
      <c r="Q9" s="13"/>
      <c r="R9" s="13"/>
      <c r="S9" s="13"/>
      <c r="T9" s="13"/>
      <c r="U9" s="13"/>
    </row>
    <row r="10" spans="1:29" s="12" customFormat="1" ht="18.75" x14ac:dyDescent="0.2">
      <c r="A10" s="349" t="s">
        <v>10</v>
      </c>
      <c r="B10" s="349"/>
      <c r="C10" s="349"/>
      <c r="D10" s="6"/>
      <c r="E10" s="6"/>
      <c r="F10" s="6"/>
      <c r="G10" s="6"/>
      <c r="H10" s="13"/>
      <c r="I10" s="13"/>
      <c r="J10" s="13"/>
      <c r="K10" s="13"/>
      <c r="L10" s="13"/>
      <c r="M10" s="13"/>
      <c r="N10" s="13"/>
      <c r="O10" s="13"/>
      <c r="P10" s="13"/>
      <c r="Q10" s="13"/>
      <c r="R10" s="13"/>
      <c r="S10" s="13"/>
      <c r="T10" s="13"/>
      <c r="U10" s="13"/>
    </row>
    <row r="11" spans="1:29" s="12" customFormat="1" ht="18.75" x14ac:dyDescent="0.2">
      <c r="A11" s="352"/>
      <c r="B11" s="352"/>
      <c r="C11" s="352"/>
      <c r="D11" s="14"/>
      <c r="E11" s="14"/>
      <c r="F11" s="14"/>
      <c r="G11" s="14"/>
      <c r="H11" s="13"/>
      <c r="I11" s="13"/>
      <c r="J11" s="13"/>
      <c r="K11" s="13"/>
      <c r="L11" s="13"/>
      <c r="M11" s="13"/>
      <c r="N11" s="13"/>
      <c r="O11" s="13"/>
      <c r="P11" s="13"/>
      <c r="Q11" s="13"/>
      <c r="R11" s="13"/>
      <c r="S11" s="13"/>
      <c r="T11" s="13"/>
      <c r="U11" s="13"/>
    </row>
    <row r="12" spans="1:29" s="12" customFormat="1" ht="18.75" x14ac:dyDescent="0.2">
      <c r="A12" s="354" t="str">
        <f>'1. паспорт местоположение'!A12:C12</f>
        <v>A_prj_111001_3132</v>
      </c>
      <c r="B12" s="354"/>
      <c r="C12" s="354"/>
      <c r="D12" s="8"/>
      <c r="E12" s="8"/>
      <c r="F12" s="8"/>
      <c r="G12" s="8"/>
      <c r="H12" s="13"/>
      <c r="I12" s="13"/>
      <c r="J12" s="13"/>
      <c r="K12" s="13"/>
      <c r="L12" s="13"/>
      <c r="M12" s="13"/>
      <c r="N12" s="13"/>
      <c r="O12" s="13"/>
      <c r="P12" s="13"/>
      <c r="Q12" s="13"/>
      <c r="R12" s="13"/>
      <c r="S12" s="13"/>
      <c r="T12" s="13"/>
      <c r="U12" s="13"/>
    </row>
    <row r="13" spans="1:29" s="12" customFormat="1" ht="18.75" x14ac:dyDescent="0.2">
      <c r="A13" s="349" t="s">
        <v>9</v>
      </c>
      <c r="B13" s="349"/>
      <c r="C13" s="3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7"/>
      <c r="B14" s="357"/>
      <c r="C14" s="357"/>
      <c r="D14" s="10"/>
      <c r="E14" s="10"/>
      <c r="F14" s="10"/>
      <c r="G14" s="10"/>
      <c r="H14" s="10"/>
      <c r="I14" s="10"/>
      <c r="J14" s="10"/>
      <c r="K14" s="10"/>
      <c r="L14" s="10"/>
      <c r="M14" s="10"/>
      <c r="N14" s="10"/>
      <c r="O14" s="10"/>
      <c r="P14" s="10"/>
      <c r="Q14" s="10"/>
      <c r="R14" s="10"/>
      <c r="S14" s="10"/>
      <c r="T14" s="10"/>
      <c r="U14" s="10"/>
    </row>
    <row r="15" spans="1:29" s="3" customFormat="1" ht="12" x14ac:dyDescent="0.2">
      <c r="A15" s="354" t="str">
        <f>'1. паспорт местоположение'!A15</f>
        <v>Оборудование, не входящее в сметы строек</v>
      </c>
      <c r="B15" s="354"/>
      <c r="C15" s="354"/>
      <c r="D15" s="8"/>
      <c r="E15" s="8"/>
      <c r="F15" s="8"/>
      <c r="G15" s="8"/>
      <c r="H15" s="8"/>
      <c r="I15" s="8"/>
      <c r="J15" s="8"/>
      <c r="K15" s="8"/>
      <c r="L15" s="8"/>
      <c r="M15" s="8"/>
      <c r="N15" s="8"/>
      <c r="O15" s="8"/>
      <c r="P15" s="8"/>
      <c r="Q15" s="8"/>
      <c r="R15" s="8"/>
      <c r="S15" s="8"/>
      <c r="T15" s="8"/>
      <c r="U15" s="8"/>
    </row>
    <row r="16" spans="1:29" s="3" customFormat="1" ht="15" customHeight="1" x14ac:dyDescent="0.2">
      <c r="A16" s="349" t="s">
        <v>7</v>
      </c>
      <c r="B16" s="349"/>
      <c r="C16" s="349"/>
      <c r="D16" s="6"/>
      <c r="E16" s="6"/>
      <c r="F16" s="6"/>
      <c r="G16" s="6"/>
      <c r="H16" s="6"/>
      <c r="I16" s="6"/>
      <c r="J16" s="6"/>
      <c r="K16" s="6"/>
      <c r="L16" s="6"/>
      <c r="M16" s="6"/>
      <c r="N16" s="6"/>
      <c r="O16" s="6"/>
      <c r="P16" s="6"/>
      <c r="Q16" s="6"/>
      <c r="R16" s="6"/>
      <c r="S16" s="6"/>
      <c r="T16" s="6"/>
      <c r="U16" s="6"/>
    </row>
    <row r="17" spans="1:21" s="3" customFormat="1" ht="15" customHeight="1" x14ac:dyDescent="0.2">
      <c r="A17" s="355"/>
      <c r="B17" s="355"/>
      <c r="C17" s="355"/>
      <c r="D17" s="4"/>
      <c r="E17" s="4"/>
      <c r="F17" s="4"/>
      <c r="G17" s="4"/>
      <c r="H17" s="4"/>
      <c r="I17" s="4"/>
      <c r="J17" s="4"/>
      <c r="K17" s="4"/>
      <c r="L17" s="4"/>
      <c r="M17" s="4"/>
      <c r="N17" s="4"/>
      <c r="O17" s="4"/>
      <c r="P17" s="4"/>
      <c r="Q17" s="4"/>
      <c r="R17" s="4"/>
    </row>
    <row r="18" spans="1:21" s="3" customFormat="1" ht="27.75" customHeight="1" x14ac:dyDescent="0.2">
      <c r="A18" s="350" t="s">
        <v>514</v>
      </c>
      <c r="B18" s="350"/>
      <c r="C18" s="3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527</v>
      </c>
      <c r="C22" s="34" t="str">
        <f>'1. паспорт местоположение'!C23</f>
        <v>обеспечение хозяйственной деятельности</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573</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547</v>
      </c>
      <c r="C24" s="29" t="s">
        <v>570</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548</v>
      </c>
      <c r="C25" s="29" t="s">
        <v>571</v>
      </c>
      <c r="D25" s="27"/>
      <c r="E25" s="27"/>
      <c r="F25" s="27"/>
      <c r="G25" s="27"/>
      <c r="H25" s="27"/>
      <c r="I25" s="27"/>
      <c r="J25" s="27"/>
      <c r="K25" s="27"/>
      <c r="L25" s="27"/>
      <c r="M25" s="27"/>
      <c r="N25" s="27"/>
      <c r="O25" s="27"/>
      <c r="P25" s="27"/>
      <c r="Q25" s="27"/>
      <c r="R25" s="27"/>
      <c r="S25" s="27"/>
      <c r="T25" s="27"/>
      <c r="U25" s="27"/>
    </row>
    <row r="26" spans="1:21" ht="42.75" customHeight="1" x14ac:dyDescent="0.25">
      <c r="A26" s="28" t="s">
        <v>61</v>
      </c>
      <c r="B26" s="30" t="s">
        <v>246</v>
      </c>
      <c r="C26" s="29" t="s">
        <v>572</v>
      </c>
      <c r="D26" s="27"/>
      <c r="E26" s="27"/>
      <c r="F26" s="27"/>
      <c r="G26" s="27"/>
      <c r="H26" s="27"/>
      <c r="I26" s="27"/>
      <c r="J26" s="27"/>
      <c r="K26" s="27"/>
      <c r="L26" s="27"/>
      <c r="M26" s="27"/>
      <c r="N26" s="27"/>
      <c r="O26" s="27"/>
      <c r="P26" s="27"/>
      <c r="Q26" s="27"/>
      <c r="R26" s="27"/>
      <c r="S26" s="27"/>
      <c r="T26" s="27"/>
      <c r="U26" s="27"/>
    </row>
    <row r="27" spans="1:21" ht="42.75" customHeight="1" x14ac:dyDescent="0.25">
      <c r="A27" s="28" t="s">
        <v>60</v>
      </c>
      <c r="B27" s="30" t="s">
        <v>528</v>
      </c>
      <c r="C27" s="29" t="s">
        <v>574</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29" t="s">
        <v>572</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29" t="s">
        <v>572</v>
      </c>
      <c r="D29" s="27"/>
      <c r="E29" s="27"/>
      <c r="F29" s="27"/>
      <c r="G29" s="27"/>
      <c r="H29" s="27"/>
      <c r="I29" s="27"/>
      <c r="J29" s="27"/>
      <c r="K29" s="27"/>
      <c r="L29" s="27"/>
      <c r="M29" s="27"/>
      <c r="N29" s="27"/>
      <c r="O29" s="27"/>
      <c r="P29" s="27"/>
      <c r="Q29" s="27"/>
      <c r="R29" s="27"/>
      <c r="S29" s="27"/>
      <c r="T29" s="27"/>
      <c r="U29" s="27"/>
    </row>
    <row r="30" spans="1:21" ht="42.75" customHeight="1" x14ac:dyDescent="0.25">
      <c r="A30" s="28" t="s">
        <v>75</v>
      </c>
      <c r="B30" s="29" t="s">
        <v>55</v>
      </c>
      <c r="C30" s="29" t="s">
        <v>575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71</v>
      </c>
    </row>
    <row r="2" spans="1:28" ht="18.75" x14ac:dyDescent="0.3">
      <c r="Z2" s="15" t="s">
        <v>12</v>
      </c>
    </row>
    <row r="3" spans="1:28" ht="18.75" x14ac:dyDescent="0.3">
      <c r="Z3" s="15" t="s">
        <v>70</v>
      </c>
    </row>
    <row r="4" spans="1:28" ht="18.75" customHeight="1" x14ac:dyDescent="0.25">
      <c r="A4" s="348" t="str">
        <f>'1. паспорт местоположение'!A5:C5</f>
        <v>Год раскрытия информации: 2016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11</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90"/>
      <c r="AB6" s="190"/>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90"/>
      <c r="AB7" s="190"/>
    </row>
    <row r="8" spans="1:28" x14ac:dyDescent="0.25">
      <c r="A8" s="354" t="str">
        <f>'1. паспорт местоположение'!A9</f>
        <v>Акционерное общество "Янтарьэнерго" ДЗО  ПАО "Россети"</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191"/>
      <c r="AB8" s="191"/>
    </row>
    <row r="9" spans="1:28" ht="15.75" x14ac:dyDescent="0.25">
      <c r="A9" s="349" t="s">
        <v>10</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192"/>
      <c r="AB9" s="192"/>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90"/>
      <c r="AB10" s="190"/>
    </row>
    <row r="11" spans="1:28" x14ac:dyDescent="0.25">
      <c r="A11" s="354" t="str">
        <f>'1. паспорт местоположение'!A12:C12</f>
        <v>A_prj_111001_3132</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191"/>
      <c r="AB11" s="191"/>
    </row>
    <row r="12" spans="1:28" ht="15.75" x14ac:dyDescent="0.25">
      <c r="A12" s="349" t="s">
        <v>9</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192"/>
      <c r="AB12" s="192"/>
    </row>
    <row r="13" spans="1:28" ht="18.75" x14ac:dyDescent="0.25">
      <c r="A13" s="357"/>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11"/>
      <c r="AB13" s="11"/>
    </row>
    <row r="14" spans="1:28" x14ac:dyDescent="0.25">
      <c r="A14" s="354" t="str">
        <f>'1. паспорт местоположение'!A15</f>
        <v>Оборудование, не входящее в сметы строек</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191"/>
      <c r="AB14" s="191"/>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192"/>
      <c r="AB15" s="192"/>
    </row>
    <row r="16" spans="1:28"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201"/>
      <c r="AB16" s="201"/>
    </row>
    <row r="17" spans="1:28"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201"/>
      <c r="AB17" s="201"/>
    </row>
    <row r="18" spans="1:28"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201"/>
      <c r="AB18" s="201"/>
    </row>
    <row r="19" spans="1:28"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201"/>
      <c r="AB19" s="201"/>
    </row>
    <row r="20" spans="1:28"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202"/>
      <c r="AB20" s="202"/>
    </row>
    <row r="21" spans="1:28" x14ac:dyDescent="0.25">
      <c r="A21" s="385"/>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202"/>
      <c r="AB21" s="202"/>
    </row>
    <row r="22" spans="1:28" x14ac:dyDescent="0.25">
      <c r="A22" s="386" t="s">
        <v>546</v>
      </c>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386"/>
      <c r="Z22" s="386"/>
      <c r="AA22" s="203"/>
      <c r="AB22" s="203"/>
    </row>
    <row r="23" spans="1:28" ht="32.25" customHeight="1" x14ac:dyDescent="0.25">
      <c r="A23" s="388" t="s">
        <v>391</v>
      </c>
      <c r="B23" s="389"/>
      <c r="C23" s="389"/>
      <c r="D23" s="389"/>
      <c r="E23" s="389"/>
      <c r="F23" s="389"/>
      <c r="G23" s="389"/>
      <c r="H23" s="389"/>
      <c r="I23" s="389"/>
      <c r="J23" s="389"/>
      <c r="K23" s="389"/>
      <c r="L23" s="390"/>
      <c r="M23" s="387" t="s">
        <v>392</v>
      </c>
      <c r="N23" s="387"/>
      <c r="O23" s="387"/>
      <c r="P23" s="387"/>
      <c r="Q23" s="387"/>
      <c r="R23" s="387"/>
      <c r="S23" s="387"/>
      <c r="T23" s="387"/>
      <c r="U23" s="387"/>
      <c r="V23" s="387"/>
      <c r="W23" s="387"/>
      <c r="X23" s="387"/>
      <c r="Y23" s="387"/>
      <c r="Z23" s="387"/>
    </row>
    <row r="24" spans="1:28" ht="151.5" customHeight="1" x14ac:dyDescent="0.25">
      <c r="A24" s="124" t="s">
        <v>249</v>
      </c>
      <c r="B24" s="125" t="s">
        <v>278</v>
      </c>
      <c r="C24" s="124" t="s">
        <v>384</v>
      </c>
      <c r="D24" s="124" t="s">
        <v>250</v>
      </c>
      <c r="E24" s="124" t="s">
        <v>385</v>
      </c>
      <c r="F24" s="124" t="s">
        <v>387</v>
      </c>
      <c r="G24" s="124" t="s">
        <v>386</v>
      </c>
      <c r="H24" s="124" t="s">
        <v>251</v>
      </c>
      <c r="I24" s="124" t="s">
        <v>388</v>
      </c>
      <c r="J24" s="124" t="s">
        <v>283</v>
      </c>
      <c r="K24" s="125" t="s">
        <v>277</v>
      </c>
      <c r="L24" s="125" t="s">
        <v>252</v>
      </c>
      <c r="M24" s="126" t="s">
        <v>297</v>
      </c>
      <c r="N24" s="125" t="s">
        <v>557</v>
      </c>
      <c r="O24" s="124" t="s">
        <v>294</v>
      </c>
      <c r="P24" s="124" t="s">
        <v>295</v>
      </c>
      <c r="Q24" s="124" t="s">
        <v>293</v>
      </c>
      <c r="R24" s="124" t="s">
        <v>251</v>
      </c>
      <c r="S24" s="124" t="s">
        <v>292</v>
      </c>
      <c r="T24" s="124" t="s">
        <v>291</v>
      </c>
      <c r="U24" s="124" t="s">
        <v>383</v>
      </c>
      <c r="V24" s="124" t="s">
        <v>293</v>
      </c>
      <c r="W24" s="139" t="s">
        <v>276</v>
      </c>
      <c r="X24" s="139" t="s">
        <v>308</v>
      </c>
      <c r="Y24" s="139" t="s">
        <v>309</v>
      </c>
      <c r="Z24" s="141" t="s">
        <v>306</v>
      </c>
    </row>
    <row r="25" spans="1:28" ht="16.5" customHeight="1" x14ac:dyDescent="0.25">
      <c r="A25" s="124">
        <v>1</v>
      </c>
      <c r="B25" s="125">
        <v>2</v>
      </c>
      <c r="C25" s="124">
        <v>3</v>
      </c>
      <c r="D25" s="125">
        <v>4</v>
      </c>
      <c r="E25" s="124">
        <v>5</v>
      </c>
      <c r="F25" s="125">
        <v>6</v>
      </c>
      <c r="G25" s="124">
        <v>7</v>
      </c>
      <c r="H25" s="125">
        <v>8</v>
      </c>
      <c r="I25" s="124">
        <v>9</v>
      </c>
      <c r="J25" s="125">
        <v>10</v>
      </c>
      <c r="K25" s="204">
        <v>11</v>
      </c>
      <c r="L25" s="125">
        <v>12</v>
      </c>
      <c r="M25" s="204">
        <v>13</v>
      </c>
      <c r="N25" s="125">
        <v>14</v>
      </c>
      <c r="O25" s="204">
        <v>15</v>
      </c>
      <c r="P25" s="125">
        <v>16</v>
      </c>
      <c r="Q25" s="204">
        <v>17</v>
      </c>
      <c r="R25" s="125">
        <v>18</v>
      </c>
      <c r="S25" s="204">
        <v>19</v>
      </c>
      <c r="T25" s="125">
        <v>20</v>
      </c>
      <c r="U25" s="204">
        <v>21</v>
      </c>
      <c r="V25" s="125">
        <v>22</v>
      </c>
      <c r="W25" s="204">
        <v>23</v>
      </c>
      <c r="X25" s="125">
        <v>24</v>
      </c>
      <c r="Y25" s="204">
        <v>25</v>
      </c>
      <c r="Z25" s="125">
        <v>26</v>
      </c>
    </row>
    <row r="26" spans="1:28" ht="45.75" customHeight="1" x14ac:dyDescent="0.25">
      <c r="A26" s="117" t="s">
        <v>368</v>
      </c>
      <c r="B26" s="123"/>
      <c r="C26" s="119" t="s">
        <v>370</v>
      </c>
      <c r="D26" s="119" t="s">
        <v>371</v>
      </c>
      <c r="E26" s="119" t="s">
        <v>372</v>
      </c>
      <c r="F26" s="119" t="s">
        <v>288</v>
      </c>
      <c r="G26" s="119" t="s">
        <v>373</v>
      </c>
      <c r="H26" s="119" t="s">
        <v>251</v>
      </c>
      <c r="I26" s="119" t="s">
        <v>374</v>
      </c>
      <c r="J26" s="119" t="s">
        <v>375</v>
      </c>
      <c r="K26" s="116"/>
      <c r="L26" s="120" t="s">
        <v>274</v>
      </c>
      <c r="M26" s="122" t="s">
        <v>290</v>
      </c>
      <c r="N26" s="116"/>
      <c r="O26" s="116"/>
      <c r="P26" s="116"/>
      <c r="Q26" s="116"/>
      <c r="R26" s="116"/>
      <c r="S26" s="116"/>
      <c r="T26" s="116"/>
      <c r="U26" s="116"/>
      <c r="V26" s="116"/>
      <c r="W26" s="116"/>
      <c r="X26" s="116"/>
      <c r="Y26" s="116"/>
      <c r="Z26" s="118" t="s">
        <v>307</v>
      </c>
    </row>
    <row r="27" spans="1:28" x14ac:dyDescent="0.25">
      <c r="A27" s="116" t="s">
        <v>253</v>
      </c>
      <c r="B27" s="116" t="s">
        <v>279</v>
      </c>
      <c r="C27" s="116" t="s">
        <v>258</v>
      </c>
      <c r="D27" s="116" t="s">
        <v>259</v>
      </c>
      <c r="E27" s="116" t="s">
        <v>298</v>
      </c>
      <c r="F27" s="119" t="s">
        <v>254</v>
      </c>
      <c r="G27" s="119" t="s">
        <v>302</v>
      </c>
      <c r="H27" s="116" t="s">
        <v>251</v>
      </c>
      <c r="I27" s="119" t="s">
        <v>284</v>
      </c>
      <c r="J27" s="119" t="s">
        <v>266</v>
      </c>
      <c r="K27" s="120" t="s">
        <v>270</v>
      </c>
      <c r="L27" s="116"/>
      <c r="M27" s="120" t="s">
        <v>296</v>
      </c>
      <c r="N27" s="116"/>
      <c r="O27" s="116"/>
      <c r="P27" s="116"/>
      <c r="Q27" s="116"/>
      <c r="R27" s="116"/>
      <c r="S27" s="116"/>
      <c r="T27" s="116"/>
      <c r="U27" s="116"/>
      <c r="V27" s="116"/>
      <c r="W27" s="116"/>
      <c r="X27" s="116"/>
      <c r="Y27" s="116"/>
      <c r="Z27" s="116"/>
    </row>
    <row r="28" spans="1:28" x14ac:dyDescent="0.25">
      <c r="A28" s="116" t="s">
        <v>253</v>
      </c>
      <c r="B28" s="116" t="s">
        <v>280</v>
      </c>
      <c r="C28" s="116" t="s">
        <v>260</v>
      </c>
      <c r="D28" s="116" t="s">
        <v>261</v>
      </c>
      <c r="E28" s="116" t="s">
        <v>299</v>
      </c>
      <c r="F28" s="119" t="s">
        <v>255</v>
      </c>
      <c r="G28" s="119" t="s">
        <v>303</v>
      </c>
      <c r="H28" s="116" t="s">
        <v>251</v>
      </c>
      <c r="I28" s="119" t="s">
        <v>285</v>
      </c>
      <c r="J28" s="119" t="s">
        <v>267</v>
      </c>
      <c r="K28" s="120" t="s">
        <v>271</v>
      </c>
      <c r="L28" s="121"/>
      <c r="M28" s="120" t="s">
        <v>0</v>
      </c>
      <c r="N28" s="120"/>
      <c r="O28" s="120"/>
      <c r="P28" s="120"/>
      <c r="Q28" s="120"/>
      <c r="R28" s="120"/>
      <c r="S28" s="120"/>
      <c r="T28" s="120"/>
      <c r="U28" s="120"/>
      <c r="V28" s="120"/>
      <c r="W28" s="120"/>
      <c r="X28" s="120"/>
      <c r="Y28" s="120"/>
      <c r="Z28" s="120"/>
    </row>
    <row r="29" spans="1:28" x14ac:dyDescent="0.25">
      <c r="A29" s="116" t="s">
        <v>253</v>
      </c>
      <c r="B29" s="116" t="s">
        <v>281</v>
      </c>
      <c r="C29" s="116" t="s">
        <v>262</v>
      </c>
      <c r="D29" s="116" t="s">
        <v>263</v>
      </c>
      <c r="E29" s="116" t="s">
        <v>300</v>
      </c>
      <c r="F29" s="119" t="s">
        <v>256</v>
      </c>
      <c r="G29" s="119" t="s">
        <v>304</v>
      </c>
      <c r="H29" s="116" t="s">
        <v>251</v>
      </c>
      <c r="I29" s="119" t="s">
        <v>286</v>
      </c>
      <c r="J29" s="119" t="s">
        <v>268</v>
      </c>
      <c r="K29" s="120" t="s">
        <v>272</v>
      </c>
      <c r="L29" s="121"/>
      <c r="M29" s="116"/>
      <c r="N29" s="116"/>
      <c r="O29" s="116"/>
      <c r="P29" s="116"/>
      <c r="Q29" s="116"/>
      <c r="R29" s="116"/>
      <c r="S29" s="116"/>
      <c r="T29" s="116"/>
      <c r="U29" s="116"/>
      <c r="V29" s="116"/>
      <c r="W29" s="116"/>
      <c r="X29" s="116"/>
      <c r="Y29" s="116"/>
      <c r="Z29" s="116"/>
    </row>
    <row r="30" spans="1:28" x14ac:dyDescent="0.25">
      <c r="A30" s="116" t="s">
        <v>253</v>
      </c>
      <c r="B30" s="116" t="s">
        <v>282</v>
      </c>
      <c r="C30" s="116" t="s">
        <v>264</v>
      </c>
      <c r="D30" s="116" t="s">
        <v>265</v>
      </c>
      <c r="E30" s="116" t="s">
        <v>301</v>
      </c>
      <c r="F30" s="119" t="s">
        <v>257</v>
      </c>
      <c r="G30" s="119" t="s">
        <v>305</v>
      </c>
      <c r="H30" s="116" t="s">
        <v>251</v>
      </c>
      <c r="I30" s="119" t="s">
        <v>287</v>
      </c>
      <c r="J30" s="119" t="s">
        <v>269</v>
      </c>
      <c r="K30" s="120" t="s">
        <v>273</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369</v>
      </c>
      <c r="B32" s="123"/>
      <c r="C32" s="119" t="s">
        <v>376</v>
      </c>
      <c r="D32" s="119" t="s">
        <v>377</v>
      </c>
      <c r="E32" s="119" t="s">
        <v>378</v>
      </c>
      <c r="F32" s="119" t="s">
        <v>379</v>
      </c>
      <c r="G32" s="119" t="s">
        <v>380</v>
      </c>
      <c r="H32" s="119" t="s">
        <v>251</v>
      </c>
      <c r="I32" s="119" t="s">
        <v>381</v>
      </c>
      <c r="J32" s="119" t="s">
        <v>382</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348" t="str">
        <f>'1. паспорт местоположение'!A5:C5</f>
        <v>Год раскрытия информации: 2016 год</v>
      </c>
      <c r="B5" s="348"/>
      <c r="C5" s="348"/>
      <c r="D5" s="348"/>
      <c r="E5" s="348"/>
      <c r="F5" s="348"/>
      <c r="G5" s="348"/>
      <c r="H5" s="348"/>
      <c r="I5" s="348"/>
      <c r="J5" s="348"/>
      <c r="K5" s="348"/>
      <c r="L5" s="348"/>
      <c r="M5" s="348"/>
      <c r="N5" s="348"/>
      <c r="O5" s="348"/>
      <c r="P5" s="200"/>
      <c r="Q5" s="200"/>
      <c r="R5" s="200"/>
      <c r="S5" s="200"/>
      <c r="T5" s="200"/>
      <c r="U5" s="200"/>
      <c r="V5" s="200"/>
      <c r="W5" s="200"/>
      <c r="X5" s="200"/>
      <c r="Y5" s="200"/>
      <c r="Z5" s="200"/>
      <c r="AA5" s="200"/>
      <c r="AB5" s="200"/>
    </row>
    <row r="6" spans="1:28" s="12" customFormat="1" ht="18.75" x14ac:dyDescent="0.3">
      <c r="A6" s="17"/>
      <c r="B6" s="17"/>
      <c r="L6" s="15"/>
    </row>
    <row r="7" spans="1:28" s="12" customFormat="1" ht="18.75" x14ac:dyDescent="0.2">
      <c r="A7" s="352" t="s">
        <v>11</v>
      </c>
      <c r="B7" s="352"/>
      <c r="C7" s="352"/>
      <c r="D7" s="352"/>
      <c r="E7" s="352"/>
      <c r="F7" s="352"/>
      <c r="G7" s="352"/>
      <c r="H7" s="352"/>
      <c r="I7" s="352"/>
      <c r="J7" s="352"/>
      <c r="K7" s="352"/>
      <c r="L7" s="352"/>
      <c r="M7" s="352"/>
      <c r="N7" s="352"/>
      <c r="O7" s="352"/>
      <c r="P7" s="13"/>
      <c r="Q7" s="13"/>
      <c r="R7" s="13"/>
      <c r="S7" s="13"/>
      <c r="T7" s="13"/>
      <c r="U7" s="13"/>
      <c r="V7" s="13"/>
      <c r="W7" s="13"/>
      <c r="X7" s="13"/>
      <c r="Y7" s="13"/>
      <c r="Z7" s="13"/>
    </row>
    <row r="8" spans="1:28" s="12" customFormat="1" ht="18.75" x14ac:dyDescent="0.2">
      <c r="A8" s="352"/>
      <c r="B8" s="352"/>
      <c r="C8" s="352"/>
      <c r="D8" s="352"/>
      <c r="E8" s="352"/>
      <c r="F8" s="352"/>
      <c r="G8" s="352"/>
      <c r="H8" s="352"/>
      <c r="I8" s="352"/>
      <c r="J8" s="352"/>
      <c r="K8" s="352"/>
      <c r="L8" s="352"/>
      <c r="M8" s="352"/>
      <c r="N8" s="352"/>
      <c r="O8" s="352"/>
      <c r="P8" s="13"/>
      <c r="Q8" s="13"/>
      <c r="R8" s="13"/>
      <c r="S8" s="13"/>
      <c r="T8" s="13"/>
      <c r="U8" s="13"/>
      <c r="V8" s="13"/>
      <c r="W8" s="13"/>
      <c r="X8" s="13"/>
      <c r="Y8" s="13"/>
      <c r="Z8" s="13"/>
    </row>
    <row r="9" spans="1:28" s="12" customFormat="1" ht="18.75" x14ac:dyDescent="0.2">
      <c r="A9" s="354" t="str">
        <f>'1. паспорт местоположение'!A9:C9</f>
        <v>Акционерное общество "Янтарьэнерго" ДЗО  ПАО "Россети"</v>
      </c>
      <c r="B9" s="354"/>
      <c r="C9" s="354"/>
      <c r="D9" s="354"/>
      <c r="E9" s="354"/>
      <c r="F9" s="354"/>
      <c r="G9" s="354"/>
      <c r="H9" s="354"/>
      <c r="I9" s="354"/>
      <c r="J9" s="354"/>
      <c r="K9" s="354"/>
      <c r="L9" s="354"/>
      <c r="M9" s="354"/>
      <c r="N9" s="354"/>
      <c r="O9" s="354"/>
      <c r="P9" s="13"/>
      <c r="Q9" s="13"/>
      <c r="R9" s="13"/>
      <c r="S9" s="13"/>
      <c r="T9" s="13"/>
      <c r="U9" s="13"/>
      <c r="V9" s="13"/>
      <c r="W9" s="13"/>
      <c r="X9" s="13"/>
      <c r="Y9" s="13"/>
      <c r="Z9" s="13"/>
    </row>
    <row r="10" spans="1:28" s="12" customFormat="1" ht="18.75" x14ac:dyDescent="0.2">
      <c r="A10" s="349" t="s">
        <v>10</v>
      </c>
      <c r="B10" s="349"/>
      <c r="C10" s="349"/>
      <c r="D10" s="349"/>
      <c r="E10" s="349"/>
      <c r="F10" s="349"/>
      <c r="G10" s="349"/>
      <c r="H10" s="349"/>
      <c r="I10" s="349"/>
      <c r="J10" s="349"/>
      <c r="K10" s="349"/>
      <c r="L10" s="349"/>
      <c r="M10" s="349"/>
      <c r="N10" s="349"/>
      <c r="O10" s="349"/>
      <c r="P10" s="13"/>
      <c r="Q10" s="13"/>
      <c r="R10" s="13"/>
      <c r="S10" s="13"/>
      <c r="T10" s="13"/>
      <c r="U10" s="13"/>
      <c r="V10" s="13"/>
      <c r="W10" s="13"/>
      <c r="X10" s="13"/>
      <c r="Y10" s="13"/>
      <c r="Z10" s="13"/>
    </row>
    <row r="11" spans="1:28" s="12" customFormat="1" ht="18.75" x14ac:dyDescent="0.2">
      <c r="A11" s="352"/>
      <c r="B11" s="352"/>
      <c r="C11" s="352"/>
      <c r="D11" s="352"/>
      <c r="E11" s="352"/>
      <c r="F11" s="352"/>
      <c r="G11" s="352"/>
      <c r="H11" s="352"/>
      <c r="I11" s="352"/>
      <c r="J11" s="352"/>
      <c r="K11" s="352"/>
      <c r="L11" s="352"/>
      <c r="M11" s="352"/>
      <c r="N11" s="352"/>
      <c r="O11" s="352"/>
      <c r="P11" s="13"/>
      <c r="Q11" s="13"/>
      <c r="R11" s="13"/>
      <c r="S11" s="13"/>
      <c r="T11" s="13"/>
      <c r="U11" s="13"/>
      <c r="V11" s="13"/>
      <c r="W11" s="13"/>
      <c r="X11" s="13"/>
      <c r="Y11" s="13"/>
      <c r="Z11" s="13"/>
    </row>
    <row r="12" spans="1:28" s="12" customFormat="1" ht="18.75" x14ac:dyDescent="0.2">
      <c r="A12" s="354" t="str">
        <f>'1. паспорт местоположение'!A12:C12</f>
        <v>A_prj_111001_3132</v>
      </c>
      <c r="B12" s="354"/>
      <c r="C12" s="354"/>
      <c r="D12" s="354"/>
      <c r="E12" s="354"/>
      <c r="F12" s="354"/>
      <c r="G12" s="354"/>
      <c r="H12" s="354"/>
      <c r="I12" s="354"/>
      <c r="J12" s="354"/>
      <c r="K12" s="354"/>
      <c r="L12" s="354"/>
      <c r="M12" s="354"/>
      <c r="N12" s="354"/>
      <c r="O12" s="354"/>
      <c r="P12" s="13"/>
      <c r="Q12" s="13"/>
      <c r="R12" s="13"/>
      <c r="S12" s="13"/>
      <c r="T12" s="13"/>
      <c r="U12" s="13"/>
      <c r="V12" s="13"/>
      <c r="W12" s="13"/>
      <c r="X12" s="13"/>
      <c r="Y12" s="13"/>
      <c r="Z12" s="13"/>
    </row>
    <row r="13" spans="1:28" s="12" customFormat="1" ht="18.75" x14ac:dyDescent="0.2">
      <c r="A13" s="349" t="s">
        <v>9</v>
      </c>
      <c r="B13" s="349"/>
      <c r="C13" s="349"/>
      <c r="D13" s="349"/>
      <c r="E13" s="349"/>
      <c r="F13" s="349"/>
      <c r="G13" s="349"/>
      <c r="H13" s="349"/>
      <c r="I13" s="349"/>
      <c r="J13" s="349"/>
      <c r="K13" s="349"/>
      <c r="L13" s="349"/>
      <c r="M13" s="349"/>
      <c r="N13" s="349"/>
      <c r="O13" s="349"/>
      <c r="P13" s="13"/>
      <c r="Q13" s="13"/>
      <c r="R13" s="13"/>
      <c r="S13" s="13"/>
      <c r="T13" s="13"/>
      <c r="U13" s="13"/>
      <c r="V13" s="13"/>
      <c r="W13" s="13"/>
      <c r="X13" s="13"/>
      <c r="Y13" s="13"/>
      <c r="Z13" s="13"/>
    </row>
    <row r="14" spans="1:28" s="9" customFormat="1" ht="15.75" customHeight="1" x14ac:dyDescent="0.2">
      <c r="A14" s="357"/>
      <c r="B14" s="357"/>
      <c r="C14" s="357"/>
      <c r="D14" s="357"/>
      <c r="E14" s="357"/>
      <c r="F14" s="357"/>
      <c r="G14" s="357"/>
      <c r="H14" s="357"/>
      <c r="I14" s="357"/>
      <c r="J14" s="357"/>
      <c r="K14" s="357"/>
      <c r="L14" s="357"/>
      <c r="M14" s="357"/>
      <c r="N14" s="357"/>
      <c r="O14" s="357"/>
      <c r="P14" s="10"/>
      <c r="Q14" s="10"/>
      <c r="R14" s="10"/>
      <c r="S14" s="10"/>
      <c r="T14" s="10"/>
      <c r="U14" s="10"/>
      <c r="V14" s="10"/>
      <c r="W14" s="10"/>
      <c r="X14" s="10"/>
      <c r="Y14" s="10"/>
      <c r="Z14" s="10"/>
    </row>
    <row r="15" spans="1:28" s="3" customFormat="1" ht="12" x14ac:dyDescent="0.2">
      <c r="A15" s="354" t="str">
        <f>'1. паспорт местоположение'!A15</f>
        <v>Оборудование, не входящее в сметы строек</v>
      </c>
      <c r="B15" s="354"/>
      <c r="C15" s="354"/>
      <c r="D15" s="354"/>
      <c r="E15" s="354"/>
      <c r="F15" s="354"/>
      <c r="G15" s="354"/>
      <c r="H15" s="354"/>
      <c r="I15" s="354"/>
      <c r="J15" s="354"/>
      <c r="K15" s="354"/>
      <c r="L15" s="354"/>
      <c r="M15" s="354"/>
      <c r="N15" s="354"/>
      <c r="O15" s="354"/>
      <c r="P15" s="8"/>
      <c r="Q15" s="8"/>
      <c r="R15" s="8"/>
      <c r="S15" s="8"/>
      <c r="T15" s="8"/>
      <c r="U15" s="8"/>
      <c r="V15" s="8"/>
      <c r="W15" s="8"/>
      <c r="X15" s="8"/>
      <c r="Y15" s="8"/>
      <c r="Z15" s="8"/>
    </row>
    <row r="16" spans="1:28" s="3" customFormat="1" ht="15" customHeight="1" x14ac:dyDescent="0.2">
      <c r="A16" s="349" t="s">
        <v>7</v>
      </c>
      <c r="B16" s="349"/>
      <c r="C16" s="349"/>
      <c r="D16" s="349"/>
      <c r="E16" s="349"/>
      <c r="F16" s="349"/>
      <c r="G16" s="349"/>
      <c r="H16" s="349"/>
      <c r="I16" s="349"/>
      <c r="J16" s="349"/>
      <c r="K16" s="349"/>
      <c r="L16" s="349"/>
      <c r="M16" s="349"/>
      <c r="N16" s="349"/>
      <c r="O16" s="349"/>
      <c r="P16" s="6"/>
      <c r="Q16" s="6"/>
      <c r="R16" s="6"/>
      <c r="S16" s="6"/>
      <c r="T16" s="6"/>
      <c r="U16" s="6"/>
      <c r="V16" s="6"/>
      <c r="W16" s="6"/>
      <c r="X16" s="6"/>
      <c r="Y16" s="6"/>
      <c r="Z16" s="6"/>
    </row>
    <row r="17" spans="1:26" s="3" customFormat="1" ht="15" customHeight="1" x14ac:dyDescent="0.2">
      <c r="A17" s="355"/>
      <c r="B17" s="355"/>
      <c r="C17" s="355"/>
      <c r="D17" s="355"/>
      <c r="E17" s="355"/>
      <c r="F17" s="355"/>
      <c r="G17" s="355"/>
      <c r="H17" s="355"/>
      <c r="I17" s="355"/>
      <c r="J17" s="355"/>
      <c r="K17" s="355"/>
      <c r="L17" s="355"/>
      <c r="M17" s="355"/>
      <c r="N17" s="355"/>
      <c r="O17" s="355"/>
      <c r="P17" s="4"/>
      <c r="Q17" s="4"/>
      <c r="R17" s="4"/>
      <c r="S17" s="4"/>
      <c r="T17" s="4"/>
      <c r="U17" s="4"/>
      <c r="V17" s="4"/>
      <c r="W17" s="4"/>
    </row>
    <row r="18" spans="1:26" s="3" customFormat="1" ht="91.5" customHeight="1" x14ac:dyDescent="0.2">
      <c r="A18" s="391" t="s">
        <v>523</v>
      </c>
      <c r="B18" s="391"/>
      <c r="C18" s="391"/>
      <c r="D18" s="391"/>
      <c r="E18" s="391"/>
      <c r="F18" s="391"/>
      <c r="G18" s="391"/>
      <c r="H18" s="391"/>
      <c r="I18" s="391"/>
      <c r="J18" s="391"/>
      <c r="K18" s="391"/>
      <c r="L18" s="391"/>
      <c r="M18" s="391"/>
      <c r="N18" s="391"/>
      <c r="O18" s="391"/>
      <c r="P18" s="7"/>
      <c r="Q18" s="7"/>
      <c r="R18" s="7"/>
      <c r="S18" s="7"/>
      <c r="T18" s="7"/>
      <c r="U18" s="7"/>
      <c r="V18" s="7"/>
      <c r="W18" s="7"/>
      <c r="X18" s="7"/>
      <c r="Y18" s="7"/>
      <c r="Z18" s="7"/>
    </row>
    <row r="19" spans="1:26" s="3" customFormat="1" ht="78" customHeight="1" x14ac:dyDescent="0.2">
      <c r="A19" s="358" t="s">
        <v>6</v>
      </c>
      <c r="B19" s="358" t="s">
        <v>90</v>
      </c>
      <c r="C19" s="358" t="s">
        <v>89</v>
      </c>
      <c r="D19" s="358" t="s">
        <v>78</v>
      </c>
      <c r="E19" s="392" t="s">
        <v>88</v>
      </c>
      <c r="F19" s="393"/>
      <c r="G19" s="393"/>
      <c r="H19" s="393"/>
      <c r="I19" s="394"/>
      <c r="J19" s="358" t="s">
        <v>87</v>
      </c>
      <c r="K19" s="358"/>
      <c r="L19" s="358"/>
      <c r="M19" s="358"/>
      <c r="N19" s="358"/>
      <c r="O19" s="358"/>
      <c r="P19" s="4"/>
      <c r="Q19" s="4"/>
      <c r="R19" s="4"/>
      <c r="S19" s="4"/>
      <c r="T19" s="4"/>
      <c r="U19" s="4"/>
      <c r="V19" s="4"/>
      <c r="W19" s="4"/>
    </row>
    <row r="20" spans="1:26" s="3" customFormat="1" ht="51" customHeight="1" x14ac:dyDescent="0.2">
      <c r="A20" s="358"/>
      <c r="B20" s="358"/>
      <c r="C20" s="358"/>
      <c r="D20" s="358"/>
      <c r="E20" s="47" t="s">
        <v>86</v>
      </c>
      <c r="F20" s="47" t="s">
        <v>85</v>
      </c>
      <c r="G20" s="47" t="s">
        <v>84</v>
      </c>
      <c r="H20" s="47" t="s">
        <v>83</v>
      </c>
      <c r="I20" s="47" t="s">
        <v>82</v>
      </c>
      <c r="J20" s="47" t="s">
        <v>81</v>
      </c>
      <c r="K20" s="47" t="s">
        <v>5</v>
      </c>
      <c r="L20" s="55" t="s">
        <v>4</v>
      </c>
      <c r="M20" s="54" t="s">
        <v>247</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77" zoomScale="60" workbookViewId="0">
      <selection activeCell="A99" sqref="A99:XFD141"/>
    </sheetView>
  </sheetViews>
  <sheetFormatPr defaultColWidth="9.140625" defaultRowHeight="15.75" x14ac:dyDescent="0.2"/>
  <cols>
    <col min="1" max="1" width="61.7109375" style="226" customWidth="1"/>
    <col min="2" max="2" width="18.5703125" style="211" customWidth="1"/>
    <col min="3" max="12" width="16.85546875" style="211" customWidth="1"/>
    <col min="13" max="42" width="16.85546875" style="211" hidden="1" customWidth="1"/>
    <col min="43" max="45" width="16.85546875" style="212" hidden="1" customWidth="1"/>
    <col min="46" max="51" width="16.85546875" style="213" customWidth="1"/>
    <col min="52" max="256" width="9.140625" style="213"/>
    <col min="257" max="257" width="61.7109375" style="213" customWidth="1"/>
    <col min="258" max="258" width="18.5703125" style="213" customWidth="1"/>
    <col min="259" max="298" width="16.85546875" style="213" customWidth="1"/>
    <col min="299" max="300" width="18.5703125" style="213" customWidth="1"/>
    <col min="301" max="301" width="21.7109375" style="213" customWidth="1"/>
    <col min="302" max="512" width="9.140625" style="213"/>
    <col min="513" max="513" width="61.7109375" style="213" customWidth="1"/>
    <col min="514" max="514" width="18.5703125" style="213" customWidth="1"/>
    <col min="515" max="554" width="16.85546875" style="213" customWidth="1"/>
    <col min="555" max="556" width="18.5703125" style="213" customWidth="1"/>
    <col min="557" max="557" width="21.7109375" style="213" customWidth="1"/>
    <col min="558" max="768" width="9.140625" style="213"/>
    <col min="769" max="769" width="61.7109375" style="213" customWidth="1"/>
    <col min="770" max="770" width="18.5703125" style="213" customWidth="1"/>
    <col min="771" max="810" width="16.85546875" style="213" customWidth="1"/>
    <col min="811" max="812" width="18.5703125" style="213" customWidth="1"/>
    <col min="813" max="813" width="21.7109375" style="213" customWidth="1"/>
    <col min="814" max="1024" width="9.140625" style="213"/>
    <col min="1025" max="1025" width="61.7109375" style="213" customWidth="1"/>
    <col min="1026" max="1026" width="18.5703125" style="213" customWidth="1"/>
    <col min="1027" max="1066" width="16.85546875" style="213" customWidth="1"/>
    <col min="1067" max="1068" width="18.5703125" style="213" customWidth="1"/>
    <col min="1069" max="1069" width="21.7109375" style="213" customWidth="1"/>
    <col min="1070" max="1280" width="9.140625" style="213"/>
    <col min="1281" max="1281" width="61.7109375" style="213" customWidth="1"/>
    <col min="1282" max="1282" width="18.5703125" style="213" customWidth="1"/>
    <col min="1283" max="1322" width="16.85546875" style="213" customWidth="1"/>
    <col min="1323" max="1324" width="18.5703125" style="213" customWidth="1"/>
    <col min="1325" max="1325" width="21.7109375" style="213" customWidth="1"/>
    <col min="1326" max="1536" width="9.140625" style="213"/>
    <col min="1537" max="1537" width="61.7109375" style="213" customWidth="1"/>
    <col min="1538" max="1538" width="18.5703125" style="213" customWidth="1"/>
    <col min="1539" max="1578" width="16.85546875" style="213" customWidth="1"/>
    <col min="1579" max="1580" width="18.5703125" style="213" customWidth="1"/>
    <col min="1581" max="1581" width="21.7109375" style="213" customWidth="1"/>
    <col min="1582" max="1792" width="9.140625" style="213"/>
    <col min="1793" max="1793" width="61.7109375" style="213" customWidth="1"/>
    <col min="1794" max="1794" width="18.5703125" style="213" customWidth="1"/>
    <col min="1795" max="1834" width="16.85546875" style="213" customWidth="1"/>
    <col min="1835" max="1836" width="18.5703125" style="213" customWidth="1"/>
    <col min="1837" max="1837" width="21.7109375" style="213" customWidth="1"/>
    <col min="1838" max="2048" width="9.140625" style="213"/>
    <col min="2049" max="2049" width="61.7109375" style="213" customWidth="1"/>
    <col min="2050" max="2050" width="18.5703125" style="213" customWidth="1"/>
    <col min="2051" max="2090" width="16.85546875" style="213" customWidth="1"/>
    <col min="2091" max="2092" width="18.5703125" style="213" customWidth="1"/>
    <col min="2093" max="2093" width="21.7109375" style="213" customWidth="1"/>
    <col min="2094" max="2304" width="9.140625" style="213"/>
    <col min="2305" max="2305" width="61.7109375" style="213" customWidth="1"/>
    <col min="2306" max="2306" width="18.5703125" style="213" customWidth="1"/>
    <col min="2307" max="2346" width="16.85546875" style="213" customWidth="1"/>
    <col min="2347" max="2348" width="18.5703125" style="213" customWidth="1"/>
    <col min="2349" max="2349" width="21.7109375" style="213" customWidth="1"/>
    <col min="2350" max="2560" width="9.140625" style="213"/>
    <col min="2561" max="2561" width="61.7109375" style="213" customWidth="1"/>
    <col min="2562" max="2562" width="18.5703125" style="213" customWidth="1"/>
    <col min="2563" max="2602" width="16.85546875" style="213" customWidth="1"/>
    <col min="2603" max="2604" width="18.5703125" style="213" customWidth="1"/>
    <col min="2605" max="2605" width="21.7109375" style="213" customWidth="1"/>
    <col min="2606" max="2816" width="9.140625" style="213"/>
    <col min="2817" max="2817" width="61.7109375" style="213" customWidth="1"/>
    <col min="2818" max="2818" width="18.5703125" style="213" customWidth="1"/>
    <col min="2819" max="2858" width="16.85546875" style="213" customWidth="1"/>
    <col min="2859" max="2860" width="18.5703125" style="213" customWidth="1"/>
    <col min="2861" max="2861" width="21.7109375" style="213" customWidth="1"/>
    <col min="2862" max="3072" width="9.140625" style="213"/>
    <col min="3073" max="3073" width="61.7109375" style="213" customWidth="1"/>
    <col min="3074" max="3074" width="18.5703125" style="213" customWidth="1"/>
    <col min="3075" max="3114" width="16.85546875" style="213" customWidth="1"/>
    <col min="3115" max="3116" width="18.5703125" style="213" customWidth="1"/>
    <col min="3117" max="3117" width="21.7109375" style="213" customWidth="1"/>
    <col min="3118" max="3328" width="9.140625" style="213"/>
    <col min="3329" max="3329" width="61.7109375" style="213" customWidth="1"/>
    <col min="3330" max="3330" width="18.5703125" style="213" customWidth="1"/>
    <col min="3331" max="3370" width="16.85546875" style="213" customWidth="1"/>
    <col min="3371" max="3372" width="18.5703125" style="213" customWidth="1"/>
    <col min="3373" max="3373" width="21.7109375" style="213" customWidth="1"/>
    <col min="3374" max="3584" width="9.140625" style="213"/>
    <col min="3585" max="3585" width="61.7109375" style="213" customWidth="1"/>
    <col min="3586" max="3586" width="18.5703125" style="213" customWidth="1"/>
    <col min="3587" max="3626" width="16.85546875" style="213" customWidth="1"/>
    <col min="3627" max="3628" width="18.5703125" style="213" customWidth="1"/>
    <col min="3629" max="3629" width="21.7109375" style="213" customWidth="1"/>
    <col min="3630" max="3840" width="9.140625" style="213"/>
    <col min="3841" max="3841" width="61.7109375" style="213" customWidth="1"/>
    <col min="3842" max="3842" width="18.5703125" style="213" customWidth="1"/>
    <col min="3843" max="3882" width="16.85546875" style="213" customWidth="1"/>
    <col min="3883" max="3884" width="18.5703125" style="213" customWidth="1"/>
    <col min="3885" max="3885" width="21.7109375" style="213" customWidth="1"/>
    <col min="3886" max="4096" width="9.140625" style="213"/>
    <col min="4097" max="4097" width="61.7109375" style="213" customWidth="1"/>
    <col min="4098" max="4098" width="18.5703125" style="213" customWidth="1"/>
    <col min="4099" max="4138" width="16.85546875" style="213" customWidth="1"/>
    <col min="4139" max="4140" width="18.5703125" style="213" customWidth="1"/>
    <col min="4141" max="4141" width="21.7109375" style="213" customWidth="1"/>
    <col min="4142" max="4352" width="9.140625" style="213"/>
    <col min="4353" max="4353" width="61.7109375" style="213" customWidth="1"/>
    <col min="4354" max="4354" width="18.5703125" style="213" customWidth="1"/>
    <col min="4355" max="4394" width="16.85546875" style="213" customWidth="1"/>
    <col min="4395" max="4396" width="18.5703125" style="213" customWidth="1"/>
    <col min="4397" max="4397" width="21.7109375" style="213" customWidth="1"/>
    <col min="4398" max="4608" width="9.140625" style="213"/>
    <col min="4609" max="4609" width="61.7109375" style="213" customWidth="1"/>
    <col min="4610" max="4610" width="18.5703125" style="213" customWidth="1"/>
    <col min="4611" max="4650" width="16.85546875" style="213" customWidth="1"/>
    <col min="4651" max="4652" width="18.5703125" style="213" customWidth="1"/>
    <col min="4653" max="4653" width="21.7109375" style="213" customWidth="1"/>
    <col min="4654" max="4864" width="9.140625" style="213"/>
    <col min="4865" max="4865" width="61.7109375" style="213" customWidth="1"/>
    <col min="4866" max="4866" width="18.5703125" style="213" customWidth="1"/>
    <col min="4867" max="4906" width="16.85546875" style="213" customWidth="1"/>
    <col min="4907" max="4908" width="18.5703125" style="213" customWidth="1"/>
    <col min="4909" max="4909" width="21.7109375" style="213" customWidth="1"/>
    <col min="4910" max="5120" width="9.140625" style="213"/>
    <col min="5121" max="5121" width="61.7109375" style="213" customWidth="1"/>
    <col min="5122" max="5122" width="18.5703125" style="213" customWidth="1"/>
    <col min="5123" max="5162" width="16.85546875" style="213" customWidth="1"/>
    <col min="5163" max="5164" width="18.5703125" style="213" customWidth="1"/>
    <col min="5165" max="5165" width="21.7109375" style="213" customWidth="1"/>
    <col min="5166" max="5376" width="9.140625" style="213"/>
    <col min="5377" max="5377" width="61.7109375" style="213" customWidth="1"/>
    <col min="5378" max="5378" width="18.5703125" style="213" customWidth="1"/>
    <col min="5379" max="5418" width="16.85546875" style="213" customWidth="1"/>
    <col min="5419" max="5420" width="18.5703125" style="213" customWidth="1"/>
    <col min="5421" max="5421" width="21.7109375" style="213" customWidth="1"/>
    <col min="5422" max="5632" width="9.140625" style="213"/>
    <col min="5633" max="5633" width="61.7109375" style="213" customWidth="1"/>
    <col min="5634" max="5634" width="18.5703125" style="213" customWidth="1"/>
    <col min="5635" max="5674" width="16.85546875" style="213" customWidth="1"/>
    <col min="5675" max="5676" width="18.5703125" style="213" customWidth="1"/>
    <col min="5677" max="5677" width="21.7109375" style="213" customWidth="1"/>
    <col min="5678" max="5888" width="9.140625" style="213"/>
    <col min="5889" max="5889" width="61.7109375" style="213" customWidth="1"/>
    <col min="5890" max="5890" width="18.5703125" style="213" customWidth="1"/>
    <col min="5891" max="5930" width="16.85546875" style="213" customWidth="1"/>
    <col min="5931" max="5932" width="18.5703125" style="213" customWidth="1"/>
    <col min="5933" max="5933" width="21.7109375" style="213" customWidth="1"/>
    <col min="5934" max="6144" width="9.140625" style="213"/>
    <col min="6145" max="6145" width="61.7109375" style="213" customWidth="1"/>
    <col min="6146" max="6146" width="18.5703125" style="213" customWidth="1"/>
    <col min="6147" max="6186" width="16.85546875" style="213" customWidth="1"/>
    <col min="6187" max="6188" width="18.5703125" style="213" customWidth="1"/>
    <col min="6189" max="6189" width="21.7109375" style="213" customWidth="1"/>
    <col min="6190" max="6400" width="9.140625" style="213"/>
    <col min="6401" max="6401" width="61.7109375" style="213" customWidth="1"/>
    <col min="6402" max="6402" width="18.5703125" style="213" customWidth="1"/>
    <col min="6403" max="6442" width="16.85546875" style="213" customWidth="1"/>
    <col min="6443" max="6444" width="18.5703125" style="213" customWidth="1"/>
    <col min="6445" max="6445" width="21.7109375" style="213" customWidth="1"/>
    <col min="6446" max="6656" width="9.140625" style="213"/>
    <col min="6657" max="6657" width="61.7109375" style="213" customWidth="1"/>
    <col min="6658" max="6658" width="18.5703125" style="213" customWidth="1"/>
    <col min="6659" max="6698" width="16.85546875" style="213" customWidth="1"/>
    <col min="6699" max="6700" width="18.5703125" style="213" customWidth="1"/>
    <col min="6701" max="6701" width="21.7109375" style="213" customWidth="1"/>
    <col min="6702" max="6912" width="9.140625" style="213"/>
    <col min="6913" max="6913" width="61.7109375" style="213" customWidth="1"/>
    <col min="6914" max="6914" width="18.5703125" style="213" customWidth="1"/>
    <col min="6915" max="6954" width="16.85546875" style="213" customWidth="1"/>
    <col min="6955" max="6956" width="18.5703125" style="213" customWidth="1"/>
    <col min="6957" max="6957" width="21.7109375" style="213" customWidth="1"/>
    <col min="6958" max="7168" width="9.140625" style="213"/>
    <col min="7169" max="7169" width="61.7109375" style="213" customWidth="1"/>
    <col min="7170" max="7170" width="18.5703125" style="213" customWidth="1"/>
    <col min="7171" max="7210" width="16.85546875" style="213" customWidth="1"/>
    <col min="7211" max="7212" width="18.5703125" style="213" customWidth="1"/>
    <col min="7213" max="7213" width="21.7109375" style="213" customWidth="1"/>
    <col min="7214" max="7424" width="9.140625" style="213"/>
    <col min="7425" max="7425" width="61.7109375" style="213" customWidth="1"/>
    <col min="7426" max="7426" width="18.5703125" style="213" customWidth="1"/>
    <col min="7427" max="7466" width="16.85546875" style="213" customWidth="1"/>
    <col min="7467" max="7468" width="18.5703125" style="213" customWidth="1"/>
    <col min="7469" max="7469" width="21.7109375" style="213" customWidth="1"/>
    <col min="7470" max="7680" width="9.140625" style="213"/>
    <col min="7681" max="7681" width="61.7109375" style="213" customWidth="1"/>
    <col min="7682" max="7682" width="18.5703125" style="213" customWidth="1"/>
    <col min="7683" max="7722" width="16.85546875" style="213" customWidth="1"/>
    <col min="7723" max="7724" width="18.5703125" style="213" customWidth="1"/>
    <col min="7725" max="7725" width="21.7109375" style="213" customWidth="1"/>
    <col min="7726" max="7936" width="9.140625" style="213"/>
    <col min="7937" max="7937" width="61.7109375" style="213" customWidth="1"/>
    <col min="7938" max="7938" width="18.5703125" style="213" customWidth="1"/>
    <col min="7939" max="7978" width="16.85546875" style="213" customWidth="1"/>
    <col min="7979" max="7980" width="18.5703125" style="213" customWidth="1"/>
    <col min="7981" max="7981" width="21.7109375" style="213" customWidth="1"/>
    <col min="7982" max="8192" width="9.140625" style="213"/>
    <col min="8193" max="8193" width="61.7109375" style="213" customWidth="1"/>
    <col min="8194" max="8194" width="18.5703125" style="213" customWidth="1"/>
    <col min="8195" max="8234" width="16.85546875" style="213" customWidth="1"/>
    <col min="8235" max="8236" width="18.5703125" style="213" customWidth="1"/>
    <col min="8237" max="8237" width="21.7109375" style="213" customWidth="1"/>
    <col min="8238" max="8448" width="9.140625" style="213"/>
    <col min="8449" max="8449" width="61.7109375" style="213" customWidth="1"/>
    <col min="8450" max="8450" width="18.5703125" style="213" customWidth="1"/>
    <col min="8451" max="8490" width="16.85546875" style="213" customWidth="1"/>
    <col min="8491" max="8492" width="18.5703125" style="213" customWidth="1"/>
    <col min="8493" max="8493" width="21.7109375" style="213" customWidth="1"/>
    <col min="8494" max="8704" width="9.140625" style="213"/>
    <col min="8705" max="8705" width="61.7109375" style="213" customWidth="1"/>
    <col min="8706" max="8706" width="18.5703125" style="213" customWidth="1"/>
    <col min="8707" max="8746" width="16.85546875" style="213" customWidth="1"/>
    <col min="8747" max="8748" width="18.5703125" style="213" customWidth="1"/>
    <col min="8749" max="8749" width="21.7109375" style="213" customWidth="1"/>
    <col min="8750" max="8960" width="9.140625" style="213"/>
    <col min="8961" max="8961" width="61.7109375" style="213" customWidth="1"/>
    <col min="8962" max="8962" width="18.5703125" style="213" customWidth="1"/>
    <col min="8963" max="9002" width="16.85546875" style="213" customWidth="1"/>
    <col min="9003" max="9004" width="18.5703125" style="213" customWidth="1"/>
    <col min="9005" max="9005" width="21.7109375" style="213" customWidth="1"/>
    <col min="9006" max="9216" width="9.140625" style="213"/>
    <col min="9217" max="9217" width="61.7109375" style="213" customWidth="1"/>
    <col min="9218" max="9218" width="18.5703125" style="213" customWidth="1"/>
    <col min="9219" max="9258" width="16.85546875" style="213" customWidth="1"/>
    <col min="9259" max="9260" width="18.5703125" style="213" customWidth="1"/>
    <col min="9261" max="9261" width="21.7109375" style="213" customWidth="1"/>
    <col min="9262" max="9472" width="9.140625" style="213"/>
    <col min="9473" max="9473" width="61.7109375" style="213" customWidth="1"/>
    <col min="9474" max="9474" width="18.5703125" style="213" customWidth="1"/>
    <col min="9475" max="9514" width="16.85546875" style="213" customWidth="1"/>
    <col min="9515" max="9516" width="18.5703125" style="213" customWidth="1"/>
    <col min="9517" max="9517" width="21.7109375" style="213" customWidth="1"/>
    <col min="9518" max="9728" width="9.140625" style="213"/>
    <col min="9729" max="9729" width="61.7109375" style="213" customWidth="1"/>
    <col min="9730" max="9730" width="18.5703125" style="213" customWidth="1"/>
    <col min="9731" max="9770" width="16.85546875" style="213" customWidth="1"/>
    <col min="9771" max="9772" width="18.5703125" style="213" customWidth="1"/>
    <col min="9773" max="9773" width="21.7109375" style="213" customWidth="1"/>
    <col min="9774" max="9984" width="9.140625" style="213"/>
    <col min="9985" max="9985" width="61.7109375" style="213" customWidth="1"/>
    <col min="9986" max="9986" width="18.5703125" style="213" customWidth="1"/>
    <col min="9987" max="10026" width="16.85546875" style="213" customWidth="1"/>
    <col min="10027" max="10028" width="18.5703125" style="213" customWidth="1"/>
    <col min="10029" max="10029" width="21.7109375" style="213" customWidth="1"/>
    <col min="10030" max="10240" width="9.140625" style="213"/>
    <col min="10241" max="10241" width="61.7109375" style="213" customWidth="1"/>
    <col min="10242" max="10242" width="18.5703125" style="213" customWidth="1"/>
    <col min="10243" max="10282" width="16.85546875" style="213" customWidth="1"/>
    <col min="10283" max="10284" width="18.5703125" style="213" customWidth="1"/>
    <col min="10285" max="10285" width="21.7109375" style="213" customWidth="1"/>
    <col min="10286" max="10496" width="9.140625" style="213"/>
    <col min="10497" max="10497" width="61.7109375" style="213" customWidth="1"/>
    <col min="10498" max="10498" width="18.5703125" style="213" customWidth="1"/>
    <col min="10499" max="10538" width="16.85546875" style="213" customWidth="1"/>
    <col min="10539" max="10540" width="18.5703125" style="213" customWidth="1"/>
    <col min="10541" max="10541" width="21.7109375" style="213" customWidth="1"/>
    <col min="10542" max="10752" width="9.140625" style="213"/>
    <col min="10753" max="10753" width="61.7109375" style="213" customWidth="1"/>
    <col min="10754" max="10754" width="18.5703125" style="213" customWidth="1"/>
    <col min="10755" max="10794" width="16.85546875" style="213" customWidth="1"/>
    <col min="10795" max="10796" width="18.5703125" style="213" customWidth="1"/>
    <col min="10797" max="10797" width="21.7109375" style="213" customWidth="1"/>
    <col min="10798" max="11008" width="9.140625" style="213"/>
    <col min="11009" max="11009" width="61.7109375" style="213" customWidth="1"/>
    <col min="11010" max="11010" width="18.5703125" style="213" customWidth="1"/>
    <col min="11011" max="11050" width="16.85546875" style="213" customWidth="1"/>
    <col min="11051" max="11052" width="18.5703125" style="213" customWidth="1"/>
    <col min="11053" max="11053" width="21.7109375" style="213" customWidth="1"/>
    <col min="11054" max="11264" width="9.140625" style="213"/>
    <col min="11265" max="11265" width="61.7109375" style="213" customWidth="1"/>
    <col min="11266" max="11266" width="18.5703125" style="213" customWidth="1"/>
    <col min="11267" max="11306" width="16.85546875" style="213" customWidth="1"/>
    <col min="11307" max="11308" width="18.5703125" style="213" customWidth="1"/>
    <col min="11309" max="11309" width="21.7109375" style="213" customWidth="1"/>
    <col min="11310" max="11520" width="9.140625" style="213"/>
    <col min="11521" max="11521" width="61.7109375" style="213" customWidth="1"/>
    <col min="11522" max="11522" width="18.5703125" style="213" customWidth="1"/>
    <col min="11523" max="11562" width="16.85546875" style="213" customWidth="1"/>
    <col min="11563" max="11564" width="18.5703125" style="213" customWidth="1"/>
    <col min="11565" max="11565" width="21.7109375" style="213" customWidth="1"/>
    <col min="11566" max="11776" width="9.140625" style="213"/>
    <col min="11777" max="11777" width="61.7109375" style="213" customWidth="1"/>
    <col min="11778" max="11778" width="18.5703125" style="213" customWidth="1"/>
    <col min="11779" max="11818" width="16.85546875" style="213" customWidth="1"/>
    <col min="11819" max="11820" width="18.5703125" style="213" customWidth="1"/>
    <col min="11821" max="11821" width="21.7109375" style="213" customWidth="1"/>
    <col min="11822" max="12032" width="9.140625" style="213"/>
    <col min="12033" max="12033" width="61.7109375" style="213" customWidth="1"/>
    <col min="12034" max="12034" width="18.5703125" style="213" customWidth="1"/>
    <col min="12035" max="12074" width="16.85546875" style="213" customWidth="1"/>
    <col min="12075" max="12076" width="18.5703125" style="213" customWidth="1"/>
    <col min="12077" max="12077" width="21.7109375" style="213" customWidth="1"/>
    <col min="12078" max="12288" width="9.140625" style="213"/>
    <col min="12289" max="12289" width="61.7109375" style="213" customWidth="1"/>
    <col min="12290" max="12290" width="18.5703125" style="213" customWidth="1"/>
    <col min="12291" max="12330" width="16.85546875" style="213" customWidth="1"/>
    <col min="12331" max="12332" width="18.5703125" style="213" customWidth="1"/>
    <col min="12333" max="12333" width="21.7109375" style="213" customWidth="1"/>
    <col min="12334" max="12544" width="9.140625" style="213"/>
    <col min="12545" max="12545" width="61.7109375" style="213" customWidth="1"/>
    <col min="12546" max="12546" width="18.5703125" style="213" customWidth="1"/>
    <col min="12547" max="12586" width="16.85546875" style="213" customWidth="1"/>
    <col min="12587" max="12588" width="18.5703125" style="213" customWidth="1"/>
    <col min="12589" max="12589" width="21.7109375" style="213" customWidth="1"/>
    <col min="12590" max="12800" width="9.140625" style="213"/>
    <col min="12801" max="12801" width="61.7109375" style="213" customWidth="1"/>
    <col min="12802" max="12802" width="18.5703125" style="213" customWidth="1"/>
    <col min="12803" max="12842" width="16.85546875" style="213" customWidth="1"/>
    <col min="12843" max="12844" width="18.5703125" style="213" customWidth="1"/>
    <col min="12845" max="12845" width="21.7109375" style="213" customWidth="1"/>
    <col min="12846" max="13056" width="9.140625" style="213"/>
    <col min="13057" max="13057" width="61.7109375" style="213" customWidth="1"/>
    <col min="13058" max="13058" width="18.5703125" style="213" customWidth="1"/>
    <col min="13059" max="13098" width="16.85546875" style="213" customWidth="1"/>
    <col min="13099" max="13100" width="18.5703125" style="213" customWidth="1"/>
    <col min="13101" max="13101" width="21.7109375" style="213" customWidth="1"/>
    <col min="13102" max="13312" width="9.140625" style="213"/>
    <col min="13313" max="13313" width="61.7109375" style="213" customWidth="1"/>
    <col min="13314" max="13314" width="18.5703125" style="213" customWidth="1"/>
    <col min="13315" max="13354" width="16.85546875" style="213" customWidth="1"/>
    <col min="13355" max="13356" width="18.5703125" style="213" customWidth="1"/>
    <col min="13357" max="13357" width="21.7109375" style="213" customWidth="1"/>
    <col min="13358" max="13568" width="9.140625" style="213"/>
    <col min="13569" max="13569" width="61.7109375" style="213" customWidth="1"/>
    <col min="13570" max="13570" width="18.5703125" style="213" customWidth="1"/>
    <col min="13571" max="13610" width="16.85546875" style="213" customWidth="1"/>
    <col min="13611" max="13612" width="18.5703125" style="213" customWidth="1"/>
    <col min="13613" max="13613" width="21.7109375" style="213" customWidth="1"/>
    <col min="13614" max="13824" width="9.140625" style="213"/>
    <col min="13825" max="13825" width="61.7109375" style="213" customWidth="1"/>
    <col min="13826" max="13826" width="18.5703125" style="213" customWidth="1"/>
    <col min="13827" max="13866" width="16.85546875" style="213" customWidth="1"/>
    <col min="13867" max="13868" width="18.5703125" style="213" customWidth="1"/>
    <col min="13869" max="13869" width="21.7109375" style="213" customWidth="1"/>
    <col min="13870" max="14080" width="9.140625" style="213"/>
    <col min="14081" max="14081" width="61.7109375" style="213" customWidth="1"/>
    <col min="14082" max="14082" width="18.5703125" style="213" customWidth="1"/>
    <col min="14083" max="14122" width="16.85546875" style="213" customWidth="1"/>
    <col min="14123" max="14124" width="18.5703125" style="213" customWidth="1"/>
    <col min="14125" max="14125" width="21.7109375" style="213" customWidth="1"/>
    <col min="14126" max="14336" width="9.140625" style="213"/>
    <col min="14337" max="14337" width="61.7109375" style="213" customWidth="1"/>
    <col min="14338" max="14338" width="18.5703125" style="213" customWidth="1"/>
    <col min="14339" max="14378" width="16.85546875" style="213" customWidth="1"/>
    <col min="14379" max="14380" width="18.5703125" style="213" customWidth="1"/>
    <col min="14381" max="14381" width="21.7109375" style="213" customWidth="1"/>
    <col min="14382" max="14592" width="9.140625" style="213"/>
    <col min="14593" max="14593" width="61.7109375" style="213" customWidth="1"/>
    <col min="14594" max="14594" width="18.5703125" style="213" customWidth="1"/>
    <col min="14595" max="14634" width="16.85546875" style="213" customWidth="1"/>
    <col min="14635" max="14636" width="18.5703125" style="213" customWidth="1"/>
    <col min="14637" max="14637" width="21.7109375" style="213" customWidth="1"/>
    <col min="14638" max="14848" width="9.140625" style="213"/>
    <col min="14849" max="14849" width="61.7109375" style="213" customWidth="1"/>
    <col min="14850" max="14850" width="18.5703125" style="213" customWidth="1"/>
    <col min="14851" max="14890" width="16.85546875" style="213" customWidth="1"/>
    <col min="14891" max="14892" width="18.5703125" style="213" customWidth="1"/>
    <col min="14893" max="14893" width="21.7109375" style="213" customWidth="1"/>
    <col min="14894" max="15104" width="9.140625" style="213"/>
    <col min="15105" max="15105" width="61.7109375" style="213" customWidth="1"/>
    <col min="15106" max="15106" width="18.5703125" style="213" customWidth="1"/>
    <col min="15107" max="15146" width="16.85546875" style="213" customWidth="1"/>
    <col min="15147" max="15148" width="18.5703125" style="213" customWidth="1"/>
    <col min="15149" max="15149" width="21.7109375" style="213" customWidth="1"/>
    <col min="15150" max="15360" width="9.140625" style="213"/>
    <col min="15361" max="15361" width="61.7109375" style="213" customWidth="1"/>
    <col min="15362" max="15362" width="18.5703125" style="213" customWidth="1"/>
    <col min="15363" max="15402" width="16.85546875" style="213" customWidth="1"/>
    <col min="15403" max="15404" width="18.5703125" style="213" customWidth="1"/>
    <col min="15405" max="15405" width="21.7109375" style="213" customWidth="1"/>
    <col min="15406" max="15616" width="9.140625" style="213"/>
    <col min="15617" max="15617" width="61.7109375" style="213" customWidth="1"/>
    <col min="15618" max="15618" width="18.5703125" style="213" customWidth="1"/>
    <col min="15619" max="15658" width="16.85546875" style="213" customWidth="1"/>
    <col min="15659" max="15660" width="18.5703125" style="213" customWidth="1"/>
    <col min="15661" max="15661" width="21.7109375" style="213" customWidth="1"/>
    <col min="15662" max="15872" width="9.140625" style="213"/>
    <col min="15873" max="15873" width="61.7109375" style="213" customWidth="1"/>
    <col min="15874" max="15874" width="18.5703125" style="213" customWidth="1"/>
    <col min="15875" max="15914" width="16.85546875" style="213" customWidth="1"/>
    <col min="15915" max="15916" width="18.5703125" style="213" customWidth="1"/>
    <col min="15917" max="15917" width="21.7109375" style="213" customWidth="1"/>
    <col min="15918" max="16128" width="9.140625" style="213"/>
    <col min="16129" max="16129" width="61.7109375" style="213" customWidth="1"/>
    <col min="16130" max="16130" width="18.5703125" style="213" customWidth="1"/>
    <col min="16131" max="16170" width="16.85546875" style="213" customWidth="1"/>
    <col min="16171" max="16172" width="18.5703125" style="213" customWidth="1"/>
    <col min="16173" max="16173" width="21.7109375" style="213" customWidth="1"/>
    <col min="16174" max="16384" width="9.140625" style="213"/>
  </cols>
  <sheetData>
    <row r="1" spans="1:44" ht="18.75" x14ac:dyDescent="0.2">
      <c r="A1" s="18"/>
      <c r="B1" s="12"/>
      <c r="C1" s="12"/>
      <c r="D1" s="12"/>
      <c r="G1" s="12"/>
      <c r="H1" s="44" t="s">
        <v>71</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3"/>
      <c r="F2" s="213"/>
      <c r="G2" s="12"/>
      <c r="H2" s="15" t="s">
        <v>12</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4"/>
      <c r="AR2" s="214"/>
    </row>
    <row r="3" spans="1:44" ht="18.75" x14ac:dyDescent="0.3">
      <c r="A3" s="17"/>
      <c r="B3" s="12"/>
      <c r="C3" s="12"/>
      <c r="D3" s="12"/>
      <c r="E3" s="213"/>
      <c r="F3" s="213"/>
      <c r="G3" s="12"/>
      <c r="H3" s="15" t="s">
        <v>365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4"/>
      <c r="AR3" s="21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5"/>
      <c r="AR4" s="215"/>
    </row>
    <row r="5" spans="1:44" x14ac:dyDescent="0.2">
      <c r="A5" s="408" t="str">
        <f>'[1]1. паспорт местоположение'!A5:C5</f>
        <v>Год раскрытия информации: 2016 год</v>
      </c>
      <c r="B5" s="408"/>
      <c r="C5" s="408"/>
      <c r="D5" s="408"/>
      <c r="E5" s="408"/>
      <c r="F5" s="408"/>
      <c r="G5" s="408"/>
      <c r="H5" s="408"/>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c r="AR5" s="21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5"/>
      <c r="AR6" s="215"/>
    </row>
    <row r="7" spans="1:44" ht="18.75" x14ac:dyDescent="0.2">
      <c r="A7" s="352" t="str">
        <f>'[1]1. паспорт местоположение'!A7:C7</f>
        <v xml:space="preserve">Паспорт инвестиционного проекта </v>
      </c>
      <c r="B7" s="352"/>
      <c r="C7" s="352"/>
      <c r="D7" s="352"/>
      <c r="E7" s="352"/>
      <c r="F7" s="352"/>
      <c r="G7" s="352"/>
      <c r="H7" s="352"/>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218"/>
      <c r="AR7" s="218"/>
    </row>
    <row r="8" spans="1:44" ht="18.75" x14ac:dyDescent="0.2">
      <c r="A8" s="205"/>
      <c r="B8" s="205"/>
      <c r="C8" s="205"/>
      <c r="D8" s="205"/>
      <c r="E8" s="205"/>
      <c r="F8" s="205"/>
      <c r="G8" s="205"/>
      <c r="H8" s="205"/>
      <c r="I8" s="205"/>
      <c r="J8" s="205"/>
      <c r="K8" s="205"/>
      <c r="L8" s="190"/>
      <c r="M8" s="190"/>
      <c r="N8" s="190"/>
      <c r="O8" s="190"/>
      <c r="P8" s="190"/>
      <c r="Q8" s="190"/>
      <c r="R8" s="190"/>
      <c r="S8" s="190"/>
      <c r="T8" s="190"/>
      <c r="U8" s="190"/>
      <c r="V8" s="190"/>
      <c r="W8" s="190"/>
      <c r="X8" s="190"/>
      <c r="Y8" s="190"/>
      <c r="Z8" s="12"/>
      <c r="AA8" s="12"/>
      <c r="AB8" s="12"/>
      <c r="AC8" s="12"/>
      <c r="AD8" s="12"/>
      <c r="AE8" s="12"/>
      <c r="AF8" s="12"/>
      <c r="AG8" s="12"/>
      <c r="AH8" s="12"/>
      <c r="AI8" s="12"/>
      <c r="AJ8" s="12"/>
      <c r="AK8" s="12"/>
      <c r="AL8" s="12"/>
      <c r="AM8" s="12"/>
      <c r="AN8" s="12"/>
      <c r="AO8" s="12"/>
      <c r="AP8" s="12"/>
      <c r="AQ8" s="215"/>
      <c r="AR8" s="215"/>
    </row>
    <row r="9" spans="1:44" ht="18.75" x14ac:dyDescent="0.2">
      <c r="A9" s="351" t="str">
        <f>'[1]1. паспорт местоположение'!A9:C9</f>
        <v xml:space="preserve">                         АО "Янтарьэнерго"                         </v>
      </c>
      <c r="B9" s="351"/>
      <c r="C9" s="351"/>
      <c r="D9" s="351"/>
      <c r="E9" s="351"/>
      <c r="F9" s="351"/>
      <c r="G9" s="351"/>
      <c r="H9" s="351"/>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19"/>
      <c r="AR9" s="219"/>
    </row>
    <row r="10" spans="1:44" x14ac:dyDescent="0.2">
      <c r="A10" s="349" t="s">
        <v>10</v>
      </c>
      <c r="B10" s="349"/>
      <c r="C10" s="349"/>
      <c r="D10" s="349"/>
      <c r="E10" s="349"/>
      <c r="F10" s="349"/>
      <c r="G10" s="349"/>
      <c r="H10" s="349"/>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220"/>
      <c r="AR10" s="220"/>
    </row>
    <row r="11" spans="1:44" ht="18.75" x14ac:dyDescent="0.2">
      <c r="A11" s="205"/>
      <c r="B11" s="205"/>
      <c r="C11" s="205"/>
      <c r="D11" s="205"/>
      <c r="E11" s="205"/>
      <c r="F11" s="205"/>
      <c r="G11" s="205"/>
      <c r="H11" s="205"/>
      <c r="I11" s="205"/>
      <c r="J11" s="205"/>
      <c r="K11" s="205"/>
      <c r="L11" s="190"/>
      <c r="M11" s="190"/>
      <c r="N11" s="190"/>
      <c r="O11" s="190"/>
      <c r="P11" s="190"/>
      <c r="Q11" s="190"/>
      <c r="R11" s="190"/>
      <c r="S11" s="190"/>
      <c r="T11" s="190"/>
      <c r="U11" s="190"/>
      <c r="V11" s="190"/>
      <c r="W11" s="190"/>
      <c r="X11" s="190"/>
      <c r="Y11" s="190"/>
      <c r="Z11" s="12"/>
      <c r="AA11" s="12"/>
      <c r="AB11" s="12"/>
      <c r="AC11" s="12"/>
      <c r="AD11" s="12"/>
      <c r="AE11" s="12"/>
      <c r="AF11" s="12"/>
      <c r="AG11" s="12"/>
      <c r="AH11" s="12"/>
      <c r="AI11" s="12"/>
      <c r="AJ11" s="12"/>
      <c r="AK11" s="12"/>
      <c r="AL11" s="12"/>
      <c r="AM11" s="12"/>
      <c r="AN11" s="12"/>
      <c r="AO11" s="12"/>
      <c r="AP11" s="12"/>
      <c r="AQ11" s="215"/>
      <c r="AR11" s="215"/>
    </row>
    <row r="12" spans="1:44" ht="18.75" x14ac:dyDescent="0.2">
      <c r="A12" s="351" t="str">
        <f>'1. паспорт местоположение'!A12:C12</f>
        <v>A_prj_111001_3132</v>
      </c>
      <c r="B12" s="351"/>
      <c r="C12" s="351"/>
      <c r="D12" s="351"/>
      <c r="E12" s="351"/>
      <c r="F12" s="351"/>
      <c r="G12" s="351"/>
      <c r="H12" s="351"/>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19"/>
      <c r="AR12" s="219"/>
    </row>
    <row r="13" spans="1:44" x14ac:dyDescent="0.2">
      <c r="A13" s="349" t="s">
        <v>9</v>
      </c>
      <c r="B13" s="349"/>
      <c r="C13" s="349"/>
      <c r="D13" s="349"/>
      <c r="E13" s="349"/>
      <c r="F13" s="349"/>
      <c r="G13" s="349"/>
      <c r="H13" s="349"/>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220"/>
      <c r="AR13" s="220"/>
    </row>
    <row r="14" spans="1:44" ht="18.75" x14ac:dyDescent="0.2">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9"/>
      <c r="AA14" s="9"/>
      <c r="AB14" s="9"/>
      <c r="AC14" s="9"/>
      <c r="AD14" s="9"/>
      <c r="AE14" s="9"/>
      <c r="AF14" s="9"/>
      <c r="AG14" s="9"/>
      <c r="AH14" s="9"/>
      <c r="AI14" s="9"/>
      <c r="AJ14" s="9"/>
      <c r="AK14" s="9"/>
      <c r="AL14" s="9"/>
      <c r="AM14" s="9"/>
      <c r="AN14" s="9"/>
      <c r="AO14" s="9"/>
      <c r="AP14" s="9"/>
      <c r="AQ14" s="221"/>
      <c r="AR14" s="221"/>
    </row>
    <row r="15" spans="1:44" ht="18.75" x14ac:dyDescent="0.2">
      <c r="A15" s="351" t="str">
        <f>'1. паспорт местоположение'!A15</f>
        <v>Оборудование, не входящее в сметы строек</v>
      </c>
      <c r="B15" s="351"/>
      <c r="C15" s="351"/>
      <c r="D15" s="351"/>
      <c r="E15" s="351"/>
      <c r="F15" s="351"/>
      <c r="G15" s="351"/>
      <c r="H15" s="351"/>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19"/>
      <c r="AR15" s="219"/>
    </row>
    <row r="16" spans="1:44" x14ac:dyDescent="0.2">
      <c r="A16" s="349" t="s">
        <v>7</v>
      </c>
      <c r="B16" s="349"/>
      <c r="C16" s="349"/>
      <c r="D16" s="349"/>
      <c r="E16" s="349"/>
      <c r="F16" s="349"/>
      <c r="G16" s="349"/>
      <c r="H16" s="349"/>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220"/>
      <c r="AR16" s="220"/>
    </row>
    <row r="17" spans="1:44"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3"/>
      <c r="X17" s="3"/>
      <c r="Y17" s="3"/>
      <c r="Z17" s="3"/>
      <c r="AA17" s="3"/>
      <c r="AB17" s="3"/>
      <c r="AC17" s="3"/>
      <c r="AD17" s="3"/>
      <c r="AE17" s="3"/>
      <c r="AF17" s="3"/>
      <c r="AG17" s="3"/>
      <c r="AH17" s="3"/>
      <c r="AI17" s="3"/>
      <c r="AJ17" s="3"/>
      <c r="AK17" s="3"/>
      <c r="AL17" s="3"/>
      <c r="AM17" s="3"/>
      <c r="AN17" s="3"/>
      <c r="AO17" s="3"/>
      <c r="AP17" s="3"/>
      <c r="AQ17" s="222"/>
      <c r="AR17" s="222"/>
    </row>
    <row r="18" spans="1:44" ht="18.75" x14ac:dyDescent="0.2">
      <c r="A18" s="351" t="s">
        <v>524</v>
      </c>
      <c r="B18" s="351"/>
      <c r="C18" s="351"/>
      <c r="D18" s="351"/>
      <c r="E18" s="351"/>
      <c r="F18" s="351"/>
      <c r="G18" s="351"/>
      <c r="H18" s="35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3"/>
      <c r="AR18" s="223"/>
    </row>
    <row r="19" spans="1:44" x14ac:dyDescent="0.2">
      <c r="A19" s="224"/>
      <c r="Q19" s="225"/>
    </row>
    <row r="20" spans="1:44" x14ac:dyDescent="0.2">
      <c r="A20" s="224"/>
      <c r="Q20" s="225"/>
    </row>
    <row r="21" spans="1:44" x14ac:dyDescent="0.2">
      <c r="A21" s="224"/>
      <c r="Q21" s="225"/>
    </row>
    <row r="22" spans="1:44" x14ac:dyDescent="0.2">
      <c r="A22" s="224"/>
      <c r="Q22" s="225"/>
    </row>
    <row r="23" spans="1:44" x14ac:dyDescent="0.2">
      <c r="D23" s="227"/>
      <c r="Q23" s="225"/>
    </row>
    <row r="24" spans="1:44" ht="16.5" thickBot="1" x14ac:dyDescent="0.25">
      <c r="A24" s="228" t="s">
        <v>364</v>
      </c>
      <c r="B24" s="229" t="s">
        <v>1</v>
      </c>
      <c r="D24" s="230"/>
      <c r="E24" s="231"/>
      <c r="F24" s="231"/>
      <c r="G24" s="231"/>
      <c r="H24" s="231"/>
    </row>
    <row r="25" spans="1:44" x14ac:dyDescent="0.2">
      <c r="A25" s="232" t="s">
        <v>576</v>
      </c>
      <c r="B25" s="233">
        <f>$B$126</f>
        <v>4684399.4000000004</v>
      </c>
    </row>
    <row r="26" spans="1:44" x14ac:dyDescent="0.2">
      <c r="A26" s="234" t="s">
        <v>362</v>
      </c>
      <c r="B26" s="235">
        <v>0</v>
      </c>
    </row>
    <row r="27" spans="1:44" x14ac:dyDescent="0.2">
      <c r="A27" s="234" t="s">
        <v>360</v>
      </c>
      <c r="B27" s="235">
        <f>$B$123</f>
        <v>25</v>
      </c>
      <c r="D27" s="227" t="s">
        <v>363</v>
      </c>
    </row>
    <row r="28" spans="1:44" ht="16.149999999999999" customHeight="1" thickBot="1" x14ac:dyDescent="0.25">
      <c r="A28" s="236" t="s">
        <v>358</v>
      </c>
      <c r="B28" s="237">
        <v>1</v>
      </c>
      <c r="D28" s="398" t="s">
        <v>361</v>
      </c>
      <c r="E28" s="399"/>
      <c r="F28" s="400"/>
      <c r="G28" s="401" t="str">
        <f>IF(SUM(B89:L89)=0,"не окупается",SUM(B89:L89))</f>
        <v>не окупается</v>
      </c>
      <c r="H28" s="402"/>
    </row>
    <row r="29" spans="1:44" ht="15.6" customHeight="1" x14ac:dyDescent="0.2">
      <c r="A29" s="232" t="s">
        <v>356</v>
      </c>
      <c r="B29" s="233">
        <f>$B$126*$B$127</f>
        <v>46843.994000000006</v>
      </c>
      <c r="D29" s="398" t="s">
        <v>359</v>
      </c>
      <c r="E29" s="399"/>
      <c r="F29" s="400"/>
      <c r="G29" s="401" t="str">
        <f>IF(SUM(B90:L90)=0,"не окупается",SUM(B90:L90))</f>
        <v>не окупается</v>
      </c>
      <c r="H29" s="402"/>
    </row>
    <row r="30" spans="1:44" ht="27.6" customHeight="1" x14ac:dyDescent="0.2">
      <c r="A30" s="234" t="s">
        <v>577</v>
      </c>
      <c r="B30" s="235">
        <v>1</v>
      </c>
      <c r="D30" s="398" t="s">
        <v>357</v>
      </c>
      <c r="E30" s="399"/>
      <c r="F30" s="400"/>
      <c r="G30" s="403">
        <f>L87</f>
        <v>-5296676.1104289629</v>
      </c>
      <c r="H30" s="404"/>
    </row>
    <row r="31" spans="1:44" x14ac:dyDescent="0.2">
      <c r="A31" s="234" t="s">
        <v>355</v>
      </c>
      <c r="B31" s="235">
        <v>1</v>
      </c>
      <c r="D31" s="405"/>
      <c r="E31" s="406"/>
      <c r="F31" s="407"/>
      <c r="G31" s="405"/>
      <c r="H31" s="407"/>
    </row>
    <row r="32" spans="1:44" x14ac:dyDescent="0.2">
      <c r="A32" s="234" t="s">
        <v>333</v>
      </c>
      <c r="B32" s="235"/>
    </row>
    <row r="33" spans="1:42" x14ac:dyDescent="0.2">
      <c r="A33" s="234" t="s">
        <v>354</v>
      </c>
      <c r="B33" s="235"/>
    </row>
    <row r="34" spans="1:42" x14ac:dyDescent="0.2">
      <c r="A34" s="234" t="s">
        <v>353</v>
      </c>
      <c r="B34" s="235"/>
    </row>
    <row r="35" spans="1:42" x14ac:dyDescent="0.2">
      <c r="A35" s="238"/>
      <c r="B35" s="235"/>
    </row>
    <row r="36" spans="1:42" ht="16.5" thickBot="1" x14ac:dyDescent="0.25">
      <c r="A36" s="236" t="s">
        <v>325</v>
      </c>
      <c r="B36" s="239">
        <v>0.2</v>
      </c>
    </row>
    <row r="37" spans="1:42" x14ac:dyDescent="0.2">
      <c r="A37" s="232" t="s">
        <v>578</v>
      </c>
      <c r="B37" s="233">
        <v>0</v>
      </c>
    </row>
    <row r="38" spans="1:42" x14ac:dyDescent="0.2">
      <c r="A38" s="234" t="s">
        <v>352</v>
      </c>
      <c r="B38" s="235"/>
    </row>
    <row r="39" spans="1:42" ht="16.5" thickBot="1" x14ac:dyDescent="0.25">
      <c r="A39" s="240" t="s">
        <v>351</v>
      </c>
      <c r="B39" s="241"/>
    </row>
    <row r="40" spans="1:42" x14ac:dyDescent="0.2">
      <c r="A40" s="242" t="s">
        <v>579</v>
      </c>
      <c r="B40" s="243">
        <v>1</v>
      </c>
    </row>
    <row r="41" spans="1:42" x14ac:dyDescent="0.2">
      <c r="A41" s="244" t="s">
        <v>350</v>
      </c>
      <c r="B41" s="245"/>
    </row>
    <row r="42" spans="1:42" x14ac:dyDescent="0.2">
      <c r="A42" s="244" t="s">
        <v>349</v>
      </c>
      <c r="B42" s="246"/>
    </row>
    <row r="43" spans="1:42" x14ac:dyDescent="0.2">
      <c r="A43" s="244" t="s">
        <v>348</v>
      </c>
      <c r="B43" s="246">
        <v>0</v>
      </c>
    </row>
    <row r="44" spans="1:42" x14ac:dyDescent="0.2">
      <c r="A44" s="244" t="s">
        <v>347</v>
      </c>
      <c r="B44" s="246">
        <f>B129</f>
        <v>0.20499999999999999</v>
      </c>
    </row>
    <row r="45" spans="1:42" x14ac:dyDescent="0.2">
      <c r="A45" s="244" t="s">
        <v>346</v>
      </c>
      <c r="B45" s="246">
        <f>1-B43</f>
        <v>1</v>
      </c>
    </row>
    <row r="46" spans="1:42" ht="16.5" thickBot="1" x14ac:dyDescent="0.25">
      <c r="A46" s="247" t="s">
        <v>345</v>
      </c>
      <c r="B46" s="248">
        <f>B45*B44+B43*B42*(1-B36)</f>
        <v>0.20499999999999999</v>
      </c>
      <c r="C46" s="249"/>
    </row>
    <row r="47" spans="1:42" s="252" customFormat="1" x14ac:dyDescent="0.2">
      <c r="A47" s="250" t="s">
        <v>344</v>
      </c>
      <c r="B47" s="251">
        <f>B58</f>
        <v>1</v>
      </c>
      <c r="C47" s="251">
        <f t="shared" ref="C47:AO47" si="0">C58</f>
        <v>2</v>
      </c>
      <c r="D47" s="251">
        <f t="shared" si="0"/>
        <v>3</v>
      </c>
      <c r="E47" s="251">
        <f t="shared" si="0"/>
        <v>4</v>
      </c>
      <c r="F47" s="251">
        <f t="shared" si="0"/>
        <v>5</v>
      </c>
      <c r="G47" s="251">
        <f t="shared" si="0"/>
        <v>6</v>
      </c>
      <c r="H47" s="251">
        <f t="shared" si="0"/>
        <v>7</v>
      </c>
      <c r="I47" s="251">
        <f t="shared" si="0"/>
        <v>8</v>
      </c>
      <c r="J47" s="251">
        <f t="shared" si="0"/>
        <v>9</v>
      </c>
      <c r="K47" s="251">
        <f t="shared" si="0"/>
        <v>10</v>
      </c>
      <c r="L47" s="251">
        <f t="shared" si="0"/>
        <v>11</v>
      </c>
      <c r="M47" s="251">
        <f t="shared" si="0"/>
        <v>12</v>
      </c>
      <c r="N47" s="251">
        <f t="shared" si="0"/>
        <v>13</v>
      </c>
      <c r="O47" s="251">
        <f t="shared" si="0"/>
        <v>14</v>
      </c>
      <c r="P47" s="251">
        <f t="shared" si="0"/>
        <v>15</v>
      </c>
      <c r="Q47" s="251">
        <f t="shared" si="0"/>
        <v>16</v>
      </c>
      <c r="R47" s="251">
        <f t="shared" si="0"/>
        <v>17</v>
      </c>
      <c r="S47" s="251">
        <f t="shared" si="0"/>
        <v>18</v>
      </c>
      <c r="T47" s="251">
        <f t="shared" si="0"/>
        <v>19</v>
      </c>
      <c r="U47" s="251">
        <f t="shared" si="0"/>
        <v>20</v>
      </c>
      <c r="V47" s="251">
        <f t="shared" si="0"/>
        <v>21</v>
      </c>
      <c r="W47" s="251">
        <f t="shared" si="0"/>
        <v>22</v>
      </c>
      <c r="X47" s="251">
        <f t="shared" si="0"/>
        <v>23</v>
      </c>
      <c r="Y47" s="251">
        <f t="shared" si="0"/>
        <v>24</v>
      </c>
      <c r="Z47" s="251">
        <f t="shared" si="0"/>
        <v>25</v>
      </c>
      <c r="AA47" s="251">
        <f t="shared" si="0"/>
        <v>26</v>
      </c>
      <c r="AB47" s="251">
        <f t="shared" si="0"/>
        <v>27</v>
      </c>
      <c r="AC47" s="251">
        <f t="shared" si="0"/>
        <v>28</v>
      </c>
      <c r="AD47" s="251">
        <f t="shared" si="0"/>
        <v>29</v>
      </c>
      <c r="AE47" s="251">
        <f t="shared" si="0"/>
        <v>30</v>
      </c>
      <c r="AF47" s="251">
        <f t="shared" si="0"/>
        <v>31</v>
      </c>
      <c r="AG47" s="251">
        <f t="shared" si="0"/>
        <v>32</v>
      </c>
      <c r="AH47" s="251">
        <f t="shared" si="0"/>
        <v>33</v>
      </c>
      <c r="AI47" s="251">
        <f t="shared" si="0"/>
        <v>34</v>
      </c>
      <c r="AJ47" s="251">
        <f t="shared" si="0"/>
        <v>35</v>
      </c>
      <c r="AK47" s="251">
        <f t="shared" si="0"/>
        <v>36</v>
      </c>
      <c r="AL47" s="251">
        <f t="shared" si="0"/>
        <v>37</v>
      </c>
      <c r="AM47" s="251">
        <f t="shared" si="0"/>
        <v>38</v>
      </c>
      <c r="AN47" s="251">
        <f t="shared" si="0"/>
        <v>39</v>
      </c>
      <c r="AO47" s="251">
        <f t="shared" si="0"/>
        <v>40</v>
      </c>
      <c r="AP47" s="251">
        <f>AP58</f>
        <v>41</v>
      </c>
    </row>
    <row r="48" spans="1:42" s="252" customFormat="1" x14ac:dyDescent="0.2">
      <c r="A48" s="253" t="s">
        <v>343</v>
      </c>
      <c r="B48" s="254">
        <f>B136</f>
        <v>0</v>
      </c>
      <c r="C48" s="254">
        <f t="shared" ref="C48:AP49" si="1">C136</f>
        <v>5.8000000000000003E-2</v>
      </c>
      <c r="D48" s="254">
        <f t="shared" si="1"/>
        <v>5.5E-2</v>
      </c>
      <c r="E48" s="254">
        <f t="shared" si="1"/>
        <v>5.5E-2</v>
      </c>
      <c r="F48" s="254">
        <f t="shared" si="1"/>
        <v>5.5E-2</v>
      </c>
      <c r="G48" s="254">
        <f t="shared" si="1"/>
        <v>5.5E-2</v>
      </c>
      <c r="H48" s="254">
        <f t="shared" si="1"/>
        <v>5.5E-2</v>
      </c>
      <c r="I48" s="254">
        <f t="shared" si="1"/>
        <v>5.5E-2</v>
      </c>
      <c r="J48" s="254">
        <f t="shared" si="1"/>
        <v>5.5E-2</v>
      </c>
      <c r="K48" s="254">
        <f t="shared" si="1"/>
        <v>5.5E-2</v>
      </c>
      <c r="L48" s="254">
        <f t="shared" si="1"/>
        <v>5.5E-2</v>
      </c>
      <c r="M48" s="254">
        <f t="shared" si="1"/>
        <v>5.5E-2</v>
      </c>
      <c r="N48" s="254">
        <f t="shared" si="1"/>
        <v>5.5E-2</v>
      </c>
      <c r="O48" s="254">
        <f t="shared" si="1"/>
        <v>5.5E-2</v>
      </c>
      <c r="P48" s="254">
        <f t="shared" si="1"/>
        <v>5.5E-2</v>
      </c>
      <c r="Q48" s="254">
        <f t="shared" si="1"/>
        <v>5.5E-2</v>
      </c>
      <c r="R48" s="254">
        <f t="shared" si="1"/>
        <v>5.5E-2</v>
      </c>
      <c r="S48" s="254">
        <f t="shared" si="1"/>
        <v>5.5E-2</v>
      </c>
      <c r="T48" s="254">
        <f t="shared" si="1"/>
        <v>5.5E-2</v>
      </c>
      <c r="U48" s="254">
        <f t="shared" si="1"/>
        <v>5.5E-2</v>
      </c>
      <c r="V48" s="254">
        <f t="shared" si="1"/>
        <v>5.5E-2</v>
      </c>
      <c r="W48" s="254">
        <f t="shared" si="1"/>
        <v>5.5E-2</v>
      </c>
      <c r="X48" s="254">
        <f t="shared" si="1"/>
        <v>5.5E-2</v>
      </c>
      <c r="Y48" s="254">
        <f t="shared" si="1"/>
        <v>5.5E-2</v>
      </c>
      <c r="Z48" s="254">
        <f t="shared" si="1"/>
        <v>5.5E-2</v>
      </c>
      <c r="AA48" s="254">
        <f t="shared" si="1"/>
        <v>5.5E-2</v>
      </c>
      <c r="AB48" s="254">
        <f t="shared" si="1"/>
        <v>5.5E-2</v>
      </c>
      <c r="AC48" s="254">
        <f t="shared" si="1"/>
        <v>5.5E-2</v>
      </c>
      <c r="AD48" s="254">
        <f t="shared" si="1"/>
        <v>5.5E-2</v>
      </c>
      <c r="AE48" s="254">
        <f t="shared" si="1"/>
        <v>5.5E-2</v>
      </c>
      <c r="AF48" s="254">
        <f t="shared" si="1"/>
        <v>5.5E-2</v>
      </c>
      <c r="AG48" s="254">
        <f t="shared" si="1"/>
        <v>5.5E-2</v>
      </c>
      <c r="AH48" s="254">
        <f t="shared" si="1"/>
        <v>5.5E-2</v>
      </c>
      <c r="AI48" s="254">
        <f t="shared" si="1"/>
        <v>5.5E-2</v>
      </c>
      <c r="AJ48" s="254">
        <f t="shared" si="1"/>
        <v>5.5E-2</v>
      </c>
      <c r="AK48" s="254">
        <f t="shared" si="1"/>
        <v>5.5E-2</v>
      </c>
      <c r="AL48" s="254">
        <f t="shared" si="1"/>
        <v>5.5E-2</v>
      </c>
      <c r="AM48" s="254">
        <f t="shared" si="1"/>
        <v>5.5E-2</v>
      </c>
      <c r="AN48" s="254">
        <f t="shared" si="1"/>
        <v>5.5E-2</v>
      </c>
      <c r="AO48" s="254">
        <f t="shared" si="1"/>
        <v>5.5E-2</v>
      </c>
      <c r="AP48" s="254">
        <f t="shared" si="1"/>
        <v>5.5E-2</v>
      </c>
    </row>
    <row r="49" spans="1:45" s="252" customFormat="1" x14ac:dyDescent="0.2">
      <c r="A49" s="253" t="s">
        <v>342</v>
      </c>
      <c r="B49" s="254">
        <f>B137</f>
        <v>0</v>
      </c>
      <c r="C49" s="254">
        <f t="shared" si="1"/>
        <v>5.8000000000000052E-2</v>
      </c>
      <c r="D49" s="254">
        <f t="shared" si="1"/>
        <v>0.11619000000000002</v>
      </c>
      <c r="E49" s="254">
        <f t="shared" si="1"/>
        <v>0.17758045</v>
      </c>
      <c r="F49" s="254">
        <f t="shared" si="1"/>
        <v>0.24234737475000001</v>
      </c>
      <c r="G49" s="254">
        <f t="shared" si="1"/>
        <v>0.31067648036124984</v>
      </c>
      <c r="H49" s="254">
        <f t="shared" si="1"/>
        <v>0.38276368678111861</v>
      </c>
      <c r="I49" s="254">
        <f t="shared" si="1"/>
        <v>0.45881568955408003</v>
      </c>
      <c r="J49" s="254">
        <f t="shared" si="1"/>
        <v>0.53905055247955436</v>
      </c>
      <c r="K49" s="254">
        <f t="shared" si="1"/>
        <v>0.62369833286592979</v>
      </c>
      <c r="L49" s="254">
        <f t="shared" si="1"/>
        <v>0.71300174117355586</v>
      </c>
      <c r="M49" s="254">
        <f t="shared" si="1"/>
        <v>0.80721683693810142</v>
      </c>
      <c r="N49" s="254">
        <f t="shared" si="1"/>
        <v>0.90661376296969687</v>
      </c>
      <c r="O49" s="254">
        <f t="shared" si="1"/>
        <v>1.0114775199330301</v>
      </c>
      <c r="P49" s="254">
        <f t="shared" si="1"/>
        <v>1.1221087835293466</v>
      </c>
      <c r="Q49" s="254">
        <f t="shared" si="1"/>
        <v>1.2388247666234604</v>
      </c>
      <c r="R49" s="254">
        <f t="shared" si="1"/>
        <v>1.3619601287877505</v>
      </c>
      <c r="S49" s="254">
        <f t="shared" si="1"/>
        <v>1.4918679358710767</v>
      </c>
      <c r="T49" s="254">
        <f t="shared" si="1"/>
        <v>1.6289206723439857</v>
      </c>
      <c r="U49" s="254">
        <f t="shared" si="1"/>
        <v>1.7735113093229047</v>
      </c>
      <c r="V49" s="254">
        <f t="shared" si="1"/>
        <v>1.9260544313356642</v>
      </c>
      <c r="W49" s="254">
        <f t="shared" si="1"/>
        <v>2.0869874250591254</v>
      </c>
      <c r="X49" s="254">
        <f t="shared" si="1"/>
        <v>2.2567717334373771</v>
      </c>
      <c r="Y49" s="254">
        <f t="shared" si="1"/>
        <v>2.4358941787764326</v>
      </c>
      <c r="Z49" s="254">
        <f t="shared" si="1"/>
        <v>2.6248683586091359</v>
      </c>
      <c r="AA49" s="254">
        <f t="shared" si="1"/>
        <v>2.8242361183326383</v>
      </c>
      <c r="AB49" s="254">
        <f t="shared" si="1"/>
        <v>3.0345691048409336</v>
      </c>
      <c r="AC49" s="254">
        <f t="shared" si="1"/>
        <v>3.2564704056071845</v>
      </c>
      <c r="AD49" s="254">
        <f t="shared" si="1"/>
        <v>3.4905762779155793</v>
      </c>
      <c r="AE49" s="254">
        <f t="shared" si="1"/>
        <v>3.7375579732009356</v>
      </c>
      <c r="AF49" s="254">
        <f t="shared" si="1"/>
        <v>3.9981236617269866</v>
      </c>
      <c r="AG49" s="254">
        <f t="shared" si="1"/>
        <v>4.2730204631219708</v>
      </c>
      <c r="AH49" s="254">
        <f t="shared" si="1"/>
        <v>4.563036588593679</v>
      </c>
      <c r="AI49" s="254">
        <f t="shared" si="1"/>
        <v>4.8690036009663311</v>
      </c>
      <c r="AJ49" s="254">
        <f t="shared" si="1"/>
        <v>5.1917987990194794</v>
      </c>
      <c r="AK49" s="254">
        <f t="shared" si="1"/>
        <v>5.5323477329655502</v>
      </c>
      <c r="AL49" s="254">
        <f t="shared" si="1"/>
        <v>5.8916268582786548</v>
      </c>
      <c r="AM49" s="254">
        <f t="shared" si="1"/>
        <v>6.2706663354839804</v>
      </c>
      <c r="AN49" s="254">
        <f t="shared" si="1"/>
        <v>6.6705529839355986</v>
      </c>
      <c r="AO49" s="254">
        <f t="shared" si="1"/>
        <v>7.0924333980520569</v>
      </c>
      <c r="AP49" s="254">
        <f t="shared" si="1"/>
        <v>7.5375172349449198</v>
      </c>
    </row>
    <row r="50" spans="1:45" s="252" customFormat="1" ht="16.5" thickBot="1" x14ac:dyDescent="0.25">
      <c r="A50" s="255" t="s">
        <v>580</v>
      </c>
      <c r="B50" s="256">
        <f>IF($B$124="да",($B$126-0.05),0)</f>
        <v>0</v>
      </c>
      <c r="C50" s="256">
        <f>C108*(1+C49)</f>
        <v>0</v>
      </c>
      <c r="D50" s="256">
        <f t="shared" ref="D50:AP50" si="2">D108*(1+D49)</f>
        <v>0</v>
      </c>
      <c r="E50" s="256">
        <f t="shared" si="2"/>
        <v>0</v>
      </c>
      <c r="F50" s="256">
        <f t="shared" si="2"/>
        <v>0</v>
      </c>
      <c r="G50" s="256">
        <f t="shared" si="2"/>
        <v>0</v>
      </c>
      <c r="H50" s="256">
        <f t="shared" si="2"/>
        <v>0</v>
      </c>
      <c r="I50" s="256">
        <f t="shared" si="2"/>
        <v>0</v>
      </c>
      <c r="J50" s="256">
        <f t="shared" si="2"/>
        <v>0</v>
      </c>
      <c r="K50" s="256">
        <f t="shared" si="2"/>
        <v>0</v>
      </c>
      <c r="L50" s="256">
        <f t="shared" si="2"/>
        <v>0</v>
      </c>
      <c r="M50" s="256">
        <f t="shared" si="2"/>
        <v>0</v>
      </c>
      <c r="N50" s="256">
        <f t="shared" si="2"/>
        <v>0</v>
      </c>
      <c r="O50" s="256">
        <f t="shared" si="2"/>
        <v>0</v>
      </c>
      <c r="P50" s="256">
        <f t="shared" si="2"/>
        <v>0</v>
      </c>
      <c r="Q50" s="256">
        <f t="shared" si="2"/>
        <v>0</v>
      </c>
      <c r="R50" s="256">
        <f t="shared" si="2"/>
        <v>0</v>
      </c>
      <c r="S50" s="256">
        <f t="shared" si="2"/>
        <v>0</v>
      </c>
      <c r="T50" s="256">
        <f t="shared" si="2"/>
        <v>0</v>
      </c>
      <c r="U50" s="256">
        <f t="shared" si="2"/>
        <v>0</v>
      </c>
      <c r="V50" s="256">
        <f t="shared" si="2"/>
        <v>0</v>
      </c>
      <c r="W50" s="256">
        <f t="shared" si="2"/>
        <v>0</v>
      </c>
      <c r="X50" s="256">
        <f t="shared" si="2"/>
        <v>0</v>
      </c>
      <c r="Y50" s="256">
        <f t="shared" si="2"/>
        <v>0</v>
      </c>
      <c r="Z50" s="256">
        <f t="shared" si="2"/>
        <v>0</v>
      </c>
      <c r="AA50" s="256">
        <f t="shared" si="2"/>
        <v>0</v>
      </c>
      <c r="AB50" s="256">
        <f t="shared" si="2"/>
        <v>0</v>
      </c>
      <c r="AC50" s="256">
        <f t="shared" si="2"/>
        <v>0</v>
      </c>
      <c r="AD50" s="256">
        <f t="shared" si="2"/>
        <v>0</v>
      </c>
      <c r="AE50" s="256">
        <f t="shared" si="2"/>
        <v>0</v>
      </c>
      <c r="AF50" s="256">
        <f t="shared" si="2"/>
        <v>0</v>
      </c>
      <c r="AG50" s="256">
        <f t="shared" si="2"/>
        <v>0</v>
      </c>
      <c r="AH50" s="256">
        <f t="shared" si="2"/>
        <v>0</v>
      </c>
      <c r="AI50" s="256">
        <f t="shared" si="2"/>
        <v>0</v>
      </c>
      <c r="AJ50" s="256">
        <f t="shared" si="2"/>
        <v>0</v>
      </c>
      <c r="AK50" s="256">
        <f t="shared" si="2"/>
        <v>0</v>
      </c>
      <c r="AL50" s="256">
        <f t="shared" si="2"/>
        <v>0</v>
      </c>
      <c r="AM50" s="256">
        <f t="shared" si="2"/>
        <v>0</v>
      </c>
      <c r="AN50" s="256">
        <f t="shared" si="2"/>
        <v>0</v>
      </c>
      <c r="AO50" s="256">
        <f t="shared" si="2"/>
        <v>0</v>
      </c>
      <c r="AP50" s="256">
        <f t="shared" si="2"/>
        <v>0</v>
      </c>
    </row>
    <row r="51" spans="1:45" ht="16.5" thickBot="1" x14ac:dyDescent="0.25"/>
    <row r="52" spans="1:45" x14ac:dyDescent="0.2">
      <c r="A52" s="257" t="s">
        <v>341</v>
      </c>
      <c r="B52" s="258">
        <f>B58</f>
        <v>1</v>
      </c>
      <c r="C52" s="258">
        <f t="shared" ref="C52:AO52" si="3">C58</f>
        <v>2</v>
      </c>
      <c r="D52" s="258">
        <f t="shared" si="3"/>
        <v>3</v>
      </c>
      <c r="E52" s="258">
        <f t="shared" si="3"/>
        <v>4</v>
      </c>
      <c r="F52" s="258">
        <f t="shared" si="3"/>
        <v>5</v>
      </c>
      <c r="G52" s="258">
        <f t="shared" si="3"/>
        <v>6</v>
      </c>
      <c r="H52" s="258">
        <f t="shared" si="3"/>
        <v>7</v>
      </c>
      <c r="I52" s="258">
        <f t="shared" si="3"/>
        <v>8</v>
      </c>
      <c r="J52" s="258">
        <f t="shared" si="3"/>
        <v>9</v>
      </c>
      <c r="K52" s="258">
        <f t="shared" si="3"/>
        <v>10</v>
      </c>
      <c r="L52" s="258">
        <f t="shared" si="3"/>
        <v>11</v>
      </c>
      <c r="M52" s="258">
        <f t="shared" si="3"/>
        <v>12</v>
      </c>
      <c r="N52" s="258">
        <f t="shared" si="3"/>
        <v>13</v>
      </c>
      <c r="O52" s="258">
        <f t="shared" si="3"/>
        <v>14</v>
      </c>
      <c r="P52" s="258">
        <f t="shared" si="3"/>
        <v>15</v>
      </c>
      <c r="Q52" s="258">
        <f t="shared" si="3"/>
        <v>16</v>
      </c>
      <c r="R52" s="258">
        <f t="shared" si="3"/>
        <v>17</v>
      </c>
      <c r="S52" s="258">
        <f t="shared" si="3"/>
        <v>18</v>
      </c>
      <c r="T52" s="258">
        <f t="shared" si="3"/>
        <v>19</v>
      </c>
      <c r="U52" s="258">
        <f t="shared" si="3"/>
        <v>20</v>
      </c>
      <c r="V52" s="258">
        <f t="shared" si="3"/>
        <v>21</v>
      </c>
      <c r="W52" s="258">
        <f t="shared" si="3"/>
        <v>22</v>
      </c>
      <c r="X52" s="258">
        <f t="shared" si="3"/>
        <v>23</v>
      </c>
      <c r="Y52" s="258">
        <f t="shared" si="3"/>
        <v>24</v>
      </c>
      <c r="Z52" s="258">
        <f t="shared" si="3"/>
        <v>25</v>
      </c>
      <c r="AA52" s="258">
        <f t="shared" si="3"/>
        <v>26</v>
      </c>
      <c r="AB52" s="258">
        <f t="shared" si="3"/>
        <v>27</v>
      </c>
      <c r="AC52" s="258">
        <f t="shared" si="3"/>
        <v>28</v>
      </c>
      <c r="AD52" s="258">
        <f t="shared" si="3"/>
        <v>29</v>
      </c>
      <c r="AE52" s="258">
        <f t="shared" si="3"/>
        <v>30</v>
      </c>
      <c r="AF52" s="258">
        <f t="shared" si="3"/>
        <v>31</v>
      </c>
      <c r="AG52" s="258">
        <f t="shared" si="3"/>
        <v>32</v>
      </c>
      <c r="AH52" s="258">
        <f t="shared" si="3"/>
        <v>33</v>
      </c>
      <c r="AI52" s="258">
        <f t="shared" si="3"/>
        <v>34</v>
      </c>
      <c r="AJ52" s="258">
        <f t="shared" si="3"/>
        <v>35</v>
      </c>
      <c r="AK52" s="258">
        <f t="shared" si="3"/>
        <v>36</v>
      </c>
      <c r="AL52" s="258">
        <f t="shared" si="3"/>
        <v>37</v>
      </c>
      <c r="AM52" s="258">
        <f t="shared" si="3"/>
        <v>38</v>
      </c>
      <c r="AN52" s="258">
        <f t="shared" si="3"/>
        <v>39</v>
      </c>
      <c r="AO52" s="258">
        <f t="shared" si="3"/>
        <v>40</v>
      </c>
      <c r="AP52" s="258">
        <f>AP58</f>
        <v>41</v>
      </c>
    </row>
    <row r="53" spans="1:45" x14ac:dyDescent="0.2">
      <c r="A53" s="259" t="s">
        <v>340</v>
      </c>
      <c r="B53" s="260">
        <v>0</v>
      </c>
      <c r="C53" s="260">
        <f t="shared" ref="C53:AP53" si="4">B53+B54-B55</f>
        <v>0</v>
      </c>
      <c r="D53" s="260">
        <f t="shared" si="4"/>
        <v>0</v>
      </c>
      <c r="E53" s="260">
        <f t="shared" si="4"/>
        <v>0</v>
      </c>
      <c r="F53" s="260">
        <f t="shared" si="4"/>
        <v>0</v>
      </c>
      <c r="G53" s="260">
        <f t="shared" si="4"/>
        <v>0</v>
      </c>
      <c r="H53" s="260">
        <f t="shared" si="4"/>
        <v>0</v>
      </c>
      <c r="I53" s="260">
        <f t="shared" si="4"/>
        <v>0</v>
      </c>
      <c r="J53" s="260">
        <f t="shared" si="4"/>
        <v>0</v>
      </c>
      <c r="K53" s="260">
        <f t="shared" si="4"/>
        <v>0</v>
      </c>
      <c r="L53" s="260">
        <f t="shared" si="4"/>
        <v>0</v>
      </c>
      <c r="M53" s="260">
        <f t="shared" si="4"/>
        <v>0</v>
      </c>
      <c r="N53" s="260">
        <f t="shared" si="4"/>
        <v>0</v>
      </c>
      <c r="O53" s="260">
        <f t="shared" si="4"/>
        <v>0</v>
      </c>
      <c r="P53" s="260">
        <f t="shared" si="4"/>
        <v>0</v>
      </c>
      <c r="Q53" s="260">
        <f t="shared" si="4"/>
        <v>0</v>
      </c>
      <c r="R53" s="260">
        <f t="shared" si="4"/>
        <v>0</v>
      </c>
      <c r="S53" s="260">
        <f t="shared" si="4"/>
        <v>0</v>
      </c>
      <c r="T53" s="260">
        <f t="shared" si="4"/>
        <v>0</v>
      </c>
      <c r="U53" s="260">
        <f t="shared" si="4"/>
        <v>0</v>
      </c>
      <c r="V53" s="260">
        <f t="shared" si="4"/>
        <v>0</v>
      </c>
      <c r="W53" s="260">
        <f t="shared" si="4"/>
        <v>0</v>
      </c>
      <c r="X53" s="260">
        <f t="shared" si="4"/>
        <v>0</v>
      </c>
      <c r="Y53" s="260">
        <f t="shared" si="4"/>
        <v>0</v>
      </c>
      <c r="Z53" s="260">
        <f t="shared" si="4"/>
        <v>0</v>
      </c>
      <c r="AA53" s="260">
        <f t="shared" si="4"/>
        <v>0</v>
      </c>
      <c r="AB53" s="260">
        <f t="shared" si="4"/>
        <v>0</v>
      </c>
      <c r="AC53" s="260">
        <f t="shared" si="4"/>
        <v>0</v>
      </c>
      <c r="AD53" s="260">
        <f t="shared" si="4"/>
        <v>0</v>
      </c>
      <c r="AE53" s="260">
        <f t="shared" si="4"/>
        <v>0</v>
      </c>
      <c r="AF53" s="260">
        <f t="shared" si="4"/>
        <v>0</v>
      </c>
      <c r="AG53" s="260">
        <f t="shared" si="4"/>
        <v>0</v>
      </c>
      <c r="AH53" s="260">
        <f t="shared" si="4"/>
        <v>0</v>
      </c>
      <c r="AI53" s="260">
        <f t="shared" si="4"/>
        <v>0</v>
      </c>
      <c r="AJ53" s="260">
        <f t="shared" si="4"/>
        <v>0</v>
      </c>
      <c r="AK53" s="260">
        <f t="shared" si="4"/>
        <v>0</v>
      </c>
      <c r="AL53" s="260">
        <f t="shared" si="4"/>
        <v>0</v>
      </c>
      <c r="AM53" s="260">
        <f t="shared" si="4"/>
        <v>0</v>
      </c>
      <c r="AN53" s="260">
        <f t="shared" si="4"/>
        <v>0</v>
      </c>
      <c r="AO53" s="260">
        <f t="shared" si="4"/>
        <v>0</v>
      </c>
      <c r="AP53" s="260">
        <f t="shared" si="4"/>
        <v>0</v>
      </c>
    </row>
    <row r="54" spans="1:45" x14ac:dyDescent="0.2">
      <c r="A54" s="259" t="s">
        <v>339</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259" t="s">
        <v>338</v>
      </c>
      <c r="B55" s="260">
        <f>$B$54/$B$40</f>
        <v>0</v>
      </c>
      <c r="C55" s="260">
        <f t="shared" ref="C55:AP55" si="5">IF(ROUND(C53,1)=0,0,B55+C54/$B$40)</f>
        <v>0</v>
      </c>
      <c r="D55" s="260">
        <f t="shared" si="5"/>
        <v>0</v>
      </c>
      <c r="E55" s="260">
        <f t="shared" si="5"/>
        <v>0</v>
      </c>
      <c r="F55" s="260">
        <f t="shared" si="5"/>
        <v>0</v>
      </c>
      <c r="G55" s="260">
        <f t="shared" si="5"/>
        <v>0</v>
      </c>
      <c r="H55" s="260">
        <f t="shared" si="5"/>
        <v>0</v>
      </c>
      <c r="I55" s="260">
        <f t="shared" si="5"/>
        <v>0</v>
      </c>
      <c r="J55" s="260">
        <f t="shared" si="5"/>
        <v>0</v>
      </c>
      <c r="K55" s="260">
        <f t="shared" si="5"/>
        <v>0</v>
      </c>
      <c r="L55" s="260">
        <f t="shared" si="5"/>
        <v>0</v>
      </c>
      <c r="M55" s="260">
        <f t="shared" si="5"/>
        <v>0</v>
      </c>
      <c r="N55" s="260">
        <f t="shared" si="5"/>
        <v>0</v>
      </c>
      <c r="O55" s="260">
        <f t="shared" si="5"/>
        <v>0</v>
      </c>
      <c r="P55" s="260">
        <f t="shared" si="5"/>
        <v>0</v>
      </c>
      <c r="Q55" s="260">
        <f t="shared" si="5"/>
        <v>0</v>
      </c>
      <c r="R55" s="260">
        <f t="shared" si="5"/>
        <v>0</v>
      </c>
      <c r="S55" s="260">
        <f t="shared" si="5"/>
        <v>0</v>
      </c>
      <c r="T55" s="260">
        <f t="shared" si="5"/>
        <v>0</v>
      </c>
      <c r="U55" s="260">
        <f t="shared" si="5"/>
        <v>0</v>
      </c>
      <c r="V55" s="260">
        <f t="shared" si="5"/>
        <v>0</v>
      </c>
      <c r="W55" s="260">
        <f t="shared" si="5"/>
        <v>0</v>
      </c>
      <c r="X55" s="260">
        <f t="shared" si="5"/>
        <v>0</v>
      </c>
      <c r="Y55" s="260">
        <f t="shared" si="5"/>
        <v>0</v>
      </c>
      <c r="Z55" s="260">
        <f t="shared" si="5"/>
        <v>0</v>
      </c>
      <c r="AA55" s="260">
        <f t="shared" si="5"/>
        <v>0</v>
      </c>
      <c r="AB55" s="260">
        <f t="shared" si="5"/>
        <v>0</v>
      </c>
      <c r="AC55" s="260">
        <f t="shared" si="5"/>
        <v>0</v>
      </c>
      <c r="AD55" s="260">
        <f t="shared" si="5"/>
        <v>0</v>
      </c>
      <c r="AE55" s="260">
        <f t="shared" si="5"/>
        <v>0</v>
      </c>
      <c r="AF55" s="260">
        <f t="shared" si="5"/>
        <v>0</v>
      </c>
      <c r="AG55" s="260">
        <f t="shared" si="5"/>
        <v>0</v>
      </c>
      <c r="AH55" s="260">
        <f t="shared" si="5"/>
        <v>0</v>
      </c>
      <c r="AI55" s="260">
        <f t="shared" si="5"/>
        <v>0</v>
      </c>
      <c r="AJ55" s="260">
        <f t="shared" si="5"/>
        <v>0</v>
      </c>
      <c r="AK55" s="260">
        <f t="shared" si="5"/>
        <v>0</v>
      </c>
      <c r="AL55" s="260">
        <f t="shared" si="5"/>
        <v>0</v>
      </c>
      <c r="AM55" s="260">
        <f t="shared" si="5"/>
        <v>0</v>
      </c>
      <c r="AN55" s="260">
        <f t="shared" si="5"/>
        <v>0</v>
      </c>
      <c r="AO55" s="260">
        <f t="shared" si="5"/>
        <v>0</v>
      </c>
      <c r="AP55" s="260">
        <f t="shared" si="5"/>
        <v>0</v>
      </c>
    </row>
    <row r="56" spans="1:45" ht="16.5" thickBot="1" x14ac:dyDescent="0.25">
      <c r="A56" s="261" t="s">
        <v>337</v>
      </c>
      <c r="B56" s="262">
        <f t="shared" ref="B56:AP56" si="6">AVERAGE(SUM(B53:B54),(SUM(B53:B54)-B55))*$B$42</f>
        <v>0</v>
      </c>
      <c r="C56" s="262">
        <f t="shared" si="6"/>
        <v>0</v>
      </c>
      <c r="D56" s="262">
        <f t="shared" si="6"/>
        <v>0</v>
      </c>
      <c r="E56" s="262">
        <f t="shared" si="6"/>
        <v>0</v>
      </c>
      <c r="F56" s="262">
        <f t="shared" si="6"/>
        <v>0</v>
      </c>
      <c r="G56" s="262">
        <f t="shared" si="6"/>
        <v>0</v>
      </c>
      <c r="H56" s="262">
        <f t="shared" si="6"/>
        <v>0</v>
      </c>
      <c r="I56" s="262">
        <f t="shared" si="6"/>
        <v>0</v>
      </c>
      <c r="J56" s="262">
        <f t="shared" si="6"/>
        <v>0</v>
      </c>
      <c r="K56" s="262">
        <f t="shared" si="6"/>
        <v>0</v>
      </c>
      <c r="L56" s="262">
        <f t="shared" si="6"/>
        <v>0</v>
      </c>
      <c r="M56" s="262">
        <f t="shared" si="6"/>
        <v>0</v>
      </c>
      <c r="N56" s="262">
        <f t="shared" si="6"/>
        <v>0</v>
      </c>
      <c r="O56" s="262">
        <f t="shared" si="6"/>
        <v>0</v>
      </c>
      <c r="P56" s="262">
        <f t="shared" si="6"/>
        <v>0</v>
      </c>
      <c r="Q56" s="262">
        <f t="shared" si="6"/>
        <v>0</v>
      </c>
      <c r="R56" s="262">
        <f t="shared" si="6"/>
        <v>0</v>
      </c>
      <c r="S56" s="262">
        <f t="shared" si="6"/>
        <v>0</v>
      </c>
      <c r="T56" s="262">
        <f t="shared" si="6"/>
        <v>0</v>
      </c>
      <c r="U56" s="262">
        <f t="shared" si="6"/>
        <v>0</v>
      </c>
      <c r="V56" s="262">
        <f t="shared" si="6"/>
        <v>0</v>
      </c>
      <c r="W56" s="262">
        <f t="shared" si="6"/>
        <v>0</v>
      </c>
      <c r="X56" s="262">
        <f t="shared" si="6"/>
        <v>0</v>
      </c>
      <c r="Y56" s="262">
        <f t="shared" si="6"/>
        <v>0</v>
      </c>
      <c r="Z56" s="262">
        <f t="shared" si="6"/>
        <v>0</v>
      </c>
      <c r="AA56" s="262">
        <f t="shared" si="6"/>
        <v>0</v>
      </c>
      <c r="AB56" s="262">
        <f t="shared" si="6"/>
        <v>0</v>
      </c>
      <c r="AC56" s="262">
        <f t="shared" si="6"/>
        <v>0</v>
      </c>
      <c r="AD56" s="262">
        <f t="shared" si="6"/>
        <v>0</v>
      </c>
      <c r="AE56" s="262">
        <f t="shared" si="6"/>
        <v>0</v>
      </c>
      <c r="AF56" s="262">
        <f t="shared" si="6"/>
        <v>0</v>
      </c>
      <c r="AG56" s="262">
        <f t="shared" si="6"/>
        <v>0</v>
      </c>
      <c r="AH56" s="262">
        <f t="shared" si="6"/>
        <v>0</v>
      </c>
      <c r="AI56" s="262">
        <f t="shared" si="6"/>
        <v>0</v>
      </c>
      <c r="AJ56" s="262">
        <f t="shared" si="6"/>
        <v>0</v>
      </c>
      <c r="AK56" s="262">
        <f t="shared" si="6"/>
        <v>0</v>
      </c>
      <c r="AL56" s="262">
        <f t="shared" si="6"/>
        <v>0</v>
      </c>
      <c r="AM56" s="262">
        <f t="shared" si="6"/>
        <v>0</v>
      </c>
      <c r="AN56" s="262">
        <f t="shared" si="6"/>
        <v>0</v>
      </c>
      <c r="AO56" s="262">
        <f t="shared" si="6"/>
        <v>0</v>
      </c>
      <c r="AP56" s="262">
        <f t="shared" si="6"/>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12"/>
      <c r="AR57" s="212"/>
      <c r="AS57" s="212"/>
    </row>
    <row r="58" spans="1:45" x14ac:dyDescent="0.2">
      <c r="A58" s="257" t="s">
        <v>581</v>
      </c>
      <c r="B58" s="258">
        <v>1</v>
      </c>
      <c r="C58" s="258">
        <f>B58+1</f>
        <v>2</v>
      </c>
      <c r="D58" s="258">
        <f t="shared" ref="D58:AP58" si="7">C58+1</f>
        <v>3</v>
      </c>
      <c r="E58" s="258">
        <f t="shared" si="7"/>
        <v>4</v>
      </c>
      <c r="F58" s="258">
        <f t="shared" si="7"/>
        <v>5</v>
      </c>
      <c r="G58" s="258">
        <f t="shared" si="7"/>
        <v>6</v>
      </c>
      <c r="H58" s="258">
        <f t="shared" si="7"/>
        <v>7</v>
      </c>
      <c r="I58" s="258">
        <f t="shared" si="7"/>
        <v>8</v>
      </c>
      <c r="J58" s="258">
        <f t="shared" si="7"/>
        <v>9</v>
      </c>
      <c r="K58" s="258">
        <f t="shared" si="7"/>
        <v>10</v>
      </c>
      <c r="L58" s="258">
        <f t="shared" si="7"/>
        <v>11</v>
      </c>
      <c r="M58" s="258">
        <f t="shared" si="7"/>
        <v>12</v>
      </c>
      <c r="N58" s="258">
        <f t="shared" si="7"/>
        <v>13</v>
      </c>
      <c r="O58" s="258">
        <f t="shared" si="7"/>
        <v>14</v>
      </c>
      <c r="P58" s="258">
        <f t="shared" si="7"/>
        <v>15</v>
      </c>
      <c r="Q58" s="258">
        <f t="shared" si="7"/>
        <v>16</v>
      </c>
      <c r="R58" s="258">
        <f t="shared" si="7"/>
        <v>17</v>
      </c>
      <c r="S58" s="258">
        <f t="shared" si="7"/>
        <v>18</v>
      </c>
      <c r="T58" s="258">
        <f t="shared" si="7"/>
        <v>19</v>
      </c>
      <c r="U58" s="258">
        <f t="shared" si="7"/>
        <v>20</v>
      </c>
      <c r="V58" s="258">
        <f t="shared" si="7"/>
        <v>21</v>
      </c>
      <c r="W58" s="258">
        <f t="shared" si="7"/>
        <v>22</v>
      </c>
      <c r="X58" s="258">
        <f t="shared" si="7"/>
        <v>23</v>
      </c>
      <c r="Y58" s="258">
        <f t="shared" si="7"/>
        <v>24</v>
      </c>
      <c r="Z58" s="258">
        <f t="shared" si="7"/>
        <v>25</v>
      </c>
      <c r="AA58" s="258">
        <f t="shared" si="7"/>
        <v>26</v>
      </c>
      <c r="AB58" s="258">
        <f t="shared" si="7"/>
        <v>27</v>
      </c>
      <c r="AC58" s="258">
        <f t="shared" si="7"/>
        <v>28</v>
      </c>
      <c r="AD58" s="258">
        <f t="shared" si="7"/>
        <v>29</v>
      </c>
      <c r="AE58" s="258">
        <f t="shared" si="7"/>
        <v>30</v>
      </c>
      <c r="AF58" s="258">
        <f t="shared" si="7"/>
        <v>31</v>
      </c>
      <c r="AG58" s="258">
        <f t="shared" si="7"/>
        <v>32</v>
      </c>
      <c r="AH58" s="258">
        <f t="shared" si="7"/>
        <v>33</v>
      </c>
      <c r="AI58" s="258">
        <f t="shared" si="7"/>
        <v>34</v>
      </c>
      <c r="AJ58" s="258">
        <f t="shared" si="7"/>
        <v>35</v>
      </c>
      <c r="AK58" s="258">
        <f t="shared" si="7"/>
        <v>36</v>
      </c>
      <c r="AL58" s="258">
        <f t="shared" si="7"/>
        <v>37</v>
      </c>
      <c r="AM58" s="258">
        <f t="shared" si="7"/>
        <v>38</v>
      </c>
      <c r="AN58" s="258">
        <f t="shared" si="7"/>
        <v>39</v>
      </c>
      <c r="AO58" s="258">
        <f t="shared" si="7"/>
        <v>40</v>
      </c>
      <c r="AP58" s="258">
        <f t="shared" si="7"/>
        <v>41</v>
      </c>
    </row>
    <row r="59" spans="1:45" ht="14.25" x14ac:dyDescent="0.2">
      <c r="A59" s="266" t="s">
        <v>336</v>
      </c>
      <c r="B59" s="267">
        <f t="shared" ref="B59:AP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267">
        <f t="shared" si="8"/>
        <v>0</v>
      </c>
      <c r="N59" s="267">
        <f t="shared" si="8"/>
        <v>0</v>
      </c>
      <c r="O59" s="267">
        <f t="shared" si="8"/>
        <v>0</v>
      </c>
      <c r="P59" s="267">
        <f t="shared" si="8"/>
        <v>0</v>
      </c>
      <c r="Q59" s="267">
        <f t="shared" si="8"/>
        <v>0</v>
      </c>
      <c r="R59" s="267">
        <f t="shared" si="8"/>
        <v>0</v>
      </c>
      <c r="S59" s="267">
        <f t="shared" si="8"/>
        <v>0</v>
      </c>
      <c r="T59" s="267">
        <f t="shared" si="8"/>
        <v>0</v>
      </c>
      <c r="U59" s="267">
        <f t="shared" si="8"/>
        <v>0</v>
      </c>
      <c r="V59" s="267">
        <f t="shared" si="8"/>
        <v>0</v>
      </c>
      <c r="W59" s="267">
        <f t="shared" si="8"/>
        <v>0</v>
      </c>
      <c r="X59" s="267">
        <f t="shared" si="8"/>
        <v>0</v>
      </c>
      <c r="Y59" s="267">
        <f t="shared" si="8"/>
        <v>0</v>
      </c>
      <c r="Z59" s="267">
        <f t="shared" si="8"/>
        <v>0</v>
      </c>
      <c r="AA59" s="267">
        <f t="shared" si="8"/>
        <v>0</v>
      </c>
      <c r="AB59" s="267">
        <f t="shared" si="8"/>
        <v>0</v>
      </c>
      <c r="AC59" s="267">
        <f t="shared" si="8"/>
        <v>0</v>
      </c>
      <c r="AD59" s="267">
        <f t="shared" si="8"/>
        <v>0</v>
      </c>
      <c r="AE59" s="267">
        <f t="shared" si="8"/>
        <v>0</v>
      </c>
      <c r="AF59" s="267">
        <f t="shared" si="8"/>
        <v>0</v>
      </c>
      <c r="AG59" s="267">
        <f t="shared" si="8"/>
        <v>0</v>
      </c>
      <c r="AH59" s="267">
        <f t="shared" si="8"/>
        <v>0</v>
      </c>
      <c r="AI59" s="267">
        <f t="shared" si="8"/>
        <v>0</v>
      </c>
      <c r="AJ59" s="267">
        <f t="shared" si="8"/>
        <v>0</v>
      </c>
      <c r="AK59" s="267">
        <f t="shared" si="8"/>
        <v>0</v>
      </c>
      <c r="AL59" s="267">
        <f t="shared" si="8"/>
        <v>0</v>
      </c>
      <c r="AM59" s="267">
        <f t="shared" si="8"/>
        <v>0</v>
      </c>
      <c r="AN59" s="267">
        <f t="shared" si="8"/>
        <v>0</v>
      </c>
      <c r="AO59" s="267">
        <f t="shared" si="8"/>
        <v>0</v>
      </c>
      <c r="AP59" s="267">
        <f t="shared" si="8"/>
        <v>0</v>
      </c>
    </row>
    <row r="60" spans="1:45" x14ac:dyDescent="0.2">
      <c r="A60" s="259" t="s">
        <v>335</v>
      </c>
      <c r="B60" s="260">
        <f t="shared" ref="B60:Z60" si="9">SUM(B61:B65)</f>
        <v>0</v>
      </c>
      <c r="C60" s="260">
        <f t="shared" si="9"/>
        <v>-49560.945652000009</v>
      </c>
      <c r="D60" s="260">
        <f>SUM(D61:D65)</f>
        <v>-52286.797662860008</v>
      </c>
      <c r="E60" s="260">
        <f t="shared" si="9"/>
        <v>-55162.571534317307</v>
      </c>
      <c r="F60" s="260">
        <f t="shared" si="9"/>
        <v>-58196.512968704759</v>
      </c>
      <c r="G60" s="260">
        <f t="shared" si="9"/>
        <v>-61397.321181983512</v>
      </c>
      <c r="H60" s="260">
        <f t="shared" si="9"/>
        <v>-64774.173846992606</v>
      </c>
      <c r="I60" s="260">
        <f t="shared" si="9"/>
        <v>-68336.753408577191</v>
      </c>
      <c r="J60" s="260">
        <f t="shared" si="9"/>
        <v>-72095.274846048938</v>
      </c>
      <c r="K60" s="260">
        <f t="shared" si="9"/>
        <v>-76060.514962581627</v>
      </c>
      <c r="L60" s="260">
        <f t="shared" si="9"/>
        <v>-80243.843285523617</v>
      </c>
      <c r="M60" s="260">
        <f t="shared" si="9"/>
        <v>-84657.254666227411</v>
      </c>
      <c r="N60" s="260">
        <f t="shared" si="9"/>
        <v>-89313.403672869914</v>
      </c>
      <c r="O60" s="260">
        <f t="shared" si="9"/>
        <v>-94225.640874877761</v>
      </c>
      <c r="P60" s="260">
        <f t="shared" si="9"/>
        <v>-99408.051122996025</v>
      </c>
      <c r="Q60" s="260">
        <f t="shared" si="9"/>
        <v>-104875.49393476079</v>
      </c>
      <c r="R60" s="260">
        <f t="shared" si="9"/>
        <v>-110643.64610117262</v>
      </c>
      <c r="S60" s="260">
        <f t="shared" si="9"/>
        <v>-116729.04663673711</v>
      </c>
      <c r="T60" s="260">
        <f t="shared" si="9"/>
        <v>-123149.14420175765</v>
      </c>
      <c r="U60" s="260">
        <f t="shared" si="9"/>
        <v>-129922.34713285431</v>
      </c>
      <c r="V60" s="260">
        <f t="shared" si="9"/>
        <v>-137068.07622516129</v>
      </c>
      <c r="W60" s="260">
        <f t="shared" si="9"/>
        <v>-144606.82041754512</v>
      </c>
      <c r="X60" s="260">
        <f t="shared" si="9"/>
        <v>-152560.19554051012</v>
      </c>
      <c r="Y60" s="260">
        <f t="shared" si="9"/>
        <v>-160951.00629523816</v>
      </c>
      <c r="Z60" s="260">
        <f t="shared" si="9"/>
        <v>-169803.31164147623</v>
      </c>
      <c r="AA60" s="260">
        <f t="shared" ref="AA60:AP60" si="10">SUM(AA61:AA65)</f>
        <v>-179142.49378175742</v>
      </c>
      <c r="AB60" s="260">
        <f t="shared" si="10"/>
        <v>-188995.33093975409</v>
      </c>
      <c r="AC60" s="260">
        <f t="shared" si="10"/>
        <v>-199390.07414144053</v>
      </c>
      <c r="AD60" s="260">
        <f t="shared" si="10"/>
        <v>-210356.52821921976</v>
      </c>
      <c r="AE60" s="260">
        <f t="shared" si="10"/>
        <v>-221926.13727127682</v>
      </c>
      <c r="AF60" s="260">
        <f t="shared" si="10"/>
        <v>-234132.07482119702</v>
      </c>
      <c r="AG60" s="260">
        <f t="shared" si="10"/>
        <v>-247009.33893636285</v>
      </c>
      <c r="AH60" s="260">
        <f t="shared" si="10"/>
        <v>-260594.8525778628</v>
      </c>
      <c r="AI60" s="260">
        <f t="shared" si="10"/>
        <v>-274927.56946964527</v>
      </c>
      <c r="AJ60" s="260">
        <f t="shared" si="10"/>
        <v>-290048.58579047571</v>
      </c>
      <c r="AK60" s="260">
        <f t="shared" si="10"/>
        <v>-306001.25800895185</v>
      </c>
      <c r="AL60" s="260">
        <f t="shared" si="10"/>
        <v>-322831.32719944417</v>
      </c>
      <c r="AM60" s="260">
        <f t="shared" si="10"/>
        <v>-340587.05019541358</v>
      </c>
      <c r="AN60" s="260">
        <f t="shared" si="10"/>
        <v>-359319.3379561613</v>
      </c>
      <c r="AO60" s="260">
        <f t="shared" si="10"/>
        <v>-379081.90154375019</v>
      </c>
      <c r="AP60" s="260">
        <f t="shared" si="10"/>
        <v>-399931.40612865647</v>
      </c>
    </row>
    <row r="61" spans="1:45" x14ac:dyDescent="0.2">
      <c r="A61" s="268" t="s">
        <v>334</v>
      </c>
      <c r="B61" s="260"/>
      <c r="C61" s="260">
        <f>-IF(C$47&lt;=$B$30,0,$B$29*(1+C$49)*$B$28)</f>
        <v>-49560.945652000009</v>
      </c>
      <c r="D61" s="260">
        <f>-IF(D$47&lt;=$B$30,0,$B$29*(1+D$49)*$B$28)</f>
        <v>-52286.797662860008</v>
      </c>
      <c r="E61" s="260">
        <f t="shared" ref="E61:AP61" si="11">-IF(E$47&lt;=$B$30,0,$B$29*(1+E$49)*$B$28)</f>
        <v>-55162.571534317307</v>
      </c>
      <c r="F61" s="260">
        <f t="shared" si="11"/>
        <v>-58196.512968704759</v>
      </c>
      <c r="G61" s="260">
        <f t="shared" si="11"/>
        <v>-61397.321181983512</v>
      </c>
      <c r="H61" s="260">
        <f t="shared" si="11"/>
        <v>-64774.173846992606</v>
      </c>
      <c r="I61" s="260">
        <f t="shared" si="11"/>
        <v>-68336.753408577191</v>
      </c>
      <c r="J61" s="260">
        <f t="shared" si="11"/>
        <v>-72095.274846048938</v>
      </c>
      <c r="K61" s="260">
        <f t="shared" si="11"/>
        <v>-76060.514962581627</v>
      </c>
      <c r="L61" s="260">
        <f t="shared" si="11"/>
        <v>-80243.843285523617</v>
      </c>
      <c r="M61" s="260">
        <f t="shared" si="11"/>
        <v>-84657.254666227411</v>
      </c>
      <c r="N61" s="260">
        <f t="shared" si="11"/>
        <v>-89313.403672869914</v>
      </c>
      <c r="O61" s="260">
        <f t="shared" si="11"/>
        <v>-94225.640874877761</v>
      </c>
      <c r="P61" s="260">
        <f t="shared" si="11"/>
        <v>-99408.051122996025</v>
      </c>
      <c r="Q61" s="260">
        <f t="shared" si="11"/>
        <v>-104875.49393476079</v>
      </c>
      <c r="R61" s="260">
        <f t="shared" si="11"/>
        <v>-110643.64610117262</v>
      </c>
      <c r="S61" s="260">
        <f t="shared" si="11"/>
        <v>-116729.04663673711</v>
      </c>
      <c r="T61" s="260">
        <f t="shared" si="11"/>
        <v>-123149.14420175765</v>
      </c>
      <c r="U61" s="260">
        <f t="shared" si="11"/>
        <v>-129922.34713285431</v>
      </c>
      <c r="V61" s="260">
        <f t="shared" si="11"/>
        <v>-137068.07622516129</v>
      </c>
      <c r="W61" s="260">
        <f t="shared" si="11"/>
        <v>-144606.82041754512</v>
      </c>
      <c r="X61" s="260">
        <f t="shared" si="11"/>
        <v>-152560.19554051012</v>
      </c>
      <c r="Y61" s="260">
        <f t="shared" si="11"/>
        <v>-160951.00629523816</v>
      </c>
      <c r="Z61" s="260">
        <f t="shared" si="11"/>
        <v>-169803.31164147623</v>
      </c>
      <c r="AA61" s="260">
        <f t="shared" si="11"/>
        <v>-179142.49378175742</v>
      </c>
      <c r="AB61" s="260">
        <f t="shared" si="11"/>
        <v>-188995.33093975409</v>
      </c>
      <c r="AC61" s="260">
        <f t="shared" si="11"/>
        <v>-199390.07414144053</v>
      </c>
      <c r="AD61" s="260">
        <f t="shared" si="11"/>
        <v>-210356.52821921976</v>
      </c>
      <c r="AE61" s="260">
        <f t="shared" si="11"/>
        <v>-221926.13727127682</v>
      </c>
      <c r="AF61" s="260">
        <f t="shared" si="11"/>
        <v>-234132.07482119702</v>
      </c>
      <c r="AG61" s="260">
        <f t="shared" si="11"/>
        <v>-247009.33893636285</v>
      </c>
      <c r="AH61" s="260">
        <f t="shared" si="11"/>
        <v>-260594.8525778628</v>
      </c>
      <c r="AI61" s="260">
        <f t="shared" si="11"/>
        <v>-274927.56946964527</v>
      </c>
      <c r="AJ61" s="260">
        <f t="shared" si="11"/>
        <v>-290048.58579047571</v>
      </c>
      <c r="AK61" s="260">
        <f t="shared" si="11"/>
        <v>-306001.25800895185</v>
      </c>
      <c r="AL61" s="260">
        <f t="shared" si="11"/>
        <v>-322831.32719944417</v>
      </c>
      <c r="AM61" s="260">
        <f t="shared" si="11"/>
        <v>-340587.05019541358</v>
      </c>
      <c r="AN61" s="260">
        <f t="shared" si="11"/>
        <v>-359319.3379561613</v>
      </c>
      <c r="AO61" s="260">
        <f t="shared" si="11"/>
        <v>-379081.90154375019</v>
      </c>
      <c r="AP61" s="260">
        <f t="shared" si="11"/>
        <v>-399931.40612865647</v>
      </c>
    </row>
    <row r="62" spans="1:45" x14ac:dyDescent="0.2">
      <c r="A62" s="268"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268" t="s">
        <v>578</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268" t="s">
        <v>578</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268" t="s">
        <v>582</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269" t="s">
        <v>332</v>
      </c>
      <c r="B66" s="267">
        <f t="shared" ref="B66:AO66" si="12">B59+B60</f>
        <v>0</v>
      </c>
      <c r="C66" s="267">
        <f t="shared" si="12"/>
        <v>-49560.945652000009</v>
      </c>
      <c r="D66" s="267">
        <f t="shared" si="12"/>
        <v>-52286.797662860008</v>
      </c>
      <c r="E66" s="267">
        <f t="shared" si="12"/>
        <v>-55162.571534317307</v>
      </c>
      <c r="F66" s="267">
        <f t="shared" si="12"/>
        <v>-58196.512968704759</v>
      </c>
      <c r="G66" s="267">
        <f t="shared" si="12"/>
        <v>-61397.321181983512</v>
      </c>
      <c r="H66" s="267">
        <f t="shared" si="12"/>
        <v>-64774.173846992606</v>
      </c>
      <c r="I66" s="267">
        <f t="shared" si="12"/>
        <v>-68336.753408577191</v>
      </c>
      <c r="J66" s="267">
        <f t="shared" si="12"/>
        <v>-72095.274846048938</v>
      </c>
      <c r="K66" s="267">
        <f t="shared" si="12"/>
        <v>-76060.514962581627</v>
      </c>
      <c r="L66" s="267">
        <f t="shared" si="12"/>
        <v>-80243.843285523617</v>
      </c>
      <c r="M66" s="267">
        <f t="shared" si="12"/>
        <v>-84657.254666227411</v>
      </c>
      <c r="N66" s="267">
        <f t="shared" si="12"/>
        <v>-89313.403672869914</v>
      </c>
      <c r="O66" s="267">
        <f t="shared" si="12"/>
        <v>-94225.640874877761</v>
      </c>
      <c r="P66" s="267">
        <f t="shared" si="12"/>
        <v>-99408.051122996025</v>
      </c>
      <c r="Q66" s="267">
        <f t="shared" si="12"/>
        <v>-104875.49393476079</v>
      </c>
      <c r="R66" s="267">
        <f t="shared" si="12"/>
        <v>-110643.64610117262</v>
      </c>
      <c r="S66" s="267">
        <f t="shared" si="12"/>
        <v>-116729.04663673711</v>
      </c>
      <c r="T66" s="267">
        <f t="shared" si="12"/>
        <v>-123149.14420175765</v>
      </c>
      <c r="U66" s="267">
        <f t="shared" si="12"/>
        <v>-129922.34713285431</v>
      </c>
      <c r="V66" s="267">
        <f t="shared" si="12"/>
        <v>-137068.07622516129</v>
      </c>
      <c r="W66" s="267">
        <f t="shared" si="12"/>
        <v>-144606.82041754512</v>
      </c>
      <c r="X66" s="267">
        <f t="shared" si="12"/>
        <v>-152560.19554051012</v>
      </c>
      <c r="Y66" s="267">
        <f t="shared" si="12"/>
        <v>-160951.00629523816</v>
      </c>
      <c r="Z66" s="267">
        <f t="shared" si="12"/>
        <v>-169803.31164147623</v>
      </c>
      <c r="AA66" s="267">
        <f t="shared" si="12"/>
        <v>-179142.49378175742</v>
      </c>
      <c r="AB66" s="267">
        <f t="shared" si="12"/>
        <v>-188995.33093975409</v>
      </c>
      <c r="AC66" s="267">
        <f t="shared" si="12"/>
        <v>-199390.07414144053</v>
      </c>
      <c r="AD66" s="267">
        <f t="shared" si="12"/>
        <v>-210356.52821921976</v>
      </c>
      <c r="AE66" s="267">
        <f t="shared" si="12"/>
        <v>-221926.13727127682</v>
      </c>
      <c r="AF66" s="267">
        <f t="shared" si="12"/>
        <v>-234132.07482119702</v>
      </c>
      <c r="AG66" s="267">
        <f t="shared" si="12"/>
        <v>-247009.33893636285</v>
      </c>
      <c r="AH66" s="267">
        <f t="shared" si="12"/>
        <v>-260594.8525778628</v>
      </c>
      <c r="AI66" s="267">
        <f t="shared" si="12"/>
        <v>-274927.56946964527</v>
      </c>
      <c r="AJ66" s="267">
        <f t="shared" si="12"/>
        <v>-290048.58579047571</v>
      </c>
      <c r="AK66" s="267">
        <f t="shared" si="12"/>
        <v>-306001.25800895185</v>
      </c>
      <c r="AL66" s="267">
        <f t="shared" si="12"/>
        <v>-322831.32719944417</v>
      </c>
      <c r="AM66" s="267">
        <f t="shared" si="12"/>
        <v>-340587.05019541358</v>
      </c>
      <c r="AN66" s="267">
        <f t="shared" si="12"/>
        <v>-359319.3379561613</v>
      </c>
      <c r="AO66" s="267">
        <f t="shared" si="12"/>
        <v>-379081.90154375019</v>
      </c>
      <c r="AP66" s="267">
        <f>AP59+AP60</f>
        <v>-399931.40612865647</v>
      </c>
    </row>
    <row r="67" spans="1:45" x14ac:dyDescent="0.2">
      <c r="A67" s="268" t="s">
        <v>327</v>
      </c>
      <c r="B67" s="270"/>
      <c r="C67" s="260">
        <f>-($B$25)*1.18*$B$28/$B$27</f>
        <v>-221103.65168000001</v>
      </c>
      <c r="D67" s="260">
        <f>C67</f>
        <v>-221103.65168000001</v>
      </c>
      <c r="E67" s="260">
        <f t="shared" ref="E67:AP67" si="13">D67</f>
        <v>-221103.65168000001</v>
      </c>
      <c r="F67" s="260">
        <f t="shared" si="13"/>
        <v>-221103.65168000001</v>
      </c>
      <c r="G67" s="260">
        <f t="shared" si="13"/>
        <v>-221103.65168000001</v>
      </c>
      <c r="H67" s="260">
        <f t="shared" si="13"/>
        <v>-221103.65168000001</v>
      </c>
      <c r="I67" s="260">
        <f t="shared" si="13"/>
        <v>-221103.65168000001</v>
      </c>
      <c r="J67" s="260">
        <f t="shared" si="13"/>
        <v>-221103.65168000001</v>
      </c>
      <c r="K67" s="260">
        <f t="shared" si="13"/>
        <v>-221103.65168000001</v>
      </c>
      <c r="L67" s="260">
        <f t="shared" si="13"/>
        <v>-221103.65168000001</v>
      </c>
      <c r="M67" s="260">
        <f t="shared" si="13"/>
        <v>-221103.65168000001</v>
      </c>
      <c r="N67" s="260">
        <f t="shared" si="13"/>
        <v>-221103.65168000001</v>
      </c>
      <c r="O67" s="260">
        <f t="shared" si="13"/>
        <v>-221103.65168000001</v>
      </c>
      <c r="P67" s="260">
        <f t="shared" si="13"/>
        <v>-221103.65168000001</v>
      </c>
      <c r="Q67" s="260">
        <f t="shared" si="13"/>
        <v>-221103.65168000001</v>
      </c>
      <c r="R67" s="260">
        <f t="shared" si="13"/>
        <v>-221103.65168000001</v>
      </c>
      <c r="S67" s="260">
        <f t="shared" si="13"/>
        <v>-221103.65168000001</v>
      </c>
      <c r="T67" s="260">
        <f t="shared" si="13"/>
        <v>-221103.65168000001</v>
      </c>
      <c r="U67" s="260">
        <f t="shared" si="13"/>
        <v>-221103.65168000001</v>
      </c>
      <c r="V67" s="260">
        <f t="shared" si="13"/>
        <v>-221103.65168000001</v>
      </c>
      <c r="W67" s="260">
        <f t="shared" si="13"/>
        <v>-221103.65168000001</v>
      </c>
      <c r="X67" s="260">
        <f t="shared" si="13"/>
        <v>-221103.65168000001</v>
      </c>
      <c r="Y67" s="260">
        <f t="shared" si="13"/>
        <v>-221103.65168000001</v>
      </c>
      <c r="Z67" s="260">
        <f t="shared" si="13"/>
        <v>-221103.65168000001</v>
      </c>
      <c r="AA67" s="260">
        <f t="shared" si="13"/>
        <v>-221103.65168000001</v>
      </c>
      <c r="AB67" s="260">
        <f t="shared" si="13"/>
        <v>-221103.65168000001</v>
      </c>
      <c r="AC67" s="260">
        <f t="shared" si="13"/>
        <v>-221103.65168000001</v>
      </c>
      <c r="AD67" s="260">
        <f t="shared" si="13"/>
        <v>-221103.65168000001</v>
      </c>
      <c r="AE67" s="260">
        <f t="shared" si="13"/>
        <v>-221103.65168000001</v>
      </c>
      <c r="AF67" s="260">
        <f t="shared" si="13"/>
        <v>-221103.65168000001</v>
      </c>
      <c r="AG67" s="260">
        <f t="shared" si="13"/>
        <v>-221103.65168000001</v>
      </c>
      <c r="AH67" s="260">
        <f t="shared" si="13"/>
        <v>-221103.65168000001</v>
      </c>
      <c r="AI67" s="260">
        <f t="shared" si="13"/>
        <v>-221103.65168000001</v>
      </c>
      <c r="AJ67" s="260">
        <f t="shared" si="13"/>
        <v>-221103.65168000001</v>
      </c>
      <c r="AK67" s="260">
        <f t="shared" si="13"/>
        <v>-221103.65168000001</v>
      </c>
      <c r="AL67" s="260">
        <f t="shared" si="13"/>
        <v>-221103.65168000001</v>
      </c>
      <c r="AM67" s="260">
        <f t="shared" si="13"/>
        <v>-221103.65168000001</v>
      </c>
      <c r="AN67" s="260">
        <f t="shared" si="13"/>
        <v>-221103.65168000001</v>
      </c>
      <c r="AO67" s="260">
        <f t="shared" si="13"/>
        <v>-221103.65168000001</v>
      </c>
      <c r="AP67" s="260">
        <f t="shared" si="13"/>
        <v>-221103.65168000001</v>
      </c>
      <c r="AQ67" s="271">
        <f>SUM(B67:AA67)/1.18</f>
        <v>-4684399.4000000022</v>
      </c>
      <c r="AR67" s="272">
        <f>SUM(B67:AF67)/1.18</f>
        <v>-5621279.2800000031</v>
      </c>
      <c r="AS67" s="272">
        <f>SUM(B67:AP67)/1.18</f>
        <v>-7495039.0400000028</v>
      </c>
    </row>
    <row r="68" spans="1:45" ht="28.5" x14ac:dyDescent="0.2">
      <c r="A68" s="269" t="s">
        <v>328</v>
      </c>
      <c r="B68" s="267">
        <f t="shared" ref="B68:J68" si="14">B66+B67</f>
        <v>0</v>
      </c>
      <c r="C68" s="267">
        <f>C66+C67</f>
        <v>-270664.59733200003</v>
      </c>
      <c r="D68" s="267">
        <f>D66+D67</f>
        <v>-273390.44934286003</v>
      </c>
      <c r="E68" s="267">
        <f t="shared" si="14"/>
        <v>-276266.22321431735</v>
      </c>
      <c r="F68" s="267">
        <f>F66+C67</f>
        <v>-279300.16464870475</v>
      </c>
      <c r="G68" s="267">
        <f t="shared" si="14"/>
        <v>-282500.97286198352</v>
      </c>
      <c r="H68" s="267">
        <f t="shared" si="14"/>
        <v>-285877.82552699262</v>
      </c>
      <c r="I68" s="267">
        <f t="shared" si="14"/>
        <v>-289440.40508857719</v>
      </c>
      <c r="J68" s="267">
        <f t="shared" si="14"/>
        <v>-293198.92652604892</v>
      </c>
      <c r="K68" s="267">
        <f>K66+K67</f>
        <v>-297164.16664258164</v>
      </c>
      <c r="L68" s="267">
        <f>L66+L67</f>
        <v>-301347.4949655236</v>
      </c>
      <c r="M68" s="267">
        <f t="shared" ref="M68:AO68" si="15">M66+M67</f>
        <v>-305760.90634622739</v>
      </c>
      <c r="N68" s="267">
        <f t="shared" si="15"/>
        <v>-310417.05535286991</v>
      </c>
      <c r="O68" s="267">
        <f t="shared" si="15"/>
        <v>-315329.29255487776</v>
      </c>
      <c r="P68" s="267">
        <f t="shared" si="15"/>
        <v>-320511.70280299603</v>
      </c>
      <c r="Q68" s="267">
        <f t="shared" si="15"/>
        <v>-325979.14561476081</v>
      </c>
      <c r="R68" s="267">
        <f t="shared" si="15"/>
        <v>-331747.29778117262</v>
      </c>
      <c r="S68" s="267">
        <f t="shared" si="15"/>
        <v>-337832.69831673714</v>
      </c>
      <c r="T68" s="267">
        <f t="shared" si="15"/>
        <v>-344252.79588175763</v>
      </c>
      <c r="U68" s="267">
        <f t="shared" si="15"/>
        <v>-351025.99881285429</v>
      </c>
      <c r="V68" s="267">
        <f t="shared" si="15"/>
        <v>-358171.72790516133</v>
      </c>
      <c r="W68" s="267">
        <f t="shared" si="15"/>
        <v>-365710.47209754516</v>
      </c>
      <c r="X68" s="267">
        <f t="shared" si="15"/>
        <v>-373663.84722051013</v>
      </c>
      <c r="Y68" s="267">
        <f t="shared" si="15"/>
        <v>-382054.65797523817</v>
      </c>
      <c r="Z68" s="267">
        <f t="shared" si="15"/>
        <v>-390906.96332147624</v>
      </c>
      <c r="AA68" s="267">
        <f t="shared" si="15"/>
        <v>-400246.14546175743</v>
      </c>
      <c r="AB68" s="267">
        <f t="shared" si="15"/>
        <v>-410098.9826197541</v>
      </c>
      <c r="AC68" s="267">
        <f t="shared" si="15"/>
        <v>-420493.72582144057</v>
      </c>
      <c r="AD68" s="267">
        <f t="shared" si="15"/>
        <v>-431460.17989921977</v>
      </c>
      <c r="AE68" s="267">
        <f t="shared" si="15"/>
        <v>-443029.7889512768</v>
      </c>
      <c r="AF68" s="267">
        <f t="shared" si="15"/>
        <v>-455235.72650119703</v>
      </c>
      <c r="AG68" s="267">
        <f t="shared" si="15"/>
        <v>-468112.99061636289</v>
      </c>
      <c r="AH68" s="267">
        <f t="shared" si="15"/>
        <v>-481698.50425786281</v>
      </c>
      <c r="AI68" s="267">
        <f t="shared" si="15"/>
        <v>-496031.22114964528</v>
      </c>
      <c r="AJ68" s="267">
        <f t="shared" si="15"/>
        <v>-511152.23747047572</v>
      </c>
      <c r="AK68" s="267">
        <f t="shared" si="15"/>
        <v>-527104.90968895191</v>
      </c>
      <c r="AL68" s="267">
        <f t="shared" si="15"/>
        <v>-543934.97887944418</v>
      </c>
      <c r="AM68" s="267">
        <f t="shared" si="15"/>
        <v>-561690.70187541354</v>
      </c>
      <c r="AN68" s="267">
        <f t="shared" si="15"/>
        <v>-580422.98963616136</v>
      </c>
      <c r="AO68" s="267">
        <f t="shared" si="15"/>
        <v>-600185.5532237502</v>
      </c>
      <c r="AP68" s="267">
        <f>AP66+AP67</f>
        <v>-621035.05780865648</v>
      </c>
      <c r="AQ68" s="212">
        <v>25</v>
      </c>
      <c r="AR68" s="212">
        <v>30</v>
      </c>
      <c r="AS68" s="212">
        <v>40</v>
      </c>
    </row>
    <row r="69" spans="1:45" x14ac:dyDescent="0.2">
      <c r="A69" s="268" t="s">
        <v>326</v>
      </c>
      <c r="B69" s="260">
        <f t="shared" ref="B69:AO69" si="16">-B56</f>
        <v>0</v>
      </c>
      <c r="C69" s="260">
        <f t="shared" si="16"/>
        <v>0</v>
      </c>
      <c r="D69" s="260">
        <f t="shared" si="16"/>
        <v>0</v>
      </c>
      <c r="E69" s="260">
        <f t="shared" si="16"/>
        <v>0</v>
      </c>
      <c r="F69" s="260">
        <f t="shared" si="16"/>
        <v>0</v>
      </c>
      <c r="G69" s="260">
        <f t="shared" si="16"/>
        <v>0</v>
      </c>
      <c r="H69" s="260">
        <f t="shared" si="16"/>
        <v>0</v>
      </c>
      <c r="I69" s="260">
        <f t="shared" si="16"/>
        <v>0</v>
      </c>
      <c r="J69" s="260">
        <f t="shared" si="16"/>
        <v>0</v>
      </c>
      <c r="K69" s="260">
        <f t="shared" si="16"/>
        <v>0</v>
      </c>
      <c r="L69" s="260">
        <f t="shared" si="16"/>
        <v>0</v>
      </c>
      <c r="M69" s="260">
        <f t="shared" si="16"/>
        <v>0</v>
      </c>
      <c r="N69" s="260">
        <f t="shared" si="16"/>
        <v>0</v>
      </c>
      <c r="O69" s="260">
        <f t="shared" si="16"/>
        <v>0</v>
      </c>
      <c r="P69" s="260">
        <f t="shared" si="16"/>
        <v>0</v>
      </c>
      <c r="Q69" s="260">
        <f t="shared" si="16"/>
        <v>0</v>
      </c>
      <c r="R69" s="260">
        <f t="shared" si="16"/>
        <v>0</v>
      </c>
      <c r="S69" s="260">
        <f t="shared" si="16"/>
        <v>0</v>
      </c>
      <c r="T69" s="260">
        <f t="shared" si="16"/>
        <v>0</v>
      </c>
      <c r="U69" s="260">
        <f t="shared" si="16"/>
        <v>0</v>
      </c>
      <c r="V69" s="260">
        <f t="shared" si="16"/>
        <v>0</v>
      </c>
      <c r="W69" s="260">
        <f t="shared" si="16"/>
        <v>0</v>
      </c>
      <c r="X69" s="260">
        <f t="shared" si="16"/>
        <v>0</v>
      </c>
      <c r="Y69" s="260">
        <f t="shared" si="16"/>
        <v>0</v>
      </c>
      <c r="Z69" s="260">
        <f t="shared" si="16"/>
        <v>0</v>
      </c>
      <c r="AA69" s="260">
        <f t="shared" si="16"/>
        <v>0</v>
      </c>
      <c r="AB69" s="260">
        <f t="shared" si="16"/>
        <v>0</v>
      </c>
      <c r="AC69" s="260">
        <f t="shared" si="16"/>
        <v>0</v>
      </c>
      <c r="AD69" s="260">
        <f t="shared" si="16"/>
        <v>0</v>
      </c>
      <c r="AE69" s="260">
        <f t="shared" si="16"/>
        <v>0</v>
      </c>
      <c r="AF69" s="260">
        <f t="shared" si="16"/>
        <v>0</v>
      </c>
      <c r="AG69" s="260">
        <f t="shared" si="16"/>
        <v>0</v>
      </c>
      <c r="AH69" s="260">
        <f t="shared" si="16"/>
        <v>0</v>
      </c>
      <c r="AI69" s="260">
        <f t="shared" si="16"/>
        <v>0</v>
      </c>
      <c r="AJ69" s="260">
        <f t="shared" si="16"/>
        <v>0</v>
      </c>
      <c r="AK69" s="260">
        <f t="shared" si="16"/>
        <v>0</v>
      </c>
      <c r="AL69" s="260">
        <f t="shared" si="16"/>
        <v>0</v>
      </c>
      <c r="AM69" s="260">
        <f t="shared" si="16"/>
        <v>0</v>
      </c>
      <c r="AN69" s="260">
        <f t="shared" si="16"/>
        <v>0</v>
      </c>
      <c r="AO69" s="260">
        <f t="shared" si="16"/>
        <v>0</v>
      </c>
      <c r="AP69" s="260">
        <f>-AP56</f>
        <v>0</v>
      </c>
    </row>
    <row r="70" spans="1:45" ht="14.25" x14ac:dyDescent="0.2">
      <c r="A70" s="269" t="s">
        <v>331</v>
      </c>
      <c r="B70" s="267">
        <f t="shared" ref="B70:AO70" si="17">B68+B69</f>
        <v>0</v>
      </c>
      <c r="C70" s="267">
        <f t="shared" si="17"/>
        <v>-270664.59733200003</v>
      </c>
      <c r="D70" s="267">
        <f t="shared" si="17"/>
        <v>-273390.44934286003</v>
      </c>
      <c r="E70" s="267">
        <f t="shared" si="17"/>
        <v>-276266.22321431735</v>
      </c>
      <c r="F70" s="267">
        <f t="shared" si="17"/>
        <v>-279300.16464870475</v>
      </c>
      <c r="G70" s="267">
        <f t="shared" si="17"/>
        <v>-282500.97286198352</v>
      </c>
      <c r="H70" s="267">
        <f t="shared" si="17"/>
        <v>-285877.82552699262</v>
      </c>
      <c r="I70" s="267">
        <f t="shared" si="17"/>
        <v>-289440.40508857719</v>
      </c>
      <c r="J70" s="267">
        <f t="shared" si="17"/>
        <v>-293198.92652604892</v>
      </c>
      <c r="K70" s="267">
        <f t="shared" si="17"/>
        <v>-297164.16664258164</v>
      </c>
      <c r="L70" s="267">
        <f t="shared" si="17"/>
        <v>-301347.4949655236</v>
      </c>
      <c r="M70" s="267">
        <f t="shared" si="17"/>
        <v>-305760.90634622739</v>
      </c>
      <c r="N70" s="267">
        <f t="shared" si="17"/>
        <v>-310417.05535286991</v>
      </c>
      <c r="O70" s="267">
        <f t="shared" si="17"/>
        <v>-315329.29255487776</v>
      </c>
      <c r="P70" s="267">
        <f t="shared" si="17"/>
        <v>-320511.70280299603</v>
      </c>
      <c r="Q70" s="267">
        <f t="shared" si="17"/>
        <v>-325979.14561476081</v>
      </c>
      <c r="R70" s="267">
        <f t="shared" si="17"/>
        <v>-331747.29778117262</v>
      </c>
      <c r="S70" s="267">
        <f t="shared" si="17"/>
        <v>-337832.69831673714</v>
      </c>
      <c r="T70" s="267">
        <f t="shared" si="17"/>
        <v>-344252.79588175763</v>
      </c>
      <c r="U70" s="267">
        <f t="shared" si="17"/>
        <v>-351025.99881285429</v>
      </c>
      <c r="V70" s="267">
        <f t="shared" si="17"/>
        <v>-358171.72790516133</v>
      </c>
      <c r="W70" s="267">
        <f t="shared" si="17"/>
        <v>-365710.47209754516</v>
      </c>
      <c r="X70" s="267">
        <f t="shared" si="17"/>
        <v>-373663.84722051013</v>
      </c>
      <c r="Y70" s="267">
        <f t="shared" si="17"/>
        <v>-382054.65797523817</v>
      </c>
      <c r="Z70" s="267">
        <f t="shared" si="17"/>
        <v>-390906.96332147624</v>
      </c>
      <c r="AA70" s="267">
        <f t="shared" si="17"/>
        <v>-400246.14546175743</v>
      </c>
      <c r="AB70" s="267">
        <f t="shared" si="17"/>
        <v>-410098.9826197541</v>
      </c>
      <c r="AC70" s="267">
        <f t="shared" si="17"/>
        <v>-420493.72582144057</v>
      </c>
      <c r="AD70" s="267">
        <f t="shared" si="17"/>
        <v>-431460.17989921977</v>
      </c>
      <c r="AE70" s="267">
        <f t="shared" si="17"/>
        <v>-443029.7889512768</v>
      </c>
      <c r="AF70" s="267">
        <f t="shared" si="17"/>
        <v>-455235.72650119703</v>
      </c>
      <c r="AG70" s="267">
        <f t="shared" si="17"/>
        <v>-468112.99061636289</v>
      </c>
      <c r="AH70" s="267">
        <f t="shared" si="17"/>
        <v>-481698.50425786281</v>
      </c>
      <c r="AI70" s="267">
        <f t="shared" si="17"/>
        <v>-496031.22114964528</v>
      </c>
      <c r="AJ70" s="267">
        <f t="shared" si="17"/>
        <v>-511152.23747047572</v>
      </c>
      <c r="AK70" s="267">
        <f t="shared" si="17"/>
        <v>-527104.90968895191</v>
      </c>
      <c r="AL70" s="267">
        <f t="shared" si="17"/>
        <v>-543934.97887944418</v>
      </c>
      <c r="AM70" s="267">
        <f t="shared" si="17"/>
        <v>-561690.70187541354</v>
      </c>
      <c r="AN70" s="267">
        <f t="shared" si="17"/>
        <v>-580422.98963616136</v>
      </c>
      <c r="AO70" s="267">
        <f t="shared" si="17"/>
        <v>-600185.5532237502</v>
      </c>
      <c r="AP70" s="267">
        <f>AP68+AP69</f>
        <v>-621035.05780865648</v>
      </c>
    </row>
    <row r="71" spans="1:45" x14ac:dyDescent="0.2">
      <c r="A71" s="268" t="s">
        <v>325</v>
      </c>
      <c r="B71" s="260">
        <f t="shared" ref="B71:AP71" si="18">-B70*$B$36</f>
        <v>0</v>
      </c>
      <c r="C71" s="260">
        <f t="shared" si="18"/>
        <v>54132.91946640001</v>
      </c>
      <c r="D71" s="260">
        <f t="shared" si="18"/>
        <v>54678.089868572009</v>
      </c>
      <c r="E71" s="260">
        <f t="shared" si="18"/>
        <v>55253.244642863472</v>
      </c>
      <c r="F71" s="260">
        <f t="shared" si="18"/>
        <v>55860.032929740955</v>
      </c>
      <c r="G71" s="260">
        <f t="shared" si="18"/>
        <v>56500.194572396707</v>
      </c>
      <c r="H71" s="260">
        <f t="shared" si="18"/>
        <v>57175.565105398528</v>
      </c>
      <c r="I71" s="260">
        <f t="shared" si="18"/>
        <v>57888.081017715442</v>
      </c>
      <c r="J71" s="260">
        <f t="shared" si="18"/>
        <v>58639.785305209785</v>
      </c>
      <c r="K71" s="260">
        <f t="shared" si="18"/>
        <v>59432.833328516332</v>
      </c>
      <c r="L71" s="260">
        <f t="shared" si="18"/>
        <v>60269.498993104724</v>
      </c>
      <c r="M71" s="260">
        <f t="shared" si="18"/>
        <v>61152.181269245484</v>
      </c>
      <c r="N71" s="260">
        <f t="shared" si="18"/>
        <v>62083.411070573988</v>
      </c>
      <c r="O71" s="260">
        <f t="shared" si="18"/>
        <v>63065.858510975551</v>
      </c>
      <c r="P71" s="260">
        <f t="shared" si="18"/>
        <v>64102.340560599208</v>
      </c>
      <c r="Q71" s="260">
        <f t="shared" si="18"/>
        <v>65195.829122952164</v>
      </c>
      <c r="R71" s="260">
        <f t="shared" si="18"/>
        <v>66349.45955623452</v>
      </c>
      <c r="S71" s="260">
        <f t="shared" si="18"/>
        <v>67566.53966334743</v>
      </c>
      <c r="T71" s="260">
        <f t="shared" si="18"/>
        <v>68850.559176351526</v>
      </c>
      <c r="U71" s="260">
        <f t="shared" si="18"/>
        <v>70205.199762570861</v>
      </c>
      <c r="V71" s="260">
        <f t="shared" si="18"/>
        <v>71634.345581032263</v>
      </c>
      <c r="W71" s="260">
        <f t="shared" si="18"/>
        <v>73142.094419509041</v>
      </c>
      <c r="X71" s="260">
        <f t="shared" si="18"/>
        <v>74732.769444102029</v>
      </c>
      <c r="Y71" s="260">
        <f t="shared" si="18"/>
        <v>76410.93159504763</v>
      </c>
      <c r="Z71" s="260">
        <f t="shared" si="18"/>
        <v>78181.392664295257</v>
      </c>
      <c r="AA71" s="260">
        <f t="shared" si="18"/>
        <v>80049.229092351496</v>
      </c>
      <c r="AB71" s="260">
        <f t="shared" si="18"/>
        <v>82019.796523950819</v>
      </c>
      <c r="AC71" s="260">
        <f t="shared" si="18"/>
        <v>84098.745164288121</v>
      </c>
      <c r="AD71" s="260">
        <f t="shared" si="18"/>
        <v>86292.03597984396</v>
      </c>
      <c r="AE71" s="260">
        <f t="shared" si="18"/>
        <v>88605.957790255372</v>
      </c>
      <c r="AF71" s="260">
        <f t="shared" si="18"/>
        <v>91047.145300239412</v>
      </c>
      <c r="AG71" s="260">
        <f t="shared" si="18"/>
        <v>93622.59812327259</v>
      </c>
      <c r="AH71" s="260">
        <f t="shared" si="18"/>
        <v>96339.700851572561</v>
      </c>
      <c r="AI71" s="260">
        <f t="shared" si="18"/>
        <v>99206.244229929056</v>
      </c>
      <c r="AJ71" s="260">
        <f t="shared" si="18"/>
        <v>102230.44749409515</v>
      </c>
      <c r="AK71" s="260">
        <f t="shared" si="18"/>
        <v>105420.98193779039</v>
      </c>
      <c r="AL71" s="260">
        <f t="shared" si="18"/>
        <v>108786.99577588885</v>
      </c>
      <c r="AM71" s="260">
        <f t="shared" si="18"/>
        <v>112338.14037508272</v>
      </c>
      <c r="AN71" s="260">
        <f t="shared" si="18"/>
        <v>116084.59792723227</v>
      </c>
      <c r="AO71" s="260">
        <f t="shared" si="18"/>
        <v>120037.11064475005</v>
      </c>
      <c r="AP71" s="260">
        <f t="shared" si="18"/>
        <v>124207.0115617313</v>
      </c>
    </row>
    <row r="72" spans="1:45" ht="15" thickBot="1" x14ac:dyDescent="0.25">
      <c r="A72" s="273" t="s">
        <v>330</v>
      </c>
      <c r="B72" s="274">
        <f t="shared" ref="B72:AO72" si="19">B70+B71</f>
        <v>0</v>
      </c>
      <c r="C72" s="274">
        <f t="shared" si="19"/>
        <v>-216531.67786560004</v>
      </c>
      <c r="D72" s="274">
        <f t="shared" si="19"/>
        <v>-218712.35947428801</v>
      </c>
      <c r="E72" s="274">
        <f t="shared" si="19"/>
        <v>-221012.97857145389</v>
      </c>
      <c r="F72" s="274">
        <f t="shared" si="19"/>
        <v>-223440.13171896379</v>
      </c>
      <c r="G72" s="274">
        <f t="shared" si="19"/>
        <v>-226000.77828958683</v>
      </c>
      <c r="H72" s="274">
        <f t="shared" si="19"/>
        <v>-228702.26042159408</v>
      </c>
      <c r="I72" s="274">
        <f t="shared" si="19"/>
        <v>-231552.32407086174</v>
      </c>
      <c r="J72" s="274">
        <f t="shared" si="19"/>
        <v>-234559.14122083914</v>
      </c>
      <c r="K72" s="274">
        <f t="shared" si="19"/>
        <v>-237731.3333140653</v>
      </c>
      <c r="L72" s="274">
        <f t="shared" si="19"/>
        <v>-241077.99597241887</v>
      </c>
      <c r="M72" s="274">
        <f t="shared" si="19"/>
        <v>-244608.72507698191</v>
      </c>
      <c r="N72" s="274">
        <f t="shared" si="19"/>
        <v>-248333.64428229592</v>
      </c>
      <c r="O72" s="274">
        <f t="shared" si="19"/>
        <v>-252263.43404390221</v>
      </c>
      <c r="P72" s="274">
        <f t="shared" si="19"/>
        <v>-256409.36224239683</v>
      </c>
      <c r="Q72" s="274">
        <f t="shared" si="19"/>
        <v>-260783.31649180865</v>
      </c>
      <c r="R72" s="274">
        <f t="shared" si="19"/>
        <v>-265397.83822493808</v>
      </c>
      <c r="S72" s="274">
        <f t="shared" si="19"/>
        <v>-270266.15865338972</v>
      </c>
      <c r="T72" s="274">
        <f t="shared" si="19"/>
        <v>-275402.2367054061</v>
      </c>
      <c r="U72" s="274">
        <f t="shared" si="19"/>
        <v>-280820.79905028344</v>
      </c>
      <c r="V72" s="274">
        <f t="shared" si="19"/>
        <v>-286537.38232412905</v>
      </c>
      <c r="W72" s="274">
        <f t="shared" si="19"/>
        <v>-292568.37767803611</v>
      </c>
      <c r="X72" s="274">
        <f t="shared" si="19"/>
        <v>-298931.07777640811</v>
      </c>
      <c r="Y72" s="274">
        <f t="shared" si="19"/>
        <v>-305643.72638019052</v>
      </c>
      <c r="Z72" s="274">
        <f t="shared" si="19"/>
        <v>-312725.57065718097</v>
      </c>
      <c r="AA72" s="274">
        <f t="shared" si="19"/>
        <v>-320196.91636940592</v>
      </c>
      <c r="AB72" s="274">
        <f t="shared" si="19"/>
        <v>-328079.18609580328</v>
      </c>
      <c r="AC72" s="274">
        <f t="shared" si="19"/>
        <v>-336394.98065715248</v>
      </c>
      <c r="AD72" s="274">
        <f t="shared" si="19"/>
        <v>-345168.14391937584</v>
      </c>
      <c r="AE72" s="274">
        <f t="shared" si="19"/>
        <v>-354423.83116102143</v>
      </c>
      <c r="AF72" s="274">
        <f t="shared" si="19"/>
        <v>-364188.58120095765</v>
      </c>
      <c r="AG72" s="274">
        <f t="shared" si="19"/>
        <v>-374490.3924930903</v>
      </c>
      <c r="AH72" s="274">
        <f t="shared" si="19"/>
        <v>-385358.80340629024</v>
      </c>
      <c r="AI72" s="274">
        <f t="shared" si="19"/>
        <v>-396824.97691971622</v>
      </c>
      <c r="AJ72" s="274">
        <f t="shared" si="19"/>
        <v>-408921.78997638059</v>
      </c>
      <c r="AK72" s="274">
        <f t="shared" si="19"/>
        <v>-421683.92775116151</v>
      </c>
      <c r="AL72" s="274">
        <f t="shared" si="19"/>
        <v>-435147.98310355534</v>
      </c>
      <c r="AM72" s="274">
        <f t="shared" si="19"/>
        <v>-449352.5615003308</v>
      </c>
      <c r="AN72" s="274">
        <f t="shared" si="19"/>
        <v>-464338.39170892909</v>
      </c>
      <c r="AO72" s="274">
        <f t="shared" si="19"/>
        <v>-480148.44257900014</v>
      </c>
      <c r="AP72" s="274">
        <f>AP70+AP71</f>
        <v>-496828.04624692519</v>
      </c>
    </row>
    <row r="73" spans="1:45" s="276" customFormat="1" ht="16.5" thickBot="1" x14ac:dyDescent="0.25">
      <c r="A73" s="263"/>
      <c r="B73" s="275">
        <f>B141</f>
        <v>0.5</v>
      </c>
      <c r="C73" s="275">
        <f t="shared" ref="C73:AP73" si="20">C141</f>
        <v>1.5</v>
      </c>
      <c r="D73" s="275">
        <f t="shared" si="20"/>
        <v>2.5</v>
      </c>
      <c r="E73" s="275">
        <f t="shared" si="20"/>
        <v>3.5</v>
      </c>
      <c r="F73" s="275">
        <f t="shared" si="20"/>
        <v>4.5</v>
      </c>
      <c r="G73" s="275">
        <f t="shared" si="20"/>
        <v>5.5</v>
      </c>
      <c r="H73" s="275">
        <f t="shared" si="20"/>
        <v>6.5</v>
      </c>
      <c r="I73" s="275">
        <f t="shared" si="20"/>
        <v>7.5</v>
      </c>
      <c r="J73" s="275">
        <f t="shared" si="20"/>
        <v>8.5</v>
      </c>
      <c r="K73" s="275">
        <f t="shared" si="20"/>
        <v>9.5</v>
      </c>
      <c r="L73" s="275">
        <f t="shared" si="20"/>
        <v>10.5</v>
      </c>
      <c r="M73" s="275">
        <f t="shared" si="20"/>
        <v>11.5</v>
      </c>
      <c r="N73" s="275">
        <f t="shared" si="20"/>
        <v>12.5</v>
      </c>
      <c r="O73" s="275">
        <f t="shared" si="20"/>
        <v>13.5</v>
      </c>
      <c r="P73" s="275">
        <f t="shared" si="20"/>
        <v>14.5</v>
      </c>
      <c r="Q73" s="275">
        <f t="shared" si="20"/>
        <v>15.5</v>
      </c>
      <c r="R73" s="275">
        <f t="shared" si="20"/>
        <v>16.5</v>
      </c>
      <c r="S73" s="275">
        <f t="shared" si="20"/>
        <v>17.5</v>
      </c>
      <c r="T73" s="275">
        <f t="shared" si="20"/>
        <v>18.5</v>
      </c>
      <c r="U73" s="275">
        <f t="shared" si="20"/>
        <v>19.5</v>
      </c>
      <c r="V73" s="275">
        <f t="shared" si="20"/>
        <v>20.5</v>
      </c>
      <c r="W73" s="275">
        <f t="shared" si="20"/>
        <v>21.5</v>
      </c>
      <c r="X73" s="275">
        <f t="shared" si="20"/>
        <v>22.5</v>
      </c>
      <c r="Y73" s="275">
        <f t="shared" si="20"/>
        <v>23.5</v>
      </c>
      <c r="Z73" s="275">
        <f t="shared" si="20"/>
        <v>24.5</v>
      </c>
      <c r="AA73" s="275">
        <f t="shared" si="20"/>
        <v>25.5</v>
      </c>
      <c r="AB73" s="275">
        <f t="shared" si="20"/>
        <v>26.5</v>
      </c>
      <c r="AC73" s="275">
        <f t="shared" si="20"/>
        <v>27.5</v>
      </c>
      <c r="AD73" s="275">
        <f t="shared" si="20"/>
        <v>28.5</v>
      </c>
      <c r="AE73" s="275">
        <f t="shared" si="20"/>
        <v>29.5</v>
      </c>
      <c r="AF73" s="275">
        <f t="shared" si="20"/>
        <v>30.5</v>
      </c>
      <c r="AG73" s="275">
        <f t="shared" si="20"/>
        <v>31.5</v>
      </c>
      <c r="AH73" s="275">
        <f t="shared" si="20"/>
        <v>32.5</v>
      </c>
      <c r="AI73" s="275">
        <f t="shared" si="20"/>
        <v>33.5</v>
      </c>
      <c r="AJ73" s="275">
        <f t="shared" si="20"/>
        <v>34.5</v>
      </c>
      <c r="AK73" s="275">
        <f t="shared" si="20"/>
        <v>35.5</v>
      </c>
      <c r="AL73" s="275">
        <f t="shared" si="20"/>
        <v>36.5</v>
      </c>
      <c r="AM73" s="275">
        <f t="shared" si="20"/>
        <v>37.5</v>
      </c>
      <c r="AN73" s="275">
        <f t="shared" si="20"/>
        <v>38.5</v>
      </c>
      <c r="AO73" s="275">
        <f t="shared" si="20"/>
        <v>39.5</v>
      </c>
      <c r="AP73" s="275">
        <f t="shared" si="20"/>
        <v>40.5</v>
      </c>
      <c r="AQ73" s="212"/>
      <c r="AR73" s="212"/>
      <c r="AS73" s="212"/>
    </row>
    <row r="74" spans="1:45" x14ac:dyDescent="0.2">
      <c r="A74" s="257" t="s">
        <v>329</v>
      </c>
      <c r="B74" s="258">
        <f t="shared" ref="B74:AO74" si="21">B58</f>
        <v>1</v>
      </c>
      <c r="C74" s="258">
        <f t="shared" si="21"/>
        <v>2</v>
      </c>
      <c r="D74" s="258">
        <f t="shared" si="21"/>
        <v>3</v>
      </c>
      <c r="E74" s="258">
        <f t="shared" si="21"/>
        <v>4</v>
      </c>
      <c r="F74" s="258">
        <f t="shared" si="21"/>
        <v>5</v>
      </c>
      <c r="G74" s="258">
        <f t="shared" si="21"/>
        <v>6</v>
      </c>
      <c r="H74" s="258">
        <f t="shared" si="21"/>
        <v>7</v>
      </c>
      <c r="I74" s="258">
        <f t="shared" si="21"/>
        <v>8</v>
      </c>
      <c r="J74" s="258">
        <f t="shared" si="21"/>
        <v>9</v>
      </c>
      <c r="K74" s="258">
        <f t="shared" si="21"/>
        <v>10</v>
      </c>
      <c r="L74" s="258">
        <f t="shared" si="21"/>
        <v>11</v>
      </c>
      <c r="M74" s="258">
        <f t="shared" si="21"/>
        <v>12</v>
      </c>
      <c r="N74" s="258">
        <f t="shared" si="21"/>
        <v>13</v>
      </c>
      <c r="O74" s="258">
        <f t="shared" si="21"/>
        <v>14</v>
      </c>
      <c r="P74" s="258">
        <f t="shared" si="21"/>
        <v>15</v>
      </c>
      <c r="Q74" s="258">
        <f t="shared" si="21"/>
        <v>16</v>
      </c>
      <c r="R74" s="258">
        <f t="shared" si="21"/>
        <v>17</v>
      </c>
      <c r="S74" s="258">
        <f t="shared" si="21"/>
        <v>18</v>
      </c>
      <c r="T74" s="258">
        <f t="shared" si="21"/>
        <v>19</v>
      </c>
      <c r="U74" s="258">
        <f t="shared" si="21"/>
        <v>20</v>
      </c>
      <c r="V74" s="258">
        <f t="shared" si="21"/>
        <v>21</v>
      </c>
      <c r="W74" s="258">
        <f t="shared" si="21"/>
        <v>22</v>
      </c>
      <c r="X74" s="258">
        <f t="shared" si="21"/>
        <v>23</v>
      </c>
      <c r="Y74" s="258">
        <f t="shared" si="21"/>
        <v>24</v>
      </c>
      <c r="Z74" s="258">
        <f t="shared" si="21"/>
        <v>25</v>
      </c>
      <c r="AA74" s="258">
        <f t="shared" si="21"/>
        <v>26</v>
      </c>
      <c r="AB74" s="258">
        <f t="shared" si="21"/>
        <v>27</v>
      </c>
      <c r="AC74" s="258">
        <f t="shared" si="21"/>
        <v>28</v>
      </c>
      <c r="AD74" s="258">
        <f t="shared" si="21"/>
        <v>29</v>
      </c>
      <c r="AE74" s="258">
        <f t="shared" si="21"/>
        <v>30</v>
      </c>
      <c r="AF74" s="258">
        <f t="shared" si="21"/>
        <v>31</v>
      </c>
      <c r="AG74" s="258">
        <f t="shared" si="21"/>
        <v>32</v>
      </c>
      <c r="AH74" s="258">
        <f t="shared" si="21"/>
        <v>33</v>
      </c>
      <c r="AI74" s="258">
        <f t="shared" si="21"/>
        <v>34</v>
      </c>
      <c r="AJ74" s="258">
        <f t="shared" si="21"/>
        <v>35</v>
      </c>
      <c r="AK74" s="258">
        <f t="shared" si="21"/>
        <v>36</v>
      </c>
      <c r="AL74" s="258">
        <f t="shared" si="21"/>
        <v>37</v>
      </c>
      <c r="AM74" s="258">
        <f t="shared" si="21"/>
        <v>38</v>
      </c>
      <c r="AN74" s="258">
        <f t="shared" si="21"/>
        <v>39</v>
      </c>
      <c r="AO74" s="258">
        <f t="shared" si="21"/>
        <v>40</v>
      </c>
      <c r="AP74" s="258">
        <f>AP58</f>
        <v>41</v>
      </c>
    </row>
    <row r="75" spans="1:45" ht="28.5" x14ac:dyDescent="0.2">
      <c r="A75" s="266" t="s">
        <v>328</v>
      </c>
      <c r="B75" s="267">
        <f t="shared" ref="B75:AO75" si="22">B68</f>
        <v>0</v>
      </c>
      <c r="C75" s="267">
        <f t="shared" si="22"/>
        <v>-270664.59733200003</v>
      </c>
      <c r="D75" s="267">
        <f>D68</f>
        <v>-273390.44934286003</v>
      </c>
      <c r="E75" s="267">
        <f t="shared" si="22"/>
        <v>-276266.22321431735</v>
      </c>
      <c r="F75" s="267">
        <f t="shared" si="22"/>
        <v>-279300.16464870475</v>
      </c>
      <c r="G75" s="267">
        <f t="shared" si="22"/>
        <v>-282500.97286198352</v>
      </c>
      <c r="H75" s="267">
        <f t="shared" si="22"/>
        <v>-285877.82552699262</v>
      </c>
      <c r="I75" s="267">
        <f t="shared" si="22"/>
        <v>-289440.40508857719</v>
      </c>
      <c r="J75" s="267">
        <f t="shared" si="22"/>
        <v>-293198.92652604892</v>
      </c>
      <c r="K75" s="267">
        <f t="shared" si="22"/>
        <v>-297164.16664258164</v>
      </c>
      <c r="L75" s="267">
        <f t="shared" si="22"/>
        <v>-301347.4949655236</v>
      </c>
      <c r="M75" s="267">
        <f t="shared" si="22"/>
        <v>-305760.90634622739</v>
      </c>
      <c r="N75" s="267">
        <f t="shared" si="22"/>
        <v>-310417.05535286991</v>
      </c>
      <c r="O75" s="267">
        <f t="shared" si="22"/>
        <v>-315329.29255487776</v>
      </c>
      <c r="P75" s="267">
        <f t="shared" si="22"/>
        <v>-320511.70280299603</v>
      </c>
      <c r="Q75" s="267">
        <f t="shared" si="22"/>
        <v>-325979.14561476081</v>
      </c>
      <c r="R75" s="267">
        <f t="shared" si="22"/>
        <v>-331747.29778117262</v>
      </c>
      <c r="S75" s="267">
        <f t="shared" si="22"/>
        <v>-337832.69831673714</v>
      </c>
      <c r="T75" s="267">
        <f t="shared" si="22"/>
        <v>-344252.79588175763</v>
      </c>
      <c r="U75" s="267">
        <f t="shared" si="22"/>
        <v>-351025.99881285429</v>
      </c>
      <c r="V75" s="267">
        <f t="shared" si="22"/>
        <v>-358171.72790516133</v>
      </c>
      <c r="W75" s="267">
        <f t="shared" si="22"/>
        <v>-365710.47209754516</v>
      </c>
      <c r="X75" s="267">
        <f t="shared" si="22"/>
        <v>-373663.84722051013</v>
      </c>
      <c r="Y75" s="267">
        <f t="shared" si="22"/>
        <v>-382054.65797523817</v>
      </c>
      <c r="Z75" s="267">
        <f t="shared" si="22"/>
        <v>-390906.96332147624</v>
      </c>
      <c r="AA75" s="267">
        <f t="shared" si="22"/>
        <v>-400246.14546175743</v>
      </c>
      <c r="AB75" s="267">
        <f t="shared" si="22"/>
        <v>-410098.9826197541</v>
      </c>
      <c r="AC75" s="267">
        <f t="shared" si="22"/>
        <v>-420493.72582144057</v>
      </c>
      <c r="AD75" s="267">
        <f t="shared" si="22"/>
        <v>-431460.17989921977</v>
      </c>
      <c r="AE75" s="267">
        <f t="shared" si="22"/>
        <v>-443029.7889512768</v>
      </c>
      <c r="AF75" s="267">
        <f t="shared" si="22"/>
        <v>-455235.72650119703</v>
      </c>
      <c r="AG75" s="267">
        <f t="shared" si="22"/>
        <v>-468112.99061636289</v>
      </c>
      <c r="AH75" s="267">
        <f t="shared" si="22"/>
        <v>-481698.50425786281</v>
      </c>
      <c r="AI75" s="267">
        <f t="shared" si="22"/>
        <v>-496031.22114964528</v>
      </c>
      <c r="AJ75" s="267">
        <f t="shared" si="22"/>
        <v>-511152.23747047572</v>
      </c>
      <c r="AK75" s="267">
        <f t="shared" si="22"/>
        <v>-527104.90968895191</v>
      </c>
      <c r="AL75" s="267">
        <f t="shared" si="22"/>
        <v>-543934.97887944418</v>
      </c>
      <c r="AM75" s="267">
        <f t="shared" si="22"/>
        <v>-561690.70187541354</v>
      </c>
      <c r="AN75" s="267">
        <f t="shared" si="22"/>
        <v>-580422.98963616136</v>
      </c>
      <c r="AO75" s="267">
        <f t="shared" si="22"/>
        <v>-600185.5532237502</v>
      </c>
      <c r="AP75" s="267">
        <f>AP68</f>
        <v>-621035.05780865648</v>
      </c>
    </row>
    <row r="76" spans="1:45" x14ac:dyDescent="0.2">
      <c r="A76" s="268" t="s">
        <v>327</v>
      </c>
      <c r="B76" s="260">
        <f t="shared" ref="B76:AO76" si="23">-B67</f>
        <v>0</v>
      </c>
      <c r="C76" s="260">
        <f>-C67</f>
        <v>221103.65168000001</v>
      </c>
      <c r="D76" s="260">
        <f t="shared" si="23"/>
        <v>221103.65168000001</v>
      </c>
      <c r="E76" s="260">
        <f t="shared" si="23"/>
        <v>221103.65168000001</v>
      </c>
      <c r="F76" s="260">
        <f>-C67</f>
        <v>221103.65168000001</v>
      </c>
      <c r="G76" s="260">
        <f t="shared" si="23"/>
        <v>221103.65168000001</v>
      </c>
      <c r="H76" s="260">
        <f t="shared" si="23"/>
        <v>221103.65168000001</v>
      </c>
      <c r="I76" s="260">
        <f t="shared" si="23"/>
        <v>221103.65168000001</v>
      </c>
      <c r="J76" s="260">
        <f t="shared" si="23"/>
        <v>221103.65168000001</v>
      </c>
      <c r="K76" s="260">
        <f t="shared" si="23"/>
        <v>221103.65168000001</v>
      </c>
      <c r="L76" s="260">
        <f>-L67</f>
        <v>221103.65168000001</v>
      </c>
      <c r="M76" s="260">
        <f>-M67</f>
        <v>221103.65168000001</v>
      </c>
      <c r="N76" s="260">
        <f t="shared" si="23"/>
        <v>221103.65168000001</v>
      </c>
      <c r="O76" s="260">
        <f t="shared" si="23"/>
        <v>221103.65168000001</v>
      </c>
      <c r="P76" s="260">
        <f t="shared" si="23"/>
        <v>221103.65168000001</v>
      </c>
      <c r="Q76" s="260">
        <f t="shared" si="23"/>
        <v>221103.65168000001</v>
      </c>
      <c r="R76" s="260">
        <f t="shared" si="23"/>
        <v>221103.65168000001</v>
      </c>
      <c r="S76" s="260">
        <f t="shared" si="23"/>
        <v>221103.65168000001</v>
      </c>
      <c r="T76" s="260">
        <f t="shared" si="23"/>
        <v>221103.65168000001</v>
      </c>
      <c r="U76" s="260">
        <f t="shared" si="23"/>
        <v>221103.65168000001</v>
      </c>
      <c r="V76" s="260">
        <f t="shared" si="23"/>
        <v>221103.65168000001</v>
      </c>
      <c r="W76" s="260">
        <f t="shared" si="23"/>
        <v>221103.65168000001</v>
      </c>
      <c r="X76" s="260">
        <f t="shared" si="23"/>
        <v>221103.65168000001</v>
      </c>
      <c r="Y76" s="260">
        <f t="shared" si="23"/>
        <v>221103.65168000001</v>
      </c>
      <c r="Z76" s="260">
        <f t="shared" si="23"/>
        <v>221103.65168000001</v>
      </c>
      <c r="AA76" s="260">
        <f t="shared" si="23"/>
        <v>221103.65168000001</v>
      </c>
      <c r="AB76" s="260">
        <f t="shared" si="23"/>
        <v>221103.65168000001</v>
      </c>
      <c r="AC76" s="260">
        <f t="shared" si="23"/>
        <v>221103.65168000001</v>
      </c>
      <c r="AD76" s="260">
        <f t="shared" si="23"/>
        <v>221103.65168000001</v>
      </c>
      <c r="AE76" s="260">
        <f t="shared" si="23"/>
        <v>221103.65168000001</v>
      </c>
      <c r="AF76" s="260">
        <f t="shared" si="23"/>
        <v>221103.65168000001</v>
      </c>
      <c r="AG76" s="260">
        <f t="shared" si="23"/>
        <v>221103.65168000001</v>
      </c>
      <c r="AH76" s="260">
        <f t="shared" si="23"/>
        <v>221103.65168000001</v>
      </c>
      <c r="AI76" s="260">
        <f t="shared" si="23"/>
        <v>221103.65168000001</v>
      </c>
      <c r="AJ76" s="260">
        <f t="shared" si="23"/>
        <v>221103.65168000001</v>
      </c>
      <c r="AK76" s="260">
        <f t="shared" si="23"/>
        <v>221103.65168000001</v>
      </c>
      <c r="AL76" s="260">
        <f t="shared" si="23"/>
        <v>221103.65168000001</v>
      </c>
      <c r="AM76" s="260">
        <f t="shared" si="23"/>
        <v>221103.65168000001</v>
      </c>
      <c r="AN76" s="260">
        <f t="shared" si="23"/>
        <v>221103.65168000001</v>
      </c>
      <c r="AO76" s="260">
        <f t="shared" si="23"/>
        <v>221103.65168000001</v>
      </c>
      <c r="AP76" s="260">
        <f>-AP67</f>
        <v>221103.65168000001</v>
      </c>
    </row>
    <row r="77" spans="1:45" x14ac:dyDescent="0.2">
      <c r="A77" s="268" t="s">
        <v>326</v>
      </c>
      <c r="B77" s="260">
        <f t="shared" ref="B77:AO77" si="24">B69</f>
        <v>0</v>
      </c>
      <c r="C77" s="260">
        <f t="shared" si="24"/>
        <v>0</v>
      </c>
      <c r="D77" s="260">
        <f t="shared" si="24"/>
        <v>0</v>
      </c>
      <c r="E77" s="260">
        <f t="shared" si="24"/>
        <v>0</v>
      </c>
      <c r="F77" s="260">
        <f t="shared" si="24"/>
        <v>0</v>
      </c>
      <c r="G77" s="260">
        <f t="shared" si="24"/>
        <v>0</v>
      </c>
      <c r="H77" s="260">
        <f t="shared" si="24"/>
        <v>0</v>
      </c>
      <c r="I77" s="260">
        <f t="shared" si="24"/>
        <v>0</v>
      </c>
      <c r="J77" s="260">
        <f t="shared" si="24"/>
        <v>0</v>
      </c>
      <c r="K77" s="260">
        <f t="shared" si="24"/>
        <v>0</v>
      </c>
      <c r="L77" s="260">
        <f t="shared" si="24"/>
        <v>0</v>
      </c>
      <c r="M77" s="260">
        <f t="shared" si="24"/>
        <v>0</v>
      </c>
      <c r="N77" s="260">
        <f t="shared" si="24"/>
        <v>0</v>
      </c>
      <c r="O77" s="260">
        <f t="shared" si="24"/>
        <v>0</v>
      </c>
      <c r="P77" s="260">
        <f t="shared" si="24"/>
        <v>0</v>
      </c>
      <c r="Q77" s="260">
        <f t="shared" si="24"/>
        <v>0</v>
      </c>
      <c r="R77" s="260">
        <f t="shared" si="24"/>
        <v>0</v>
      </c>
      <c r="S77" s="260">
        <f t="shared" si="24"/>
        <v>0</v>
      </c>
      <c r="T77" s="260">
        <f t="shared" si="24"/>
        <v>0</v>
      </c>
      <c r="U77" s="260">
        <f t="shared" si="24"/>
        <v>0</v>
      </c>
      <c r="V77" s="260">
        <f t="shared" si="24"/>
        <v>0</v>
      </c>
      <c r="W77" s="260">
        <f t="shared" si="24"/>
        <v>0</v>
      </c>
      <c r="X77" s="260">
        <f t="shared" si="24"/>
        <v>0</v>
      </c>
      <c r="Y77" s="260">
        <f t="shared" si="24"/>
        <v>0</v>
      </c>
      <c r="Z77" s="260">
        <f t="shared" si="24"/>
        <v>0</v>
      </c>
      <c r="AA77" s="260">
        <f t="shared" si="24"/>
        <v>0</v>
      </c>
      <c r="AB77" s="260">
        <f t="shared" si="24"/>
        <v>0</v>
      </c>
      <c r="AC77" s="260">
        <f t="shared" si="24"/>
        <v>0</v>
      </c>
      <c r="AD77" s="260">
        <f t="shared" si="24"/>
        <v>0</v>
      </c>
      <c r="AE77" s="260">
        <f t="shared" si="24"/>
        <v>0</v>
      </c>
      <c r="AF77" s="260">
        <f t="shared" si="24"/>
        <v>0</v>
      </c>
      <c r="AG77" s="260">
        <f t="shared" si="24"/>
        <v>0</v>
      </c>
      <c r="AH77" s="260">
        <f t="shared" si="24"/>
        <v>0</v>
      </c>
      <c r="AI77" s="260">
        <f t="shared" si="24"/>
        <v>0</v>
      </c>
      <c r="AJ77" s="260">
        <f t="shared" si="24"/>
        <v>0</v>
      </c>
      <c r="AK77" s="260">
        <f t="shared" si="24"/>
        <v>0</v>
      </c>
      <c r="AL77" s="260">
        <f t="shared" si="24"/>
        <v>0</v>
      </c>
      <c r="AM77" s="260">
        <f t="shared" si="24"/>
        <v>0</v>
      </c>
      <c r="AN77" s="260">
        <f t="shared" si="24"/>
        <v>0</v>
      </c>
      <c r="AO77" s="260">
        <f t="shared" si="24"/>
        <v>0</v>
      </c>
      <c r="AP77" s="260">
        <f>AP69</f>
        <v>0</v>
      </c>
    </row>
    <row r="78" spans="1:45" x14ac:dyDescent="0.2">
      <c r="A78" s="268" t="s">
        <v>325</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268" t="s">
        <v>324</v>
      </c>
      <c r="B79" s="260">
        <f>IF(((SUM($B$59:B59)+SUM($B$61:B64))+SUM($B$81:B81))&lt;0,((SUM($B$59:B59)+SUM($B$61:B64))+SUM($B$81:B81))*0.18-SUM($A$79:A79),IF(SUM(A$79:$B79)&lt;0,0-SUM(A$79:$B79),0))</f>
        <v>-843191.89199999999</v>
      </c>
      <c r="C79" s="260">
        <f>IF(((SUM($B$59:C59)+SUM($B$61:C64))+SUM($B$81:C81))&lt;0,((SUM($B$59:C59)+SUM($B$61:C64))+SUM($B$81:C81))*0.18-SUM($A$79:B79),IF(SUM($B$79:B79)&lt;0,0-SUM($B$79:B79),0))</f>
        <v>-8920.9702173599508</v>
      </c>
      <c r="D79" s="260">
        <f>IF(((SUM($B$59:D59)+SUM($B$61:D64))+SUM($B$81:D81))&lt;0,((SUM($B$59:D59)+SUM($B$61:D64))+SUM($B$81:D81))*0.18-SUM($A$79:C79),IF(SUM($B$79:C79)&lt;0,0-SUM($B$79:C79),0))</f>
        <v>-9411.6235793149099</v>
      </c>
      <c r="E79" s="260">
        <f>IF(((SUM($B$59:E59)+SUM($B$61:E64))+SUM($B$81:E81))&lt;0,((SUM($B$59:E59)+SUM($B$61:E64))+SUM($B$81:E81))*0.18-SUM($A$79:D79),IF(SUM($B$79:D79)&lt;0,0-SUM($B$79:D79),0))</f>
        <v>-9929.2628761770902</v>
      </c>
      <c r="F79" s="260">
        <f>IF(((SUM($B$59:F59)+SUM($B$61:F64))+SUM($B$81:F81))&lt;0,((SUM($B$59:F59)+SUM($B$61:F64))+SUM($B$81:F81))*0.18-SUM($A$79:E79),IF(SUM($B$79:E79)&lt;0,0-SUM($B$79:E79),0))</f>
        <v>-10475.372334366897</v>
      </c>
      <c r="G79" s="260">
        <f>IF(((SUM($B$59:G59)+SUM($B$61:G64))+SUM($B$81:G81))&lt;0,((SUM($B$59:G59)+SUM($B$61:G64))+SUM($B$81:G81))*0.18-SUM($A$79:F79),IF(SUM($B$79:F79)&lt;0,0-SUM($B$79:F79),0))</f>
        <v>-11051.517812756938</v>
      </c>
      <c r="H79" s="260">
        <f>IF(((SUM($B$59:H59)+SUM($B$61:H64))+SUM($B$81:H81))&lt;0,((SUM($B$59:H59)+SUM($B$61:H64))+SUM($B$81:H81))*0.18-SUM($A$79:G79),IF(SUM($B$79:G79)&lt;0,0-SUM($B$79:G79),0))</f>
        <v>-11659.351292458712</v>
      </c>
      <c r="I79" s="260">
        <f>IF(((SUM($B$59:I59)+SUM($B$61:I64))+SUM($B$81:I81))&lt;0,((SUM($B$59:I59)+SUM($B$61:I64))+SUM($B$81:I81))*0.18-SUM($A$79:H79),IF(SUM($B$79:H79)&lt;0,0-SUM($B$79:H79),0))</f>
        <v>-12300.615613543894</v>
      </c>
      <c r="J79" s="260">
        <f>IF(((SUM($B$59:J59)+SUM($B$61:J64))+SUM($B$81:J81))&lt;0,((SUM($B$59:J59)+SUM($B$61:J64))+SUM($B$81:J81))*0.18-SUM($A$79:I79),IF(SUM($B$79:I79)&lt;0,0-SUM($B$79:I79),0))</f>
        <v>-12977.149472288787</v>
      </c>
      <c r="K79" s="260">
        <f>IF(((SUM($B$59:K59)+SUM($B$61:K64))+SUM($B$81:K81))&lt;0,((SUM($B$59:K59)+SUM($B$61:K64))+SUM($B$81:K81))*0.18-SUM($A$79:J79),IF(SUM($B$79:J79)&lt;0,0-SUM($B$79:J79),0))</f>
        <v>-13690.892693264759</v>
      </c>
      <c r="L79" s="260">
        <f>IF(((SUM($B$59:L59)+SUM($B$61:L64))+SUM($B$81:L81))&lt;0,((SUM($B$59:L59)+SUM($B$61:L64))+SUM($B$81:L81))*0.18-SUM($A$79:K79),IF(SUM($B$79:K79)&lt;0,0-SUM($B$79:K79),0))</f>
        <v>-14443.891791394213</v>
      </c>
      <c r="M79" s="260">
        <f>IF(((SUM($B$59:M59)+SUM($B$61:M64))+SUM($B$81:M81))&lt;0,((SUM($B$59:M59)+SUM($B$61:M64))+SUM($B$81:M81))*0.18-SUM($A$79:L79),IF(SUM($B$79:L79)&lt;0,0-SUM($B$79:L79),0))</f>
        <v>-15238.305839920999</v>
      </c>
      <c r="N79" s="260">
        <f>IF(((SUM($B$59:N59)+SUM($B$61:N64))+SUM($B$81:N81))&lt;0,((SUM($B$59:N59)+SUM($B$61:N64))+SUM($B$81:N81))*0.18-SUM($A$79:M79),IF(SUM($B$79:M79)&lt;0,0-SUM($B$79:M79),0))</f>
        <v>-16076.412661116454</v>
      </c>
      <c r="O79" s="260">
        <f>IF(((SUM($B$59:O59)+SUM($B$61:O64))+SUM($B$81:O81))&lt;0,((SUM($B$59:O59)+SUM($B$61:O64))+SUM($B$81:O81))*0.18-SUM($A$79:N79),IF(SUM($B$79:N79)&lt;0,0-SUM($B$79:N79),0))</f>
        <v>-16960.615357478033</v>
      </c>
      <c r="P79" s="260">
        <f>IF(((SUM($B$59:P59)+SUM($B$61:P64))+SUM($B$81:P81))&lt;0,((SUM($B$59:P59)+SUM($B$61:P64))+SUM($B$81:P81))*0.18-SUM($A$79:O79),IF(SUM($B$79:O79)&lt;0,0-SUM($B$79:O79),0))</f>
        <v>-17893.44920213928</v>
      </c>
      <c r="Q79" s="260">
        <f>IF(((SUM($B$59:Q59)+SUM($B$61:Q64))+SUM($B$81:Q81))&lt;0,((SUM($B$59:Q59)+SUM($B$61:Q64))+SUM($B$81:Q81))*0.18-SUM($A$79:P79),IF(SUM($B$79:P79)&lt;0,0-SUM($B$79:P79),0))</f>
        <v>-18877.588908256846</v>
      </c>
      <c r="R79" s="260">
        <f>IF(((SUM($B$59:R59)+SUM($B$61:R64))+SUM($B$81:R81))&lt;0,((SUM($B$59:R59)+SUM($B$61:R64))+SUM($B$81:R81))*0.18-SUM($A$79:Q79),IF(SUM($B$79:Q79)&lt;0,0-SUM($B$79:Q79),0))</f>
        <v>-19915.856298211147</v>
      </c>
      <c r="S79" s="260">
        <f>IF(((SUM($B$59:S59)+SUM($B$61:S64))+SUM($B$81:S81))&lt;0,((SUM($B$59:S59)+SUM($B$61:S64))+SUM($B$81:S81))*0.18-SUM($A$79:R79),IF(SUM($B$79:R79)&lt;0,0-SUM($B$79:R79),0))</f>
        <v>-21011.22839461267</v>
      </c>
      <c r="T79" s="260">
        <f>IF(((SUM($B$59:T59)+SUM($B$61:T64))+SUM($B$81:T81))&lt;0,((SUM($B$59:T59)+SUM($B$61:T64))+SUM($B$81:T81))*0.18-SUM($A$79:S79),IF(SUM($B$79:S79)&lt;0,0-SUM($B$79:S79),0))</f>
        <v>-22166.845956316451</v>
      </c>
      <c r="U79" s="260">
        <f>IF(((SUM($B$59:U59)+SUM($B$61:U64))+SUM($B$81:U81))&lt;0,((SUM($B$59:U59)+SUM($B$61:U64))+SUM($B$81:U81))*0.18-SUM($A$79:T79),IF(SUM($B$79:T79)&lt;0,0-SUM($B$79:T79),0))</f>
        <v>-23386.022483913694</v>
      </c>
      <c r="V79" s="260">
        <f>IF(((SUM($B$59:V59)+SUM($B$61:V64))+SUM($B$81:V81))&lt;0,((SUM($B$59:V59)+SUM($B$61:V64))+SUM($B$81:V81))*0.18-SUM($A$79:U79),IF(SUM($B$79:U79)&lt;0,0-SUM($B$79:U79),0))</f>
        <v>-24672.253720529145</v>
      </c>
      <c r="W79" s="260">
        <f>IF(((SUM($B$59:W59)+SUM($B$61:W64))+SUM($B$81:W81))&lt;0,((SUM($B$59:W59)+SUM($B$61:W64))+SUM($B$81:W81))*0.18-SUM($A$79:V79),IF(SUM($B$79:V79)&lt;0,0-SUM($B$79:V79),0))</f>
        <v>-26029.227675158065</v>
      </c>
      <c r="X79" s="260">
        <f>IF(((SUM($B$59:X59)+SUM($B$61:X64))+SUM($B$81:X81))&lt;0,((SUM($B$59:X59)+SUM($B$61:X64))+SUM($B$81:X81))*0.18-SUM($A$79:W79),IF(SUM($B$79:W79)&lt;0,0-SUM($B$79:W79),0))</f>
        <v>-27460.835197291803</v>
      </c>
      <c r="Y79" s="260">
        <f>IF(((SUM($B$59:Y59)+SUM($B$61:Y64))+SUM($B$81:Y81))&lt;0,((SUM($B$59:Y59)+SUM($B$61:Y64))+SUM($B$81:Y81))*0.18-SUM($A$79:X79),IF(SUM($B$79:X79)&lt;0,0-SUM($B$79:X79),0))</f>
        <v>-28971.181133142905</v>
      </c>
      <c r="Z79" s="260">
        <f>IF(((SUM($B$59:Z59)+SUM($B$61:Z64))+SUM($B$81:Z81))&lt;0,((SUM($B$59:Z59)+SUM($B$61:Z64))+SUM($B$81:Z81))*0.18-SUM($A$79:Y79),IF(SUM($B$79:Y79)&lt;0,0-SUM($B$79:Y79),0))</f>
        <v>-30564.596095465589</v>
      </c>
      <c r="AA79" s="260">
        <f>IF(((SUM($B$59:AA59)+SUM($B$61:AA64))+SUM($B$81:AA81))&lt;0,((SUM($B$59:AA59)+SUM($B$61:AA64))+SUM($B$81:AA81))*0.18-SUM($A$79:Z79),IF(SUM($B$79:Z79)&lt;0,0-SUM($B$79:Z79),0))</f>
        <v>-32245.648880716413</v>
      </c>
      <c r="AB79" s="260">
        <f>IF(((SUM($B$59:AB59)+SUM($B$61:AB64))+SUM($B$81:AB81))&lt;0,((SUM($B$59:AB59)+SUM($B$61:AB64))+SUM($B$81:AB81))*0.18-SUM($A$79:AA79),IF(SUM($B$79:AA79)&lt;0,0-SUM($B$79:AA79),0))</f>
        <v>-34019.159569155658</v>
      </c>
      <c r="AC79" s="260">
        <f>IF(((SUM($B$59:AC59)+SUM($B$61:AC64))+SUM($B$81:AC81))&lt;0,((SUM($B$59:AC59)+SUM($B$61:AC64))+SUM($B$81:AC81))*0.18-SUM($A$79:AB79),IF(SUM($B$79:AB79)&lt;0,0-SUM($B$79:AB79),0))</f>
        <v>-35890.213345459197</v>
      </c>
      <c r="AD79" s="260">
        <f>IF(((SUM($B$59:AD59)+SUM($B$61:AD64))+SUM($B$81:AD81))&lt;0,((SUM($B$59:AD59)+SUM($B$61:AD64))+SUM($B$81:AD81))*0.18-SUM($A$79:AC79),IF(SUM($B$79:AC79)&lt;0,0-SUM($B$79:AC79),0))</f>
        <v>-37864.17507945979</v>
      </c>
      <c r="AE79" s="260">
        <f>IF(((SUM($B$59:AE59)+SUM($B$61:AE64))+SUM($B$81:AE81))&lt;0,((SUM($B$59:AE59)+SUM($B$61:AE64))+SUM($B$81:AE81))*0.18-SUM($A$79:AD79),IF(SUM($B$79:AD79)&lt;0,0-SUM($B$79:AD79),0))</f>
        <v>-39946.704708829755</v>
      </c>
      <c r="AF79" s="260">
        <f>IF(((SUM($B$59:AF59)+SUM($B$61:AF64))+SUM($B$81:AF81))&lt;0,((SUM($B$59:AF59)+SUM($B$61:AF64))+SUM($B$81:AF81))*0.18-SUM($A$79:AE79),IF(SUM($B$79:AE79)&lt;0,0-SUM($B$79:AE79),0))</f>
        <v>-42143.773467815248</v>
      </c>
      <c r="AG79" s="260">
        <f>IF(((SUM($B$59:AG59)+SUM($B$61:AG64))+SUM($B$81:AG81))&lt;0,((SUM($B$59:AG59)+SUM($B$61:AG64))+SUM($B$81:AG81))*0.18-SUM($A$79:AF79),IF(SUM($B$79:AF79)&lt;0,0-SUM($B$79:AF79),0))</f>
        <v>-44461.681008545682</v>
      </c>
      <c r="AH79" s="260">
        <f>IF(((SUM($B$59:AH59)+SUM($B$61:AH64))+SUM($B$81:AH81))&lt;0,((SUM($B$59:AH59)+SUM($B$61:AH64))+SUM($B$81:AH81))*0.18-SUM($A$79:AG79),IF(SUM($B$79:AG79)&lt;0,0-SUM($B$79:AG79),0))</f>
        <v>-46907.073464015033</v>
      </c>
      <c r="AI79" s="260">
        <f>IF(((SUM($B$59:AI59)+SUM($B$61:AI64))+SUM($B$81:AI81))&lt;0,((SUM($B$59:AI59)+SUM($B$61:AI64))+SUM($B$81:AI81))*0.18-SUM($A$79:AH79),IF(SUM($B$79:AH79)&lt;0,0-SUM($B$79:AH79),0))</f>
        <v>-49486.962504536146</v>
      </c>
      <c r="AJ79" s="260">
        <f>IF(((SUM($B$59:AJ59)+SUM($B$61:AJ64))+SUM($B$81:AJ81))&lt;0,((SUM($B$59:AJ59)+SUM($B$61:AJ64))+SUM($B$81:AJ81))*0.18-SUM($A$79:AI79),IF(SUM($B$79:AI79)&lt;0,0-SUM($B$79:AI79),0))</f>
        <v>-52208.745442285668</v>
      </c>
      <c r="AK79" s="260">
        <f>IF(((SUM($B$59:AK59)+SUM($B$61:AK64))+SUM($B$81:AK81))&lt;0,((SUM($B$59:AK59)+SUM($B$61:AK64))+SUM($B$81:AK81))*0.18-SUM($A$79:AJ79),IF(SUM($B$79:AJ79)&lt;0,0-SUM($B$79:AJ79),0))</f>
        <v>-55080.226441611303</v>
      </c>
      <c r="AL79" s="260">
        <f>IF(((SUM($B$59:AL59)+SUM($B$61:AL64))+SUM($B$81:AL81))&lt;0,((SUM($B$59:AL59)+SUM($B$61:AL64))+SUM($B$81:AL81))*0.18-SUM($A$79:AK79),IF(SUM($B$79:AK79)&lt;0,0-SUM($B$79:AK79),0))</f>
        <v>-58109.638895899989</v>
      </c>
      <c r="AM79" s="260">
        <f>IF(((SUM($B$59:AM59)+SUM($B$61:AM64))+SUM($B$81:AM81))&lt;0,((SUM($B$59:AM59)+SUM($B$61:AM64))+SUM($B$81:AM81))*0.18-SUM($A$79:AL79),IF(SUM($B$79:AL79)&lt;0,0-SUM($B$79:AL79),0))</f>
        <v>-61305.669035174418</v>
      </c>
      <c r="AN79" s="260">
        <f>IF(((SUM($B$59:AN59)+SUM($B$61:AN64))+SUM($B$81:AN81))&lt;0,((SUM($B$59:AN59)+SUM($B$61:AN64))+SUM($B$81:AN81))*0.18-SUM($A$79:AM79),IF(SUM($B$79:AM79)&lt;0,0-SUM($B$79:AM79),0))</f>
        <v>-64677.480832108995</v>
      </c>
      <c r="AO79" s="260">
        <f>IF(((SUM($B$59:AO59)+SUM($B$61:AO64))+SUM($B$81:AO81))&lt;0,((SUM($B$59:AO59)+SUM($B$61:AO64))+SUM($B$81:AO81))*0.18-SUM($A$79:AN79),IF(SUM($B$79:AN79)&lt;0,0-SUM($B$79:AN79),0))</f>
        <v>-68234.74227787531</v>
      </c>
      <c r="AP79" s="260">
        <f>IF(((SUM($B$59:AP59)+SUM($B$61:AP64))+SUM($B$81:AP81))&lt;0,((SUM($B$59:AP59)+SUM($B$61:AP64))+SUM($B$81:AP81))*0.18-SUM($A$79:AO79),IF(SUM($B$79:AO79)&lt;0,0-SUM($B$79:AO79),0))</f>
        <v>-71987.653103158111</v>
      </c>
    </row>
    <row r="80" spans="1:45" x14ac:dyDescent="0.2">
      <c r="A80" s="268" t="s">
        <v>323</v>
      </c>
      <c r="B80" s="260">
        <f>-B59*(B39)</f>
        <v>0</v>
      </c>
      <c r="C80" s="260">
        <f t="shared" ref="C80:AP80" si="25">-(C59-B59)*$B$39</f>
        <v>0</v>
      </c>
      <c r="D80" s="260">
        <f t="shared" si="25"/>
        <v>0</v>
      </c>
      <c r="E80" s="260">
        <f t="shared" si="25"/>
        <v>0</v>
      </c>
      <c r="F80" s="260">
        <f t="shared" si="25"/>
        <v>0</v>
      </c>
      <c r="G80" s="260">
        <f t="shared" si="25"/>
        <v>0</v>
      </c>
      <c r="H80" s="260">
        <f t="shared" si="25"/>
        <v>0</v>
      </c>
      <c r="I80" s="260">
        <f t="shared" si="25"/>
        <v>0</v>
      </c>
      <c r="J80" s="260">
        <f t="shared" si="25"/>
        <v>0</v>
      </c>
      <c r="K80" s="260">
        <f t="shared" si="25"/>
        <v>0</v>
      </c>
      <c r="L80" s="260">
        <f t="shared" si="25"/>
        <v>0</v>
      </c>
      <c r="M80" s="260">
        <f t="shared" si="25"/>
        <v>0</v>
      </c>
      <c r="N80" s="260">
        <f t="shared" si="25"/>
        <v>0</v>
      </c>
      <c r="O80" s="260">
        <f t="shared" si="25"/>
        <v>0</v>
      </c>
      <c r="P80" s="260">
        <f t="shared" si="25"/>
        <v>0</v>
      </c>
      <c r="Q80" s="260">
        <f t="shared" si="25"/>
        <v>0</v>
      </c>
      <c r="R80" s="260">
        <f t="shared" si="25"/>
        <v>0</v>
      </c>
      <c r="S80" s="260">
        <f t="shared" si="25"/>
        <v>0</v>
      </c>
      <c r="T80" s="260">
        <f t="shared" si="25"/>
        <v>0</v>
      </c>
      <c r="U80" s="260">
        <f t="shared" si="25"/>
        <v>0</v>
      </c>
      <c r="V80" s="260">
        <f t="shared" si="25"/>
        <v>0</v>
      </c>
      <c r="W80" s="260">
        <f t="shared" si="25"/>
        <v>0</v>
      </c>
      <c r="X80" s="260">
        <f t="shared" si="25"/>
        <v>0</v>
      </c>
      <c r="Y80" s="260">
        <f t="shared" si="25"/>
        <v>0</v>
      </c>
      <c r="Z80" s="260">
        <f t="shared" si="25"/>
        <v>0</v>
      </c>
      <c r="AA80" s="260">
        <f t="shared" si="25"/>
        <v>0</v>
      </c>
      <c r="AB80" s="260">
        <f t="shared" si="25"/>
        <v>0</v>
      </c>
      <c r="AC80" s="260">
        <f t="shared" si="25"/>
        <v>0</v>
      </c>
      <c r="AD80" s="260">
        <f t="shared" si="25"/>
        <v>0</v>
      </c>
      <c r="AE80" s="260">
        <f t="shared" si="25"/>
        <v>0</v>
      </c>
      <c r="AF80" s="260">
        <f t="shared" si="25"/>
        <v>0</v>
      </c>
      <c r="AG80" s="260">
        <f t="shared" si="25"/>
        <v>0</v>
      </c>
      <c r="AH80" s="260">
        <f t="shared" si="25"/>
        <v>0</v>
      </c>
      <c r="AI80" s="260">
        <f t="shared" si="25"/>
        <v>0</v>
      </c>
      <c r="AJ80" s="260">
        <f t="shared" si="25"/>
        <v>0</v>
      </c>
      <c r="AK80" s="260">
        <f t="shared" si="25"/>
        <v>0</v>
      </c>
      <c r="AL80" s="260">
        <f t="shared" si="25"/>
        <v>0</v>
      </c>
      <c r="AM80" s="260">
        <f t="shared" si="25"/>
        <v>0</v>
      </c>
      <c r="AN80" s="260">
        <f t="shared" si="25"/>
        <v>0</v>
      </c>
      <c r="AO80" s="260">
        <f t="shared" si="25"/>
        <v>0</v>
      </c>
      <c r="AP80" s="260">
        <f t="shared" si="25"/>
        <v>0</v>
      </c>
    </row>
    <row r="81" spans="1:45" x14ac:dyDescent="0.2">
      <c r="A81" s="268" t="s">
        <v>583</v>
      </c>
      <c r="B81" s="260">
        <f>-$B$126</f>
        <v>-4684399.4000000004</v>
      </c>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71">
        <f>SUM(B81:AP81)</f>
        <v>-4684399.4000000004</v>
      </c>
      <c r="AR81" s="272"/>
    </row>
    <row r="82" spans="1:45" x14ac:dyDescent="0.2">
      <c r="A82" s="268" t="s">
        <v>322</v>
      </c>
      <c r="B82" s="260">
        <f t="shared" ref="B82:AO82" si="26">B54-B55</f>
        <v>0</v>
      </c>
      <c r="C82" s="260">
        <f t="shared" si="26"/>
        <v>0</v>
      </c>
      <c r="D82" s="260">
        <f t="shared" si="26"/>
        <v>0</v>
      </c>
      <c r="E82" s="260">
        <f t="shared" si="26"/>
        <v>0</v>
      </c>
      <c r="F82" s="260">
        <f t="shared" si="26"/>
        <v>0</v>
      </c>
      <c r="G82" s="260">
        <f t="shared" si="26"/>
        <v>0</v>
      </c>
      <c r="H82" s="260">
        <f t="shared" si="26"/>
        <v>0</v>
      </c>
      <c r="I82" s="260">
        <f t="shared" si="26"/>
        <v>0</v>
      </c>
      <c r="J82" s="260">
        <f t="shared" si="26"/>
        <v>0</v>
      </c>
      <c r="K82" s="260">
        <f t="shared" si="26"/>
        <v>0</v>
      </c>
      <c r="L82" s="260">
        <f t="shared" si="26"/>
        <v>0</v>
      </c>
      <c r="M82" s="260">
        <f t="shared" si="26"/>
        <v>0</v>
      </c>
      <c r="N82" s="260">
        <f t="shared" si="26"/>
        <v>0</v>
      </c>
      <c r="O82" s="260">
        <f t="shared" si="26"/>
        <v>0</v>
      </c>
      <c r="P82" s="260">
        <f t="shared" si="26"/>
        <v>0</v>
      </c>
      <c r="Q82" s="260">
        <f t="shared" si="26"/>
        <v>0</v>
      </c>
      <c r="R82" s="260">
        <f t="shared" si="26"/>
        <v>0</v>
      </c>
      <c r="S82" s="260">
        <f t="shared" si="26"/>
        <v>0</v>
      </c>
      <c r="T82" s="260">
        <f t="shared" si="26"/>
        <v>0</v>
      </c>
      <c r="U82" s="260">
        <f t="shared" si="26"/>
        <v>0</v>
      </c>
      <c r="V82" s="260">
        <f t="shared" si="26"/>
        <v>0</v>
      </c>
      <c r="W82" s="260">
        <f t="shared" si="26"/>
        <v>0</v>
      </c>
      <c r="X82" s="260">
        <f t="shared" si="26"/>
        <v>0</v>
      </c>
      <c r="Y82" s="260">
        <f t="shared" si="26"/>
        <v>0</v>
      </c>
      <c r="Z82" s="260">
        <f t="shared" si="26"/>
        <v>0</v>
      </c>
      <c r="AA82" s="260">
        <f t="shared" si="26"/>
        <v>0</v>
      </c>
      <c r="AB82" s="260">
        <f t="shared" si="26"/>
        <v>0</v>
      </c>
      <c r="AC82" s="260">
        <f t="shared" si="26"/>
        <v>0</v>
      </c>
      <c r="AD82" s="260">
        <f t="shared" si="26"/>
        <v>0</v>
      </c>
      <c r="AE82" s="260">
        <f t="shared" si="26"/>
        <v>0</v>
      </c>
      <c r="AF82" s="260">
        <f t="shared" si="26"/>
        <v>0</v>
      </c>
      <c r="AG82" s="260">
        <f t="shared" si="26"/>
        <v>0</v>
      </c>
      <c r="AH82" s="260">
        <f t="shared" si="26"/>
        <v>0</v>
      </c>
      <c r="AI82" s="260">
        <f t="shared" si="26"/>
        <v>0</v>
      </c>
      <c r="AJ82" s="260">
        <f t="shared" si="26"/>
        <v>0</v>
      </c>
      <c r="AK82" s="260">
        <f t="shared" si="26"/>
        <v>0</v>
      </c>
      <c r="AL82" s="260">
        <f t="shared" si="26"/>
        <v>0</v>
      </c>
      <c r="AM82" s="260">
        <f t="shared" si="26"/>
        <v>0</v>
      </c>
      <c r="AN82" s="260">
        <f t="shared" si="26"/>
        <v>0</v>
      </c>
      <c r="AO82" s="260">
        <f t="shared" si="26"/>
        <v>0</v>
      </c>
      <c r="AP82" s="260">
        <f>AP54-AP55</f>
        <v>0</v>
      </c>
    </row>
    <row r="83" spans="1:45" ht="14.25" x14ac:dyDescent="0.2">
      <c r="A83" s="269" t="s">
        <v>321</v>
      </c>
      <c r="B83" s="267">
        <f>SUM(B75:B82)</f>
        <v>-5527591.2920000004</v>
      </c>
      <c r="C83" s="267">
        <f t="shared" ref="C83:V83" si="27">SUM(C75:C82)</f>
        <v>-58481.915869359975</v>
      </c>
      <c r="D83" s="267">
        <f t="shared" si="27"/>
        <v>-61698.421242174925</v>
      </c>
      <c r="E83" s="267">
        <f t="shared" si="27"/>
        <v>-65091.834410494426</v>
      </c>
      <c r="F83" s="267">
        <f t="shared" si="27"/>
        <v>-68671.885303071642</v>
      </c>
      <c r="G83" s="267">
        <f t="shared" si="27"/>
        <v>-72448.83899474045</v>
      </c>
      <c r="H83" s="267">
        <f t="shared" si="27"/>
        <v>-76433.525139451318</v>
      </c>
      <c r="I83" s="267">
        <f t="shared" si="27"/>
        <v>-80637.369022121071</v>
      </c>
      <c r="J83" s="267">
        <f t="shared" si="27"/>
        <v>-85072.424318337697</v>
      </c>
      <c r="K83" s="267">
        <f t="shared" si="27"/>
        <v>-89751.407655846386</v>
      </c>
      <c r="L83" s="267">
        <f t="shared" si="27"/>
        <v>-94687.735076917801</v>
      </c>
      <c r="M83" s="267">
        <f t="shared" si="27"/>
        <v>-99895.56050614838</v>
      </c>
      <c r="N83" s="267">
        <f t="shared" si="27"/>
        <v>-105389.81633398635</v>
      </c>
      <c r="O83" s="267">
        <f t="shared" si="27"/>
        <v>-111186.25623235578</v>
      </c>
      <c r="P83" s="267">
        <f t="shared" si="27"/>
        <v>-117301.5003251353</v>
      </c>
      <c r="Q83" s="267">
        <f t="shared" si="27"/>
        <v>-123753.08284301765</v>
      </c>
      <c r="R83" s="267">
        <f t="shared" si="27"/>
        <v>-130559.50239938375</v>
      </c>
      <c r="S83" s="267">
        <f t="shared" si="27"/>
        <v>-137740.2750313498</v>
      </c>
      <c r="T83" s="267">
        <f t="shared" si="27"/>
        <v>-145315.99015807407</v>
      </c>
      <c r="U83" s="267">
        <f t="shared" si="27"/>
        <v>-153308.36961676797</v>
      </c>
      <c r="V83" s="267">
        <f t="shared" si="27"/>
        <v>-161740.32994569046</v>
      </c>
      <c r="W83" s="267">
        <f>SUM(W75:W82)</f>
        <v>-170636.04809270322</v>
      </c>
      <c r="X83" s="267">
        <f>SUM(X75:X82)</f>
        <v>-180021.03073780192</v>
      </c>
      <c r="Y83" s="267">
        <f>SUM(Y75:Y82)</f>
        <v>-189922.18742838106</v>
      </c>
      <c r="Z83" s="267">
        <f>SUM(Z75:Z82)</f>
        <v>-200367.90773694182</v>
      </c>
      <c r="AA83" s="267">
        <f t="shared" ref="AA83:AP83" si="28">SUM(AA75:AA82)</f>
        <v>-211388.14266247384</v>
      </c>
      <c r="AB83" s="267">
        <f t="shared" si="28"/>
        <v>-223014.49050890974</v>
      </c>
      <c r="AC83" s="267">
        <f t="shared" si="28"/>
        <v>-235280.28748689976</v>
      </c>
      <c r="AD83" s="267">
        <f t="shared" si="28"/>
        <v>-248220.70329867955</v>
      </c>
      <c r="AE83" s="267">
        <f t="shared" si="28"/>
        <v>-261872.84198010655</v>
      </c>
      <c r="AF83" s="267">
        <f t="shared" si="28"/>
        <v>-276275.84828901227</v>
      </c>
      <c r="AG83" s="267">
        <f t="shared" si="28"/>
        <v>-291471.01994490856</v>
      </c>
      <c r="AH83" s="267">
        <f t="shared" si="28"/>
        <v>-307501.92604187783</v>
      </c>
      <c r="AI83" s="267">
        <f t="shared" si="28"/>
        <v>-324414.53197418142</v>
      </c>
      <c r="AJ83" s="267">
        <f t="shared" si="28"/>
        <v>-342257.33123276138</v>
      </c>
      <c r="AK83" s="267">
        <f t="shared" si="28"/>
        <v>-361081.48445056321</v>
      </c>
      <c r="AL83" s="267">
        <f t="shared" si="28"/>
        <v>-380940.96609534416</v>
      </c>
      <c r="AM83" s="267">
        <f t="shared" si="28"/>
        <v>-401892.71923058794</v>
      </c>
      <c r="AN83" s="267">
        <f t="shared" si="28"/>
        <v>-423996.81878827035</v>
      </c>
      <c r="AO83" s="267">
        <f t="shared" si="28"/>
        <v>-447316.6438216255</v>
      </c>
      <c r="AP83" s="267">
        <f t="shared" si="28"/>
        <v>-471919.05923181458</v>
      </c>
    </row>
    <row r="84" spans="1:45" ht="14.25" x14ac:dyDescent="0.2">
      <c r="A84" s="269" t="s">
        <v>320</v>
      </c>
      <c r="B84" s="267">
        <f>SUM($B$83:B83)</f>
        <v>-5527591.2920000004</v>
      </c>
      <c r="C84" s="267">
        <f>SUM($B$83:C83)</f>
        <v>-5586073.2078693602</v>
      </c>
      <c r="D84" s="267">
        <f>SUM($B$83:D83)</f>
        <v>-5647771.6291115349</v>
      </c>
      <c r="E84" s="267">
        <f>SUM($B$83:E83)</f>
        <v>-5712863.4635220291</v>
      </c>
      <c r="F84" s="267">
        <f>SUM($B$83:F83)</f>
        <v>-5781535.3488251008</v>
      </c>
      <c r="G84" s="267">
        <f>SUM($B$83:G83)</f>
        <v>-5853984.1878198413</v>
      </c>
      <c r="H84" s="267">
        <f>SUM($B$83:H83)</f>
        <v>-5930417.7129592923</v>
      </c>
      <c r="I84" s="267">
        <f>SUM($B$83:I83)</f>
        <v>-6011055.0819814131</v>
      </c>
      <c r="J84" s="267">
        <f>SUM($B$83:J83)</f>
        <v>-6096127.5062997509</v>
      </c>
      <c r="K84" s="267">
        <f>SUM($B$83:K83)</f>
        <v>-6185878.9139555972</v>
      </c>
      <c r="L84" s="267">
        <f>SUM($B$83:L83)</f>
        <v>-6280566.6490325145</v>
      </c>
      <c r="M84" s="267">
        <f>SUM($B$83:M83)</f>
        <v>-6380462.2095386628</v>
      </c>
      <c r="N84" s="267">
        <f>SUM($B$83:N83)</f>
        <v>-6485852.0258726496</v>
      </c>
      <c r="O84" s="267">
        <f>SUM($B$83:O83)</f>
        <v>-6597038.2821050053</v>
      </c>
      <c r="P84" s="267">
        <f>SUM($B$83:P83)</f>
        <v>-6714339.7824301403</v>
      </c>
      <c r="Q84" s="267">
        <f>SUM($B$83:Q83)</f>
        <v>-6838092.8652731581</v>
      </c>
      <c r="R84" s="267">
        <f>SUM($B$83:R83)</f>
        <v>-6968652.3676725421</v>
      </c>
      <c r="S84" s="267">
        <f>SUM($B$83:S83)</f>
        <v>-7106392.6427038917</v>
      </c>
      <c r="T84" s="267">
        <f>SUM($B$83:T83)</f>
        <v>-7251708.6328619663</v>
      </c>
      <c r="U84" s="267">
        <f>SUM($B$83:U83)</f>
        <v>-7405017.0024787346</v>
      </c>
      <c r="V84" s="267">
        <f>SUM($B$83:V83)</f>
        <v>-7566757.3324244246</v>
      </c>
      <c r="W84" s="267">
        <f>SUM($B$83:W83)</f>
        <v>-7737393.3805171279</v>
      </c>
      <c r="X84" s="267">
        <f>SUM($B$83:X83)</f>
        <v>-7917414.4112549294</v>
      </c>
      <c r="Y84" s="267">
        <f>SUM($B$83:Y83)</f>
        <v>-8107336.5986833107</v>
      </c>
      <c r="Z84" s="267">
        <f>SUM($B$83:Z83)</f>
        <v>-8307704.5064202528</v>
      </c>
      <c r="AA84" s="267">
        <f>SUM($B$83:AA83)</f>
        <v>-8519092.6490827259</v>
      </c>
      <c r="AB84" s="267">
        <f>SUM($B$83:AB83)</f>
        <v>-8742107.1395916361</v>
      </c>
      <c r="AC84" s="267">
        <f>SUM($B$83:AC83)</f>
        <v>-8977387.4270785358</v>
      </c>
      <c r="AD84" s="267">
        <f>SUM($B$83:AD83)</f>
        <v>-9225608.1303772144</v>
      </c>
      <c r="AE84" s="267">
        <f>SUM($B$83:AE83)</f>
        <v>-9487480.9723573215</v>
      </c>
      <c r="AF84" s="267">
        <f>SUM($B$83:AF83)</f>
        <v>-9763756.8206463344</v>
      </c>
      <c r="AG84" s="267">
        <f>SUM($B$83:AG83)</f>
        <v>-10055227.840591243</v>
      </c>
      <c r="AH84" s="267">
        <f>SUM($B$83:AH83)</f>
        <v>-10362729.766633119</v>
      </c>
      <c r="AI84" s="267">
        <f>SUM($B$83:AI83)</f>
        <v>-10687144.298607301</v>
      </c>
      <c r="AJ84" s="267">
        <f>SUM($B$83:AJ83)</f>
        <v>-11029401.629840063</v>
      </c>
      <c r="AK84" s="267">
        <f>SUM($B$83:AK83)</f>
        <v>-11390483.114290627</v>
      </c>
      <c r="AL84" s="267">
        <f>SUM($B$83:AL83)</f>
        <v>-11771424.080385972</v>
      </c>
      <c r="AM84" s="267">
        <f>SUM($B$83:AM83)</f>
        <v>-12173316.79961656</v>
      </c>
      <c r="AN84" s="267">
        <f>SUM($B$83:AN83)</f>
        <v>-12597313.61840483</v>
      </c>
      <c r="AO84" s="267">
        <f>SUM($B$83:AO83)</f>
        <v>-13044630.262226455</v>
      </c>
      <c r="AP84" s="267">
        <f>SUM($B$83:AP83)</f>
        <v>-13516549.321458269</v>
      </c>
    </row>
    <row r="85" spans="1:45" x14ac:dyDescent="0.2">
      <c r="A85" s="268" t="s">
        <v>584</v>
      </c>
      <c r="B85" s="277">
        <f t="shared" ref="B85:AP85" si="29">1/POWER((1+$B$44),B73)</f>
        <v>0.9109750373485539</v>
      </c>
      <c r="C85" s="277">
        <f t="shared" si="29"/>
        <v>0.75599588161705711</v>
      </c>
      <c r="D85" s="277">
        <f t="shared" si="29"/>
        <v>0.6273824743710017</v>
      </c>
      <c r="E85" s="277">
        <f t="shared" si="29"/>
        <v>0.52064935632448273</v>
      </c>
      <c r="F85" s="277">
        <f t="shared" si="29"/>
        <v>0.43207415462612664</v>
      </c>
      <c r="G85" s="277">
        <f t="shared" si="29"/>
        <v>0.35856776317520883</v>
      </c>
      <c r="H85" s="277">
        <f t="shared" si="29"/>
        <v>0.29756660844415667</v>
      </c>
      <c r="I85" s="277">
        <f t="shared" si="29"/>
        <v>0.24694324352212174</v>
      </c>
      <c r="J85" s="277">
        <f t="shared" si="29"/>
        <v>0.20493215230051592</v>
      </c>
      <c r="K85" s="277">
        <f t="shared" si="29"/>
        <v>0.1700681761830008</v>
      </c>
      <c r="L85" s="277">
        <f t="shared" si="29"/>
        <v>0.14113541591950271</v>
      </c>
      <c r="M85" s="277">
        <f t="shared" si="29"/>
        <v>0.11712482648921385</v>
      </c>
      <c r="N85" s="277">
        <f t="shared" si="29"/>
        <v>9.719902613212765E-2</v>
      </c>
      <c r="O85" s="277">
        <f t="shared" si="29"/>
        <v>8.0663092225832109E-2</v>
      </c>
      <c r="P85" s="277">
        <f t="shared" si="29"/>
        <v>6.6940325498615838E-2</v>
      </c>
      <c r="Q85" s="277">
        <f t="shared" si="29"/>
        <v>5.5552137343249659E-2</v>
      </c>
      <c r="R85" s="277">
        <f t="shared" si="29"/>
        <v>4.6101358791078552E-2</v>
      </c>
      <c r="S85" s="277">
        <f t="shared" si="29"/>
        <v>3.825838903823945E-2</v>
      </c>
      <c r="T85" s="277">
        <f t="shared" si="29"/>
        <v>3.174970044667174E-2</v>
      </c>
      <c r="U85" s="277">
        <f t="shared" si="29"/>
        <v>2.6348299125868668E-2</v>
      </c>
      <c r="V85" s="277">
        <f t="shared" si="29"/>
        <v>2.1865808403210511E-2</v>
      </c>
      <c r="W85" s="277">
        <f t="shared" si="29"/>
        <v>1.814589908980126E-2</v>
      </c>
      <c r="X85" s="277">
        <f t="shared" si="29"/>
        <v>1.5058837418922204E-2</v>
      </c>
      <c r="Y85" s="277">
        <f t="shared" si="29"/>
        <v>1.2496960513628384E-2</v>
      </c>
      <c r="Z85" s="277">
        <f t="shared" si="29"/>
        <v>1.0370921588073345E-2</v>
      </c>
      <c r="AA85" s="277">
        <f t="shared" si="29"/>
        <v>8.6065739320110735E-3</v>
      </c>
      <c r="AB85" s="277">
        <f t="shared" si="29"/>
        <v>7.1423850058183183E-3</v>
      </c>
      <c r="AC85" s="277">
        <f t="shared" si="29"/>
        <v>5.9272904612600145E-3</v>
      </c>
      <c r="AD85" s="277">
        <f t="shared" si="29"/>
        <v>4.9189132458589318E-3</v>
      </c>
      <c r="AE85" s="277">
        <f t="shared" si="29"/>
        <v>4.082085681210732E-3</v>
      </c>
      <c r="AF85" s="277">
        <f t="shared" si="29"/>
        <v>3.3876229719591129E-3</v>
      </c>
      <c r="AG85" s="277">
        <f t="shared" si="29"/>
        <v>2.8113053709204251E-3</v>
      </c>
      <c r="AH85" s="277">
        <f t="shared" si="29"/>
        <v>2.3330335028385286E-3</v>
      </c>
      <c r="AI85" s="277">
        <f t="shared" si="29"/>
        <v>1.9361273882477412E-3</v>
      </c>
      <c r="AJ85" s="277">
        <f t="shared" si="29"/>
        <v>1.6067447205375444E-3</v>
      </c>
      <c r="AK85" s="277">
        <f t="shared" si="29"/>
        <v>1.3333981083299121E-3</v>
      </c>
      <c r="AL85" s="277">
        <f t="shared" si="29"/>
        <v>1.1065544467468149E-3</v>
      </c>
      <c r="AM85" s="277">
        <f t="shared" si="29"/>
        <v>9.1830244543304122E-4</v>
      </c>
      <c r="AN85" s="277">
        <f t="shared" si="29"/>
        <v>7.6207671820169396E-4</v>
      </c>
      <c r="AO85" s="277">
        <f t="shared" si="29"/>
        <v>6.3242881178563804E-4</v>
      </c>
      <c r="AP85" s="277">
        <f t="shared" si="29"/>
        <v>5.2483718820384888E-4</v>
      </c>
    </row>
    <row r="86" spans="1:45" ht="28.5" x14ac:dyDescent="0.2">
      <c r="A86" s="266" t="s">
        <v>319</v>
      </c>
      <c r="B86" s="267">
        <f>B83*B85</f>
        <v>-5035497.6836772412</v>
      </c>
      <c r="C86" s="267">
        <f>C83*C85</f>
        <v>-44212.087546311355</v>
      </c>
      <c r="D86" s="267">
        <f t="shared" ref="D86:AO86" si="30">D83*D85</f>
        <v>-38708.508183700076</v>
      </c>
      <c r="E86" s="267">
        <f t="shared" si="30"/>
        <v>-33890.021687803739</v>
      </c>
      <c r="F86" s="267">
        <f t="shared" si="30"/>
        <v>-29671.346788907009</v>
      </c>
      <c r="G86" s="267">
        <f t="shared" si="30"/>
        <v>-25977.818142984928</v>
      </c>
      <c r="H86" s="267">
        <f t="shared" si="30"/>
        <v>-22744.064847177717</v>
      </c>
      <c r="I86" s="267">
        <f t="shared" si="30"/>
        <v>-19912.853455412838</v>
      </c>
      <c r="J86" s="267">
        <f t="shared" si="30"/>
        <v>-17434.075016979696</v>
      </c>
      <c r="K86" s="267">
        <f t="shared" si="30"/>
        <v>-15263.85820988681</v>
      </c>
      <c r="L86" s="267">
        <f t="shared" si="30"/>
        <v>-13363.79287255648</v>
      </c>
      <c r="M86" s="267">
        <f t="shared" si="30"/>
        <v>-11700.250191325393</v>
      </c>
      <c r="N86" s="267">
        <f t="shared" si="30"/>
        <v>-10243.787511907272</v>
      </c>
      <c r="O86" s="267">
        <f t="shared" si="30"/>
        <v>-8968.6272407155138</v>
      </c>
      <c r="P86" s="267">
        <f t="shared" si="30"/>
        <v>-7852.2006132405486</v>
      </c>
      <c r="Q86" s="267">
        <f t="shared" si="30"/>
        <v>-6874.7482547458694</v>
      </c>
      <c r="R86" s="267">
        <f t="shared" si="30"/>
        <v>-6018.9704636986717</v>
      </c>
      <c r="S86" s="267">
        <f t="shared" si="30"/>
        <v>-5269.7210283834802</v>
      </c>
      <c r="T86" s="267">
        <f t="shared" si="30"/>
        <v>-4613.7391576303507</v>
      </c>
      <c r="U86" s="267">
        <f t="shared" si="30"/>
        <v>-4039.4147811618382</v>
      </c>
      <c r="V86" s="267">
        <f t="shared" si="30"/>
        <v>-3536.5830656645189</v>
      </c>
      <c r="W86" s="267">
        <f t="shared" si="30"/>
        <v>-3096.3445097726676</v>
      </c>
      <c r="X86" s="267">
        <f t="shared" si="30"/>
        <v>-2710.9074338673558</v>
      </c>
      <c r="Y86" s="267">
        <f t="shared" si="30"/>
        <v>-2373.4500769544075</v>
      </c>
      <c r="Z86" s="267">
        <f t="shared" si="30"/>
        <v>-2077.9998599061382</v>
      </c>
      <c r="AA86" s="267">
        <f t="shared" si="30"/>
        <v>-1819.3276781750851</v>
      </c>
      <c r="AB86" s="267">
        <f t="shared" si="30"/>
        <v>-1592.8553530910485</v>
      </c>
      <c r="AC86" s="267">
        <f t="shared" si="30"/>
        <v>-1394.5746037436149</v>
      </c>
      <c r="AD86" s="267">
        <f t="shared" si="30"/>
        <v>-1220.9761053522948</v>
      </c>
      <c r="AE86" s="267">
        <f t="shared" si="30"/>
        <v>-1068.9873785449536</v>
      </c>
      <c r="AF86" s="267">
        <f t="shared" si="30"/>
        <v>-935.91841026134875</v>
      </c>
      <c r="AG86" s="267">
        <f t="shared" si="30"/>
        <v>-819.4140438387758</v>
      </c>
      <c r="AH86" s="267">
        <f t="shared" si="30"/>
        <v>-717.41229564307639</v>
      </c>
      <c r="AI86" s="267">
        <f t="shared" si="30"/>
        <v>-628.10786050078514</v>
      </c>
      <c r="AJ86" s="267">
        <f t="shared" si="30"/>
        <v>-549.92016002350897</v>
      </c>
      <c r="AK86" s="267">
        <f t="shared" si="30"/>
        <v>-481.46536831933753</v>
      </c>
      <c r="AL86" s="267">
        <f t="shared" si="30"/>
        <v>-421.53191998083076</v>
      </c>
      <c r="AM86" s="267">
        <f t="shared" si="30"/>
        <v>-369.05906687118352</v>
      </c>
      <c r="AN86" s="267">
        <f t="shared" si="30"/>
        <v>-323.1181041901234</v>
      </c>
      <c r="AO86" s="267">
        <f t="shared" si="30"/>
        <v>-282.89593354405008</v>
      </c>
      <c r="AP86" s="267">
        <f>AP83*AP85</f>
        <v>-247.68067210703117</v>
      </c>
    </row>
    <row r="87" spans="1:45" ht="14.25" x14ac:dyDescent="0.2">
      <c r="A87" s="266" t="s">
        <v>318</v>
      </c>
      <c r="B87" s="267">
        <f>SUM($B$86:B86)</f>
        <v>-5035497.6836772412</v>
      </c>
      <c r="C87" s="267">
        <f>SUM($B$86:C86)</f>
        <v>-5079709.7712235525</v>
      </c>
      <c r="D87" s="267">
        <f>SUM($B$86:D86)</f>
        <v>-5118418.2794072526</v>
      </c>
      <c r="E87" s="267">
        <f>SUM($B$86:E86)</f>
        <v>-5152308.3010950563</v>
      </c>
      <c r="F87" s="267">
        <f>SUM($B$86:F86)</f>
        <v>-5181979.6478839638</v>
      </c>
      <c r="G87" s="267">
        <f>SUM($B$86:G86)</f>
        <v>-5207957.4660269488</v>
      </c>
      <c r="H87" s="267">
        <f>SUM($B$86:H86)</f>
        <v>-5230701.5308741266</v>
      </c>
      <c r="I87" s="267">
        <f>SUM($B$86:I86)</f>
        <v>-5250614.3843295397</v>
      </c>
      <c r="J87" s="267">
        <f>SUM($B$86:J86)</f>
        <v>-5268048.4593465198</v>
      </c>
      <c r="K87" s="267">
        <f>SUM($B$86:K86)</f>
        <v>-5283312.3175564064</v>
      </c>
      <c r="L87" s="267">
        <f>SUM($B$86:L86)</f>
        <v>-5296676.1104289629</v>
      </c>
      <c r="M87" s="267">
        <f>SUM($B$86:M86)</f>
        <v>-5308376.3606202882</v>
      </c>
      <c r="N87" s="267">
        <f>SUM($B$86:N86)</f>
        <v>-5318620.1481321957</v>
      </c>
      <c r="O87" s="267">
        <f>SUM($B$86:O86)</f>
        <v>-5327588.7753729112</v>
      </c>
      <c r="P87" s="267">
        <f>SUM($B$86:P86)</f>
        <v>-5335440.975986152</v>
      </c>
      <c r="Q87" s="267">
        <f>SUM($B$86:Q86)</f>
        <v>-5342315.7242408982</v>
      </c>
      <c r="R87" s="267">
        <f>SUM($B$86:R86)</f>
        <v>-5348334.6947045969</v>
      </c>
      <c r="S87" s="267">
        <f>SUM($B$86:S86)</f>
        <v>-5353604.4157329807</v>
      </c>
      <c r="T87" s="267">
        <f>SUM($B$86:T86)</f>
        <v>-5358218.1548906108</v>
      </c>
      <c r="U87" s="267">
        <f>SUM($B$86:U86)</f>
        <v>-5362257.5696717724</v>
      </c>
      <c r="V87" s="267">
        <f>SUM($B$86:V86)</f>
        <v>-5365794.1527374368</v>
      </c>
      <c r="W87" s="267">
        <f>SUM($B$86:W86)</f>
        <v>-5368890.4972472098</v>
      </c>
      <c r="X87" s="267">
        <f>SUM($B$86:X86)</f>
        <v>-5371601.4046810772</v>
      </c>
      <c r="Y87" s="267">
        <f>SUM($B$86:Y86)</f>
        <v>-5373974.8547580317</v>
      </c>
      <c r="Z87" s="267">
        <f>SUM($B$86:Z86)</f>
        <v>-5376052.8546179375</v>
      </c>
      <c r="AA87" s="267">
        <f>SUM($B$86:AA86)</f>
        <v>-5377872.1822961122</v>
      </c>
      <c r="AB87" s="267">
        <f>SUM($B$86:AB86)</f>
        <v>-5379465.0376492031</v>
      </c>
      <c r="AC87" s="267">
        <f>SUM($B$86:AC86)</f>
        <v>-5380859.6122529469</v>
      </c>
      <c r="AD87" s="267">
        <f>SUM($B$86:AD86)</f>
        <v>-5382080.5883582989</v>
      </c>
      <c r="AE87" s="267">
        <f>SUM($B$86:AE86)</f>
        <v>-5383149.575736844</v>
      </c>
      <c r="AF87" s="267">
        <f>SUM($B$86:AF86)</f>
        <v>-5384085.4941471051</v>
      </c>
      <c r="AG87" s="267">
        <f>SUM($B$86:AG86)</f>
        <v>-5384904.9081909442</v>
      </c>
      <c r="AH87" s="267">
        <f>SUM($B$86:AH86)</f>
        <v>-5385622.3204865875</v>
      </c>
      <c r="AI87" s="267">
        <f>SUM($B$86:AI86)</f>
        <v>-5386250.4283470884</v>
      </c>
      <c r="AJ87" s="267">
        <f>SUM($B$86:AJ86)</f>
        <v>-5386800.3485071119</v>
      </c>
      <c r="AK87" s="267">
        <f>SUM($B$86:AK86)</f>
        <v>-5387281.8138754312</v>
      </c>
      <c r="AL87" s="267">
        <f>SUM($B$86:AL86)</f>
        <v>-5387703.3457954116</v>
      </c>
      <c r="AM87" s="267">
        <f>SUM($B$86:AM86)</f>
        <v>-5388072.4048622828</v>
      </c>
      <c r="AN87" s="267">
        <f>SUM($B$86:AN86)</f>
        <v>-5388395.5229664734</v>
      </c>
      <c r="AO87" s="267">
        <f>SUM($B$86:AO86)</f>
        <v>-5388678.4189000176</v>
      </c>
      <c r="AP87" s="267">
        <f>SUM($B$86:AP86)</f>
        <v>-5388926.0995721249</v>
      </c>
    </row>
    <row r="88" spans="1:45" ht="14.25" x14ac:dyDescent="0.2">
      <c r="A88" s="266" t="s">
        <v>317</v>
      </c>
      <c r="B88" s="278">
        <f>IF((ISERR(IRR($B$83:B83))),0,IF(IRR($B$83:B83)&lt;0,0,IRR($B$83:B83)))</f>
        <v>0</v>
      </c>
      <c r="C88" s="278">
        <f>IF((ISERR(IRR($B$83:C83))),0,IF(IRR($B$83:C83)&lt;0,0,IRR($B$83:C83)))</f>
        <v>0</v>
      </c>
      <c r="D88" s="278">
        <f>IF((ISERR(IRR($B$83:D83))),0,IF(IRR($B$83:D83)&lt;0,0,IRR($B$83:D83)))</f>
        <v>0</v>
      </c>
      <c r="E88" s="278">
        <f>IF((ISERR(IRR($B$83:E83))),0,IF(IRR($B$83:E83)&lt;0,0,IRR($B$83:E83)))</f>
        <v>0</v>
      </c>
      <c r="F88" s="278">
        <f>IF((ISERR(IRR($B$83:F83))),0,IF(IRR($B$83:F83)&lt;0,0,IRR($B$83:F83)))</f>
        <v>0</v>
      </c>
      <c r="G88" s="278">
        <f>IF((ISERR(IRR($B$83:G83))),0,IF(IRR($B$83:G83)&lt;0,0,IRR($B$83:G83)))</f>
        <v>0</v>
      </c>
      <c r="H88" s="278">
        <f>IF((ISERR(IRR($B$83:H83))),0,IF(IRR($B$83:H83)&lt;0,0,IRR($B$83:H83)))</f>
        <v>0</v>
      </c>
      <c r="I88" s="278">
        <f>IF((ISERR(IRR($B$83:I83))),0,IF(IRR($B$83:I83)&lt;0,0,IRR($B$83:I83)))</f>
        <v>0</v>
      </c>
      <c r="J88" s="278">
        <f>IF((ISERR(IRR($B$83:J83))),0,IF(IRR($B$83:J83)&lt;0,0,IRR($B$83:J83)))</f>
        <v>0</v>
      </c>
      <c r="K88" s="278">
        <f>IF((ISERR(IRR($B$83:K83))),0,IF(IRR($B$83:K83)&lt;0,0,IRR($B$83:K83)))</f>
        <v>0</v>
      </c>
      <c r="L88" s="278">
        <f>IF((ISERR(IRR($B$83:L83))),0,IF(IRR($B$83:L83)&lt;0,0,IRR($B$83:L83)))</f>
        <v>0</v>
      </c>
      <c r="M88" s="278">
        <f>IF((ISERR(IRR($B$83:M83))),0,IF(IRR($B$83:M83)&lt;0,0,IRR($B$83:M83)))</f>
        <v>0</v>
      </c>
      <c r="N88" s="278">
        <f>IF((ISERR(IRR($B$83:N83))),0,IF(IRR($B$83:N83)&lt;0,0,IRR($B$83:N83)))</f>
        <v>0</v>
      </c>
      <c r="O88" s="278">
        <f>IF((ISERR(IRR($B$83:O83))),0,IF(IRR($B$83:O83)&lt;0,0,IRR($B$83:O83)))</f>
        <v>0</v>
      </c>
      <c r="P88" s="278">
        <f>IF((ISERR(IRR($B$83:P83))),0,IF(IRR($B$83:P83)&lt;0,0,IRR($B$83:P83)))</f>
        <v>0</v>
      </c>
      <c r="Q88" s="278">
        <f>IF((ISERR(IRR($B$83:Q83))),0,IF(IRR($B$83:Q83)&lt;0,0,IRR($B$83:Q83)))</f>
        <v>0</v>
      </c>
      <c r="R88" s="278">
        <f>IF((ISERR(IRR($B$83:R83))),0,IF(IRR($B$83:R83)&lt;0,0,IRR($B$83:R83)))</f>
        <v>0</v>
      </c>
      <c r="S88" s="278">
        <f>IF((ISERR(IRR($B$83:S83))),0,IF(IRR($B$83:S83)&lt;0,0,IRR($B$83:S83)))</f>
        <v>0</v>
      </c>
      <c r="T88" s="278">
        <f>IF((ISERR(IRR($B$83:T83))),0,IF(IRR($B$83:T83)&lt;0,0,IRR($B$83:T83)))</f>
        <v>0</v>
      </c>
      <c r="U88" s="278">
        <f>IF((ISERR(IRR($B$83:U83))),0,IF(IRR($B$83:U83)&lt;0,0,IRR($B$83:U83)))</f>
        <v>0</v>
      </c>
      <c r="V88" s="278">
        <f>IF((ISERR(IRR($B$83:V83))),0,IF(IRR($B$83:V83)&lt;0,0,IRR($B$83:V83)))</f>
        <v>0</v>
      </c>
      <c r="W88" s="278">
        <f>IF((ISERR(IRR($B$83:W83))),0,IF(IRR($B$83:W83)&lt;0,0,IRR($B$83:W83)))</f>
        <v>0</v>
      </c>
      <c r="X88" s="278">
        <f>IF((ISERR(IRR($B$83:X83))),0,IF(IRR($B$83:X83)&lt;0,0,IRR($B$83:X83)))</f>
        <v>0</v>
      </c>
      <c r="Y88" s="278">
        <f>IF((ISERR(IRR($B$83:Y83))),0,IF(IRR($B$83:Y83)&lt;0,0,IRR($B$83:Y83)))</f>
        <v>0</v>
      </c>
      <c r="Z88" s="278">
        <f>IF((ISERR(IRR($B$83:Z83))),0,IF(IRR($B$83:Z83)&lt;0,0,IRR($B$83:Z83)))</f>
        <v>0</v>
      </c>
      <c r="AA88" s="278">
        <f>IF((ISERR(IRR($B$83:AA83))),0,IF(IRR($B$83:AA83)&lt;0,0,IRR($B$83:AA83)))</f>
        <v>0</v>
      </c>
      <c r="AB88" s="278">
        <f>IF((ISERR(IRR($B$83:AB83))),0,IF(IRR($B$83:AB83)&lt;0,0,IRR($B$83:AB83)))</f>
        <v>0</v>
      </c>
      <c r="AC88" s="278">
        <f>IF((ISERR(IRR($B$83:AC83))),0,IF(IRR($B$83:AC83)&lt;0,0,IRR($B$83:AC83)))</f>
        <v>0</v>
      </c>
      <c r="AD88" s="278">
        <f>IF((ISERR(IRR($B$83:AD83))),0,IF(IRR($B$83:AD83)&lt;0,0,IRR($B$83:AD83)))</f>
        <v>0</v>
      </c>
      <c r="AE88" s="278">
        <f>IF((ISERR(IRR($B$83:AE83))),0,IF(IRR($B$83:AE83)&lt;0,0,IRR($B$83:AE83)))</f>
        <v>0</v>
      </c>
      <c r="AF88" s="278">
        <f>IF((ISERR(IRR($B$83:AF83))),0,IF(IRR($B$83:AF83)&lt;0,0,IRR($B$83:AF83)))</f>
        <v>0</v>
      </c>
      <c r="AG88" s="278">
        <f>IF((ISERR(IRR($B$83:AG83))),0,IF(IRR($B$83:AG83)&lt;0,0,IRR($B$83:AG83)))</f>
        <v>0</v>
      </c>
      <c r="AH88" s="278">
        <f>IF((ISERR(IRR($B$83:AH83))),0,IF(IRR($B$83:AH83)&lt;0,0,IRR($B$83:AH83)))</f>
        <v>0</v>
      </c>
      <c r="AI88" s="278">
        <f>IF((ISERR(IRR($B$83:AI83))),0,IF(IRR($B$83:AI83)&lt;0,0,IRR($B$83:AI83)))</f>
        <v>0</v>
      </c>
      <c r="AJ88" s="278">
        <f>IF((ISERR(IRR($B$83:AJ83))),0,IF(IRR($B$83:AJ83)&lt;0,0,IRR($B$83:AJ83)))</f>
        <v>0</v>
      </c>
      <c r="AK88" s="278">
        <f>IF((ISERR(IRR($B$83:AK83))),0,IF(IRR($B$83:AK83)&lt;0,0,IRR($B$83:AK83)))</f>
        <v>0</v>
      </c>
      <c r="AL88" s="278">
        <f>IF((ISERR(IRR($B$83:AL83))),0,IF(IRR($B$83:AL83)&lt;0,0,IRR($B$83:AL83)))</f>
        <v>0</v>
      </c>
      <c r="AM88" s="278">
        <f>IF((ISERR(IRR($B$83:AM83))),0,IF(IRR($B$83:AM83)&lt;0,0,IRR($B$83:AM83)))</f>
        <v>0</v>
      </c>
      <c r="AN88" s="278">
        <f>IF((ISERR(IRR($B$83:AN83))),0,IF(IRR($B$83:AN83)&lt;0,0,IRR($B$83:AN83)))</f>
        <v>0</v>
      </c>
      <c r="AO88" s="278">
        <f>IF((ISERR(IRR($B$83:AO83))),0,IF(IRR($B$83:AO83)&lt;0,0,IRR($B$83:AO83)))</f>
        <v>0</v>
      </c>
      <c r="AP88" s="278">
        <f>IF((ISERR(IRR($B$83:AP83))),0,IF(IRR($B$83:AP83)&lt;0,0,IRR($B$83:AP83)))</f>
        <v>0</v>
      </c>
    </row>
    <row r="89" spans="1:45" ht="14.25" x14ac:dyDescent="0.2">
      <c r="A89" s="266" t="s">
        <v>316</v>
      </c>
      <c r="B89" s="279">
        <f>IF(AND(B84&gt;0,A84&lt;0),(B74-(B84/(B84-A84))),0)</f>
        <v>0</v>
      </c>
      <c r="C89" s="279">
        <f t="shared" ref="C89:AP89" si="31">IF(AND(C84&gt;0,B84&lt;0),(C74-(C84/(C84-B84))),0)</f>
        <v>0</v>
      </c>
      <c r="D89" s="279">
        <f t="shared" si="31"/>
        <v>0</v>
      </c>
      <c r="E89" s="279">
        <f t="shared" si="31"/>
        <v>0</v>
      </c>
      <c r="F89" s="279">
        <f t="shared" si="31"/>
        <v>0</v>
      </c>
      <c r="G89" s="279">
        <f t="shared" si="31"/>
        <v>0</v>
      </c>
      <c r="H89" s="279">
        <f>IF(AND(H84&gt;0,G84&lt;0),(H74-(H84/(H84-G84))),0)</f>
        <v>0</v>
      </c>
      <c r="I89" s="279">
        <f t="shared" si="31"/>
        <v>0</v>
      </c>
      <c r="J89" s="279">
        <f t="shared" si="31"/>
        <v>0</v>
      </c>
      <c r="K89" s="279">
        <f t="shared" si="31"/>
        <v>0</v>
      </c>
      <c r="L89" s="279">
        <f t="shared" si="31"/>
        <v>0</v>
      </c>
      <c r="M89" s="279">
        <f t="shared" si="31"/>
        <v>0</v>
      </c>
      <c r="N89" s="279">
        <f t="shared" si="31"/>
        <v>0</v>
      </c>
      <c r="O89" s="279">
        <f t="shared" si="31"/>
        <v>0</v>
      </c>
      <c r="P89" s="279">
        <f t="shared" si="31"/>
        <v>0</v>
      </c>
      <c r="Q89" s="279">
        <f t="shared" si="31"/>
        <v>0</v>
      </c>
      <c r="R89" s="279">
        <f t="shared" si="31"/>
        <v>0</v>
      </c>
      <c r="S89" s="279">
        <f t="shared" si="31"/>
        <v>0</v>
      </c>
      <c r="T89" s="279">
        <f t="shared" si="31"/>
        <v>0</v>
      </c>
      <c r="U89" s="279">
        <f t="shared" si="31"/>
        <v>0</v>
      </c>
      <c r="V89" s="279">
        <f t="shared" si="31"/>
        <v>0</v>
      </c>
      <c r="W89" s="279">
        <f t="shared" si="31"/>
        <v>0</v>
      </c>
      <c r="X89" s="279">
        <f t="shared" si="31"/>
        <v>0</v>
      </c>
      <c r="Y89" s="279">
        <f t="shared" si="31"/>
        <v>0</v>
      </c>
      <c r="Z89" s="279">
        <f t="shared" si="31"/>
        <v>0</v>
      </c>
      <c r="AA89" s="279">
        <f t="shared" si="31"/>
        <v>0</v>
      </c>
      <c r="AB89" s="279">
        <f t="shared" si="31"/>
        <v>0</v>
      </c>
      <c r="AC89" s="279">
        <f t="shared" si="31"/>
        <v>0</v>
      </c>
      <c r="AD89" s="279">
        <f t="shared" si="31"/>
        <v>0</v>
      </c>
      <c r="AE89" s="279">
        <f t="shared" si="31"/>
        <v>0</v>
      </c>
      <c r="AF89" s="279">
        <f t="shared" si="31"/>
        <v>0</v>
      </c>
      <c r="AG89" s="279">
        <f t="shared" si="31"/>
        <v>0</v>
      </c>
      <c r="AH89" s="279">
        <f t="shared" si="31"/>
        <v>0</v>
      </c>
      <c r="AI89" s="279">
        <f t="shared" si="31"/>
        <v>0</v>
      </c>
      <c r="AJ89" s="279">
        <f t="shared" si="31"/>
        <v>0</v>
      </c>
      <c r="AK89" s="279">
        <f t="shared" si="31"/>
        <v>0</v>
      </c>
      <c r="AL89" s="279">
        <f t="shared" si="31"/>
        <v>0</v>
      </c>
      <c r="AM89" s="279">
        <f t="shared" si="31"/>
        <v>0</v>
      </c>
      <c r="AN89" s="279">
        <f t="shared" si="31"/>
        <v>0</v>
      </c>
      <c r="AO89" s="279">
        <f t="shared" si="31"/>
        <v>0</v>
      </c>
      <c r="AP89" s="279">
        <f t="shared" si="31"/>
        <v>0</v>
      </c>
    </row>
    <row r="90" spans="1:45" ht="15" thickBot="1" x14ac:dyDescent="0.25">
      <c r="A90" s="280" t="s">
        <v>315</v>
      </c>
      <c r="B90" s="281">
        <f t="shared" ref="B90:AP90" si="32">IF(AND(B87&gt;0,A87&lt;0),(B74-(B87/(B87-A87))),0)</f>
        <v>0</v>
      </c>
      <c r="C90" s="281">
        <f t="shared" si="32"/>
        <v>0</v>
      </c>
      <c r="D90" s="281">
        <f t="shared" si="32"/>
        <v>0</v>
      </c>
      <c r="E90" s="281">
        <f t="shared" si="32"/>
        <v>0</v>
      </c>
      <c r="F90" s="281">
        <f t="shared" si="32"/>
        <v>0</v>
      </c>
      <c r="G90" s="281">
        <f t="shared" si="32"/>
        <v>0</v>
      </c>
      <c r="H90" s="281">
        <f t="shared" si="32"/>
        <v>0</v>
      </c>
      <c r="I90" s="281">
        <f t="shared" si="32"/>
        <v>0</v>
      </c>
      <c r="J90" s="281">
        <f t="shared" si="32"/>
        <v>0</v>
      </c>
      <c r="K90" s="281">
        <f t="shared" si="32"/>
        <v>0</v>
      </c>
      <c r="L90" s="281">
        <f t="shared" si="32"/>
        <v>0</v>
      </c>
      <c r="M90" s="281">
        <f t="shared" si="32"/>
        <v>0</v>
      </c>
      <c r="N90" s="281">
        <f t="shared" si="32"/>
        <v>0</v>
      </c>
      <c r="O90" s="281">
        <f t="shared" si="32"/>
        <v>0</v>
      </c>
      <c r="P90" s="281">
        <f t="shared" si="32"/>
        <v>0</v>
      </c>
      <c r="Q90" s="281">
        <f t="shared" si="32"/>
        <v>0</v>
      </c>
      <c r="R90" s="281">
        <f t="shared" si="32"/>
        <v>0</v>
      </c>
      <c r="S90" s="281">
        <f t="shared" si="32"/>
        <v>0</v>
      </c>
      <c r="T90" s="281">
        <f t="shared" si="32"/>
        <v>0</v>
      </c>
      <c r="U90" s="281">
        <f t="shared" si="32"/>
        <v>0</v>
      </c>
      <c r="V90" s="281">
        <f t="shared" si="32"/>
        <v>0</v>
      </c>
      <c r="W90" s="281">
        <f t="shared" si="32"/>
        <v>0</v>
      </c>
      <c r="X90" s="281">
        <f t="shared" si="32"/>
        <v>0</v>
      </c>
      <c r="Y90" s="281">
        <f t="shared" si="32"/>
        <v>0</v>
      </c>
      <c r="Z90" s="281">
        <f t="shared" si="32"/>
        <v>0</v>
      </c>
      <c r="AA90" s="281">
        <f t="shared" si="32"/>
        <v>0</v>
      </c>
      <c r="AB90" s="281">
        <f t="shared" si="32"/>
        <v>0</v>
      </c>
      <c r="AC90" s="281">
        <f t="shared" si="32"/>
        <v>0</v>
      </c>
      <c r="AD90" s="281">
        <f t="shared" si="32"/>
        <v>0</v>
      </c>
      <c r="AE90" s="281">
        <f t="shared" si="32"/>
        <v>0</v>
      </c>
      <c r="AF90" s="281">
        <f t="shared" si="32"/>
        <v>0</v>
      </c>
      <c r="AG90" s="281">
        <f t="shared" si="32"/>
        <v>0</v>
      </c>
      <c r="AH90" s="281">
        <f t="shared" si="32"/>
        <v>0</v>
      </c>
      <c r="AI90" s="281">
        <f t="shared" si="32"/>
        <v>0</v>
      </c>
      <c r="AJ90" s="281">
        <f t="shared" si="32"/>
        <v>0</v>
      </c>
      <c r="AK90" s="281">
        <f t="shared" si="32"/>
        <v>0</v>
      </c>
      <c r="AL90" s="281">
        <f t="shared" si="32"/>
        <v>0</v>
      </c>
      <c r="AM90" s="281">
        <f t="shared" si="32"/>
        <v>0</v>
      </c>
      <c r="AN90" s="281">
        <f t="shared" si="32"/>
        <v>0</v>
      </c>
      <c r="AO90" s="281">
        <f t="shared" si="32"/>
        <v>0</v>
      </c>
      <c r="AP90" s="281">
        <f t="shared" si="32"/>
        <v>0</v>
      </c>
    </row>
    <row r="91" spans="1:45" s="252" customFormat="1" x14ac:dyDescent="0.2">
      <c r="A91" s="226"/>
      <c r="B91" s="282">
        <v>2016</v>
      </c>
      <c r="C91" s="282">
        <f>B91+1</f>
        <v>2017</v>
      </c>
      <c r="D91" s="211">
        <f t="shared" ref="D91:AP91" si="33">C91+1</f>
        <v>2018</v>
      </c>
      <c r="E91" s="211">
        <f t="shared" si="33"/>
        <v>2019</v>
      </c>
      <c r="F91" s="211">
        <f t="shared" si="33"/>
        <v>2020</v>
      </c>
      <c r="G91" s="211">
        <f t="shared" si="33"/>
        <v>2021</v>
      </c>
      <c r="H91" s="211">
        <f t="shared" si="33"/>
        <v>2022</v>
      </c>
      <c r="I91" s="211">
        <f t="shared" si="33"/>
        <v>2023</v>
      </c>
      <c r="J91" s="211">
        <f t="shared" si="33"/>
        <v>2024</v>
      </c>
      <c r="K91" s="211">
        <f t="shared" si="33"/>
        <v>2025</v>
      </c>
      <c r="L91" s="211">
        <f t="shared" si="33"/>
        <v>2026</v>
      </c>
      <c r="M91" s="211">
        <f t="shared" si="33"/>
        <v>2027</v>
      </c>
      <c r="N91" s="211">
        <f t="shared" si="33"/>
        <v>2028</v>
      </c>
      <c r="O91" s="211">
        <f t="shared" si="33"/>
        <v>2029</v>
      </c>
      <c r="P91" s="211">
        <f t="shared" si="33"/>
        <v>2030</v>
      </c>
      <c r="Q91" s="211">
        <f t="shared" si="33"/>
        <v>2031</v>
      </c>
      <c r="R91" s="211">
        <f t="shared" si="33"/>
        <v>2032</v>
      </c>
      <c r="S91" s="211">
        <f t="shared" si="33"/>
        <v>2033</v>
      </c>
      <c r="T91" s="211">
        <f t="shared" si="33"/>
        <v>2034</v>
      </c>
      <c r="U91" s="211">
        <f t="shared" si="33"/>
        <v>2035</v>
      </c>
      <c r="V91" s="211">
        <f t="shared" si="33"/>
        <v>2036</v>
      </c>
      <c r="W91" s="211">
        <f t="shared" si="33"/>
        <v>2037</v>
      </c>
      <c r="X91" s="211">
        <f t="shared" si="33"/>
        <v>2038</v>
      </c>
      <c r="Y91" s="211">
        <f t="shared" si="33"/>
        <v>2039</v>
      </c>
      <c r="Z91" s="211">
        <f t="shared" si="33"/>
        <v>2040</v>
      </c>
      <c r="AA91" s="211">
        <f t="shared" si="33"/>
        <v>2041</v>
      </c>
      <c r="AB91" s="211">
        <f t="shared" si="33"/>
        <v>2042</v>
      </c>
      <c r="AC91" s="211">
        <f t="shared" si="33"/>
        <v>2043</v>
      </c>
      <c r="AD91" s="211">
        <f t="shared" si="33"/>
        <v>2044</v>
      </c>
      <c r="AE91" s="211">
        <f t="shared" si="33"/>
        <v>2045</v>
      </c>
      <c r="AF91" s="211">
        <f t="shared" si="33"/>
        <v>2046</v>
      </c>
      <c r="AG91" s="211">
        <f t="shared" si="33"/>
        <v>2047</v>
      </c>
      <c r="AH91" s="211">
        <f t="shared" si="33"/>
        <v>2048</v>
      </c>
      <c r="AI91" s="211">
        <f t="shared" si="33"/>
        <v>2049</v>
      </c>
      <c r="AJ91" s="211">
        <f t="shared" si="33"/>
        <v>2050</v>
      </c>
      <c r="AK91" s="211">
        <f t="shared" si="33"/>
        <v>2051</v>
      </c>
      <c r="AL91" s="211">
        <f t="shared" si="33"/>
        <v>2052</v>
      </c>
      <c r="AM91" s="211">
        <f t="shared" si="33"/>
        <v>2053</v>
      </c>
      <c r="AN91" s="211">
        <f t="shared" si="33"/>
        <v>2054</v>
      </c>
      <c r="AO91" s="211">
        <f t="shared" si="33"/>
        <v>2055</v>
      </c>
      <c r="AP91" s="211">
        <f t="shared" si="33"/>
        <v>2056</v>
      </c>
      <c r="AQ91" s="212"/>
      <c r="AR91" s="212"/>
      <c r="AS91" s="212"/>
    </row>
    <row r="92" spans="1:45" ht="15.6" customHeight="1" x14ac:dyDescent="0.2">
      <c r="A92" s="283" t="s">
        <v>314</v>
      </c>
      <c r="B92" s="142"/>
      <c r="C92" s="142"/>
      <c r="D92" s="142"/>
      <c r="E92" s="142"/>
      <c r="F92" s="142"/>
      <c r="G92" s="142"/>
      <c r="H92" s="142"/>
      <c r="I92" s="142"/>
      <c r="J92" s="142"/>
      <c r="K92" s="142"/>
      <c r="L92" s="284">
        <v>10</v>
      </c>
      <c r="M92" s="142"/>
      <c r="N92" s="142"/>
      <c r="O92" s="142"/>
      <c r="P92" s="142"/>
      <c r="Q92" s="142"/>
      <c r="R92" s="142"/>
      <c r="S92" s="142"/>
      <c r="T92" s="142"/>
      <c r="U92" s="142"/>
      <c r="V92" s="142"/>
      <c r="W92" s="142"/>
      <c r="X92" s="142"/>
      <c r="Y92" s="142"/>
      <c r="Z92" s="142"/>
      <c r="AA92" s="142">
        <v>25</v>
      </c>
      <c r="AB92" s="142"/>
      <c r="AC92" s="142"/>
      <c r="AD92" s="142"/>
      <c r="AE92" s="142"/>
      <c r="AF92" s="142">
        <v>30</v>
      </c>
      <c r="AG92" s="142"/>
      <c r="AH92" s="142"/>
      <c r="AI92" s="142"/>
      <c r="AJ92" s="142"/>
      <c r="AK92" s="142"/>
      <c r="AL92" s="142"/>
      <c r="AM92" s="142"/>
      <c r="AN92" s="142"/>
      <c r="AO92" s="142"/>
      <c r="AP92" s="142">
        <v>40</v>
      </c>
    </row>
    <row r="93" spans="1:45" ht="12.75" x14ac:dyDescent="0.2">
      <c r="A93" s="143" t="s">
        <v>313</v>
      </c>
      <c r="B93" s="143"/>
      <c r="C93" s="143"/>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3"/>
    </row>
    <row r="94" spans="1:45" ht="12.75" x14ac:dyDescent="0.2">
      <c r="A94" s="143" t="s">
        <v>312</v>
      </c>
      <c r="B94" s="143"/>
      <c r="C94" s="143"/>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3"/>
    </row>
    <row r="95" spans="1:45" ht="12.75" x14ac:dyDescent="0.2">
      <c r="A95" s="143" t="s">
        <v>311</v>
      </c>
      <c r="B95" s="143"/>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3"/>
    </row>
    <row r="96" spans="1:45" ht="12.75" x14ac:dyDescent="0.2">
      <c r="A96" s="144" t="s">
        <v>310</v>
      </c>
      <c r="B96" s="142"/>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row>
    <row r="97" spans="1:71" ht="33" customHeight="1" x14ac:dyDescent="0.2">
      <c r="A97" s="395" t="s">
        <v>585</v>
      </c>
      <c r="B97" s="395"/>
      <c r="C97" s="395"/>
      <c r="D97" s="395"/>
      <c r="E97" s="395"/>
      <c r="F97" s="395"/>
      <c r="G97" s="395"/>
      <c r="H97" s="395"/>
      <c r="I97" s="395"/>
      <c r="J97" s="395"/>
      <c r="K97" s="395"/>
      <c r="L97" s="395"/>
      <c r="M97" s="270"/>
      <c r="N97" s="270"/>
      <c r="O97" s="270"/>
      <c r="P97" s="270"/>
      <c r="Q97" s="270"/>
      <c r="R97" s="270"/>
      <c r="S97" s="270"/>
      <c r="T97" s="270"/>
      <c r="U97" s="270"/>
      <c r="V97" s="270"/>
      <c r="W97" s="270"/>
      <c r="X97" s="270"/>
      <c r="Y97" s="270"/>
      <c r="Z97" s="270"/>
      <c r="AA97" s="270"/>
      <c r="AB97" s="270"/>
      <c r="AC97" s="270"/>
      <c r="AD97" s="270"/>
      <c r="AE97" s="270"/>
      <c r="AF97" s="270"/>
      <c r="AG97" s="270"/>
      <c r="AH97" s="270"/>
      <c r="AI97" s="270"/>
      <c r="AJ97" s="270"/>
      <c r="AK97" s="270"/>
      <c r="AL97" s="270"/>
      <c r="AM97" s="270"/>
      <c r="AN97" s="270"/>
      <c r="AO97" s="270"/>
      <c r="AP97" s="270"/>
    </row>
    <row r="98" spans="1:71" x14ac:dyDescent="0.2">
      <c r="C98" s="285"/>
    </row>
    <row r="99" spans="1:71" s="291" customFormat="1" ht="16.5" hidden="1" thickTop="1" x14ac:dyDescent="0.2">
      <c r="A99" s="286" t="s">
        <v>586</v>
      </c>
      <c r="B99" s="287">
        <f>B81*B85</f>
        <v>-4267370.918370544</v>
      </c>
      <c r="C99" s="288">
        <f>C81*C85</f>
        <v>0</v>
      </c>
      <c r="D99" s="288">
        <f t="shared" ref="D99:AP99" si="34">D81*D85</f>
        <v>0</v>
      </c>
      <c r="E99" s="288">
        <f t="shared" si="34"/>
        <v>0</v>
      </c>
      <c r="F99" s="288">
        <f t="shared" si="34"/>
        <v>0</v>
      </c>
      <c r="G99" s="288">
        <f t="shared" si="34"/>
        <v>0</v>
      </c>
      <c r="H99" s="288">
        <f t="shared" si="34"/>
        <v>0</v>
      </c>
      <c r="I99" s="288">
        <f t="shared" si="34"/>
        <v>0</v>
      </c>
      <c r="J99" s="288">
        <f>J81*J85</f>
        <v>0</v>
      </c>
      <c r="K99" s="288">
        <f t="shared" si="34"/>
        <v>0</v>
      </c>
      <c r="L99" s="288">
        <f>L81*L85</f>
        <v>0</v>
      </c>
      <c r="M99" s="288">
        <f t="shared" si="34"/>
        <v>0</v>
      </c>
      <c r="N99" s="288">
        <f t="shared" si="34"/>
        <v>0</v>
      </c>
      <c r="O99" s="288">
        <f t="shared" si="34"/>
        <v>0</v>
      </c>
      <c r="P99" s="288">
        <f t="shared" si="34"/>
        <v>0</v>
      </c>
      <c r="Q99" s="288">
        <f t="shared" si="34"/>
        <v>0</v>
      </c>
      <c r="R99" s="288">
        <f t="shared" si="34"/>
        <v>0</v>
      </c>
      <c r="S99" s="288">
        <f t="shared" si="34"/>
        <v>0</v>
      </c>
      <c r="T99" s="288">
        <f t="shared" si="34"/>
        <v>0</v>
      </c>
      <c r="U99" s="288">
        <f t="shared" si="34"/>
        <v>0</v>
      </c>
      <c r="V99" s="288">
        <f t="shared" si="34"/>
        <v>0</v>
      </c>
      <c r="W99" s="288">
        <f t="shared" si="34"/>
        <v>0</v>
      </c>
      <c r="X99" s="288">
        <f t="shared" si="34"/>
        <v>0</v>
      </c>
      <c r="Y99" s="288">
        <f t="shared" si="34"/>
        <v>0</v>
      </c>
      <c r="Z99" s="288">
        <f t="shared" si="34"/>
        <v>0</v>
      </c>
      <c r="AA99" s="288">
        <f t="shared" si="34"/>
        <v>0</v>
      </c>
      <c r="AB99" s="288">
        <f t="shared" si="34"/>
        <v>0</v>
      </c>
      <c r="AC99" s="288">
        <f t="shared" si="34"/>
        <v>0</v>
      </c>
      <c r="AD99" s="288">
        <f t="shared" si="34"/>
        <v>0</v>
      </c>
      <c r="AE99" s="288">
        <f t="shared" si="34"/>
        <v>0</v>
      </c>
      <c r="AF99" s="288">
        <f t="shared" si="34"/>
        <v>0</v>
      </c>
      <c r="AG99" s="288">
        <f t="shared" si="34"/>
        <v>0</v>
      </c>
      <c r="AH99" s="288">
        <f t="shared" si="34"/>
        <v>0</v>
      </c>
      <c r="AI99" s="288">
        <f t="shared" si="34"/>
        <v>0</v>
      </c>
      <c r="AJ99" s="288">
        <f t="shared" si="34"/>
        <v>0</v>
      </c>
      <c r="AK99" s="288">
        <f t="shared" si="34"/>
        <v>0</v>
      </c>
      <c r="AL99" s="288">
        <f t="shared" si="34"/>
        <v>0</v>
      </c>
      <c r="AM99" s="288">
        <f t="shared" si="34"/>
        <v>0</v>
      </c>
      <c r="AN99" s="288">
        <f t="shared" si="34"/>
        <v>0</v>
      </c>
      <c r="AO99" s="288">
        <f t="shared" si="34"/>
        <v>0</v>
      </c>
      <c r="AP99" s="288">
        <f t="shared" si="34"/>
        <v>0</v>
      </c>
      <c r="AQ99" s="289">
        <f>SUM(B99:AP99)</f>
        <v>-4267370.918370544</v>
      </c>
      <c r="AR99" s="290"/>
      <c r="AS99" s="290"/>
    </row>
    <row r="100" spans="1:71" s="294" customFormat="1" hidden="1" x14ac:dyDescent="0.2">
      <c r="A100" s="292">
        <f>AQ99</f>
        <v>-4267370.918370544</v>
      </c>
      <c r="B100" s="293"/>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49"/>
      <c r="AI100" s="249"/>
      <c r="AJ100" s="249"/>
      <c r="AK100" s="249"/>
      <c r="AL100" s="249"/>
      <c r="AM100" s="249"/>
      <c r="AN100" s="249"/>
      <c r="AO100" s="249"/>
      <c r="AP100" s="249"/>
      <c r="AQ100" s="212"/>
      <c r="AR100" s="212"/>
      <c r="AS100" s="212"/>
    </row>
    <row r="101" spans="1:71" s="294" customFormat="1" hidden="1" x14ac:dyDescent="0.2">
      <c r="A101" s="292">
        <f>AP87</f>
        <v>-5388926.0995721249</v>
      </c>
      <c r="B101" s="293"/>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c r="AA101" s="249"/>
      <c r="AB101" s="249"/>
      <c r="AC101" s="249"/>
      <c r="AD101" s="249"/>
      <c r="AE101" s="249"/>
      <c r="AF101" s="249"/>
      <c r="AG101" s="249"/>
      <c r="AH101" s="249"/>
      <c r="AI101" s="249"/>
      <c r="AJ101" s="249"/>
      <c r="AK101" s="249"/>
      <c r="AL101" s="249"/>
      <c r="AM101" s="249"/>
      <c r="AN101" s="249"/>
      <c r="AO101" s="249"/>
      <c r="AP101" s="249"/>
      <c r="AQ101" s="212"/>
      <c r="AR101" s="212"/>
      <c r="AS101" s="212"/>
    </row>
    <row r="102" spans="1:71" s="294" customFormat="1" hidden="1" x14ac:dyDescent="0.2">
      <c r="A102" s="295" t="s">
        <v>587</v>
      </c>
      <c r="B102" s="296">
        <f>(A101+-A100)/-A100</f>
        <v>-0.26282111460557928</v>
      </c>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c r="AA102" s="249"/>
      <c r="AB102" s="249"/>
      <c r="AC102" s="249"/>
      <c r="AD102" s="249"/>
      <c r="AE102" s="249"/>
      <c r="AF102" s="249"/>
      <c r="AG102" s="249"/>
      <c r="AH102" s="249"/>
      <c r="AI102" s="249"/>
      <c r="AJ102" s="249"/>
      <c r="AK102" s="249"/>
      <c r="AL102" s="249"/>
      <c r="AM102" s="249"/>
      <c r="AN102" s="249"/>
      <c r="AO102" s="249"/>
      <c r="AP102" s="249"/>
      <c r="AQ102" s="212"/>
      <c r="AR102" s="212"/>
      <c r="AS102" s="212"/>
    </row>
    <row r="103" spans="1:71" s="294" customFormat="1" hidden="1" x14ac:dyDescent="0.2">
      <c r="A103" s="297"/>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249"/>
      <c r="AF103" s="249"/>
      <c r="AG103" s="249"/>
      <c r="AH103" s="249"/>
      <c r="AI103" s="249"/>
      <c r="AJ103" s="249"/>
      <c r="AK103" s="249"/>
      <c r="AL103" s="249"/>
      <c r="AM103" s="249"/>
      <c r="AN103" s="249"/>
      <c r="AO103" s="249"/>
      <c r="AP103" s="249"/>
      <c r="AQ103" s="212"/>
      <c r="AR103" s="212"/>
      <c r="AS103" s="212"/>
    </row>
    <row r="104" spans="1:71" ht="12.75" hidden="1" x14ac:dyDescent="0.2">
      <c r="A104" s="298" t="s">
        <v>588</v>
      </c>
      <c r="B104" s="298" t="s">
        <v>589</v>
      </c>
      <c r="C104" s="298" t="s">
        <v>590</v>
      </c>
      <c r="D104" s="298" t="s">
        <v>591</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01">
        <f>G30/1000/1000</f>
        <v>-5.2966761104289626</v>
      </c>
      <c r="B105" s="302">
        <f>L88</f>
        <v>0</v>
      </c>
      <c r="C105" s="303" t="str">
        <f>G28</f>
        <v>не окупается</v>
      </c>
      <c r="D105" s="303" t="str">
        <f>G29</f>
        <v>не окупается</v>
      </c>
      <c r="E105" s="304" t="s">
        <v>592</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hidden="1" x14ac:dyDescent="0.2">
      <c r="A106" s="305"/>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06"/>
      <c r="B107" s="307">
        <v>2016</v>
      </c>
      <c r="C107" s="307">
        <v>2017</v>
      </c>
      <c r="D107" s="308">
        <f t="shared" ref="D107:AP107" si="35">C107+1</f>
        <v>2018</v>
      </c>
      <c r="E107" s="308">
        <f t="shared" si="35"/>
        <v>2019</v>
      </c>
      <c r="F107" s="308">
        <f t="shared" si="35"/>
        <v>2020</v>
      </c>
      <c r="G107" s="308">
        <f t="shared" si="35"/>
        <v>2021</v>
      </c>
      <c r="H107" s="308">
        <f t="shared" si="35"/>
        <v>2022</v>
      </c>
      <c r="I107" s="308">
        <f t="shared" si="35"/>
        <v>2023</v>
      </c>
      <c r="J107" s="308">
        <f t="shared" si="35"/>
        <v>2024</v>
      </c>
      <c r="K107" s="308">
        <f t="shared" si="35"/>
        <v>2025</v>
      </c>
      <c r="L107" s="308">
        <f t="shared" si="35"/>
        <v>2026</v>
      </c>
      <c r="M107" s="308">
        <f t="shared" si="35"/>
        <v>2027</v>
      </c>
      <c r="N107" s="308">
        <f t="shared" si="35"/>
        <v>2028</v>
      </c>
      <c r="O107" s="308">
        <f t="shared" si="35"/>
        <v>2029</v>
      </c>
      <c r="P107" s="308">
        <f t="shared" si="35"/>
        <v>2030</v>
      </c>
      <c r="Q107" s="308">
        <f t="shared" si="35"/>
        <v>2031</v>
      </c>
      <c r="R107" s="308">
        <f t="shared" si="35"/>
        <v>2032</v>
      </c>
      <c r="S107" s="308">
        <f t="shared" si="35"/>
        <v>2033</v>
      </c>
      <c r="T107" s="308">
        <f t="shared" si="35"/>
        <v>2034</v>
      </c>
      <c r="U107" s="308">
        <f t="shared" si="35"/>
        <v>2035</v>
      </c>
      <c r="V107" s="308">
        <f t="shared" si="35"/>
        <v>2036</v>
      </c>
      <c r="W107" s="308">
        <f t="shared" si="35"/>
        <v>2037</v>
      </c>
      <c r="X107" s="308">
        <f t="shared" si="35"/>
        <v>2038</v>
      </c>
      <c r="Y107" s="308">
        <f t="shared" si="35"/>
        <v>2039</v>
      </c>
      <c r="Z107" s="308">
        <f t="shared" si="35"/>
        <v>2040</v>
      </c>
      <c r="AA107" s="308">
        <f t="shared" si="35"/>
        <v>2041</v>
      </c>
      <c r="AB107" s="308">
        <f t="shared" si="35"/>
        <v>2042</v>
      </c>
      <c r="AC107" s="308">
        <f t="shared" si="35"/>
        <v>2043</v>
      </c>
      <c r="AD107" s="308">
        <f t="shared" si="35"/>
        <v>2044</v>
      </c>
      <c r="AE107" s="308">
        <f t="shared" si="35"/>
        <v>2045</v>
      </c>
      <c r="AF107" s="308">
        <f t="shared" si="35"/>
        <v>2046</v>
      </c>
      <c r="AG107" s="308">
        <f t="shared" si="35"/>
        <v>2047</v>
      </c>
      <c r="AH107" s="308">
        <f t="shared" si="35"/>
        <v>2048</v>
      </c>
      <c r="AI107" s="308">
        <f t="shared" si="35"/>
        <v>2049</v>
      </c>
      <c r="AJ107" s="308">
        <f t="shared" si="35"/>
        <v>2050</v>
      </c>
      <c r="AK107" s="308">
        <f t="shared" si="35"/>
        <v>2051</v>
      </c>
      <c r="AL107" s="308">
        <f t="shared" si="35"/>
        <v>2052</v>
      </c>
      <c r="AM107" s="308">
        <f t="shared" si="35"/>
        <v>2053</v>
      </c>
      <c r="AN107" s="308">
        <f t="shared" si="35"/>
        <v>2054</v>
      </c>
      <c r="AO107" s="308">
        <f t="shared" si="35"/>
        <v>2055</v>
      </c>
      <c r="AP107" s="308">
        <f t="shared" si="35"/>
        <v>2056</v>
      </c>
      <c r="AT107" s="294"/>
      <c r="AU107" s="294"/>
      <c r="AV107" s="294"/>
      <c r="AW107" s="294"/>
      <c r="AX107" s="294"/>
      <c r="AY107" s="294"/>
      <c r="AZ107" s="294"/>
      <c r="BA107" s="294"/>
      <c r="BB107" s="294"/>
      <c r="BC107" s="294"/>
      <c r="BD107" s="294"/>
      <c r="BE107" s="294"/>
      <c r="BF107" s="294"/>
      <c r="BG107" s="294"/>
    </row>
    <row r="108" spans="1:71" ht="12.75" hidden="1" x14ac:dyDescent="0.2">
      <c r="A108" s="309" t="s">
        <v>593</v>
      </c>
      <c r="B108" s="310"/>
      <c r="C108" s="310">
        <f>C109*$B$111*$B$112*1000</f>
        <v>0</v>
      </c>
      <c r="D108" s="310">
        <f t="shared" ref="D108:AP108" si="36">D109*$B$111*$B$112*1000</f>
        <v>0</v>
      </c>
      <c r="E108" s="310">
        <f>E109*$B$111*$B$112*1000</f>
        <v>0</v>
      </c>
      <c r="F108" s="310">
        <f t="shared" si="36"/>
        <v>0</v>
      </c>
      <c r="G108" s="310">
        <f t="shared" si="36"/>
        <v>0</v>
      </c>
      <c r="H108" s="310">
        <f t="shared" si="36"/>
        <v>0</v>
      </c>
      <c r="I108" s="310">
        <f t="shared" si="36"/>
        <v>0</v>
      </c>
      <c r="J108" s="310">
        <f t="shared" si="36"/>
        <v>0</v>
      </c>
      <c r="K108" s="310">
        <f t="shared" si="36"/>
        <v>0</v>
      </c>
      <c r="L108" s="310">
        <f t="shared" si="36"/>
        <v>0</v>
      </c>
      <c r="M108" s="310">
        <f t="shared" si="36"/>
        <v>0</v>
      </c>
      <c r="N108" s="310">
        <f t="shared" si="36"/>
        <v>0</v>
      </c>
      <c r="O108" s="310">
        <f t="shared" si="36"/>
        <v>0</v>
      </c>
      <c r="P108" s="310">
        <f t="shared" si="36"/>
        <v>0</v>
      </c>
      <c r="Q108" s="310">
        <f t="shared" si="36"/>
        <v>0</v>
      </c>
      <c r="R108" s="310">
        <f t="shared" si="36"/>
        <v>0</v>
      </c>
      <c r="S108" s="310">
        <f t="shared" si="36"/>
        <v>0</v>
      </c>
      <c r="T108" s="310">
        <f t="shared" si="36"/>
        <v>0</v>
      </c>
      <c r="U108" s="310">
        <f t="shared" si="36"/>
        <v>0</v>
      </c>
      <c r="V108" s="310">
        <f t="shared" si="36"/>
        <v>0</v>
      </c>
      <c r="W108" s="310">
        <f t="shared" si="36"/>
        <v>0</v>
      </c>
      <c r="X108" s="310">
        <f t="shared" si="36"/>
        <v>0</v>
      </c>
      <c r="Y108" s="310">
        <f t="shared" si="36"/>
        <v>0</v>
      </c>
      <c r="Z108" s="310">
        <f t="shared" si="36"/>
        <v>0</v>
      </c>
      <c r="AA108" s="310">
        <f t="shared" si="36"/>
        <v>0</v>
      </c>
      <c r="AB108" s="310">
        <f t="shared" si="36"/>
        <v>0</v>
      </c>
      <c r="AC108" s="310">
        <f t="shared" si="36"/>
        <v>0</v>
      </c>
      <c r="AD108" s="310">
        <f t="shared" si="36"/>
        <v>0</v>
      </c>
      <c r="AE108" s="310">
        <f t="shared" si="36"/>
        <v>0</v>
      </c>
      <c r="AF108" s="310">
        <f t="shared" si="36"/>
        <v>0</v>
      </c>
      <c r="AG108" s="310">
        <f t="shared" si="36"/>
        <v>0</v>
      </c>
      <c r="AH108" s="310">
        <f t="shared" si="36"/>
        <v>0</v>
      </c>
      <c r="AI108" s="310">
        <f t="shared" si="36"/>
        <v>0</v>
      </c>
      <c r="AJ108" s="310">
        <f t="shared" si="36"/>
        <v>0</v>
      </c>
      <c r="AK108" s="310">
        <f t="shared" si="36"/>
        <v>0</v>
      </c>
      <c r="AL108" s="310">
        <f t="shared" si="36"/>
        <v>0</v>
      </c>
      <c r="AM108" s="310">
        <f t="shared" si="36"/>
        <v>0</v>
      </c>
      <c r="AN108" s="310">
        <f t="shared" si="36"/>
        <v>0</v>
      </c>
      <c r="AO108" s="310">
        <f t="shared" si="36"/>
        <v>0</v>
      </c>
      <c r="AP108" s="310">
        <f t="shared" si="36"/>
        <v>0</v>
      </c>
      <c r="AT108" s="294"/>
      <c r="AU108" s="294"/>
      <c r="AV108" s="294"/>
      <c r="AW108" s="294"/>
      <c r="AX108" s="294"/>
      <c r="AY108" s="294"/>
      <c r="AZ108" s="294"/>
      <c r="BA108" s="294"/>
      <c r="BB108" s="294"/>
      <c r="BC108" s="294"/>
      <c r="BD108" s="294"/>
      <c r="BE108" s="294"/>
      <c r="BF108" s="294"/>
      <c r="BG108" s="294"/>
    </row>
    <row r="109" spans="1:71" ht="12.75" hidden="1" x14ac:dyDescent="0.2">
      <c r="A109" s="309" t="s">
        <v>594</v>
      </c>
      <c r="B109" s="308"/>
      <c r="C109" s="308">
        <f>B109+$I$120*C113</f>
        <v>0</v>
      </c>
      <c r="D109" s="308">
        <f>C109+$I$120*D113</f>
        <v>0</v>
      </c>
      <c r="E109" s="308">
        <f t="shared" ref="E109:AP109" si="37">D109+$I$120*E113</f>
        <v>0</v>
      </c>
      <c r="F109" s="308">
        <f t="shared" si="37"/>
        <v>0</v>
      </c>
      <c r="G109" s="308">
        <f t="shared" si="37"/>
        <v>0</v>
      </c>
      <c r="H109" s="308">
        <f t="shared" si="37"/>
        <v>0</v>
      </c>
      <c r="I109" s="308">
        <f t="shared" si="37"/>
        <v>0</v>
      </c>
      <c r="J109" s="308">
        <f t="shared" si="37"/>
        <v>0</v>
      </c>
      <c r="K109" s="308">
        <f t="shared" si="37"/>
        <v>0</v>
      </c>
      <c r="L109" s="308">
        <f t="shared" si="37"/>
        <v>0</v>
      </c>
      <c r="M109" s="308">
        <f t="shared" si="37"/>
        <v>0</v>
      </c>
      <c r="N109" s="308">
        <f t="shared" si="37"/>
        <v>0</v>
      </c>
      <c r="O109" s="308">
        <f t="shared" si="37"/>
        <v>0</v>
      </c>
      <c r="P109" s="308">
        <f t="shared" si="37"/>
        <v>0</v>
      </c>
      <c r="Q109" s="308">
        <f t="shared" si="37"/>
        <v>0</v>
      </c>
      <c r="R109" s="308">
        <f t="shared" si="37"/>
        <v>0</v>
      </c>
      <c r="S109" s="308">
        <f t="shared" si="37"/>
        <v>0</v>
      </c>
      <c r="T109" s="308">
        <f t="shared" si="37"/>
        <v>0</v>
      </c>
      <c r="U109" s="308">
        <f t="shared" si="37"/>
        <v>0</v>
      </c>
      <c r="V109" s="308">
        <f t="shared" si="37"/>
        <v>0</v>
      </c>
      <c r="W109" s="308">
        <f t="shared" si="37"/>
        <v>0</v>
      </c>
      <c r="X109" s="308">
        <f t="shared" si="37"/>
        <v>0</v>
      </c>
      <c r="Y109" s="308">
        <f t="shared" si="37"/>
        <v>0</v>
      </c>
      <c r="Z109" s="308">
        <f t="shared" si="37"/>
        <v>0</v>
      </c>
      <c r="AA109" s="308">
        <f t="shared" si="37"/>
        <v>0</v>
      </c>
      <c r="AB109" s="308">
        <f t="shared" si="37"/>
        <v>0</v>
      </c>
      <c r="AC109" s="308">
        <f t="shared" si="37"/>
        <v>0</v>
      </c>
      <c r="AD109" s="308">
        <f t="shared" si="37"/>
        <v>0</v>
      </c>
      <c r="AE109" s="308">
        <f t="shared" si="37"/>
        <v>0</v>
      </c>
      <c r="AF109" s="308">
        <f t="shared" si="37"/>
        <v>0</v>
      </c>
      <c r="AG109" s="308">
        <f t="shared" si="37"/>
        <v>0</v>
      </c>
      <c r="AH109" s="308">
        <f t="shared" si="37"/>
        <v>0</v>
      </c>
      <c r="AI109" s="308">
        <f t="shared" si="37"/>
        <v>0</v>
      </c>
      <c r="AJ109" s="308">
        <f t="shared" si="37"/>
        <v>0</v>
      </c>
      <c r="AK109" s="308">
        <f t="shared" si="37"/>
        <v>0</v>
      </c>
      <c r="AL109" s="308">
        <f t="shared" si="37"/>
        <v>0</v>
      </c>
      <c r="AM109" s="308">
        <f t="shared" si="37"/>
        <v>0</v>
      </c>
      <c r="AN109" s="308">
        <f t="shared" si="37"/>
        <v>0</v>
      </c>
      <c r="AO109" s="308">
        <f t="shared" si="37"/>
        <v>0</v>
      </c>
      <c r="AP109" s="308">
        <f t="shared" si="37"/>
        <v>0</v>
      </c>
      <c r="AT109" s="294"/>
      <c r="AU109" s="294"/>
      <c r="AV109" s="294"/>
      <c r="AW109" s="294"/>
      <c r="AX109" s="294"/>
      <c r="AY109" s="294"/>
      <c r="AZ109" s="294"/>
      <c r="BA109" s="294"/>
      <c r="BB109" s="294"/>
      <c r="BC109" s="294"/>
      <c r="BD109" s="294"/>
      <c r="BE109" s="294"/>
      <c r="BF109" s="294"/>
      <c r="BG109" s="294"/>
    </row>
    <row r="110" spans="1:71" ht="12.75" hidden="1" x14ac:dyDescent="0.2">
      <c r="A110" s="309" t="s">
        <v>595</v>
      </c>
      <c r="B110" s="311">
        <v>0.93</v>
      </c>
      <c r="C110" s="308"/>
      <c r="D110" s="308"/>
      <c r="E110" s="308"/>
      <c r="F110" s="308"/>
      <c r="G110" s="308"/>
      <c r="H110" s="308"/>
      <c r="I110" s="308"/>
      <c r="J110" s="308"/>
      <c r="K110" s="308"/>
      <c r="L110" s="308"/>
      <c r="M110" s="308"/>
      <c r="N110" s="308"/>
      <c r="O110" s="308"/>
      <c r="P110" s="308"/>
      <c r="Q110" s="308"/>
      <c r="R110" s="308"/>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8"/>
      <c r="AT110" s="294"/>
      <c r="AU110" s="294"/>
      <c r="AV110" s="294"/>
      <c r="AW110" s="294"/>
      <c r="AX110" s="294"/>
      <c r="AY110" s="294"/>
      <c r="AZ110" s="294"/>
      <c r="BA110" s="294"/>
      <c r="BB110" s="294"/>
      <c r="BC110" s="294"/>
      <c r="BD110" s="294"/>
      <c r="BE110" s="294"/>
      <c r="BF110" s="294"/>
      <c r="BG110" s="294"/>
    </row>
    <row r="111" spans="1:71" ht="12.75" hidden="1" x14ac:dyDescent="0.2">
      <c r="A111" s="309" t="s">
        <v>596</v>
      </c>
      <c r="B111" s="311">
        <v>4380</v>
      </c>
      <c r="C111" s="308"/>
      <c r="D111" s="308"/>
      <c r="E111" s="308"/>
      <c r="F111" s="308"/>
      <c r="G111" s="308"/>
      <c r="H111" s="308"/>
      <c r="I111" s="308"/>
      <c r="J111" s="308"/>
      <c r="K111" s="308"/>
      <c r="L111" s="308"/>
      <c r="M111" s="308"/>
      <c r="N111" s="308"/>
      <c r="O111" s="308"/>
      <c r="P111" s="308"/>
      <c r="Q111" s="308"/>
      <c r="R111" s="308"/>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8"/>
      <c r="AT111" s="294"/>
      <c r="AU111" s="294"/>
      <c r="AV111" s="294"/>
      <c r="AW111" s="294"/>
      <c r="AX111" s="294"/>
      <c r="AY111" s="294"/>
      <c r="AZ111" s="294"/>
      <c r="BA111" s="294"/>
      <c r="BB111" s="294"/>
      <c r="BC111" s="294"/>
      <c r="BD111" s="294"/>
      <c r="BE111" s="294"/>
      <c r="BF111" s="294"/>
      <c r="BG111" s="294"/>
    </row>
    <row r="112" spans="1:71" ht="12.75" hidden="1" x14ac:dyDescent="0.2">
      <c r="A112" s="309" t="s">
        <v>597</v>
      </c>
      <c r="B112" s="307">
        <f>$B$131</f>
        <v>1.23072</v>
      </c>
      <c r="C112" s="308"/>
      <c r="D112" s="308"/>
      <c r="E112" s="308"/>
      <c r="F112" s="308"/>
      <c r="G112" s="308"/>
      <c r="H112" s="308"/>
      <c r="I112" s="308"/>
      <c r="J112" s="308"/>
      <c r="K112" s="308"/>
      <c r="L112" s="308"/>
      <c r="M112" s="308"/>
      <c r="N112" s="308"/>
      <c r="O112" s="308"/>
      <c r="P112" s="308"/>
      <c r="Q112" s="308"/>
      <c r="R112" s="308"/>
      <c r="S112" s="308"/>
      <c r="T112" s="308"/>
      <c r="U112" s="308"/>
      <c r="V112" s="308"/>
      <c r="W112" s="308"/>
      <c r="X112" s="308"/>
      <c r="Y112" s="308"/>
      <c r="Z112" s="308"/>
      <c r="AA112" s="308"/>
      <c r="AB112" s="308"/>
      <c r="AC112" s="308"/>
      <c r="AD112" s="308"/>
      <c r="AE112" s="308"/>
      <c r="AF112" s="308"/>
      <c r="AG112" s="308"/>
      <c r="AH112" s="308"/>
      <c r="AI112" s="308"/>
      <c r="AJ112" s="308"/>
      <c r="AK112" s="308"/>
      <c r="AL112" s="308"/>
      <c r="AM112" s="308"/>
      <c r="AN112" s="308"/>
      <c r="AO112" s="308"/>
      <c r="AP112" s="308"/>
      <c r="AT112" s="294"/>
      <c r="AU112" s="294"/>
      <c r="AV112" s="294"/>
      <c r="AW112" s="294"/>
      <c r="AX112" s="294"/>
      <c r="AY112" s="294"/>
      <c r="AZ112" s="294"/>
      <c r="BA112" s="294"/>
      <c r="BB112" s="294"/>
      <c r="BC112" s="294"/>
      <c r="BD112" s="294"/>
      <c r="BE112" s="294"/>
      <c r="BF112" s="294"/>
      <c r="BG112" s="294"/>
    </row>
    <row r="113" spans="1:71" ht="15" hidden="1" x14ac:dyDescent="0.2">
      <c r="A113" s="312" t="s">
        <v>598</v>
      </c>
      <c r="B113" s="313">
        <v>0</v>
      </c>
      <c r="C113" s="314">
        <v>0.33</v>
      </c>
      <c r="D113" s="314">
        <v>0.33</v>
      </c>
      <c r="E113" s="314">
        <v>0.34</v>
      </c>
      <c r="F113" s="313">
        <v>0</v>
      </c>
      <c r="G113" s="313">
        <v>0</v>
      </c>
      <c r="H113" s="313">
        <v>0</v>
      </c>
      <c r="I113" s="313">
        <v>0</v>
      </c>
      <c r="J113" s="313">
        <v>0</v>
      </c>
      <c r="K113" s="313">
        <v>0</v>
      </c>
      <c r="L113" s="313">
        <v>0</v>
      </c>
      <c r="M113" s="313">
        <v>0</v>
      </c>
      <c r="N113" s="313">
        <v>0</v>
      </c>
      <c r="O113" s="313">
        <v>0</v>
      </c>
      <c r="P113" s="313">
        <v>0</v>
      </c>
      <c r="Q113" s="313">
        <v>0</v>
      </c>
      <c r="R113" s="313">
        <v>0</v>
      </c>
      <c r="S113" s="313">
        <v>0</v>
      </c>
      <c r="T113" s="313">
        <v>0</v>
      </c>
      <c r="U113" s="313">
        <v>0</v>
      </c>
      <c r="V113" s="313">
        <v>0</v>
      </c>
      <c r="W113" s="313">
        <v>0</v>
      </c>
      <c r="X113" s="313">
        <v>0</v>
      </c>
      <c r="Y113" s="313">
        <v>0</v>
      </c>
      <c r="Z113" s="313">
        <v>0</v>
      </c>
      <c r="AA113" s="313">
        <v>0</v>
      </c>
      <c r="AB113" s="313">
        <v>0</v>
      </c>
      <c r="AC113" s="313">
        <v>0</v>
      </c>
      <c r="AD113" s="313">
        <v>0</v>
      </c>
      <c r="AE113" s="313">
        <v>0</v>
      </c>
      <c r="AF113" s="313">
        <v>0</v>
      </c>
      <c r="AG113" s="313">
        <v>0</v>
      </c>
      <c r="AH113" s="313">
        <v>0</v>
      </c>
      <c r="AI113" s="313">
        <v>0</v>
      </c>
      <c r="AJ113" s="313">
        <v>0</v>
      </c>
      <c r="AK113" s="313">
        <v>0</v>
      </c>
      <c r="AL113" s="313">
        <v>0</v>
      </c>
      <c r="AM113" s="313">
        <v>0</v>
      </c>
      <c r="AN113" s="313">
        <v>0</v>
      </c>
      <c r="AO113" s="313">
        <v>0</v>
      </c>
      <c r="AP113" s="313">
        <v>0</v>
      </c>
      <c r="AT113" s="294"/>
      <c r="AU113" s="294"/>
      <c r="AV113" s="294"/>
      <c r="AW113" s="294"/>
      <c r="AX113" s="294"/>
      <c r="AY113" s="294"/>
      <c r="AZ113" s="294"/>
      <c r="BA113" s="294"/>
      <c r="BB113" s="294"/>
      <c r="BC113" s="294"/>
      <c r="BD113" s="294"/>
      <c r="BE113" s="294"/>
      <c r="BF113" s="294"/>
      <c r="BG113" s="294"/>
    </row>
    <row r="114" spans="1:71" ht="12.75" hidden="1" x14ac:dyDescent="0.2">
      <c r="A114" s="305"/>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P114" s="299"/>
      <c r="BQ114" s="299"/>
      <c r="BR114" s="299"/>
      <c r="BS114" s="299"/>
    </row>
    <row r="115" spans="1:71" ht="12.75" hidden="1" x14ac:dyDescent="0.2">
      <c r="A115" s="305"/>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row>
    <row r="116" spans="1:71" ht="12.75" hidden="1" x14ac:dyDescent="0.2">
      <c r="A116" s="306"/>
      <c r="B116" s="396" t="s">
        <v>599</v>
      </c>
      <c r="C116" s="397"/>
      <c r="D116" s="396" t="s">
        <v>600</v>
      </c>
      <c r="E116" s="397"/>
      <c r="F116" s="306"/>
      <c r="G116" s="306"/>
      <c r="H116" s="306"/>
      <c r="I116" s="306"/>
      <c r="J116" s="306"/>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row>
    <row r="117" spans="1:71" ht="12.75" hidden="1" x14ac:dyDescent="0.2">
      <c r="A117" s="309" t="s">
        <v>601</v>
      </c>
      <c r="B117" s="315"/>
      <c r="C117" s="306" t="s">
        <v>602</v>
      </c>
      <c r="D117" s="315"/>
      <c r="E117" s="306" t="s">
        <v>602</v>
      </c>
      <c r="F117" s="306"/>
      <c r="G117" s="306"/>
      <c r="H117" s="306"/>
      <c r="I117" s="306"/>
      <c r="J117" s="306"/>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09" t="s">
        <v>601</v>
      </c>
      <c r="B118" s="306">
        <f>$B$110*B117</f>
        <v>0</v>
      </c>
      <c r="C118" s="306" t="s">
        <v>142</v>
      </c>
      <c r="D118" s="306">
        <f>$B$110*D117</f>
        <v>0</v>
      </c>
      <c r="E118" s="306" t="s">
        <v>142</v>
      </c>
      <c r="F118" s="309" t="s">
        <v>603</v>
      </c>
      <c r="G118" s="306">
        <f>D117-B117</f>
        <v>0</v>
      </c>
      <c r="H118" s="306" t="s">
        <v>602</v>
      </c>
      <c r="I118" s="316">
        <f>$B$110*G118</f>
        <v>0</v>
      </c>
      <c r="J118" s="306" t="s">
        <v>142</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06"/>
      <c r="B119" s="306"/>
      <c r="C119" s="306"/>
      <c r="D119" s="306"/>
      <c r="E119" s="306"/>
      <c r="F119" s="309" t="s">
        <v>604</v>
      </c>
      <c r="G119" s="306">
        <f>I119/$B$110</f>
        <v>0</v>
      </c>
      <c r="H119" s="306" t="s">
        <v>602</v>
      </c>
      <c r="I119" s="315"/>
      <c r="J119" s="306" t="s">
        <v>142</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17"/>
      <c r="B120" s="318"/>
      <c r="C120" s="318"/>
      <c r="D120" s="318"/>
      <c r="E120" s="318"/>
      <c r="F120" s="319" t="s">
        <v>605</v>
      </c>
      <c r="G120" s="316">
        <f>G118</f>
        <v>0</v>
      </c>
      <c r="H120" s="306" t="s">
        <v>602</v>
      </c>
      <c r="I120" s="311">
        <f>I118</f>
        <v>0</v>
      </c>
      <c r="J120" s="306" t="s">
        <v>142</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20"/>
      <c r="B121" s="304"/>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t="12.75" hidden="1" x14ac:dyDescent="0.2">
      <c r="A122" s="321" t="s">
        <v>606</v>
      </c>
      <c r="B122" s="322">
        <v>4.6843994000000002</v>
      </c>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ht="12.75" hidden="1" x14ac:dyDescent="0.2">
      <c r="A123" s="321" t="s">
        <v>360</v>
      </c>
      <c r="B123" s="323">
        <v>25</v>
      </c>
      <c r="C123" s="304"/>
      <c r="D123" s="304"/>
      <c r="E123" s="304"/>
      <c r="F123" s="304"/>
      <c r="G123" s="304"/>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ht="12.75" hidden="1" x14ac:dyDescent="0.2">
      <c r="A124" s="321" t="s">
        <v>607</v>
      </c>
      <c r="B124" s="323"/>
      <c r="C124" s="324" t="s">
        <v>608</v>
      </c>
      <c r="D124" s="304"/>
      <c r="E124" s="304"/>
      <c r="F124" s="304"/>
      <c r="G124" s="304"/>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52" customFormat="1" ht="12.75" hidden="1" x14ac:dyDescent="0.2">
      <c r="A125" s="325"/>
      <c r="B125" s="326"/>
      <c r="C125" s="327"/>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c r="AS125" s="328"/>
      <c r="AT125" s="328"/>
      <c r="AU125" s="328"/>
      <c r="AV125" s="328"/>
      <c r="AW125" s="328"/>
      <c r="AX125" s="328"/>
      <c r="AY125" s="328"/>
      <c r="AZ125" s="328"/>
      <c r="BA125" s="328"/>
      <c r="BB125" s="328"/>
      <c r="BC125" s="328"/>
      <c r="BD125" s="328"/>
      <c r="BE125" s="328"/>
      <c r="BF125" s="328"/>
      <c r="BG125" s="328"/>
      <c r="BH125" s="328"/>
      <c r="BI125" s="328"/>
      <c r="BJ125" s="328"/>
      <c r="BK125" s="328"/>
      <c r="BL125" s="328"/>
      <c r="BM125" s="328"/>
      <c r="BN125" s="328"/>
      <c r="BO125" s="328"/>
      <c r="BP125" s="328"/>
      <c r="BQ125" s="328"/>
      <c r="BR125" s="328"/>
      <c r="BS125" s="328"/>
    </row>
    <row r="126" spans="1:71" ht="12.75" hidden="1" x14ac:dyDescent="0.2">
      <c r="A126" s="321" t="s">
        <v>609</v>
      </c>
      <c r="B126" s="329">
        <f>$B$122*1000*1000</f>
        <v>4684399.4000000004</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hidden="1" x14ac:dyDescent="0.2">
      <c r="A127" s="321" t="s">
        <v>610</v>
      </c>
      <c r="B127" s="33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hidden="1" x14ac:dyDescent="0.2">
      <c r="A128" s="320"/>
      <c r="B128" s="331"/>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hidden="1" x14ac:dyDescent="0.2">
      <c r="A129" s="321" t="s">
        <v>611</v>
      </c>
      <c r="B129" s="332">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hidden="1" x14ac:dyDescent="0.2">
      <c r="A130" s="333"/>
      <c r="B130" s="334"/>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25.5" hidden="1" x14ac:dyDescent="0.2">
      <c r="A131" s="335" t="s">
        <v>612</v>
      </c>
      <c r="B131" s="336">
        <v>1.23072</v>
      </c>
      <c r="C131" s="304" t="s">
        <v>613</v>
      </c>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25.5" hidden="1" x14ac:dyDescent="0.2">
      <c r="A132" s="335" t="s">
        <v>614</v>
      </c>
      <c r="B132" s="336">
        <v>1.20268</v>
      </c>
      <c r="C132" s="304" t="s">
        <v>613</v>
      </c>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hidden="1" x14ac:dyDescent="0.2">
      <c r="A133" s="320"/>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52"/>
      <c r="AR133" s="252"/>
      <c r="AS133" s="252"/>
      <c r="BH133" s="304"/>
      <c r="BI133" s="304"/>
      <c r="BJ133" s="304"/>
      <c r="BK133" s="304"/>
      <c r="BL133" s="304"/>
      <c r="BM133" s="304"/>
      <c r="BN133" s="304"/>
      <c r="BO133" s="304"/>
      <c r="BP133" s="304"/>
      <c r="BQ133" s="304"/>
      <c r="BR133" s="304"/>
      <c r="BS133" s="304"/>
    </row>
    <row r="134" spans="1:71" hidden="1" x14ac:dyDescent="0.2">
      <c r="A134" s="321" t="s">
        <v>615</v>
      </c>
      <c r="C134" s="328" t="s">
        <v>616</v>
      </c>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c r="AA134" s="328"/>
      <c r="AB134" s="328"/>
      <c r="AC134" s="328"/>
      <c r="AD134" s="328"/>
      <c r="AE134" s="328"/>
      <c r="AF134" s="328"/>
      <c r="AG134" s="328"/>
      <c r="AH134" s="328"/>
      <c r="AI134" s="328"/>
      <c r="AJ134" s="328"/>
      <c r="AK134" s="328"/>
      <c r="AL134" s="328"/>
      <c r="AM134" s="328"/>
      <c r="AN134" s="328"/>
      <c r="AO134" s="328"/>
      <c r="AP134" s="328"/>
      <c r="AQ134" s="252"/>
      <c r="AR134" s="252"/>
      <c r="AS134" s="252"/>
      <c r="BH134" s="328"/>
      <c r="BI134" s="328"/>
      <c r="BJ134" s="328"/>
      <c r="BK134" s="328"/>
      <c r="BL134" s="328"/>
      <c r="BM134" s="328"/>
      <c r="BN134" s="328"/>
      <c r="BO134" s="328"/>
      <c r="BP134" s="328"/>
      <c r="BQ134" s="328"/>
      <c r="BR134" s="328"/>
      <c r="BS134" s="328"/>
    </row>
    <row r="135" spans="1:71" ht="12.75" hidden="1" x14ac:dyDescent="0.2">
      <c r="A135" s="321"/>
      <c r="B135" s="337">
        <v>2016</v>
      </c>
      <c r="C135" s="337">
        <f>B135+1</f>
        <v>2017</v>
      </c>
      <c r="D135" s="337">
        <f t="shared" ref="D135:AY135" si="38">C135+1</f>
        <v>2018</v>
      </c>
      <c r="E135" s="337">
        <f t="shared" si="38"/>
        <v>2019</v>
      </c>
      <c r="F135" s="337">
        <f t="shared" si="38"/>
        <v>2020</v>
      </c>
      <c r="G135" s="337">
        <f t="shared" si="38"/>
        <v>2021</v>
      </c>
      <c r="H135" s="337">
        <f t="shared" si="38"/>
        <v>2022</v>
      </c>
      <c r="I135" s="337">
        <f t="shared" si="38"/>
        <v>2023</v>
      </c>
      <c r="J135" s="337">
        <f t="shared" si="38"/>
        <v>2024</v>
      </c>
      <c r="K135" s="337">
        <f t="shared" si="38"/>
        <v>2025</v>
      </c>
      <c r="L135" s="337">
        <f t="shared" si="38"/>
        <v>2026</v>
      </c>
      <c r="M135" s="337">
        <f t="shared" si="38"/>
        <v>2027</v>
      </c>
      <c r="N135" s="337">
        <f t="shared" si="38"/>
        <v>2028</v>
      </c>
      <c r="O135" s="337">
        <f t="shared" si="38"/>
        <v>2029</v>
      </c>
      <c r="P135" s="337">
        <f t="shared" si="38"/>
        <v>2030</v>
      </c>
      <c r="Q135" s="337">
        <f t="shared" si="38"/>
        <v>2031</v>
      </c>
      <c r="R135" s="337">
        <f t="shared" si="38"/>
        <v>2032</v>
      </c>
      <c r="S135" s="337">
        <f t="shared" si="38"/>
        <v>2033</v>
      </c>
      <c r="T135" s="337">
        <f t="shared" si="38"/>
        <v>2034</v>
      </c>
      <c r="U135" s="337">
        <f t="shared" si="38"/>
        <v>2035</v>
      </c>
      <c r="V135" s="337">
        <f t="shared" si="38"/>
        <v>2036</v>
      </c>
      <c r="W135" s="337">
        <f t="shared" si="38"/>
        <v>2037</v>
      </c>
      <c r="X135" s="337">
        <f t="shared" si="38"/>
        <v>2038</v>
      </c>
      <c r="Y135" s="337">
        <f t="shared" si="38"/>
        <v>2039</v>
      </c>
      <c r="Z135" s="337">
        <f t="shared" si="38"/>
        <v>2040</v>
      </c>
      <c r="AA135" s="337">
        <f t="shared" si="38"/>
        <v>2041</v>
      </c>
      <c r="AB135" s="337">
        <f t="shared" si="38"/>
        <v>2042</v>
      </c>
      <c r="AC135" s="337">
        <f t="shared" si="38"/>
        <v>2043</v>
      </c>
      <c r="AD135" s="337">
        <f t="shared" si="38"/>
        <v>2044</v>
      </c>
      <c r="AE135" s="337">
        <f t="shared" si="38"/>
        <v>2045</v>
      </c>
      <c r="AF135" s="337">
        <f t="shared" si="38"/>
        <v>2046</v>
      </c>
      <c r="AG135" s="337">
        <f t="shared" si="38"/>
        <v>2047</v>
      </c>
      <c r="AH135" s="337">
        <f t="shared" si="38"/>
        <v>2048</v>
      </c>
      <c r="AI135" s="337">
        <f t="shared" si="38"/>
        <v>2049</v>
      </c>
      <c r="AJ135" s="337">
        <f t="shared" si="38"/>
        <v>2050</v>
      </c>
      <c r="AK135" s="337">
        <f t="shared" si="38"/>
        <v>2051</v>
      </c>
      <c r="AL135" s="337">
        <f t="shared" si="38"/>
        <v>2052</v>
      </c>
      <c r="AM135" s="337">
        <f t="shared" si="38"/>
        <v>2053</v>
      </c>
      <c r="AN135" s="337">
        <f t="shared" si="38"/>
        <v>2054</v>
      </c>
      <c r="AO135" s="337">
        <f t="shared" si="38"/>
        <v>2055</v>
      </c>
      <c r="AP135" s="337">
        <f t="shared" si="38"/>
        <v>2056</v>
      </c>
      <c r="AQ135" s="337">
        <f t="shared" si="38"/>
        <v>2057</v>
      </c>
      <c r="AR135" s="337">
        <f t="shared" si="38"/>
        <v>2058</v>
      </c>
      <c r="AS135" s="337">
        <f t="shared" si="38"/>
        <v>2059</v>
      </c>
      <c r="AT135" s="337">
        <f t="shared" si="38"/>
        <v>2060</v>
      </c>
      <c r="AU135" s="337">
        <f t="shared" si="38"/>
        <v>2061</v>
      </c>
      <c r="AV135" s="337">
        <f t="shared" si="38"/>
        <v>2062</v>
      </c>
      <c r="AW135" s="337">
        <f t="shared" si="38"/>
        <v>2063</v>
      </c>
      <c r="AX135" s="337">
        <f t="shared" si="38"/>
        <v>2064</v>
      </c>
      <c r="AY135" s="337">
        <f t="shared" si="38"/>
        <v>2065</v>
      </c>
    </row>
    <row r="136" spans="1:71" ht="12.75" hidden="1" x14ac:dyDescent="0.2">
      <c r="A136" s="321" t="s">
        <v>617</v>
      </c>
      <c r="B136" s="337"/>
      <c r="C136" s="338">
        <v>5.8000000000000003E-2</v>
      </c>
      <c r="D136" s="338">
        <v>5.5E-2</v>
      </c>
      <c r="E136" s="339">
        <f t="shared" ref="E136:AY136" si="39">D136</f>
        <v>5.5E-2</v>
      </c>
      <c r="F136" s="339">
        <f t="shared" si="39"/>
        <v>5.5E-2</v>
      </c>
      <c r="G136" s="339">
        <f t="shared" si="39"/>
        <v>5.5E-2</v>
      </c>
      <c r="H136" s="339">
        <f t="shared" si="39"/>
        <v>5.5E-2</v>
      </c>
      <c r="I136" s="339">
        <f t="shared" si="39"/>
        <v>5.5E-2</v>
      </c>
      <c r="J136" s="339">
        <f t="shared" si="39"/>
        <v>5.5E-2</v>
      </c>
      <c r="K136" s="339">
        <f t="shared" si="39"/>
        <v>5.5E-2</v>
      </c>
      <c r="L136" s="339">
        <f t="shared" si="39"/>
        <v>5.5E-2</v>
      </c>
      <c r="M136" s="339">
        <f t="shared" si="39"/>
        <v>5.5E-2</v>
      </c>
      <c r="N136" s="339">
        <f t="shared" si="39"/>
        <v>5.5E-2</v>
      </c>
      <c r="O136" s="339">
        <f t="shared" si="39"/>
        <v>5.5E-2</v>
      </c>
      <c r="P136" s="339">
        <f t="shared" si="39"/>
        <v>5.5E-2</v>
      </c>
      <c r="Q136" s="339">
        <f t="shared" si="39"/>
        <v>5.5E-2</v>
      </c>
      <c r="R136" s="339">
        <f t="shared" si="39"/>
        <v>5.5E-2</v>
      </c>
      <c r="S136" s="339">
        <f t="shared" si="39"/>
        <v>5.5E-2</v>
      </c>
      <c r="T136" s="339">
        <f t="shared" si="39"/>
        <v>5.5E-2</v>
      </c>
      <c r="U136" s="339">
        <f t="shared" si="39"/>
        <v>5.5E-2</v>
      </c>
      <c r="V136" s="339">
        <f t="shared" si="39"/>
        <v>5.5E-2</v>
      </c>
      <c r="W136" s="339">
        <f t="shared" si="39"/>
        <v>5.5E-2</v>
      </c>
      <c r="X136" s="339">
        <f t="shared" si="39"/>
        <v>5.5E-2</v>
      </c>
      <c r="Y136" s="339">
        <f t="shared" si="39"/>
        <v>5.5E-2</v>
      </c>
      <c r="Z136" s="339">
        <f t="shared" si="39"/>
        <v>5.5E-2</v>
      </c>
      <c r="AA136" s="339">
        <f t="shared" si="39"/>
        <v>5.5E-2</v>
      </c>
      <c r="AB136" s="339">
        <f t="shared" si="39"/>
        <v>5.5E-2</v>
      </c>
      <c r="AC136" s="339">
        <f t="shared" si="39"/>
        <v>5.5E-2</v>
      </c>
      <c r="AD136" s="339">
        <f t="shared" si="39"/>
        <v>5.5E-2</v>
      </c>
      <c r="AE136" s="339">
        <f t="shared" si="39"/>
        <v>5.5E-2</v>
      </c>
      <c r="AF136" s="339">
        <f t="shared" si="39"/>
        <v>5.5E-2</v>
      </c>
      <c r="AG136" s="339">
        <f t="shared" si="39"/>
        <v>5.5E-2</v>
      </c>
      <c r="AH136" s="339">
        <f t="shared" si="39"/>
        <v>5.5E-2</v>
      </c>
      <c r="AI136" s="339">
        <f t="shared" si="39"/>
        <v>5.5E-2</v>
      </c>
      <c r="AJ136" s="339">
        <f t="shared" si="39"/>
        <v>5.5E-2</v>
      </c>
      <c r="AK136" s="339">
        <f t="shared" si="39"/>
        <v>5.5E-2</v>
      </c>
      <c r="AL136" s="339">
        <f t="shared" si="39"/>
        <v>5.5E-2</v>
      </c>
      <c r="AM136" s="339">
        <f t="shared" si="39"/>
        <v>5.5E-2</v>
      </c>
      <c r="AN136" s="339">
        <f t="shared" si="39"/>
        <v>5.5E-2</v>
      </c>
      <c r="AO136" s="339">
        <f t="shared" si="39"/>
        <v>5.5E-2</v>
      </c>
      <c r="AP136" s="339">
        <f t="shared" si="39"/>
        <v>5.5E-2</v>
      </c>
      <c r="AQ136" s="339">
        <f t="shared" si="39"/>
        <v>5.5E-2</v>
      </c>
      <c r="AR136" s="339">
        <f t="shared" si="39"/>
        <v>5.5E-2</v>
      </c>
      <c r="AS136" s="339">
        <f t="shared" si="39"/>
        <v>5.5E-2</v>
      </c>
      <c r="AT136" s="339">
        <f t="shared" si="39"/>
        <v>5.5E-2</v>
      </c>
      <c r="AU136" s="339">
        <f t="shared" si="39"/>
        <v>5.5E-2</v>
      </c>
      <c r="AV136" s="339">
        <f t="shared" si="39"/>
        <v>5.5E-2</v>
      </c>
      <c r="AW136" s="339">
        <f t="shared" si="39"/>
        <v>5.5E-2</v>
      </c>
      <c r="AX136" s="339">
        <f t="shared" si="39"/>
        <v>5.5E-2</v>
      </c>
      <c r="AY136" s="339">
        <f t="shared" si="39"/>
        <v>5.5E-2</v>
      </c>
    </row>
    <row r="137" spans="1:71" s="252" customFormat="1" ht="15" hidden="1" x14ac:dyDescent="0.2">
      <c r="A137" s="321" t="s">
        <v>618</v>
      </c>
      <c r="B137" s="340"/>
      <c r="C137" s="254">
        <f>(1+B137)*(1+C136)-1</f>
        <v>5.8000000000000052E-2</v>
      </c>
      <c r="D137" s="254">
        <f t="shared" ref="D137:AY137" si="40">(1+C137)*(1+D136)-1</f>
        <v>0.11619000000000002</v>
      </c>
      <c r="E137" s="254">
        <f t="shared" si="40"/>
        <v>0.17758045</v>
      </c>
      <c r="F137" s="254">
        <f t="shared" si="40"/>
        <v>0.24234737475000001</v>
      </c>
      <c r="G137" s="254">
        <f t="shared" si="40"/>
        <v>0.31067648036124984</v>
      </c>
      <c r="H137" s="254">
        <f t="shared" si="40"/>
        <v>0.38276368678111861</v>
      </c>
      <c r="I137" s="254">
        <f t="shared" si="40"/>
        <v>0.45881568955408003</v>
      </c>
      <c r="J137" s="254">
        <f t="shared" si="40"/>
        <v>0.53905055247955436</v>
      </c>
      <c r="K137" s="254">
        <f t="shared" si="40"/>
        <v>0.62369833286592979</v>
      </c>
      <c r="L137" s="254">
        <f t="shared" si="40"/>
        <v>0.71300174117355586</v>
      </c>
      <c r="M137" s="254">
        <f t="shared" si="40"/>
        <v>0.80721683693810142</v>
      </c>
      <c r="N137" s="254">
        <f t="shared" si="40"/>
        <v>0.90661376296969687</v>
      </c>
      <c r="O137" s="254">
        <f t="shared" si="40"/>
        <v>1.0114775199330301</v>
      </c>
      <c r="P137" s="254">
        <f t="shared" si="40"/>
        <v>1.1221087835293466</v>
      </c>
      <c r="Q137" s="254">
        <f t="shared" si="40"/>
        <v>1.2388247666234604</v>
      </c>
      <c r="R137" s="254">
        <f t="shared" si="40"/>
        <v>1.3619601287877505</v>
      </c>
      <c r="S137" s="254">
        <f t="shared" si="40"/>
        <v>1.4918679358710767</v>
      </c>
      <c r="T137" s="254">
        <f t="shared" si="40"/>
        <v>1.6289206723439857</v>
      </c>
      <c r="U137" s="254">
        <f t="shared" si="40"/>
        <v>1.7735113093229047</v>
      </c>
      <c r="V137" s="254">
        <f t="shared" si="40"/>
        <v>1.9260544313356642</v>
      </c>
      <c r="W137" s="254">
        <f t="shared" si="40"/>
        <v>2.0869874250591254</v>
      </c>
      <c r="X137" s="254">
        <f t="shared" si="40"/>
        <v>2.2567717334373771</v>
      </c>
      <c r="Y137" s="254">
        <f t="shared" si="40"/>
        <v>2.4358941787764326</v>
      </c>
      <c r="Z137" s="254">
        <f t="shared" si="40"/>
        <v>2.6248683586091359</v>
      </c>
      <c r="AA137" s="254">
        <f t="shared" si="40"/>
        <v>2.8242361183326383</v>
      </c>
      <c r="AB137" s="254">
        <f t="shared" si="40"/>
        <v>3.0345691048409336</v>
      </c>
      <c r="AC137" s="254">
        <f t="shared" si="40"/>
        <v>3.2564704056071845</v>
      </c>
      <c r="AD137" s="254">
        <f t="shared" si="40"/>
        <v>3.4905762779155793</v>
      </c>
      <c r="AE137" s="254">
        <f t="shared" si="40"/>
        <v>3.7375579732009356</v>
      </c>
      <c r="AF137" s="254">
        <f t="shared" si="40"/>
        <v>3.9981236617269866</v>
      </c>
      <c r="AG137" s="254">
        <f t="shared" si="40"/>
        <v>4.2730204631219708</v>
      </c>
      <c r="AH137" s="254">
        <f t="shared" si="40"/>
        <v>4.563036588593679</v>
      </c>
      <c r="AI137" s="254">
        <f t="shared" si="40"/>
        <v>4.8690036009663311</v>
      </c>
      <c r="AJ137" s="254">
        <f t="shared" si="40"/>
        <v>5.1917987990194794</v>
      </c>
      <c r="AK137" s="254">
        <f t="shared" si="40"/>
        <v>5.5323477329655502</v>
      </c>
      <c r="AL137" s="254">
        <f t="shared" si="40"/>
        <v>5.8916268582786548</v>
      </c>
      <c r="AM137" s="254">
        <f t="shared" si="40"/>
        <v>6.2706663354839804</v>
      </c>
      <c r="AN137" s="254">
        <f t="shared" si="40"/>
        <v>6.6705529839355986</v>
      </c>
      <c r="AO137" s="254">
        <f t="shared" si="40"/>
        <v>7.0924333980520569</v>
      </c>
      <c r="AP137" s="254">
        <f t="shared" si="40"/>
        <v>7.5375172349449198</v>
      </c>
      <c r="AQ137" s="254">
        <f t="shared" si="40"/>
        <v>8.0070806828668903</v>
      </c>
      <c r="AR137" s="254">
        <f t="shared" si="40"/>
        <v>8.5024701204245687</v>
      </c>
      <c r="AS137" s="254">
        <f t="shared" si="40"/>
        <v>9.0251059770479198</v>
      </c>
      <c r="AT137" s="254">
        <f t="shared" si="40"/>
        <v>9.5764868057855548</v>
      </c>
      <c r="AU137" s="254">
        <f t="shared" si="40"/>
        <v>10.15819358010376</v>
      </c>
      <c r="AV137" s="254">
        <f t="shared" si="40"/>
        <v>10.771894227009465</v>
      </c>
      <c r="AW137" s="254">
        <f>(1+AV137)*(1+AW136)-1</f>
        <v>11.419348409494985</v>
      </c>
      <c r="AX137" s="254">
        <f t="shared" si="40"/>
        <v>12.102412572017208</v>
      </c>
      <c r="AY137" s="254">
        <f t="shared" si="40"/>
        <v>12.823045263478154</v>
      </c>
    </row>
    <row r="138" spans="1:71" s="252" customFormat="1" hidden="1" x14ac:dyDescent="0.2">
      <c r="A138" s="341"/>
      <c r="B138" s="340"/>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12"/>
    </row>
    <row r="139" spans="1:71" ht="12.75" hidden="1" x14ac:dyDescent="0.2">
      <c r="A139" s="320"/>
      <c r="B139" s="337">
        <v>2016</v>
      </c>
      <c r="C139" s="337">
        <f>B139+1</f>
        <v>2017</v>
      </c>
      <c r="D139" s="337">
        <f t="shared" ref="D139:AY140" si="41">C139+1</f>
        <v>2018</v>
      </c>
      <c r="E139" s="337">
        <f t="shared" si="41"/>
        <v>2019</v>
      </c>
      <c r="F139" s="337">
        <f t="shared" si="41"/>
        <v>2020</v>
      </c>
      <c r="G139" s="337">
        <f t="shared" si="41"/>
        <v>2021</v>
      </c>
      <c r="H139" s="337">
        <f t="shared" si="41"/>
        <v>2022</v>
      </c>
      <c r="I139" s="337">
        <f t="shared" si="41"/>
        <v>2023</v>
      </c>
      <c r="J139" s="337">
        <f t="shared" si="41"/>
        <v>2024</v>
      </c>
      <c r="K139" s="337">
        <f t="shared" si="41"/>
        <v>2025</v>
      </c>
      <c r="L139" s="337">
        <f t="shared" si="41"/>
        <v>2026</v>
      </c>
      <c r="M139" s="337">
        <f t="shared" si="41"/>
        <v>2027</v>
      </c>
      <c r="N139" s="337">
        <f t="shared" si="41"/>
        <v>2028</v>
      </c>
      <c r="O139" s="337">
        <f t="shared" si="41"/>
        <v>2029</v>
      </c>
      <c r="P139" s="337">
        <f t="shared" si="41"/>
        <v>2030</v>
      </c>
      <c r="Q139" s="337">
        <f t="shared" si="41"/>
        <v>2031</v>
      </c>
      <c r="R139" s="337">
        <f t="shared" si="41"/>
        <v>2032</v>
      </c>
      <c r="S139" s="337">
        <f t="shared" si="41"/>
        <v>2033</v>
      </c>
      <c r="T139" s="337">
        <f t="shared" si="41"/>
        <v>2034</v>
      </c>
      <c r="U139" s="337">
        <f t="shared" si="41"/>
        <v>2035</v>
      </c>
      <c r="V139" s="337">
        <f t="shared" si="41"/>
        <v>2036</v>
      </c>
      <c r="W139" s="337">
        <f t="shared" si="41"/>
        <v>2037</v>
      </c>
      <c r="X139" s="337">
        <f t="shared" si="41"/>
        <v>2038</v>
      </c>
      <c r="Y139" s="337">
        <f t="shared" si="41"/>
        <v>2039</v>
      </c>
      <c r="Z139" s="337">
        <f t="shared" si="41"/>
        <v>2040</v>
      </c>
      <c r="AA139" s="337">
        <f t="shared" si="41"/>
        <v>2041</v>
      </c>
      <c r="AB139" s="337">
        <f t="shared" si="41"/>
        <v>2042</v>
      </c>
      <c r="AC139" s="337">
        <f t="shared" si="41"/>
        <v>2043</v>
      </c>
      <c r="AD139" s="337">
        <f t="shared" si="41"/>
        <v>2044</v>
      </c>
      <c r="AE139" s="337">
        <f t="shared" si="41"/>
        <v>2045</v>
      </c>
      <c r="AF139" s="337">
        <f t="shared" si="41"/>
        <v>2046</v>
      </c>
      <c r="AG139" s="337">
        <f t="shared" si="41"/>
        <v>2047</v>
      </c>
      <c r="AH139" s="337">
        <f t="shared" si="41"/>
        <v>2048</v>
      </c>
      <c r="AI139" s="337">
        <f t="shared" si="41"/>
        <v>2049</v>
      </c>
      <c r="AJ139" s="337">
        <f t="shared" si="41"/>
        <v>2050</v>
      </c>
      <c r="AK139" s="337">
        <f t="shared" si="41"/>
        <v>2051</v>
      </c>
      <c r="AL139" s="337">
        <f t="shared" si="41"/>
        <v>2052</v>
      </c>
      <c r="AM139" s="337">
        <f t="shared" si="41"/>
        <v>2053</v>
      </c>
      <c r="AN139" s="337">
        <f t="shared" si="41"/>
        <v>2054</v>
      </c>
      <c r="AO139" s="337">
        <f t="shared" si="41"/>
        <v>2055</v>
      </c>
      <c r="AP139" s="337">
        <f t="shared" si="41"/>
        <v>2056</v>
      </c>
      <c r="AQ139" s="337">
        <f t="shared" si="41"/>
        <v>2057</v>
      </c>
      <c r="AR139" s="337">
        <f t="shared" si="41"/>
        <v>2058</v>
      </c>
      <c r="AS139" s="337">
        <f t="shared" si="41"/>
        <v>2059</v>
      </c>
      <c r="AT139" s="337">
        <f t="shared" si="41"/>
        <v>2060</v>
      </c>
      <c r="AU139" s="337">
        <f t="shared" si="41"/>
        <v>2061</v>
      </c>
      <c r="AV139" s="337">
        <f t="shared" si="41"/>
        <v>2062</v>
      </c>
      <c r="AW139" s="337">
        <f t="shared" si="41"/>
        <v>2063</v>
      </c>
      <c r="AX139" s="337">
        <f t="shared" si="41"/>
        <v>2064</v>
      </c>
      <c r="AY139" s="337">
        <f t="shared" si="41"/>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hidden="1" x14ac:dyDescent="0.2">
      <c r="A140" s="320"/>
      <c r="B140" s="343">
        <f>1</f>
        <v>1</v>
      </c>
      <c r="C140" s="343">
        <f t="shared" ref="C140" si="42">B140+1</f>
        <v>2</v>
      </c>
      <c r="D140" s="343">
        <f t="shared" si="41"/>
        <v>3</v>
      </c>
      <c r="E140" s="343">
        <f>D140+1</f>
        <v>4</v>
      </c>
      <c r="F140" s="343">
        <f t="shared" si="41"/>
        <v>5</v>
      </c>
      <c r="G140" s="343">
        <f t="shared" si="41"/>
        <v>6</v>
      </c>
      <c r="H140" s="343">
        <f t="shared" si="41"/>
        <v>7</v>
      </c>
      <c r="I140" s="343">
        <f t="shared" si="41"/>
        <v>8</v>
      </c>
      <c r="J140" s="343">
        <f t="shared" si="41"/>
        <v>9</v>
      </c>
      <c r="K140" s="343">
        <f t="shared" si="41"/>
        <v>10</v>
      </c>
      <c r="L140" s="343">
        <f t="shared" si="41"/>
        <v>11</v>
      </c>
      <c r="M140" s="343">
        <f t="shared" si="41"/>
        <v>12</v>
      </c>
      <c r="N140" s="343">
        <f t="shared" si="41"/>
        <v>13</v>
      </c>
      <c r="O140" s="343">
        <f t="shared" si="41"/>
        <v>14</v>
      </c>
      <c r="P140" s="343">
        <f t="shared" si="41"/>
        <v>15</v>
      </c>
      <c r="Q140" s="343">
        <f t="shared" si="41"/>
        <v>16</v>
      </c>
      <c r="R140" s="343">
        <f t="shared" si="41"/>
        <v>17</v>
      </c>
      <c r="S140" s="343">
        <f t="shared" si="41"/>
        <v>18</v>
      </c>
      <c r="T140" s="343">
        <f t="shared" si="41"/>
        <v>19</v>
      </c>
      <c r="U140" s="343">
        <f t="shared" si="41"/>
        <v>20</v>
      </c>
      <c r="V140" s="343">
        <f t="shared" si="41"/>
        <v>21</v>
      </c>
      <c r="W140" s="343">
        <f t="shared" si="41"/>
        <v>22</v>
      </c>
      <c r="X140" s="343">
        <f t="shared" si="41"/>
        <v>23</v>
      </c>
      <c r="Y140" s="343">
        <f t="shared" si="41"/>
        <v>24</v>
      </c>
      <c r="Z140" s="343">
        <f t="shared" si="41"/>
        <v>25</v>
      </c>
      <c r="AA140" s="343">
        <f t="shared" si="41"/>
        <v>26</v>
      </c>
      <c r="AB140" s="343">
        <f t="shared" si="41"/>
        <v>27</v>
      </c>
      <c r="AC140" s="343">
        <f t="shared" si="41"/>
        <v>28</v>
      </c>
      <c r="AD140" s="343">
        <f t="shared" si="41"/>
        <v>29</v>
      </c>
      <c r="AE140" s="343">
        <f t="shared" si="41"/>
        <v>30</v>
      </c>
      <c r="AF140" s="343">
        <f t="shared" si="41"/>
        <v>31</v>
      </c>
      <c r="AG140" s="343">
        <f t="shared" si="41"/>
        <v>32</v>
      </c>
      <c r="AH140" s="343">
        <f t="shared" si="41"/>
        <v>33</v>
      </c>
      <c r="AI140" s="343">
        <f t="shared" si="41"/>
        <v>34</v>
      </c>
      <c r="AJ140" s="343">
        <f t="shared" si="41"/>
        <v>35</v>
      </c>
      <c r="AK140" s="343">
        <f t="shared" si="41"/>
        <v>36</v>
      </c>
      <c r="AL140" s="343">
        <f t="shared" si="41"/>
        <v>37</v>
      </c>
      <c r="AM140" s="343">
        <f t="shared" si="41"/>
        <v>38</v>
      </c>
      <c r="AN140" s="343">
        <f t="shared" si="41"/>
        <v>39</v>
      </c>
      <c r="AO140" s="343">
        <f t="shared" si="41"/>
        <v>40</v>
      </c>
      <c r="AP140" s="343">
        <f>AO140+1</f>
        <v>41</v>
      </c>
      <c r="AQ140" s="343">
        <f t="shared" si="41"/>
        <v>42</v>
      </c>
      <c r="AR140" s="343">
        <f t="shared" si="41"/>
        <v>43</v>
      </c>
      <c r="AS140" s="343">
        <f t="shared" si="41"/>
        <v>44</v>
      </c>
      <c r="AT140" s="343">
        <f t="shared" si="41"/>
        <v>45</v>
      </c>
      <c r="AU140" s="343">
        <f t="shared" si="41"/>
        <v>46</v>
      </c>
      <c r="AV140" s="343">
        <f t="shared" si="41"/>
        <v>47</v>
      </c>
      <c r="AW140" s="343">
        <f t="shared" si="41"/>
        <v>48</v>
      </c>
      <c r="AX140" s="343">
        <f t="shared" si="41"/>
        <v>49</v>
      </c>
      <c r="AY140" s="343">
        <f t="shared" si="41"/>
        <v>50</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hidden="1" x14ac:dyDescent="0.2">
      <c r="A141" s="320"/>
      <c r="B141" s="344">
        <v>0.5</v>
      </c>
      <c r="C141" s="344">
        <f>AVERAGE(B140:C140)</f>
        <v>1.5</v>
      </c>
      <c r="D141" s="344">
        <f>AVERAGE(C140:D140)</f>
        <v>2.5</v>
      </c>
      <c r="E141" s="344">
        <f>AVERAGE(D140:E140)</f>
        <v>3.5</v>
      </c>
      <c r="F141" s="344">
        <f t="shared" ref="F141:AO141" si="43">AVERAGE(E140:F140)</f>
        <v>4.5</v>
      </c>
      <c r="G141" s="344">
        <f t="shared" si="43"/>
        <v>5.5</v>
      </c>
      <c r="H141" s="344">
        <f t="shared" si="43"/>
        <v>6.5</v>
      </c>
      <c r="I141" s="344">
        <f t="shared" si="43"/>
        <v>7.5</v>
      </c>
      <c r="J141" s="344">
        <f t="shared" si="43"/>
        <v>8.5</v>
      </c>
      <c r="K141" s="344">
        <f t="shared" si="43"/>
        <v>9.5</v>
      </c>
      <c r="L141" s="344">
        <f t="shared" si="43"/>
        <v>10.5</v>
      </c>
      <c r="M141" s="344">
        <f t="shared" si="43"/>
        <v>11.5</v>
      </c>
      <c r="N141" s="344">
        <f t="shared" si="43"/>
        <v>12.5</v>
      </c>
      <c r="O141" s="344">
        <f t="shared" si="43"/>
        <v>13.5</v>
      </c>
      <c r="P141" s="344">
        <f t="shared" si="43"/>
        <v>14.5</v>
      </c>
      <c r="Q141" s="344">
        <f t="shared" si="43"/>
        <v>15.5</v>
      </c>
      <c r="R141" s="344">
        <f t="shared" si="43"/>
        <v>16.5</v>
      </c>
      <c r="S141" s="344">
        <f t="shared" si="43"/>
        <v>17.5</v>
      </c>
      <c r="T141" s="344">
        <f t="shared" si="43"/>
        <v>18.5</v>
      </c>
      <c r="U141" s="344">
        <f t="shared" si="43"/>
        <v>19.5</v>
      </c>
      <c r="V141" s="344">
        <f t="shared" si="43"/>
        <v>20.5</v>
      </c>
      <c r="W141" s="344">
        <f t="shared" si="43"/>
        <v>21.5</v>
      </c>
      <c r="X141" s="344">
        <f t="shared" si="43"/>
        <v>22.5</v>
      </c>
      <c r="Y141" s="344">
        <f t="shared" si="43"/>
        <v>23.5</v>
      </c>
      <c r="Z141" s="344">
        <f t="shared" si="43"/>
        <v>24.5</v>
      </c>
      <c r="AA141" s="344">
        <f t="shared" si="43"/>
        <v>25.5</v>
      </c>
      <c r="AB141" s="344">
        <f t="shared" si="43"/>
        <v>26.5</v>
      </c>
      <c r="AC141" s="344">
        <f t="shared" si="43"/>
        <v>27.5</v>
      </c>
      <c r="AD141" s="344">
        <f t="shared" si="43"/>
        <v>28.5</v>
      </c>
      <c r="AE141" s="344">
        <f t="shared" si="43"/>
        <v>29.5</v>
      </c>
      <c r="AF141" s="344">
        <f t="shared" si="43"/>
        <v>30.5</v>
      </c>
      <c r="AG141" s="344">
        <f t="shared" si="43"/>
        <v>31.5</v>
      </c>
      <c r="AH141" s="344">
        <f t="shared" si="43"/>
        <v>32.5</v>
      </c>
      <c r="AI141" s="344">
        <f t="shared" si="43"/>
        <v>33.5</v>
      </c>
      <c r="AJ141" s="344">
        <f t="shared" si="43"/>
        <v>34.5</v>
      </c>
      <c r="AK141" s="344">
        <f t="shared" si="43"/>
        <v>35.5</v>
      </c>
      <c r="AL141" s="344">
        <f t="shared" si="43"/>
        <v>36.5</v>
      </c>
      <c r="AM141" s="344">
        <f t="shared" si="43"/>
        <v>37.5</v>
      </c>
      <c r="AN141" s="344">
        <f t="shared" si="43"/>
        <v>38.5</v>
      </c>
      <c r="AO141" s="344">
        <f t="shared" si="43"/>
        <v>39.5</v>
      </c>
      <c r="AP141" s="344">
        <f>AVERAGE(AO140:AP140)</f>
        <v>40.5</v>
      </c>
      <c r="AQ141" s="344">
        <f t="shared" ref="AQ141:AY141" si="44">AVERAGE(AP140:AQ140)</f>
        <v>41.5</v>
      </c>
      <c r="AR141" s="344">
        <f t="shared" si="44"/>
        <v>42.5</v>
      </c>
      <c r="AS141" s="344">
        <f t="shared" si="44"/>
        <v>43.5</v>
      </c>
      <c r="AT141" s="344">
        <f t="shared" si="44"/>
        <v>44.5</v>
      </c>
      <c r="AU141" s="344">
        <f t="shared" si="44"/>
        <v>45.5</v>
      </c>
      <c r="AV141" s="344">
        <f t="shared" si="44"/>
        <v>46.5</v>
      </c>
      <c r="AW141" s="344">
        <f t="shared" si="44"/>
        <v>47.5</v>
      </c>
      <c r="AX141" s="344">
        <f t="shared" si="44"/>
        <v>48.5</v>
      </c>
      <c r="AY141" s="344">
        <f t="shared" si="44"/>
        <v>49.5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20"/>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20"/>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20"/>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20"/>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20"/>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20"/>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20"/>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20"/>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20"/>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20"/>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20"/>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20"/>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20"/>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20"/>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5"/>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5"/>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5"/>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5"/>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5"/>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5"/>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5"/>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5"/>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5"/>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5"/>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5"/>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5"/>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5"/>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5"/>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5"/>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5"/>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5"/>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5"/>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5"/>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5"/>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5"/>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5"/>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5"/>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5"/>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5"/>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5"/>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5"/>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5"/>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5"/>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5"/>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5"/>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5"/>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5"/>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5"/>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5"/>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5"/>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5"/>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5"/>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5"/>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5"/>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5"/>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5"/>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5"/>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5"/>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5"/>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5"/>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5"/>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5"/>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5"/>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5"/>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5"/>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row r="208" spans="1:71" ht="12.75" x14ac:dyDescent="0.2">
      <c r="A208" s="305"/>
      <c r="B208" s="299"/>
      <c r="C208" s="299"/>
      <c r="D208" s="299"/>
      <c r="E208" s="299"/>
      <c r="F208" s="299"/>
      <c r="G208" s="299"/>
      <c r="H208" s="299"/>
      <c r="I208" s="299"/>
      <c r="J208" s="299"/>
      <c r="K208" s="299"/>
      <c r="L208" s="299"/>
      <c r="M208" s="299"/>
      <c r="N208" s="299"/>
      <c r="O208" s="299"/>
      <c r="P208" s="299"/>
      <c r="Q208" s="299"/>
      <c r="R208" s="299"/>
      <c r="S208" s="299"/>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300"/>
      <c r="AR208" s="300"/>
      <c r="AS208" s="300"/>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row>
  </sheetData>
  <mergeCells count="20">
    <mergeCell ref="A13:H13"/>
    <mergeCell ref="D31:F31"/>
    <mergeCell ref="G31:H31"/>
    <mergeCell ref="A5:H5"/>
    <mergeCell ref="A7:H7"/>
    <mergeCell ref="A9:H9"/>
    <mergeCell ref="A10:H10"/>
    <mergeCell ref="A12:H12"/>
    <mergeCell ref="A97:L97"/>
    <mergeCell ref="B116:C116"/>
    <mergeCell ref="D116:E116"/>
    <mergeCell ref="A15:H15"/>
    <mergeCell ref="A16:H16"/>
    <mergeCell ref="A18:H18"/>
    <mergeCell ref="D28:F28"/>
    <mergeCell ref="G28:H28"/>
    <mergeCell ref="D29:F29"/>
    <mergeCell ref="G29:H29"/>
    <mergeCell ref="D30:F30"/>
    <mergeCell ref="G30:H30"/>
  </mergeCells>
  <pageMargins left="1.1023622047244095" right="0.70866141732283472" top="0.39370078740157483" bottom="0.27559055118110237" header="0.19685039370078741" footer="0.15748031496062992"/>
  <pageSetup paperSize="8"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60" workbookViewId="0">
      <selection activeCell="A29" sqref="A29"/>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348" t="str">
        <f>'2. паспорт  ТП'!A4:S4</f>
        <v>Год раскрытия информации: 2016 год</v>
      </c>
      <c r="B5" s="348"/>
      <c r="C5" s="348"/>
      <c r="D5" s="348"/>
      <c r="E5" s="348"/>
      <c r="F5" s="348"/>
      <c r="G5" s="348"/>
      <c r="H5" s="348"/>
      <c r="I5" s="348"/>
      <c r="J5" s="348"/>
      <c r="K5" s="348"/>
      <c r="L5" s="348"/>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5"/>
    </row>
    <row r="7" spans="1:44" ht="18.75" x14ac:dyDescent="0.25">
      <c r="A7" s="352" t="s">
        <v>11</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4" t="str">
        <f>'1. паспорт местоположение'!A9:C9</f>
        <v>Акционерное общество "Янтарьэнерго" ДЗО  ПАО "Россети"</v>
      </c>
      <c r="B9" s="354"/>
      <c r="C9" s="354"/>
      <c r="D9" s="354"/>
      <c r="E9" s="354"/>
      <c r="F9" s="354"/>
      <c r="G9" s="354"/>
      <c r="H9" s="354"/>
      <c r="I9" s="354"/>
      <c r="J9" s="354"/>
      <c r="K9" s="354"/>
      <c r="L9" s="354"/>
    </row>
    <row r="10" spans="1:44" x14ac:dyDescent="0.25">
      <c r="A10" s="349" t="s">
        <v>10</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местоположение'!A12:C12</f>
        <v>A_prj_111001_3132</v>
      </c>
      <c r="B12" s="354"/>
      <c r="C12" s="354"/>
      <c r="D12" s="354"/>
      <c r="E12" s="354"/>
      <c r="F12" s="354"/>
      <c r="G12" s="354"/>
      <c r="H12" s="354"/>
      <c r="I12" s="354"/>
      <c r="J12" s="354"/>
      <c r="K12" s="354"/>
      <c r="L12" s="354"/>
    </row>
    <row r="13" spans="1:44" x14ac:dyDescent="0.25">
      <c r="A13" s="349" t="s">
        <v>9</v>
      </c>
      <c r="B13" s="349"/>
      <c r="C13" s="349"/>
      <c r="D13" s="349"/>
      <c r="E13" s="349"/>
      <c r="F13" s="349"/>
      <c r="G13" s="349"/>
      <c r="H13" s="349"/>
      <c r="I13" s="349"/>
      <c r="J13" s="349"/>
      <c r="K13" s="349"/>
      <c r="L13" s="349"/>
    </row>
    <row r="14" spans="1:44" ht="18.75" x14ac:dyDescent="0.25">
      <c r="A14" s="357"/>
      <c r="B14" s="357"/>
      <c r="C14" s="357"/>
      <c r="D14" s="357"/>
      <c r="E14" s="357"/>
      <c r="F14" s="357"/>
      <c r="G14" s="357"/>
      <c r="H14" s="357"/>
      <c r="I14" s="357"/>
      <c r="J14" s="357"/>
      <c r="K14" s="357"/>
      <c r="L14" s="357"/>
    </row>
    <row r="15" spans="1:44" x14ac:dyDescent="0.25">
      <c r="A15" s="354" t="str">
        <f>'1. паспорт местоположение'!A15</f>
        <v>Оборудование, не входящее в сметы строек</v>
      </c>
      <c r="B15" s="354"/>
      <c r="C15" s="354"/>
      <c r="D15" s="354"/>
      <c r="E15" s="354"/>
      <c r="F15" s="354"/>
      <c r="G15" s="354"/>
      <c r="H15" s="354"/>
      <c r="I15" s="354"/>
      <c r="J15" s="354"/>
      <c r="K15" s="354"/>
      <c r="L15" s="354"/>
    </row>
    <row r="16" spans="1:44" x14ac:dyDescent="0.25">
      <c r="A16" s="349" t="s">
        <v>7</v>
      </c>
      <c r="B16" s="349"/>
      <c r="C16" s="349"/>
      <c r="D16" s="349"/>
      <c r="E16" s="349"/>
      <c r="F16" s="349"/>
      <c r="G16" s="349"/>
      <c r="H16" s="349"/>
      <c r="I16" s="349"/>
      <c r="J16" s="349"/>
      <c r="K16" s="349"/>
      <c r="L16" s="349"/>
    </row>
    <row r="17" spans="1:12" ht="15.75" customHeight="1" x14ac:dyDescent="0.25">
      <c r="L17" s="114"/>
    </row>
    <row r="18" spans="1:12" x14ac:dyDescent="0.25">
      <c r="K18" s="113"/>
    </row>
    <row r="19" spans="1:12" ht="15.75" customHeight="1" x14ac:dyDescent="0.25">
      <c r="A19" s="409" t="s">
        <v>525</v>
      </c>
      <c r="B19" s="409"/>
      <c r="C19" s="409"/>
      <c r="D19" s="409"/>
      <c r="E19" s="409"/>
      <c r="F19" s="409"/>
      <c r="G19" s="409"/>
      <c r="H19" s="409"/>
      <c r="I19" s="409"/>
      <c r="J19" s="409"/>
      <c r="K19" s="409"/>
      <c r="L19" s="409"/>
    </row>
    <row r="20" spans="1:12" x14ac:dyDescent="0.25">
      <c r="A20" s="76"/>
      <c r="B20" s="76"/>
      <c r="C20" s="112"/>
      <c r="D20" s="112"/>
      <c r="E20" s="112"/>
      <c r="F20" s="112"/>
      <c r="G20" s="112"/>
      <c r="H20" s="112"/>
      <c r="I20" s="112"/>
      <c r="J20" s="112"/>
      <c r="K20" s="112"/>
      <c r="L20" s="112"/>
    </row>
    <row r="21" spans="1:12" ht="28.5" customHeight="1" x14ac:dyDescent="0.25">
      <c r="A21" s="410" t="s">
        <v>237</v>
      </c>
      <c r="B21" s="410" t="s">
        <v>236</v>
      </c>
      <c r="C21" s="416" t="s">
        <v>455</v>
      </c>
      <c r="D21" s="416"/>
      <c r="E21" s="416"/>
      <c r="F21" s="416"/>
      <c r="G21" s="416"/>
      <c r="H21" s="416"/>
      <c r="I21" s="411" t="s">
        <v>235</v>
      </c>
      <c r="J21" s="413" t="s">
        <v>457</v>
      </c>
      <c r="K21" s="410" t="s">
        <v>234</v>
      </c>
      <c r="L21" s="412" t="s">
        <v>456</v>
      </c>
    </row>
    <row r="22" spans="1:12" ht="58.5" customHeight="1" x14ac:dyDescent="0.25">
      <c r="A22" s="410"/>
      <c r="B22" s="410"/>
      <c r="C22" s="417" t="s">
        <v>3</v>
      </c>
      <c r="D22" s="417"/>
      <c r="E22" s="176"/>
      <c r="F22" s="177"/>
      <c r="G22" s="418" t="s">
        <v>2</v>
      </c>
      <c r="H22" s="419"/>
      <c r="I22" s="411"/>
      <c r="J22" s="414"/>
      <c r="K22" s="410"/>
      <c r="L22" s="412"/>
    </row>
    <row r="23" spans="1:12" ht="47.25" x14ac:dyDescent="0.25">
      <c r="A23" s="410"/>
      <c r="B23" s="410"/>
      <c r="C23" s="111" t="s">
        <v>233</v>
      </c>
      <c r="D23" s="111" t="s">
        <v>232</v>
      </c>
      <c r="E23" s="111" t="s">
        <v>233</v>
      </c>
      <c r="F23" s="111" t="s">
        <v>232</v>
      </c>
      <c r="G23" s="111" t="s">
        <v>233</v>
      </c>
      <c r="H23" s="111" t="s">
        <v>232</v>
      </c>
      <c r="I23" s="411"/>
      <c r="J23" s="415"/>
      <c r="K23" s="410"/>
      <c r="L23" s="412"/>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231</v>
      </c>
      <c r="C25" s="104"/>
      <c r="D25" s="109"/>
      <c r="E25" s="109"/>
      <c r="F25" s="109"/>
      <c r="G25" s="109"/>
      <c r="H25" s="109"/>
      <c r="I25" s="109"/>
      <c r="J25" s="109"/>
      <c r="K25" s="100"/>
      <c r="L25" s="123"/>
    </row>
    <row r="26" spans="1:12" ht="21.75" customHeight="1" x14ac:dyDescent="0.25">
      <c r="A26" s="103" t="s">
        <v>230</v>
      </c>
      <c r="B26" s="110" t="s">
        <v>462</v>
      </c>
      <c r="C26" s="101"/>
      <c r="D26" s="109"/>
      <c r="E26" s="109"/>
      <c r="F26" s="109"/>
      <c r="G26" s="109"/>
      <c r="H26" s="109"/>
      <c r="I26" s="109"/>
      <c r="J26" s="109"/>
      <c r="K26" s="100"/>
      <c r="L26" s="100"/>
    </row>
    <row r="27" spans="1:12" s="79" customFormat="1" ht="39" customHeight="1" x14ac:dyDescent="0.25">
      <c r="A27" s="103" t="s">
        <v>229</v>
      </c>
      <c r="B27" s="110" t="s">
        <v>464</v>
      </c>
      <c r="C27" s="101"/>
      <c r="D27" s="109"/>
      <c r="E27" s="109"/>
      <c r="F27" s="109"/>
      <c r="G27" s="109"/>
      <c r="H27" s="109"/>
      <c r="I27" s="109"/>
      <c r="J27" s="109"/>
      <c r="K27" s="100"/>
      <c r="L27" s="100"/>
    </row>
    <row r="28" spans="1:12" s="79" customFormat="1" ht="70.5" customHeight="1" x14ac:dyDescent="0.25">
      <c r="A28" s="103" t="s">
        <v>463</v>
      </c>
      <c r="B28" s="110" t="s">
        <v>468</v>
      </c>
      <c r="C28" s="101"/>
      <c r="D28" s="109"/>
      <c r="E28" s="109"/>
      <c r="F28" s="109"/>
      <c r="G28" s="109"/>
      <c r="H28" s="109"/>
      <c r="I28" s="109"/>
      <c r="J28" s="109"/>
      <c r="K28" s="100"/>
      <c r="L28" s="100"/>
    </row>
    <row r="29" spans="1:12" s="79" customFormat="1" ht="54" customHeight="1" x14ac:dyDescent="0.25">
      <c r="A29" s="103" t="s">
        <v>228</v>
      </c>
      <c r="B29" s="110" t="s">
        <v>467</v>
      </c>
      <c r="C29" s="101"/>
      <c r="D29" s="109"/>
      <c r="E29" s="109"/>
      <c r="F29" s="109"/>
      <c r="G29" s="109"/>
      <c r="H29" s="109"/>
      <c r="I29" s="109"/>
      <c r="J29" s="109"/>
      <c r="K29" s="100"/>
      <c r="L29" s="100"/>
    </row>
    <row r="30" spans="1:12" s="79" customFormat="1" ht="42" customHeight="1" x14ac:dyDescent="0.25">
      <c r="A30" s="103" t="s">
        <v>227</v>
      </c>
      <c r="B30" s="110" t="s">
        <v>469</v>
      </c>
      <c r="C30" s="101"/>
      <c r="D30" s="109"/>
      <c r="E30" s="109"/>
      <c r="F30" s="109"/>
      <c r="G30" s="109"/>
      <c r="H30" s="109"/>
      <c r="I30" s="109"/>
      <c r="J30" s="109"/>
      <c r="K30" s="100"/>
      <c r="L30" s="100"/>
    </row>
    <row r="31" spans="1:12" s="79" customFormat="1" ht="37.5" customHeight="1" x14ac:dyDescent="0.25">
      <c r="A31" s="103" t="s">
        <v>226</v>
      </c>
      <c r="B31" s="102" t="s">
        <v>465</v>
      </c>
      <c r="C31" s="101"/>
      <c r="D31" s="109"/>
      <c r="E31" s="109"/>
      <c r="F31" s="109"/>
      <c r="G31" s="109"/>
      <c r="H31" s="109"/>
      <c r="I31" s="109"/>
      <c r="J31" s="109"/>
      <c r="K31" s="100"/>
      <c r="L31" s="100"/>
    </row>
    <row r="32" spans="1:12" s="79" customFormat="1" ht="31.5" x14ac:dyDescent="0.25">
      <c r="A32" s="103" t="s">
        <v>224</v>
      </c>
      <c r="B32" s="102" t="s">
        <v>470</v>
      </c>
      <c r="C32" s="101"/>
      <c r="D32" s="109"/>
      <c r="E32" s="109"/>
      <c r="F32" s="109"/>
      <c r="G32" s="109"/>
      <c r="H32" s="109"/>
      <c r="I32" s="109"/>
      <c r="J32" s="109"/>
      <c r="K32" s="100"/>
      <c r="L32" s="100"/>
    </row>
    <row r="33" spans="1:12" s="79" customFormat="1" ht="37.5" customHeight="1" x14ac:dyDescent="0.25">
      <c r="A33" s="103" t="s">
        <v>481</v>
      </c>
      <c r="B33" s="102" t="s">
        <v>389</v>
      </c>
      <c r="C33" s="101"/>
      <c r="D33" s="109"/>
      <c r="E33" s="109"/>
      <c r="F33" s="109"/>
      <c r="G33" s="109"/>
      <c r="H33" s="109"/>
      <c r="I33" s="109"/>
      <c r="J33" s="109"/>
      <c r="K33" s="100"/>
      <c r="L33" s="100"/>
    </row>
    <row r="34" spans="1:12" s="79" customFormat="1" ht="47.25" customHeight="1" x14ac:dyDescent="0.25">
      <c r="A34" s="103" t="s">
        <v>482</v>
      </c>
      <c r="B34" s="102" t="s">
        <v>474</v>
      </c>
      <c r="C34" s="101"/>
      <c r="D34" s="108"/>
      <c r="E34" s="108"/>
      <c r="F34" s="108"/>
      <c r="G34" s="108"/>
      <c r="H34" s="108"/>
      <c r="I34" s="108"/>
      <c r="J34" s="108"/>
      <c r="K34" s="108"/>
      <c r="L34" s="100"/>
    </row>
    <row r="35" spans="1:12" s="79" customFormat="1" ht="49.5" customHeight="1" x14ac:dyDescent="0.25">
      <c r="A35" s="103" t="s">
        <v>483</v>
      </c>
      <c r="B35" s="102" t="s">
        <v>225</v>
      </c>
      <c r="C35" s="101"/>
      <c r="D35" s="108"/>
      <c r="E35" s="108"/>
      <c r="F35" s="108"/>
      <c r="G35" s="108"/>
      <c r="H35" s="108"/>
      <c r="I35" s="108"/>
      <c r="J35" s="108"/>
      <c r="K35" s="108"/>
      <c r="L35" s="100"/>
    </row>
    <row r="36" spans="1:12" ht="37.5" customHeight="1" x14ac:dyDescent="0.25">
      <c r="A36" s="103" t="s">
        <v>484</v>
      </c>
      <c r="B36" s="102" t="s">
        <v>466</v>
      </c>
      <c r="C36" s="101"/>
      <c r="D36" s="107"/>
      <c r="E36" s="107"/>
      <c r="F36" s="106"/>
      <c r="G36" s="106"/>
      <c r="H36" s="106"/>
      <c r="I36" s="105"/>
      <c r="J36" s="105"/>
      <c r="K36" s="100"/>
      <c r="L36" s="100"/>
    </row>
    <row r="37" spans="1:12" x14ac:dyDescent="0.25">
      <c r="A37" s="103" t="s">
        <v>485</v>
      </c>
      <c r="B37" s="102" t="s">
        <v>223</v>
      </c>
      <c r="C37" s="101"/>
      <c r="D37" s="107"/>
      <c r="E37" s="107"/>
      <c r="F37" s="106"/>
      <c r="G37" s="106"/>
      <c r="H37" s="106"/>
      <c r="I37" s="105"/>
      <c r="J37" s="105"/>
      <c r="K37" s="100"/>
      <c r="L37" s="100"/>
    </row>
    <row r="38" spans="1:12" x14ac:dyDescent="0.25">
      <c r="A38" s="103" t="s">
        <v>486</v>
      </c>
      <c r="B38" s="104" t="s">
        <v>222</v>
      </c>
      <c r="C38" s="101"/>
      <c r="D38" s="100"/>
      <c r="E38" s="100"/>
      <c r="F38" s="100"/>
      <c r="G38" s="100"/>
      <c r="H38" s="100"/>
      <c r="I38" s="100"/>
      <c r="J38" s="100"/>
      <c r="K38" s="100"/>
      <c r="L38" s="100"/>
    </row>
    <row r="39" spans="1:12" ht="63" x14ac:dyDescent="0.25">
      <c r="A39" s="103">
        <v>2</v>
      </c>
      <c r="B39" s="102" t="s">
        <v>471</v>
      </c>
      <c r="C39" s="104"/>
      <c r="D39" s="100"/>
      <c r="E39" s="100"/>
      <c r="F39" s="100"/>
      <c r="G39" s="100"/>
      <c r="H39" s="100"/>
      <c r="I39" s="100"/>
      <c r="J39" s="100"/>
      <c r="K39" s="100"/>
      <c r="L39" s="100"/>
    </row>
    <row r="40" spans="1:12" ht="33.75" customHeight="1" x14ac:dyDescent="0.25">
      <c r="A40" s="103" t="s">
        <v>221</v>
      </c>
      <c r="B40" s="102" t="s">
        <v>473</v>
      </c>
      <c r="C40" s="101"/>
      <c r="D40" s="100"/>
      <c r="E40" s="100"/>
      <c r="F40" s="100"/>
      <c r="G40" s="100"/>
      <c r="H40" s="100"/>
      <c r="I40" s="100"/>
      <c r="J40" s="100"/>
      <c r="K40" s="100"/>
      <c r="L40" s="100"/>
    </row>
    <row r="41" spans="1:12" ht="63" customHeight="1" x14ac:dyDescent="0.25">
      <c r="A41" s="103" t="s">
        <v>220</v>
      </c>
      <c r="B41" s="104" t="s">
        <v>556</v>
      </c>
      <c r="C41" s="101"/>
      <c r="D41" s="100"/>
      <c r="E41" s="100"/>
      <c r="F41" s="100"/>
      <c r="G41" s="100"/>
      <c r="H41" s="100"/>
      <c r="I41" s="100"/>
      <c r="J41" s="100"/>
      <c r="K41" s="100"/>
      <c r="L41" s="100"/>
    </row>
    <row r="42" spans="1:12" ht="58.5" customHeight="1" x14ac:dyDescent="0.25">
      <c r="A42" s="103">
        <v>3</v>
      </c>
      <c r="B42" s="102" t="s">
        <v>472</v>
      </c>
      <c r="C42" s="104"/>
      <c r="D42" s="100"/>
      <c r="E42" s="100"/>
      <c r="F42" s="100"/>
      <c r="G42" s="100"/>
      <c r="H42" s="100"/>
      <c r="I42" s="100"/>
      <c r="J42" s="100"/>
      <c r="K42" s="100"/>
      <c r="L42" s="100"/>
    </row>
    <row r="43" spans="1:12" ht="34.5" customHeight="1" x14ac:dyDescent="0.25">
      <c r="A43" s="103" t="s">
        <v>219</v>
      </c>
      <c r="B43" s="102" t="s">
        <v>217</v>
      </c>
      <c r="C43" s="101"/>
      <c r="D43" s="100"/>
      <c r="E43" s="100"/>
      <c r="F43" s="100"/>
      <c r="G43" s="100"/>
      <c r="H43" s="100"/>
      <c r="I43" s="100"/>
      <c r="J43" s="100"/>
      <c r="K43" s="100"/>
      <c r="L43" s="100"/>
    </row>
    <row r="44" spans="1:12" ht="24.75" customHeight="1" x14ac:dyDescent="0.25">
      <c r="A44" s="103" t="s">
        <v>218</v>
      </c>
      <c r="B44" s="102" t="s">
        <v>215</v>
      </c>
      <c r="C44" s="101"/>
      <c r="D44" s="100"/>
      <c r="E44" s="100"/>
      <c r="F44" s="100"/>
      <c r="G44" s="100"/>
      <c r="H44" s="100"/>
      <c r="I44" s="100"/>
      <c r="J44" s="100"/>
      <c r="K44" s="100"/>
      <c r="L44" s="100"/>
    </row>
    <row r="45" spans="1:12" ht="90.75" customHeight="1" x14ac:dyDescent="0.25">
      <c r="A45" s="103" t="s">
        <v>216</v>
      </c>
      <c r="B45" s="102" t="s">
        <v>477</v>
      </c>
      <c r="C45" s="101"/>
      <c r="D45" s="100"/>
      <c r="E45" s="100"/>
      <c r="F45" s="100"/>
      <c r="G45" s="100"/>
      <c r="H45" s="100"/>
      <c r="I45" s="100"/>
      <c r="J45" s="100"/>
      <c r="K45" s="100"/>
      <c r="L45" s="100"/>
    </row>
    <row r="46" spans="1:12" ht="167.25" customHeight="1" x14ac:dyDescent="0.25">
      <c r="A46" s="103" t="s">
        <v>214</v>
      </c>
      <c r="B46" s="102" t="s">
        <v>475</v>
      </c>
      <c r="C46" s="101"/>
      <c r="D46" s="100"/>
      <c r="E46" s="100"/>
      <c r="F46" s="100"/>
      <c r="G46" s="100"/>
      <c r="H46" s="100"/>
      <c r="I46" s="100"/>
      <c r="J46" s="100"/>
      <c r="K46" s="100"/>
      <c r="L46" s="100"/>
    </row>
    <row r="47" spans="1:12" ht="30.75" customHeight="1" x14ac:dyDescent="0.25">
      <c r="A47" s="103" t="s">
        <v>212</v>
      </c>
      <c r="B47" s="102" t="s">
        <v>213</v>
      </c>
      <c r="C47" s="101"/>
      <c r="D47" s="100"/>
      <c r="E47" s="100"/>
      <c r="F47" s="100"/>
      <c r="G47" s="100"/>
      <c r="H47" s="100"/>
      <c r="I47" s="100"/>
      <c r="J47" s="100"/>
      <c r="K47" s="100"/>
      <c r="L47" s="100"/>
    </row>
    <row r="48" spans="1:12" ht="37.5" customHeight="1" x14ac:dyDescent="0.25">
      <c r="A48" s="103" t="s">
        <v>487</v>
      </c>
      <c r="B48" s="104" t="s">
        <v>211</v>
      </c>
      <c r="C48" s="101"/>
      <c r="D48" s="100"/>
      <c r="E48" s="100"/>
      <c r="F48" s="100"/>
      <c r="G48" s="100"/>
      <c r="H48" s="100"/>
      <c r="I48" s="100"/>
      <c r="J48" s="100"/>
      <c r="K48" s="100"/>
      <c r="L48" s="100"/>
    </row>
    <row r="49" spans="1:12" ht="35.25" customHeight="1" x14ac:dyDescent="0.25">
      <c r="A49" s="103">
        <v>4</v>
      </c>
      <c r="B49" s="102" t="s">
        <v>209</v>
      </c>
      <c r="C49" s="104"/>
      <c r="D49" s="100"/>
      <c r="E49" s="100"/>
      <c r="F49" s="100"/>
      <c r="G49" s="100"/>
      <c r="H49" s="100"/>
      <c r="I49" s="100"/>
      <c r="J49" s="100"/>
      <c r="K49" s="100"/>
      <c r="L49" s="100"/>
    </row>
    <row r="50" spans="1:12" ht="86.25" customHeight="1" x14ac:dyDescent="0.25">
      <c r="A50" s="103" t="s">
        <v>210</v>
      </c>
      <c r="B50" s="102" t="s">
        <v>476</v>
      </c>
      <c r="C50" s="104"/>
      <c r="D50" s="100"/>
      <c r="E50" s="100"/>
      <c r="F50" s="100"/>
      <c r="G50" s="100"/>
      <c r="H50" s="100"/>
      <c r="I50" s="100"/>
      <c r="J50" s="100"/>
      <c r="K50" s="100"/>
      <c r="L50" s="100"/>
    </row>
    <row r="51" spans="1:12" ht="77.25" customHeight="1" x14ac:dyDescent="0.25">
      <c r="A51" s="103" t="s">
        <v>208</v>
      </c>
      <c r="B51" s="102" t="s">
        <v>478</v>
      </c>
      <c r="C51" s="101"/>
      <c r="D51" s="100"/>
      <c r="E51" s="100"/>
      <c r="F51" s="100"/>
      <c r="G51" s="100"/>
      <c r="H51" s="100"/>
      <c r="I51" s="100"/>
      <c r="J51" s="100"/>
      <c r="K51" s="100"/>
      <c r="L51" s="100"/>
    </row>
    <row r="52" spans="1:12" ht="71.25" customHeight="1" x14ac:dyDescent="0.25">
      <c r="A52" s="103" t="s">
        <v>206</v>
      </c>
      <c r="B52" s="102" t="s">
        <v>207</v>
      </c>
      <c r="C52" s="101"/>
      <c r="D52" s="100"/>
      <c r="E52" s="100"/>
      <c r="F52" s="100"/>
      <c r="G52" s="100"/>
      <c r="H52" s="100"/>
      <c r="I52" s="100"/>
      <c r="J52" s="100"/>
      <c r="K52" s="100"/>
      <c r="L52" s="100"/>
    </row>
    <row r="53" spans="1:12" ht="48" customHeight="1" x14ac:dyDescent="0.25">
      <c r="A53" s="103" t="s">
        <v>204</v>
      </c>
      <c r="B53" s="185" t="s">
        <v>479</v>
      </c>
      <c r="C53" s="101"/>
      <c r="D53" s="100"/>
      <c r="E53" s="100"/>
      <c r="F53" s="100"/>
      <c r="G53" s="100"/>
      <c r="H53" s="100"/>
      <c r="I53" s="100"/>
      <c r="J53" s="100"/>
      <c r="K53" s="100"/>
      <c r="L53" s="100"/>
    </row>
    <row r="54" spans="1:12" ht="46.5" customHeight="1" x14ac:dyDescent="0.25">
      <c r="A54" s="103" t="s">
        <v>480</v>
      </c>
      <c r="B54" s="102" t="s">
        <v>205</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2016-08-08T08:15:11Z</dcterms:modified>
</cp:coreProperties>
</file>