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5" i="52" l="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<sst xmlns="http://schemas.openxmlformats.org/spreadsheetml/2006/main" count="1062" uniqueCount="740">
  <si>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</si>
  <si>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</si>
  <si>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</si>
  <si>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</si>
  <si>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</si>
  <si>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</si>
  <si>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</si>
  <si>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</si>
  <si>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</si>
  <si>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</si>
  <si>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</si>
  <si>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</si>
  <si>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</si>
  <si>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</si>
  <si>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</si>
  <si>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</si>
  <si>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</si>
  <si>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</si>
  <si>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</si>
  <si>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</si>
  <si>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</si>
  <si>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</si>
  <si>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</si>
  <si>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</si>
  <si>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</si>
  <si>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</si>
  <si>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</si>
  <si>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</si>
  <si>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</si>
  <si>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</si>
  <si>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</si>
  <si>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</si>
  <si>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</si>
  <si>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</si>
  <si>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</si>
  <si>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</si>
  <si>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</si>
  <si>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</si>
  <si>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</si>
  <si>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</si>
  <si>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</si>
  <si>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</si>
  <si>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</si>
  <si>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</si>
  <si>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</si>
  <si>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</si>
  <si>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</si>
  <si>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</si>
  <si>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</si>
  <si>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</si>
  <si>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</si>
  <si>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</si>
  <si>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</si>
  <si>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</si>
  <si>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</si>
  <si>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</si>
  <si>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</si>
  <si>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</si>
  <si>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</si>
  <si>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</si>
  <si>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</si>
  <si>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</si>
  <si>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</si>
  <si>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</si>
  <si>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</si>
  <si>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</si>
  <si>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</si>
  <si>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</si>
  <si>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</si>
  <si>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</si>
  <si>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</si>
  <si>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</si>
  <si>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</si>
  <si>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</si>
  <si>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</si>
  <si>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</si>
  <si>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</si>
  <si>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</si>
  <si>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</si>
  <si>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</si>
  <si>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</si>
  <si>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</si>
  <si>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</si>
  <si>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</si>
  <si>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</si>
  <si>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</si>
  <si>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</si>
  <si>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</si>
  <si>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</si>
  <si>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</si>
  <si>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</si>
  <si>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</si>
  <si>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</si>
  <si>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</si>
  <si>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</si>
  <si>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</si>
  <si>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</si>
  <si>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</si>
  <si>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</si>
  <si>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</si>
  <si>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</si>
  <si>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</si>
  <si>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</si>
  <si>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</si>
  <si>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</si>
  <si>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</si>
  <si>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</si>
  <si>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</si>
  <si>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</si>
  <si>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</si>
  <si>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</si>
  <si>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</si>
  <si>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</si>
  <si>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</si>
  <si>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</si>
  <si>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</si>
  <si>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</si>
  <si>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</si>
  <si>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</si>
  <si>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</si>
  <si>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</si>
  <si>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</si>
  <si>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</si>
  <si>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</si>
  <si>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</si>
  <si>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</si>
  <si>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</si>
  <si>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</si>
  <si>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</si>
  <si>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</si>
  <si>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</si>
  <si>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</si>
  <si>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</si>
  <si>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</si>
  <si>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</si>
  <si>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</si>
  <si>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</si>
  <si>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</si>
  <si>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</si>
  <si>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</si>
  <si>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</si>
  <si>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</si>
  <si>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</si>
  <si>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</si>
  <si>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</si>
  <si>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</si>
  <si>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</si>
  <si>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</si>
  <si>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</si>
  <si>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</si>
  <si>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</si>
  <si>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</si>
  <si>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</si>
  <si>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</si>
  <si>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</si>
  <si>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</si>
  <si>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</si>
  <si>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</si>
  <si>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</si>
  <si>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</si>
  <si>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</si>
  <si>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</si>
  <si>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</si>
  <si>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</si>
  <si>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</si>
  <si>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</si>
  <si>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</si>
  <si>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</si>
  <si>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</si>
  <si>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</si>
  <si>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</si>
  <si>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</si>
  <si>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</si>
  <si>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</si>
  <si>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</si>
  <si>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</si>
  <si>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</si>
  <si>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</si>
  <si>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</si>
  <si>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</si>
  <si>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</si>
  <si>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</si>
  <si>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</si>
  <si>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</si>
  <si>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</si>
  <si>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</si>
  <si>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</si>
  <si>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</si>
  <si>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</si>
  <si>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</si>
  <si>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</si>
  <si>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</si>
  <si>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</si>
  <si>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</si>
  <si>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</si>
  <si>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</si>
  <si>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</si>
  <si>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</si>
  <si>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</si>
  <si>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</si>
  <si>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</si>
  <si>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</si>
  <si>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</si>
  <si>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</si>
  <si>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</si>
  <si>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</si>
  <si>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</si>
  <si>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</si>
  <si>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</si>
  <si>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</si>
  <si>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</si>
  <si>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</si>
  <si>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</si>
  <si>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</si>
  <si>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</si>
  <si>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</si>
  <si>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</si>
  <si>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</si>
  <si>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</si>
  <si>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</si>
  <si>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</si>
  <si>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</si>
  <si>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</si>
  <si>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</si>
  <si>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</si>
  <si>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</si>
  <si>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</si>
  <si>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</si>
  <si>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</si>
  <si>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</si>
  <si>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</si>
  <si>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</si>
  <si>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</si>
  <si>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</si>
  <si>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</si>
  <si>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</si>
  <si>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</si>
  <si>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</si>
  <si>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</si>
  <si>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</si>
  <si>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</si>
  <si>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</si>
  <si>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</si>
  <si>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</si>
  <si>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</si>
  <si>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</si>
  <si>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</si>
  <si>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</si>
  <si>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</si>
  <si>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</si>
  <si>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</si>
  <si>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</si>
  <si>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</si>
  <si>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</si>
  <si>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</si>
  <si>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</si>
  <si>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</si>
  <si>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</si>
  <si>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</si>
  <si>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</si>
  <si>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</si>
  <si>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</si>
  <si>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</si>
  <si>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</si>
  <si>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</si>
  <si>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</si>
  <si>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</si>
  <si>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</si>
  <si>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</si>
  <si>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</si>
  <si>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</si>
  <si>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</si>
  <si>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</si>
  <si>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</si>
  <si>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</si>
  <si>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</si>
  <si>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</si>
  <si>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</si>
  <si>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</si>
  <si>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</si>
  <si>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</si>
  <si>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</si>
  <si>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</si>
  <si>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</si>
  <si>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</si>
  <si>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</si>
  <si>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</si>
  <si>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</si>
  <si>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</si>
  <si>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</si>
  <si>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</si>
  <si>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</si>
  <si>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</si>
  <si>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</si>
  <si>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</si>
  <si>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</si>
  <si>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</si>
  <si>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</si>
  <si>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</si>
  <si>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</si>
  <si>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</si>
  <si>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</si>
  <si>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</si>
  <si>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</si>
  <si>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</si>
  <si>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</si>
  <si>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</si>
  <si>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</si>
  <si>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</si>
  <si>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</si>
  <si>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</si>
  <si>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</si>
  <si>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</si>
  <si>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</si>
  <si>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</si>
  <si>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</si>
  <si>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</si>
  <si>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</si>
  <si>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</si>
  <si>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</si>
  <si>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</si>
  <si>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</si>
  <si>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</si>
  <si>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</si>
  <si>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</si>
  <si>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</si>
  <si>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</si>
  <si>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</si>
  <si>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</si>
  <si>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</si>
  <si>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</si>
  <si>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</si>
  <si>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</si>
  <si>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</si>
  <si>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</si>
  <si>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</si>
  <si>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</si>
  <si>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</si>
  <si>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</si>
  <si>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</si>
  <si>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</si>
  <si>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</si>
  <si>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</si>
  <si>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</si>
  <si>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</si>
  <si>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</si>
  <si>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</si>
  <si>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</si>
  <si>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</si>
  <si>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</si>
  <si>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</si>
  <si>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</si>
  <si>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</si>
  <si>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</si>
  <si>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</si>
  <si>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</si>
  <si>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</si>
  <si>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</si>
  <si>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</si>
  <si>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</si>
  <si>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</si>
  <si>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</si>
  <si>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</si>
  <si>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</si>
  <si>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</si>
  <si>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</si>
  <si>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</si>
  <si>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</si>
  <si>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</si>
  <si>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</si>
  <si>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</si>
  <si>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</si>
  <si>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</si>
  <si>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</si>
  <si>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</si>
  <si>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</si>
  <si>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</si>
  <si>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</si>
  <si>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</si>
  <si>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</si>
  <si>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</si>
  <si>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</si>
  <si>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</si>
  <si>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</si>
  <si>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</si>
  <si>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</si>
  <si>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</si>
  <si>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</si>
  <si>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</si>
  <si>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</si>
  <si>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</si>
  <si>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</si>
  <si>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</si>
  <si>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</si>
  <si>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</si>
  <si>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</si>
  <si>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</si>
  <si>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</si>
  <si>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</si>
  <si>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</si>
  <si>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</si>
  <si>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</si>
  <si>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</si>
  <si>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</si>
  <si>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</si>
  <si>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</si>
  <si>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</si>
  <si>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</si>
  <si>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</si>
  <si>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</si>
  <si>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</si>
  <si>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</si>
  <si>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</si>
  <si>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</si>
  <si>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</si>
  <si>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</si>
  <si>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</si>
  <si>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</si>
  <si>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</si>
  <si>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</si>
  <si>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</si>
  <si>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</si>
  <si>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</si>
  <si>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</si>
  <si>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</si>
  <si>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</si>
  <si>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</si>
  <si>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</si>
  <si>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</si>
  <si>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</si>
  <si>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</si>
  <si>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</si>
  <si>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</si>
  <si>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</si>
  <si>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</si>
  <si>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</si>
  <si>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</si>
  <si>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</si>
  <si>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</si>
  <si>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</si>
  <si>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</si>
  <si>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</si>
  <si>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</si>
  <si>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</si>
  <si>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</si>
  <si>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</si>
  <si>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</si>
  <si>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</si>
  <si>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</si>
  <si>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</si>
  <si>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</si>
  <si>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</si>
  <si>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</si>
  <si>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</si>
  <si>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</si>
  <si>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</si>
  <si>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</si>
  <si>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</si>
  <si>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</si>
  <si>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</si>
  <si>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</si>
  <si>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</si>
  <si>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</si>
  <si>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</si>
  <si>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</si>
  <si>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</si>
  <si>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</si>
  <si>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</si>
  <si>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</si>
  <si>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</si>
  <si>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</si>
  <si>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</si>
  <si>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</si>
  <si>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</si>
  <si>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</si>
  <si>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</si>
  <si>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</si>
  <si>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</si>
  <si>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</si>
  <si>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</si>
  <si>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</si>
  <si>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</si>
  <si>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</si>
  <si>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</si>
  <si>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</si>
  <si>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</si>
  <si>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</si>
  <si>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</si>
  <si>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</si>
  <si>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</si>
  <si>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</si>
  <si>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</si>
  <si>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</si>
  <si>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</si>
  <si>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</si>
  <si>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</si>
  <si>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</si>
  <si>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</si>
  <si>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</si>
  <si>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</si>
  <si>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</si>
  <si>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</si>
  <si>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</si>
  <si>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</si>
  <si>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</si>
  <si>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</si>
  <si>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</si>
  <si>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</si>
  <si>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</si>
  <si>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</si>
  <si>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</si>
  <si>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</si>
  <si>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</si>
  <si>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</si>
  <si>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</si>
  <si>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</si>
  <si>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</si>
  <si>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</si>
  <si>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</si>
  <si>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</si>
  <si>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</si>
  <si>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</si>
  <si>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</si>
  <si>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</si>
  <si>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</si>
  <si>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</si>
  <si>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</si>
  <si>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</si>
  <si>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</si>
  <si>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</si>
  <si>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</si>
  <si>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</si>
  <si>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</si>
  <si>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</si>
  <si>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</si>
  <si>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</si>
  <si>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</si>
  <si>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</si>
  <si>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</si>
  <si>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</si>
  <si>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</si>
  <si>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</si>
  <si>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</si>
  <si>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</si>
  <si>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</si>
  <si>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</si>
  <si>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</si>
  <si>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</si>
  <si>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</si>
  <si>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</si>
  <si>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</si>
  <si>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</si>
  <si>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</si>
  <si>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</si>
  <si>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</si>
  <si>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</si>
  <si>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</si>
  <si>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</si>
  <si>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</si>
  <si>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</si>
  <si>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</si>
  <si>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</si>
  <si>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</si>
  <si>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</si>
  <si>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</si>
  <si>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</si>
  <si>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</si>
  <si>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</si>
  <si>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</si>
  <si>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</si>
  <si>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</si>
  <si>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</si>
  <si>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</si>
  <si>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</si>
  <si>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</si>
  <si>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</si>
  <si>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</si>
  <si>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</si>
  <si>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</si>
  <si>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</si>
  <si>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</si>
  <si>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</si>
  <si>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</si>
  <si>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</si>
  <si>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</si>
  <si>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</si>
  <si>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</si>
  <si>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</si>
  <si>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</si>
  <si>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</si>
  <si>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</si>
  <si>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</si>
  <si>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</si>
  <si>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</si>
  <si>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</si>
  <si>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</si>
  <si>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</si>
  <si>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</si>
  <si>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</si>
  <si>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</si>
  <si>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</si>
  <si>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</si>
  <si>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</si>
  <si>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</si>
  <si>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</si>
  <si>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</si>
  <si>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</si>
  <si>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</si>
  <si>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</si>
  <si>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</si>
  <si>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</si>
  <si>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</si>
  <si>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</si>
  <si>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</si>
  <si>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</si>
  <si>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</si>
  <si>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</si>
  <si>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</si>
  <si>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</si>
  <si>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</si>
  <si>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</si>
  <si>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</si>
  <si>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</si>
  <si>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</si>
  <si>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</si>
  <si>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</si>
  <si>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</si>
  <si>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</si>
  <si>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</si>
  <si>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</si>
  <si>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</si>
  <si>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</si>
  <si>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</si>
  <si>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</si>
  <si>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</si>
  <si>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</si>
  <si>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</si>
  <si>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</si>
  <si>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</si>
  <si>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</si>
  <si>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</si>
  <si>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</si>
  <si>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</si>
  <si>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</si>
  <si>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</si>
  <si>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</si>
  <si>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</si>
  <si>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</si>
  <si>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</si>
  <si>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</si>
  <si>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</si>
  <si>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</si>
  <si>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</si>
  <si>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</si>
  <si>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</si>
  <si>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</si>
  <si>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</si>
  <si>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</si>
  <si>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</si>
  <si>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</si>
  <si>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</si>
  <si>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</si>
  <si>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</si>
  <si>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</si>
  <si>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</si>
  <si>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</si>
  <si>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</si>
  <si>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</si>
  <si>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</si>
  <si>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</si>
  <si>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</si>
  <si>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</si>
  <si>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</si>
  <si>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</si>
  <si>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</si>
  <si>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</si>
  <si>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</si>
  <si>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</si>
  <si>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</si>
  <si>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</si>
  <si>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</si>
  <si>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</si>
  <si>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</si>
  <si>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</si>
  <si>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</si>
  <si>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</si>
  <si>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</si>
  <si>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</si>
  <si>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</si>
  <si>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</si>
  <si>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</si>
  <si>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</si>
  <si>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</si>
  <si>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</si>
  <si>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</si>
  <si>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</si>
  <si>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</si>
  <si>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</si>
  <si>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</si>
  <si>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</si>
  <si>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</si>
  <si>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</si>
  <si>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</si>
  <si>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</si>
  <si>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</si>
  <si>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</si>
  <si>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</si>
  <si>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</si>
  <si>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</si>
  <si>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</si>
  <si>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</si>
  <si>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</si>
  <si>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</si>
  <si>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</si>
  <si>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</si>
  <si>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</si>
  <si>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</si>
  <si>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</si>
  <si>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</si>
  <si>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</si>
  <si>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</si>
  <si>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</si>
  <si>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</si>
  <si>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</si>
  <si>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</si>
  <si>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</si>
  <si>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</si>
  <si>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</si>
  <si>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</si>
  <si>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ПСД</t>
  </si>
  <si>
    <t>проектирование</t>
  </si>
  <si>
    <t>G_3543</t>
  </si>
  <si>
    <t>Строительство ТП 15/0.4 кВ, ЛЭП 15 кВ от ВЛ 15-211 (инв.№ 5114823) в п.Ермаково Правдинского района</t>
  </si>
  <si>
    <t>0,878 км, 1 МВА</t>
  </si>
  <si>
    <t>Сметная стоимость проекта в ценах 3 кв. 2015 года с НДС, млн. руб.</t>
  </si>
  <si>
    <r>
      <rPr>
        <b/>
        <sz val="11"/>
        <rFont val="Times New Roman"/>
        <family val="1"/>
        <charset val="204"/>
      </rPr>
      <t>ПИР+СМР+оборуд.:</t>
    </r>
    <r>
      <rPr>
        <sz val="11"/>
        <rFont val="Times New Roman"/>
        <family val="1"/>
        <charset val="204"/>
      </rPr>
      <t xml:space="preserve"> ООО "МПК-Энерго" дог.690 от 26.08.15</t>
    </r>
  </si>
  <si>
    <t>ТМГ</t>
  </si>
  <si>
    <t>ВЛ</t>
  </si>
  <si>
    <t>КЛ</t>
  </si>
  <si>
    <t>ж/б СВ110-2-2а</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</si>
</sst>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6" fillId="0" borderId="51" xfId="2" applyFont="1" applyFill="1" applyBorder="1" applyAlignment="1">
      <alignment horizontal="center" vertical="center" wrapText="1"/>
    </xf>
    <xf numFmtId="0" fontId="36" fillId="0" borderId="52"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xf>
    <xf numFmtId="0" fontId="36" fillId="0" borderId="51" xfId="2" applyFont="1" applyBorder="1" applyAlignment="1">
      <alignment horizontal="center" vertical="center" wrapText="1"/>
    </xf>
    <xf numFmtId="0" fontId="40" fillId="0" borderId="51" xfId="2" applyFont="1" applyFill="1" applyBorder="1" applyAlignment="1">
      <alignment horizontal="center" vertical="center" wrapText="1"/>
    </xf>
    <xf numFmtId="0" fontId="11" fillId="0" borderId="6" xfId="52" applyFont="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36" fillId="0" borderId="6" xfId="2" applyFont="1" applyFill="1" applyBorder="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8297104"/>
        <c:axId val="678298672"/>
      </c:lineChart>
      <c:catAx>
        <c:axId val="678297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8298672"/>
        <c:crosses val="autoZero"/>
        <c:auto val="1"/>
        <c:lblAlgn val="ctr"/>
        <c:lblOffset val="100"/>
        <c:noMultiLvlLbl val="0"/>
      </c:catAx>
      <c:valAx>
        <c:axId val="678298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8297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row r="9">
          <cell r="A9" t="str">
            <v xml:space="preserve">                         АО "Янтарьэнерго"                         </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1" t="s">
        <v>552</v>
      </c>
      <c r="B5" s="361"/>
      <c r="C5" s="361"/>
      <c r="D5" s="189"/>
      <c r="E5" s="189"/>
      <c r="F5" s="189"/>
      <c r="G5" s="189"/>
      <c r="H5" s="189"/>
      <c r="I5" s="189"/>
      <c r="J5" s="189"/>
    </row>
    <row r="6" spans="1:22" s="12" customFormat="1" ht="18.75" x14ac:dyDescent="0.3">
      <c r="A6" s="17"/>
      <c r="F6" s="16"/>
      <c r="G6" s="16"/>
      <c r="H6" s="15"/>
    </row>
    <row r="7" spans="1:22" s="12" customFormat="1" ht="18.75" x14ac:dyDescent="0.2">
      <c r="A7" s="365" t="s">
        <v>10</v>
      </c>
      <c r="B7" s="365"/>
      <c r="C7" s="3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602</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2" t="s">
        <v>9</v>
      </c>
      <c r="B10" s="362"/>
      <c r="C10" s="3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4" t="s">
        <v>731</v>
      </c>
      <c r="B12" s="364"/>
      <c r="C12" s="364"/>
      <c r="D12" s="8"/>
      <c r="E12" s="8"/>
      <c r="F12" s="8"/>
      <c r="G12" s="8"/>
      <c r="H12" s="8"/>
      <c r="I12" s="13"/>
      <c r="J12" s="13"/>
      <c r="K12" s="13"/>
      <c r="L12" s="13"/>
      <c r="M12" s="13"/>
      <c r="N12" s="13"/>
      <c r="O12" s="13"/>
      <c r="P12" s="13"/>
      <c r="Q12" s="13"/>
      <c r="R12" s="13"/>
      <c r="S12" s="13"/>
      <c r="T12" s="13"/>
      <c r="U12" s="13"/>
      <c r="V12" s="13"/>
    </row>
    <row r="13" spans="1:22" s="12" customFormat="1" ht="18.75" x14ac:dyDescent="0.2">
      <c r="A13" s="362" t="s">
        <v>8</v>
      </c>
      <c r="B13" s="362"/>
      <c r="C13" s="3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67" t="s">
        <v>732</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2" t="s">
        <v>7</v>
      </c>
      <c r="B16" s="362"/>
      <c r="C16" s="3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534</v>
      </c>
      <c r="B18" s="364"/>
      <c r="C18" s="3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617</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8"/>
      <c r="B24" s="359"/>
      <c r="C24" s="36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6"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6"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6" t="s">
        <v>74</v>
      </c>
      <c r="C27" s="307" t="s">
        <v>700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6"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6"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6"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8"/>
      <c r="B39" s="359"/>
      <c r="C39" s="360"/>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8"/>
      <c r="B47" s="359"/>
      <c r="C47" s="36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1"/>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1"/>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O24" sqref="O2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row>
    <row r="5" spans="1:33" ht="18.75" x14ac:dyDescent="0.3">
      <c r="A5" s="72"/>
      <c r="B5" s="72"/>
      <c r="C5" s="72"/>
      <c r="D5" s="72"/>
      <c r="E5" s="72"/>
      <c r="F5" s="72"/>
      <c r="L5" s="72"/>
      <c r="M5" s="72"/>
      <c r="AG5" s="15"/>
    </row>
    <row r="6" spans="1:33"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c r="AD6" s="365"/>
      <c r="AE6" s="365"/>
      <c r="AF6" s="365"/>
      <c r="AG6" s="365"/>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row>
    <row r="9" spans="1:33" ht="18.75" customHeight="1"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93" t="str">
        <f>'1. паспорт местоположение'!A12:C12</f>
        <v>G_3543</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row>
    <row r="12" spans="1:33"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93" t="str">
        <f>'1. паспорт местоположение'!A15</f>
        <v>Строительство ТП 15/0.4 кВ, ЛЭП 15 кВ от ВЛ 15-211 (инв.№ 5114823) в п.Ермаково Правдинского района</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row>
    <row r="15" spans="1:33" ht="15.75" customHeight="1"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row>
    <row r="16" spans="1:33"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c r="AD16" s="466"/>
      <c r="AE16" s="466"/>
      <c r="AF16" s="466"/>
      <c r="AG16" s="466"/>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0" t="s">
        <v>519</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67" t="s">
        <v>201</v>
      </c>
      <c r="B20" s="467" t="s">
        <v>200</v>
      </c>
      <c r="C20" s="451" t="s">
        <v>199</v>
      </c>
      <c r="D20" s="451"/>
      <c r="E20" s="469" t="s">
        <v>198</v>
      </c>
      <c r="F20" s="469"/>
      <c r="G20" s="467" t="s">
        <v>721</v>
      </c>
      <c r="H20" s="461" t="s">
        <v>723</v>
      </c>
      <c r="I20" s="462"/>
      <c r="J20" s="462"/>
      <c r="K20" s="462"/>
      <c r="L20" s="461" t="s">
        <v>724</v>
      </c>
      <c r="M20" s="462"/>
      <c r="N20" s="462"/>
      <c r="O20" s="462"/>
      <c r="P20" s="461" t="s">
        <v>725</v>
      </c>
      <c r="Q20" s="462"/>
      <c r="R20" s="462"/>
      <c r="S20" s="462"/>
      <c r="T20" s="461" t="s">
        <v>726</v>
      </c>
      <c r="U20" s="462"/>
      <c r="V20" s="462"/>
      <c r="W20" s="462"/>
      <c r="X20" s="461" t="s">
        <v>727</v>
      </c>
      <c r="Y20" s="462"/>
      <c r="Z20" s="462"/>
      <c r="AA20" s="462"/>
      <c r="AB20" s="463" t="s">
        <v>557</v>
      </c>
      <c r="AC20" s="463"/>
      <c r="AD20" s="463"/>
      <c r="AE20" s="463"/>
      <c r="AF20" s="471" t="s">
        <v>197</v>
      </c>
      <c r="AG20" s="472"/>
      <c r="AH20" s="96"/>
      <c r="AI20" s="96"/>
      <c r="AJ20" s="96"/>
    </row>
    <row r="21" spans="1:36" ht="99.75" customHeight="1" x14ac:dyDescent="0.25">
      <c r="A21" s="468"/>
      <c r="B21" s="468"/>
      <c r="C21" s="451"/>
      <c r="D21" s="451"/>
      <c r="E21" s="469"/>
      <c r="F21" s="469"/>
      <c r="G21" s="468"/>
      <c r="H21" s="451" t="s">
        <v>3</v>
      </c>
      <c r="I21" s="451"/>
      <c r="J21" s="451" t="s">
        <v>722</v>
      </c>
      <c r="K21" s="451"/>
      <c r="L21" s="451" t="s">
        <v>3</v>
      </c>
      <c r="M21" s="451"/>
      <c r="N21" s="451" t="s">
        <v>196</v>
      </c>
      <c r="O21" s="451"/>
      <c r="P21" s="451" t="s">
        <v>3</v>
      </c>
      <c r="Q21" s="451"/>
      <c r="R21" s="451" t="s">
        <v>196</v>
      </c>
      <c r="S21" s="451"/>
      <c r="T21" s="464" t="s">
        <v>3</v>
      </c>
      <c r="U21" s="465"/>
      <c r="V21" s="464" t="s">
        <v>196</v>
      </c>
      <c r="W21" s="465"/>
      <c r="X21" s="459" t="s">
        <v>3</v>
      </c>
      <c r="Y21" s="460"/>
      <c r="Z21" s="459" t="s">
        <v>196</v>
      </c>
      <c r="AA21" s="460"/>
      <c r="AB21" s="459" t="s">
        <v>3</v>
      </c>
      <c r="AC21" s="460"/>
      <c r="AD21" s="459" t="s">
        <v>196</v>
      </c>
      <c r="AE21" s="460"/>
      <c r="AF21" s="473"/>
      <c r="AG21" s="474"/>
    </row>
    <row r="22" spans="1:36" ht="89.25" customHeight="1" x14ac:dyDescent="0.25">
      <c r="A22" s="458"/>
      <c r="B22" s="458"/>
      <c r="C22" s="93" t="s">
        <v>3</v>
      </c>
      <c r="D22" s="93" t="s">
        <v>193</v>
      </c>
      <c r="E22" s="95" t="s">
        <v>720</v>
      </c>
      <c r="F22" s="95" t="s">
        <v>195</v>
      </c>
      <c r="G22" s="458"/>
      <c r="H22" s="94" t="s">
        <v>498</v>
      </c>
      <c r="I22" s="94" t="s">
        <v>499</v>
      </c>
      <c r="J22" s="94" t="s">
        <v>498</v>
      </c>
      <c r="K22" s="94" t="s">
        <v>499</v>
      </c>
      <c r="L22" s="94" t="s">
        <v>498</v>
      </c>
      <c r="M22" s="94" t="s">
        <v>499</v>
      </c>
      <c r="N22" s="94" t="s">
        <v>498</v>
      </c>
      <c r="O22" s="94" t="s">
        <v>499</v>
      </c>
      <c r="P22" s="94" t="s">
        <v>498</v>
      </c>
      <c r="Q22" s="94" t="s">
        <v>499</v>
      </c>
      <c r="R22" s="94" t="s">
        <v>498</v>
      </c>
      <c r="S22" s="94" t="s">
        <v>499</v>
      </c>
      <c r="T22" s="198" t="s">
        <v>498</v>
      </c>
      <c r="U22" s="198" t="s">
        <v>499</v>
      </c>
      <c r="V22" s="198" t="s">
        <v>498</v>
      </c>
      <c r="W22" s="198" t="s">
        <v>499</v>
      </c>
      <c r="X22" s="198" t="s">
        <v>498</v>
      </c>
      <c r="Y22" s="198" t="s">
        <v>499</v>
      </c>
      <c r="Z22" s="198" t="s">
        <v>498</v>
      </c>
      <c r="AA22" s="198" t="s">
        <v>499</v>
      </c>
      <c r="AB22" s="198" t="s">
        <v>498</v>
      </c>
      <c r="AC22" s="198" t="s">
        <v>499</v>
      </c>
      <c r="AD22" s="198" t="s">
        <v>498</v>
      </c>
      <c r="AE22" s="198" t="s">
        <v>499</v>
      </c>
      <c r="AF22" s="93" t="s">
        <v>194</v>
      </c>
      <c r="AG22" s="93" t="s">
        <v>193</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192</v>
      </c>
      <c r="C24" s="89"/>
      <c r="D24" s="85"/>
      <c r="E24" s="83"/>
      <c r="F24" s="83"/>
      <c r="G24" s="92"/>
      <c r="H24" s="352"/>
      <c r="I24" s="352"/>
      <c r="J24" s="352">
        <f>SUM(J25:J29)</f>
        <v>0.107</v>
      </c>
      <c r="K24" s="352">
        <f>SUM(K25:K29)</f>
        <v>0.107</v>
      </c>
      <c r="L24" s="352"/>
      <c r="M24" s="352"/>
      <c r="N24" s="200"/>
      <c r="O24" s="352"/>
      <c r="P24" s="352"/>
      <c r="Q24" s="352"/>
      <c r="R24" s="352"/>
      <c r="S24" s="352"/>
      <c r="T24" s="352"/>
      <c r="U24" s="352"/>
      <c r="V24" s="352"/>
      <c r="W24" s="352"/>
      <c r="X24" s="352"/>
      <c r="Y24" s="352"/>
      <c r="Z24" s="352"/>
      <c r="AA24" s="352"/>
      <c r="AB24" s="352"/>
      <c r="AC24" s="352"/>
      <c r="AD24" s="352"/>
      <c r="AE24" s="352"/>
      <c r="AF24" s="352"/>
      <c r="AG24" s="200"/>
    </row>
    <row r="25" spans="1:36" ht="24" customHeight="1" x14ac:dyDescent="0.25">
      <c r="A25" s="87" t="s">
        <v>191</v>
      </c>
      <c r="B25" s="56" t="s">
        <v>190</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189</v>
      </c>
      <c r="B26" s="56" t="s">
        <v>188</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187</v>
      </c>
      <c r="B27" s="56" t="s">
        <v>454</v>
      </c>
      <c r="C27" s="56"/>
      <c r="D27" s="84"/>
      <c r="E27" s="84"/>
      <c r="F27" s="84"/>
      <c r="G27" s="56"/>
      <c r="H27" s="355"/>
      <c r="I27" s="355"/>
      <c r="J27" s="355"/>
      <c r="K27" s="355"/>
      <c r="L27" s="355"/>
      <c r="M27" s="355"/>
      <c r="N27" s="200"/>
      <c r="O27" s="354"/>
      <c r="P27" s="354"/>
      <c r="Q27" s="354"/>
      <c r="R27" s="354"/>
      <c r="S27" s="354"/>
      <c r="T27" s="354"/>
      <c r="U27" s="354"/>
      <c r="V27" s="354"/>
      <c r="W27" s="354"/>
      <c r="X27" s="354"/>
      <c r="Y27" s="354"/>
      <c r="Z27" s="354"/>
      <c r="AA27" s="354"/>
      <c r="AB27" s="354"/>
      <c r="AC27" s="354"/>
      <c r="AD27" s="354"/>
      <c r="AE27" s="354"/>
      <c r="AF27" s="354"/>
      <c r="AG27" s="200"/>
    </row>
    <row r="28" spans="1:36" x14ac:dyDescent="0.25">
      <c r="A28" s="87" t="s">
        <v>186</v>
      </c>
      <c r="B28" s="56" t="s">
        <v>185</v>
      </c>
      <c r="C28" s="56"/>
      <c r="D28" s="84"/>
      <c r="E28" s="84"/>
      <c r="F28" s="84"/>
      <c r="G28" s="56"/>
      <c r="H28" s="355"/>
      <c r="I28" s="355"/>
      <c r="J28" s="355">
        <v>9.0677966101694901E-2</v>
      </c>
      <c r="K28" s="355">
        <v>9.0677966101694901E-2</v>
      </c>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184</v>
      </c>
      <c r="B29" s="91" t="s">
        <v>183</v>
      </c>
      <c r="C29" s="56"/>
      <c r="D29" s="84"/>
      <c r="E29" s="84"/>
      <c r="F29" s="84"/>
      <c r="G29" s="56"/>
      <c r="H29" s="355"/>
      <c r="I29" s="355"/>
      <c r="J29" s="355">
        <v>1.63220338983051E-2</v>
      </c>
      <c r="K29" s="355">
        <v>1.63220338983051E-2</v>
      </c>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182</v>
      </c>
      <c r="C30" s="89"/>
      <c r="D30" s="85"/>
      <c r="E30" s="85"/>
      <c r="F30" s="85"/>
      <c r="G30" s="56"/>
      <c r="H30" s="355"/>
      <c r="I30" s="355"/>
      <c r="J30" s="352">
        <f>SUM(J31:J34)</f>
        <v>3.9</v>
      </c>
      <c r="K30" s="352">
        <f>SUM(K31:K34)</f>
        <v>3.5249999999999999</v>
      </c>
      <c r="L30" s="355"/>
      <c r="M30" s="355"/>
      <c r="N30" s="200"/>
      <c r="O30" s="354"/>
      <c r="P30" s="354"/>
      <c r="Q30" s="354"/>
      <c r="R30" s="354"/>
      <c r="S30" s="354"/>
      <c r="T30" s="354"/>
      <c r="U30" s="354"/>
      <c r="V30" s="354"/>
      <c r="W30" s="354"/>
      <c r="X30" s="354"/>
      <c r="Y30" s="354"/>
      <c r="Z30" s="354"/>
      <c r="AA30" s="354"/>
      <c r="AB30" s="354"/>
      <c r="AC30" s="354"/>
      <c r="AD30" s="354"/>
      <c r="AE30" s="354"/>
      <c r="AF30" s="354"/>
      <c r="AG30" s="200"/>
    </row>
    <row r="31" spans="1:36" x14ac:dyDescent="0.25">
      <c r="A31" s="90" t="s">
        <v>181</v>
      </c>
      <c r="B31" s="56" t="s">
        <v>180</v>
      </c>
      <c r="C31" s="89"/>
      <c r="D31" s="85"/>
      <c r="E31" s="85"/>
      <c r="F31" s="85"/>
      <c r="G31" s="56"/>
      <c r="H31" s="355"/>
      <c r="I31" s="355"/>
      <c r="J31" s="355">
        <v>0.375</v>
      </c>
      <c r="K31" s="355"/>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179</v>
      </c>
      <c r="B32" s="56" t="s">
        <v>178</v>
      </c>
      <c r="C32" s="89"/>
      <c r="D32" s="85"/>
      <c r="E32" s="85"/>
      <c r="F32" s="85"/>
      <c r="G32" s="56"/>
      <c r="H32" s="355"/>
      <c r="I32" s="355"/>
      <c r="J32" s="355">
        <v>1.3881749999999999</v>
      </c>
      <c r="K32" s="355">
        <v>1.3881749999999999</v>
      </c>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177</v>
      </c>
      <c r="B33" s="56" t="s">
        <v>176</v>
      </c>
      <c r="C33" s="89"/>
      <c r="D33" s="85"/>
      <c r="E33" s="85"/>
      <c r="F33" s="85"/>
      <c r="G33" s="56"/>
      <c r="H33" s="355"/>
      <c r="I33" s="355"/>
      <c r="J33" s="355">
        <v>2.0183629999999999</v>
      </c>
      <c r="K33" s="355">
        <v>2.0183629999999999</v>
      </c>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175</v>
      </c>
      <c r="B34" s="56" t="s">
        <v>174</v>
      </c>
      <c r="C34" s="89"/>
      <c r="D34" s="85"/>
      <c r="E34" s="85"/>
      <c r="F34" s="85"/>
      <c r="G34" s="56"/>
      <c r="H34" s="355"/>
      <c r="I34" s="355"/>
      <c r="J34" s="355">
        <v>0.118462</v>
      </c>
      <c r="K34" s="355">
        <v>0.118462</v>
      </c>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173</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172</v>
      </c>
      <c r="B36" s="86" t="s">
        <v>171</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170</v>
      </c>
      <c r="B37" s="86" t="s">
        <v>160</v>
      </c>
      <c r="C37" s="86"/>
      <c r="D37" s="85"/>
      <c r="E37" s="56"/>
      <c r="F37" s="56"/>
      <c r="G37" s="56"/>
      <c r="H37" s="355"/>
      <c r="I37" s="355"/>
      <c r="J37" s="355"/>
      <c r="K37" s="355"/>
      <c r="L37" s="355"/>
      <c r="M37" s="355"/>
      <c r="N37" s="200"/>
      <c r="O37" s="354"/>
      <c r="P37" s="354"/>
      <c r="Q37" s="354"/>
      <c r="R37" s="354"/>
      <c r="S37" s="354"/>
      <c r="T37" s="354"/>
      <c r="U37" s="354"/>
      <c r="V37" s="354"/>
      <c r="W37" s="354"/>
      <c r="X37" s="354"/>
      <c r="Y37" s="354"/>
      <c r="Z37" s="354"/>
      <c r="AA37" s="354"/>
      <c r="AB37" s="354"/>
      <c r="AC37" s="354"/>
      <c r="AD37" s="354"/>
      <c r="AE37" s="354"/>
      <c r="AF37" s="354"/>
      <c r="AG37" s="200"/>
    </row>
    <row r="38" spans="1:33" x14ac:dyDescent="0.25">
      <c r="A38" s="87" t="s">
        <v>169</v>
      </c>
      <c r="B38" s="86" t="s">
        <v>158</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168</v>
      </c>
      <c r="B39" s="56" t="s">
        <v>156</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167</v>
      </c>
      <c r="B40" s="56" t="s">
        <v>154</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166</v>
      </c>
      <c r="B41" s="56" t="s">
        <v>152</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165</v>
      </c>
      <c r="B42" s="86" t="s">
        <v>150</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164</v>
      </c>
      <c r="C43" s="89"/>
      <c r="D43" s="85"/>
      <c r="E43" s="56"/>
      <c r="F43" s="56"/>
      <c r="G43" s="56"/>
      <c r="H43" s="355"/>
      <c r="I43" s="355"/>
      <c r="J43" s="355"/>
      <c r="K43" s="355"/>
      <c r="L43" s="355"/>
      <c r="M43" s="355"/>
      <c r="N43" s="200"/>
      <c r="O43" s="354"/>
      <c r="P43" s="354"/>
      <c r="Q43" s="354"/>
      <c r="R43" s="354"/>
      <c r="S43" s="354"/>
      <c r="T43" s="354"/>
      <c r="U43" s="354"/>
      <c r="V43" s="354"/>
      <c r="W43" s="354"/>
      <c r="X43" s="354"/>
      <c r="Y43" s="354"/>
      <c r="Z43" s="354"/>
      <c r="AA43" s="354"/>
      <c r="AB43" s="354"/>
      <c r="AC43" s="354"/>
      <c r="AD43" s="354"/>
      <c r="AE43" s="354"/>
      <c r="AF43" s="354"/>
      <c r="AG43" s="200"/>
    </row>
    <row r="44" spans="1:33" x14ac:dyDescent="0.25">
      <c r="A44" s="87" t="s">
        <v>163</v>
      </c>
      <c r="B44" s="56" t="s">
        <v>162</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161</v>
      </c>
      <c r="B45" s="56" t="s">
        <v>160</v>
      </c>
      <c r="C45" s="56"/>
      <c r="D45" s="85"/>
      <c r="E45" s="56"/>
      <c r="F45" s="56"/>
      <c r="G45" s="56"/>
      <c r="H45" s="355"/>
      <c r="I45" s="355"/>
      <c r="J45" s="355"/>
      <c r="K45" s="355"/>
      <c r="L45" s="355"/>
      <c r="M45" s="355"/>
      <c r="N45" s="200"/>
      <c r="O45" s="354"/>
      <c r="P45" s="354"/>
      <c r="Q45" s="354"/>
      <c r="R45" s="354"/>
      <c r="S45" s="354"/>
      <c r="T45" s="354"/>
      <c r="U45" s="354"/>
      <c r="V45" s="354"/>
      <c r="W45" s="354"/>
      <c r="X45" s="354"/>
      <c r="Y45" s="354"/>
      <c r="Z45" s="354"/>
      <c r="AA45" s="354"/>
      <c r="AB45" s="354"/>
      <c r="AC45" s="354"/>
      <c r="AD45" s="354"/>
      <c r="AE45" s="354"/>
      <c r="AF45" s="354"/>
      <c r="AG45" s="200"/>
    </row>
    <row r="46" spans="1:33" x14ac:dyDescent="0.25">
      <c r="A46" s="87" t="s">
        <v>159</v>
      </c>
      <c r="B46" s="56" t="s">
        <v>158</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157</v>
      </c>
      <c r="B47" s="56" t="s">
        <v>156</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155</v>
      </c>
      <c r="B48" s="56" t="s">
        <v>154</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153</v>
      </c>
      <c r="B49" s="56" t="s">
        <v>152</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151</v>
      </c>
      <c r="B50" s="86" t="s">
        <v>150</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149</v>
      </c>
      <c r="C51" s="89"/>
      <c r="D51" s="85"/>
      <c r="E51" s="85"/>
      <c r="F51" s="85"/>
      <c r="G51" s="56"/>
      <c r="H51" s="355"/>
      <c r="I51" s="355"/>
      <c r="J51" s="355"/>
      <c r="K51" s="355"/>
      <c r="L51" s="355"/>
      <c r="M51" s="355"/>
      <c r="N51" s="200"/>
      <c r="O51" s="354"/>
      <c r="P51" s="354"/>
      <c r="Q51" s="354"/>
      <c r="R51" s="354"/>
      <c r="S51" s="354"/>
      <c r="T51" s="354"/>
      <c r="U51" s="354"/>
      <c r="V51" s="354"/>
      <c r="W51" s="354"/>
      <c r="X51" s="354"/>
      <c r="Y51" s="354"/>
      <c r="Z51" s="354"/>
      <c r="AA51" s="354"/>
      <c r="AB51" s="354"/>
      <c r="AC51" s="354"/>
      <c r="AD51" s="354"/>
      <c r="AE51" s="354"/>
      <c r="AF51" s="354"/>
      <c r="AG51" s="200"/>
    </row>
    <row r="52" spans="1:33" x14ac:dyDescent="0.25">
      <c r="A52" s="87" t="s">
        <v>148</v>
      </c>
      <c r="B52" s="56" t="s">
        <v>147</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146</v>
      </c>
      <c r="B53" s="56" t="s">
        <v>140</v>
      </c>
      <c r="C53" s="56"/>
      <c r="D53" s="85"/>
      <c r="E53" s="85"/>
      <c r="F53" s="85"/>
      <c r="G53" s="56"/>
      <c r="H53" s="355"/>
      <c r="I53" s="355"/>
      <c r="J53" s="355"/>
      <c r="K53" s="355"/>
      <c r="L53" s="355"/>
      <c r="M53" s="355"/>
      <c r="N53" s="200"/>
      <c r="O53" s="354"/>
      <c r="P53" s="354"/>
      <c r="Q53" s="354"/>
      <c r="R53" s="354"/>
      <c r="S53" s="354"/>
      <c r="T53" s="354"/>
      <c r="U53" s="354"/>
      <c r="V53" s="354"/>
      <c r="W53" s="354"/>
      <c r="X53" s="354"/>
      <c r="Y53" s="354"/>
      <c r="Z53" s="354"/>
      <c r="AA53" s="354"/>
      <c r="AB53" s="354"/>
      <c r="AC53" s="354"/>
      <c r="AD53" s="354"/>
      <c r="AE53" s="354"/>
      <c r="AF53" s="354"/>
      <c r="AG53" s="200"/>
    </row>
    <row r="54" spans="1:33" x14ac:dyDescent="0.25">
      <c r="A54" s="87" t="s">
        <v>145</v>
      </c>
      <c r="B54" s="86" t="s">
        <v>139</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144</v>
      </c>
      <c r="B55" s="86" t="s">
        <v>138</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143</v>
      </c>
      <c r="B56" s="86" t="s">
        <v>137</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142</v>
      </c>
      <c r="B57" s="86" t="s">
        <v>136</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243</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141</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237</v>
      </c>
      <c r="B60" s="88" t="s">
        <v>162</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238</v>
      </c>
      <c r="B61" s="88" t="s">
        <v>160</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239</v>
      </c>
      <c r="B62" s="88" t="s">
        <v>158</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240</v>
      </c>
      <c r="B63" s="88" t="s">
        <v>242</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241</v>
      </c>
      <c r="B64" s="86" t="s">
        <v>136</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77"/>
      <c r="C66" s="477"/>
      <c r="D66" s="477"/>
      <c r="E66" s="477"/>
      <c r="F66" s="477"/>
      <c r="G66" s="477"/>
      <c r="H66" s="477"/>
      <c r="I66" s="477"/>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78"/>
      <c r="C68" s="478"/>
      <c r="D68" s="478"/>
      <c r="E68" s="478"/>
      <c r="F68" s="478"/>
      <c r="G68" s="478"/>
      <c r="H68" s="478"/>
      <c r="I68" s="478"/>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77"/>
      <c r="C70" s="477"/>
      <c r="D70" s="477"/>
      <c r="E70" s="477"/>
      <c r="F70" s="477"/>
      <c r="G70" s="477"/>
      <c r="H70" s="477"/>
      <c r="I70" s="477"/>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77"/>
      <c r="C72" s="477"/>
      <c r="D72" s="477"/>
      <c r="E72" s="477"/>
      <c r="F72" s="477"/>
      <c r="G72" s="477"/>
      <c r="H72" s="477"/>
      <c r="I72" s="477"/>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78"/>
      <c r="C73" s="478"/>
      <c r="D73" s="478"/>
      <c r="E73" s="478"/>
      <c r="F73" s="478"/>
      <c r="G73" s="478"/>
      <c r="H73" s="478"/>
      <c r="I73" s="478"/>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77"/>
      <c r="C74" s="477"/>
      <c r="D74" s="477"/>
      <c r="E74" s="477"/>
      <c r="F74" s="477"/>
      <c r="G74" s="477"/>
      <c r="H74" s="477"/>
      <c r="I74" s="477"/>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75"/>
      <c r="C75" s="475"/>
      <c r="D75" s="475"/>
      <c r="E75" s="475"/>
      <c r="F75" s="475"/>
      <c r="G75" s="475"/>
      <c r="H75" s="475"/>
      <c r="I75" s="475"/>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76"/>
      <c r="C77" s="476"/>
      <c r="D77" s="476"/>
      <c r="E77" s="476"/>
      <c r="F77" s="476"/>
      <c r="G77" s="476"/>
      <c r="H77" s="476"/>
      <c r="I77" s="476"/>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5"/>
    </row>
    <row r="7" spans="1:48" ht="18.75" x14ac:dyDescent="0.25">
      <c r="A7" s="365" t="s">
        <v>10</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c r="AP9" s="393"/>
      <c r="AQ9" s="393"/>
      <c r="AR9" s="393"/>
      <c r="AS9" s="393"/>
      <c r="AT9" s="393"/>
      <c r="AU9" s="393"/>
      <c r="AV9" s="393"/>
    </row>
    <row r="10" spans="1:48" ht="15.75" x14ac:dyDescent="0.25">
      <c r="A10" s="362" t="s">
        <v>9</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393" t="str">
        <f>'1. паспорт местоположение'!A12:C12</f>
        <v>G_3543</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c r="AD12" s="393"/>
      <c r="AE12" s="393"/>
      <c r="AF12" s="393"/>
      <c r="AG12" s="393"/>
      <c r="AH12" s="393"/>
      <c r="AI12" s="393"/>
      <c r="AJ12" s="393"/>
      <c r="AK12" s="393"/>
      <c r="AL12" s="393"/>
      <c r="AM12" s="393"/>
      <c r="AN12" s="393"/>
      <c r="AO12" s="393"/>
      <c r="AP12" s="393"/>
      <c r="AQ12" s="393"/>
      <c r="AR12" s="393"/>
      <c r="AS12" s="393"/>
      <c r="AT12" s="393"/>
      <c r="AU12" s="393"/>
      <c r="AV12" s="393"/>
    </row>
    <row r="13" spans="1:48" ht="15.75" x14ac:dyDescent="0.25">
      <c r="A13" s="362" t="s">
        <v>8</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row>
    <row r="15" spans="1:48" x14ac:dyDescent="0.25">
      <c r="A15" s="393" t="str">
        <f>'1. паспорт местоположение'!A15</f>
        <v>Строительство ТП 15/0.4 кВ, ЛЭП 15 кВ от ВЛ 15-211 (инв.№ 5114823) в п.Ермаково Правдинского района</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62" t="s">
        <v>7</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6" customFormat="1"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5"/>
      <c r="AO20" s="425"/>
      <c r="AP20" s="425"/>
      <c r="AQ20" s="425"/>
      <c r="AR20" s="425"/>
      <c r="AS20" s="425"/>
      <c r="AT20" s="425"/>
      <c r="AU20" s="425"/>
      <c r="AV20" s="425"/>
    </row>
    <row r="21" spans="1:48" s="26" customFormat="1" x14ac:dyDescent="0.25">
      <c r="A21" s="479" t="s">
        <v>532</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6" customFormat="1" ht="58.5" customHeight="1" x14ac:dyDescent="0.25">
      <c r="A22" s="480" t="s">
        <v>53</v>
      </c>
      <c r="B22" s="483" t="s">
        <v>25</v>
      </c>
      <c r="C22" s="480" t="s">
        <v>52</v>
      </c>
      <c r="D22" s="480" t="s">
        <v>51</v>
      </c>
      <c r="E22" s="486" t="s">
        <v>543</v>
      </c>
      <c r="F22" s="487"/>
      <c r="G22" s="487"/>
      <c r="H22" s="487"/>
      <c r="I22" s="487"/>
      <c r="J22" s="487"/>
      <c r="K22" s="487"/>
      <c r="L22" s="488"/>
      <c r="M22" s="480" t="s">
        <v>50</v>
      </c>
      <c r="N22" s="480" t="s">
        <v>49</v>
      </c>
      <c r="O22" s="480" t="s">
        <v>48</v>
      </c>
      <c r="P22" s="489" t="s">
        <v>273</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s="26" customFormat="1" ht="64.5" customHeight="1" x14ac:dyDescent="0.25">
      <c r="A23" s="481"/>
      <c r="B23" s="484"/>
      <c r="C23" s="481"/>
      <c r="D23" s="481"/>
      <c r="E23" s="495" t="s">
        <v>24</v>
      </c>
      <c r="F23" s="497" t="s">
        <v>140</v>
      </c>
      <c r="G23" s="497" t="s">
        <v>139</v>
      </c>
      <c r="H23" s="497" t="s">
        <v>138</v>
      </c>
      <c r="I23" s="501" t="s">
        <v>451</v>
      </c>
      <c r="J23" s="501" t="s">
        <v>452</v>
      </c>
      <c r="K23" s="501" t="s">
        <v>453</v>
      </c>
      <c r="L23" s="497" t="s">
        <v>80</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s="26"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70" t="s">
        <v>14</v>
      </c>
      <c r="AG24" s="170" t="s">
        <v>13</v>
      </c>
      <c r="AH24" s="171" t="s">
        <v>3</v>
      </c>
      <c r="AI24" s="171" t="s">
        <v>12</v>
      </c>
      <c r="AJ24" s="482"/>
      <c r="AK24" s="482"/>
      <c r="AL24" s="482"/>
      <c r="AM24" s="482"/>
      <c r="AN24" s="482"/>
      <c r="AO24" s="482"/>
      <c r="AP24" s="482"/>
      <c r="AQ24" s="492"/>
      <c r="AR24" s="489"/>
      <c r="AS24" s="489"/>
      <c r="AT24" s="489"/>
      <c r="AU24" s="489"/>
      <c r="AV24" s="49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62" sqref="B62"/>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04" t="s">
        <v>552</v>
      </c>
      <c r="B5" s="504"/>
      <c r="C5" s="99"/>
      <c r="D5" s="99"/>
      <c r="E5" s="99"/>
      <c r="F5" s="99"/>
      <c r="G5" s="99"/>
      <c r="H5" s="99"/>
    </row>
    <row r="6" spans="1:8" ht="18.75" x14ac:dyDescent="0.3">
      <c r="A6" s="175"/>
      <c r="B6" s="175"/>
      <c r="C6" s="175"/>
      <c r="D6" s="175"/>
      <c r="E6" s="175"/>
      <c r="F6" s="175"/>
      <c r="G6" s="175"/>
      <c r="H6" s="175"/>
    </row>
    <row r="7" spans="1:8" ht="18.75" x14ac:dyDescent="0.25">
      <c r="A7" s="365" t="s">
        <v>10</v>
      </c>
      <c r="B7" s="365"/>
      <c r="C7" s="174"/>
      <c r="D7" s="174"/>
      <c r="E7" s="174"/>
      <c r="F7" s="174"/>
      <c r="G7" s="174"/>
      <c r="H7" s="174"/>
    </row>
    <row r="8" spans="1:8" ht="18.75" x14ac:dyDescent="0.25">
      <c r="A8" s="174"/>
      <c r="B8" s="174"/>
      <c r="C8" s="174"/>
      <c r="D8" s="174"/>
      <c r="E8" s="174"/>
      <c r="F8" s="174"/>
      <c r="G8" s="174"/>
      <c r="H8" s="174"/>
    </row>
    <row r="9" spans="1:8" x14ac:dyDescent="0.25">
      <c r="A9" s="393" t="str">
        <f>'1. паспорт местоположение'!A9:C9</f>
        <v>Акционерное общество "Янтарьэнерго" ДЗО  ПАО "Россети"</v>
      </c>
      <c r="B9" s="393"/>
      <c r="C9" s="172"/>
      <c r="D9" s="172"/>
      <c r="E9" s="172"/>
      <c r="F9" s="172"/>
      <c r="G9" s="172"/>
      <c r="H9" s="172"/>
    </row>
    <row r="10" spans="1:8" x14ac:dyDescent="0.25">
      <c r="A10" s="362" t="s">
        <v>9</v>
      </c>
      <c r="B10" s="36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3" t="str">
        <f>'1. паспорт местоположение'!A12:C12</f>
        <v>G_3543</v>
      </c>
      <c r="B12" s="393"/>
      <c r="C12" s="172"/>
      <c r="D12" s="172"/>
      <c r="E12" s="172"/>
      <c r="F12" s="172"/>
      <c r="G12" s="172"/>
      <c r="H12" s="172"/>
    </row>
    <row r="13" spans="1:8" x14ac:dyDescent="0.25">
      <c r="A13" s="362" t="s">
        <v>8</v>
      </c>
      <c r="B13" s="362"/>
      <c r="C13" s="173"/>
      <c r="D13" s="173"/>
      <c r="E13" s="173"/>
      <c r="F13" s="173"/>
      <c r="G13" s="173"/>
      <c r="H13" s="173"/>
    </row>
    <row r="14" spans="1:8" ht="18.75" x14ac:dyDescent="0.25">
      <c r="A14" s="11"/>
      <c r="B14" s="11"/>
      <c r="C14" s="11"/>
      <c r="D14" s="11"/>
      <c r="E14" s="11"/>
      <c r="F14" s="11"/>
      <c r="G14" s="11"/>
      <c r="H14" s="11"/>
    </row>
    <row r="15" spans="1:8" ht="30.75" customHeight="1" x14ac:dyDescent="0.25">
      <c r="A15" s="508" t="str">
        <f>'1. паспорт местоположение'!A15:C15</f>
        <v>Строительство ТП 15/0.4 кВ, ЛЭП 15 кВ от ВЛ 15-211 (инв.№ 5114823) в п.Ермаково Правдинского района</v>
      </c>
      <c r="B15" s="509"/>
      <c r="C15" s="172"/>
      <c r="D15" s="172"/>
      <c r="E15" s="172"/>
      <c r="F15" s="172"/>
      <c r="G15" s="172"/>
      <c r="H15" s="172"/>
    </row>
    <row r="16" spans="1:8" x14ac:dyDescent="0.25">
      <c r="A16" s="362" t="s">
        <v>7</v>
      </c>
      <c r="B16" s="362"/>
      <c r="C16" s="173"/>
      <c r="D16" s="173"/>
      <c r="E16" s="173"/>
      <c r="F16" s="173"/>
      <c r="G16" s="173"/>
      <c r="H16" s="173"/>
    </row>
    <row r="17" spans="1:2" x14ac:dyDescent="0.25">
      <c r="B17" s="141"/>
    </row>
    <row r="18" spans="1:2" ht="33.75" customHeight="1" x14ac:dyDescent="0.25">
      <c r="A18" s="510" t="s">
        <v>533</v>
      </c>
      <c r="B18" s="511"/>
    </row>
    <row r="19" spans="1:2" x14ac:dyDescent="0.25">
      <c r="B19" s="49"/>
    </row>
    <row r="20" spans="1:2" ht="16.5" thickBot="1" x14ac:dyDescent="0.3">
      <c r="B20" s="142"/>
    </row>
    <row r="21" spans="1:2" ht="45" customHeight="1" thickBot="1" x14ac:dyDescent="0.3">
      <c r="A21" s="143" t="s">
        <v>398</v>
      </c>
      <c r="B21" s="356" t="str">
        <f>A15</f>
        <v>Строительство ТП 15/0.4 кВ, ЛЭП 15 кВ от ВЛ 15-211 (инв.№ 5114823) в п.Ермаково Правдинского района</v>
      </c>
    </row>
    <row r="22" spans="1:2" ht="16.5" thickBot="1" x14ac:dyDescent="0.3">
      <c r="A22" s="143" t="s">
        <v>399</v>
      </c>
      <c r="B22" s="144" t="str">
        <f>'1. паспорт местоположение'!C27</f>
        <v>Правдинский район</v>
      </c>
    </row>
    <row r="23" spans="1:2" ht="16.5" thickBot="1" x14ac:dyDescent="0.3">
      <c r="A23" s="143" t="s">
        <v>364</v>
      </c>
      <c r="B23" s="145" t="s">
        <v>728</v>
      </c>
    </row>
    <row r="24" spans="1:2" ht="16.5" thickBot="1" x14ac:dyDescent="0.3">
      <c r="A24" s="143" t="s">
        <v>400</v>
      </c>
      <c r="B24" s="145" t="s">
        <v>733</v>
      </c>
    </row>
    <row r="25" spans="1:2" ht="16.5" thickBot="1" x14ac:dyDescent="0.3">
      <c r="A25" s="146" t="s">
        <v>401</v>
      </c>
      <c r="B25" s="144" t="s">
        <v>402</v>
      </c>
    </row>
    <row r="26" spans="1:2" ht="16.5" thickBot="1" x14ac:dyDescent="0.3">
      <c r="A26" s="147" t="s">
        <v>403</v>
      </c>
      <c r="B26" s="148" t="s">
        <v>730</v>
      </c>
    </row>
    <row r="27" spans="1:2" ht="29.25" thickBot="1" x14ac:dyDescent="0.3">
      <c r="A27" s="155" t="s">
        <v>734</v>
      </c>
      <c r="B27" s="357">
        <f>4741300*1.18/1000000</f>
        <v>5.5947339999999999</v>
      </c>
    </row>
    <row r="28" spans="1:2" ht="16.5" thickBot="1" x14ac:dyDescent="0.3">
      <c r="A28" s="150" t="s">
        <v>404</v>
      </c>
      <c r="B28" s="150" t="s">
        <v>729</v>
      </c>
    </row>
    <row r="29" spans="1:2" ht="29.25" thickBot="1" x14ac:dyDescent="0.3">
      <c r="A29" s="156" t="s">
        <v>405</v>
      </c>
      <c r="B29" s="150"/>
    </row>
    <row r="30" spans="1:2" ht="29.25" thickBot="1" x14ac:dyDescent="0.3">
      <c r="A30" s="156" t="s">
        <v>406</v>
      </c>
      <c r="B30" s="150"/>
    </row>
    <row r="31" spans="1:2" ht="16.5" thickBot="1" x14ac:dyDescent="0.3">
      <c r="A31" s="150" t="s">
        <v>407</v>
      </c>
      <c r="B31" s="150"/>
    </row>
    <row r="32" spans="1:2" ht="29.25" thickBot="1" x14ac:dyDescent="0.3">
      <c r="A32" s="156" t="s">
        <v>408</v>
      </c>
      <c r="B32" s="150"/>
    </row>
    <row r="33" spans="1:2" ht="16.5" thickBot="1" x14ac:dyDescent="0.3">
      <c r="A33" s="150" t="s">
        <v>409</v>
      </c>
      <c r="B33" s="150"/>
    </row>
    <row r="34" spans="1:2" ht="16.5" thickBot="1" x14ac:dyDescent="0.3">
      <c r="A34" s="150" t="s">
        <v>410</v>
      </c>
      <c r="B34" s="150"/>
    </row>
    <row r="35" spans="1:2" ht="16.5" thickBot="1" x14ac:dyDescent="0.3">
      <c r="A35" s="150" t="s">
        <v>411</v>
      </c>
      <c r="B35" s="150"/>
    </row>
    <row r="36" spans="1:2" ht="16.5" thickBot="1" x14ac:dyDescent="0.3">
      <c r="A36" s="150" t="s">
        <v>412</v>
      </c>
      <c r="B36" s="150"/>
    </row>
    <row r="37" spans="1:2" ht="29.25" thickBot="1" x14ac:dyDescent="0.3">
      <c r="A37" s="156" t="s">
        <v>413</v>
      </c>
      <c r="B37" s="150"/>
    </row>
    <row r="38" spans="1:2" ht="16.5" thickBot="1" x14ac:dyDescent="0.3">
      <c r="A38" s="150" t="s">
        <v>409</v>
      </c>
      <c r="B38" s="150"/>
    </row>
    <row r="39" spans="1:2" ht="16.5" thickBot="1" x14ac:dyDescent="0.3">
      <c r="A39" s="150" t="s">
        <v>410</v>
      </c>
      <c r="B39" s="150"/>
    </row>
    <row r="40" spans="1:2" ht="16.5" thickBot="1" x14ac:dyDescent="0.3">
      <c r="A40" s="150" t="s">
        <v>411</v>
      </c>
      <c r="B40" s="150"/>
    </row>
    <row r="41" spans="1:2" ht="16.5" thickBot="1" x14ac:dyDescent="0.3">
      <c r="A41" s="150" t="s">
        <v>412</v>
      </c>
      <c r="B41" s="150"/>
    </row>
    <row r="42" spans="1:2" ht="29.25" thickBot="1" x14ac:dyDescent="0.3">
      <c r="A42" s="156" t="s">
        <v>414</v>
      </c>
      <c r="B42" s="150"/>
    </row>
    <row r="43" spans="1:2" ht="16.5" thickBot="1" x14ac:dyDescent="0.3">
      <c r="A43" s="150" t="s">
        <v>409</v>
      </c>
      <c r="B43" s="150"/>
    </row>
    <row r="44" spans="1:2" ht="16.5" thickBot="1" x14ac:dyDescent="0.3">
      <c r="A44" s="150" t="s">
        <v>410</v>
      </c>
      <c r="B44" s="150"/>
    </row>
    <row r="45" spans="1:2" ht="16.5" thickBot="1" x14ac:dyDescent="0.3">
      <c r="A45" s="150" t="s">
        <v>411</v>
      </c>
      <c r="B45" s="150"/>
    </row>
    <row r="46" spans="1:2" ht="16.5" thickBot="1" x14ac:dyDescent="0.3">
      <c r="A46" s="150" t="s">
        <v>412</v>
      </c>
      <c r="B46" s="150"/>
    </row>
    <row r="47" spans="1:2" ht="29.25" thickBot="1" x14ac:dyDescent="0.3">
      <c r="A47" s="149" t="s">
        <v>415</v>
      </c>
      <c r="B47" s="157"/>
    </row>
    <row r="48" spans="1:2" ht="16.5" thickBot="1" x14ac:dyDescent="0.3">
      <c r="A48" s="151" t="s">
        <v>407</v>
      </c>
      <c r="B48" s="157"/>
    </row>
    <row r="49" spans="1:2" ht="16.5" thickBot="1" x14ac:dyDescent="0.3">
      <c r="A49" s="151" t="s">
        <v>416</v>
      </c>
      <c r="B49" s="157"/>
    </row>
    <row r="50" spans="1:2" ht="16.5" thickBot="1" x14ac:dyDescent="0.3">
      <c r="A50" s="151" t="s">
        <v>417</v>
      </c>
      <c r="B50" s="157"/>
    </row>
    <row r="51" spans="1:2" ht="16.5" thickBot="1" x14ac:dyDescent="0.3">
      <c r="A51" s="151" t="s">
        <v>418</v>
      </c>
      <c r="B51" s="157"/>
    </row>
    <row r="52" spans="1:2" ht="16.5" thickBot="1" x14ac:dyDescent="0.3">
      <c r="A52" s="146" t="s">
        <v>419</v>
      </c>
      <c r="B52" s="158"/>
    </row>
    <row r="53" spans="1:2" ht="16.5" thickBot="1" x14ac:dyDescent="0.3">
      <c r="A53" s="146" t="s">
        <v>420</v>
      </c>
      <c r="B53" s="158"/>
    </row>
    <row r="54" spans="1:2" ht="16.5" thickBot="1" x14ac:dyDescent="0.3">
      <c r="A54" s="146" t="s">
        <v>421</v>
      </c>
      <c r="B54" s="158"/>
    </row>
    <row r="55" spans="1:2" ht="16.5" thickBot="1" x14ac:dyDescent="0.3">
      <c r="A55" s="147" t="s">
        <v>422</v>
      </c>
      <c r="B55" s="148"/>
    </row>
    <row r="56" spans="1:2" x14ac:dyDescent="0.25">
      <c r="A56" s="149" t="s">
        <v>423</v>
      </c>
      <c r="B56" s="505" t="s">
        <v>735</v>
      </c>
    </row>
    <row r="57" spans="1:2" x14ac:dyDescent="0.25">
      <c r="A57" s="153" t="s">
        <v>424</v>
      </c>
      <c r="B57" s="506"/>
    </row>
    <row r="58" spans="1:2" x14ac:dyDescent="0.25">
      <c r="A58" s="153" t="s">
        <v>425</v>
      </c>
      <c r="B58" s="506"/>
    </row>
    <row r="59" spans="1:2" x14ac:dyDescent="0.25">
      <c r="A59" s="153" t="s">
        <v>426</v>
      </c>
      <c r="B59" s="506"/>
    </row>
    <row r="60" spans="1:2" x14ac:dyDescent="0.25">
      <c r="A60" s="153" t="s">
        <v>427</v>
      </c>
      <c r="B60" s="506"/>
    </row>
    <row r="61" spans="1:2" ht="16.5" thickBot="1" x14ac:dyDescent="0.3">
      <c r="A61" s="154" t="s">
        <v>428</v>
      </c>
      <c r="B61" s="507"/>
    </row>
    <row r="62" spans="1:2" ht="30.75" thickBot="1" x14ac:dyDescent="0.3">
      <c r="A62" s="151" t="s">
        <v>429</v>
      </c>
      <c r="B62" s="152"/>
    </row>
    <row r="63" spans="1:2" ht="29.25" thickBot="1" x14ac:dyDescent="0.3">
      <c r="A63" s="146" t="s">
        <v>430</v>
      </c>
      <c r="B63" s="152"/>
    </row>
    <row r="64" spans="1:2" ht="16.5" thickBot="1" x14ac:dyDescent="0.3">
      <c r="A64" s="151" t="s">
        <v>407</v>
      </c>
      <c r="B64" s="159"/>
    </row>
    <row r="65" spans="1:2" ht="16.5" thickBot="1" x14ac:dyDescent="0.3">
      <c r="A65" s="151" t="s">
        <v>431</v>
      </c>
      <c r="B65" s="152"/>
    </row>
    <row r="66" spans="1:2" ht="16.5" thickBot="1" x14ac:dyDescent="0.3">
      <c r="A66" s="151" t="s">
        <v>432</v>
      </c>
      <c r="B66" s="159"/>
    </row>
    <row r="67" spans="1:2" ht="30.75" thickBot="1" x14ac:dyDescent="0.3">
      <c r="A67" s="160" t="s">
        <v>433</v>
      </c>
      <c r="B67" s="176" t="s">
        <v>434</v>
      </c>
    </row>
    <row r="68" spans="1:2" ht="16.5" thickBot="1" x14ac:dyDescent="0.3">
      <c r="A68" s="146" t="s">
        <v>435</v>
      </c>
      <c r="B68" s="158"/>
    </row>
    <row r="69" spans="1:2" ht="16.5" thickBot="1" x14ac:dyDescent="0.3">
      <c r="A69" s="153" t="s">
        <v>436</v>
      </c>
      <c r="B69" s="161"/>
    </row>
    <row r="70" spans="1:2" ht="16.5" thickBot="1" x14ac:dyDescent="0.3">
      <c r="A70" s="153" t="s">
        <v>437</v>
      </c>
      <c r="B70" s="161"/>
    </row>
    <row r="71" spans="1:2" ht="16.5" thickBot="1" x14ac:dyDescent="0.3">
      <c r="A71" s="153" t="s">
        <v>438</v>
      </c>
      <c r="B71" s="161"/>
    </row>
    <row r="72" spans="1:2" ht="45.75" thickBot="1" x14ac:dyDescent="0.3">
      <c r="A72" s="162" t="s">
        <v>439</v>
      </c>
      <c r="B72" s="159" t="s">
        <v>440</v>
      </c>
    </row>
    <row r="73" spans="1:2" ht="28.5" x14ac:dyDescent="0.25">
      <c r="A73" s="149" t="s">
        <v>441</v>
      </c>
      <c r="B73" s="505" t="s">
        <v>442</v>
      </c>
    </row>
    <row r="74" spans="1:2" x14ac:dyDescent="0.25">
      <c r="A74" s="153" t="s">
        <v>443</v>
      </c>
      <c r="B74" s="506"/>
    </row>
    <row r="75" spans="1:2" x14ac:dyDescent="0.25">
      <c r="A75" s="153" t="s">
        <v>444</v>
      </c>
      <c r="B75" s="506"/>
    </row>
    <row r="76" spans="1:2" x14ac:dyDescent="0.25">
      <c r="A76" s="153" t="s">
        <v>445</v>
      </c>
      <c r="B76" s="506"/>
    </row>
    <row r="77" spans="1:2" x14ac:dyDescent="0.25">
      <c r="A77" s="153" t="s">
        <v>446</v>
      </c>
      <c r="B77" s="506"/>
    </row>
    <row r="78" spans="1:2" ht="16.5" thickBot="1" x14ac:dyDescent="0.3">
      <c r="A78" s="163" t="s">
        <v>447</v>
      </c>
      <c r="B78" s="507"/>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2" t="s">
        <v>604</v>
      </c>
    </row>
    <row r="2" spans="1:1" ht="25.5" customHeight="1" x14ac:dyDescent="0.25">
      <c r="A2" s="512"/>
    </row>
    <row r="3" spans="1:1" ht="25.5" customHeight="1" x14ac:dyDescent="0.25">
      <c r="A3" s="512"/>
    </row>
    <row r="4" spans="1:1" ht="25.5" customHeight="1" x14ac:dyDescent="0.25">
      <c r="A4" s="512"/>
    </row>
    <row r="5" spans="1:1" ht="25.5" customHeight="1" x14ac:dyDescent="0.25">
      <c r="A5" s="512"/>
    </row>
    <row r="6" spans="1:1" ht="23.25" customHeight="1" x14ac:dyDescent="0.25">
      <c r="A6" s="293">
        <v>2</v>
      </c>
    </row>
    <row r="7" spans="1:1" s="132" customFormat="1" ht="23.25" customHeight="1" x14ac:dyDescent="0.25">
      <c r="A7" s="297" t="s">
        <v>605</v>
      </c>
    </row>
    <row r="8" spans="1:1" ht="31.5" customHeight="1" x14ac:dyDescent="0.25">
      <c r="A8" s="294" t="s">
        <v>614</v>
      </c>
    </row>
    <row r="9" spans="1:1" ht="45.75" customHeight="1" x14ac:dyDescent="0.25">
      <c r="A9" s="294" t="s">
        <v>615</v>
      </c>
    </row>
    <row r="10" spans="1:1" ht="33.75" customHeight="1" x14ac:dyDescent="0.25">
      <c r="A10" s="294" t="s">
        <v>616</v>
      </c>
    </row>
    <row r="11" spans="1:1" ht="23.25" customHeight="1" x14ac:dyDescent="0.25">
      <c r="A11" s="294" t="s">
        <v>617</v>
      </c>
    </row>
    <row r="12" spans="1:1" ht="23.25" customHeight="1" x14ac:dyDescent="0.25">
      <c r="A12" s="294" t="s">
        <v>618</v>
      </c>
    </row>
    <row r="13" spans="1:1" ht="33" customHeight="1" x14ac:dyDescent="0.25">
      <c r="A13" s="294" t="s">
        <v>619</v>
      </c>
    </row>
    <row r="14" spans="1:1" ht="23.25" customHeight="1" x14ac:dyDescent="0.25">
      <c r="A14" s="294" t="s">
        <v>620</v>
      </c>
    </row>
    <row r="15" spans="1:1" ht="23.25" customHeight="1" x14ac:dyDescent="0.25">
      <c r="A15" s="295" t="s">
        <v>621</v>
      </c>
    </row>
    <row r="16" spans="1:1" ht="34.5" customHeight="1" x14ac:dyDescent="0.25">
      <c r="A16" s="295" t="s">
        <v>622</v>
      </c>
    </row>
    <row r="17" spans="1:1" ht="39.75" customHeight="1" x14ac:dyDescent="0.25">
      <c r="A17" s="295" t="s">
        <v>623</v>
      </c>
    </row>
    <row r="18" spans="1:1" ht="40.5" customHeight="1" x14ac:dyDescent="0.25">
      <c r="A18" s="295" t="s">
        <v>624</v>
      </c>
    </row>
    <row r="19" spans="1:1" ht="48.75" customHeight="1" x14ac:dyDescent="0.25">
      <c r="A19" s="295" t="s">
        <v>622</v>
      </c>
    </row>
    <row r="20" spans="1:1" ht="39" customHeight="1" x14ac:dyDescent="0.25">
      <c r="A20" s="294" t="s">
        <v>623</v>
      </c>
    </row>
    <row r="21" spans="1:1" ht="39.75" customHeight="1" x14ac:dyDescent="0.25">
      <c r="A21" s="294" t="s">
        <v>625</v>
      </c>
    </row>
    <row r="22" spans="1:1" ht="35.25" customHeight="1" x14ac:dyDescent="0.25">
      <c r="A22" s="294" t="s">
        <v>626</v>
      </c>
    </row>
    <row r="23" spans="1:1" ht="35.25" customHeight="1" x14ac:dyDescent="0.25">
      <c r="A23" s="294" t="s">
        <v>627</v>
      </c>
    </row>
    <row r="24" spans="1:1" ht="57.75" customHeight="1" x14ac:dyDescent="0.25">
      <c r="A24" s="294" t="s">
        <v>628</v>
      </c>
    </row>
    <row r="25" spans="1:1" s="132" customFormat="1" ht="23.25" customHeight="1" x14ac:dyDescent="0.25">
      <c r="A25" s="297" t="s">
        <v>629</v>
      </c>
    </row>
    <row r="26" spans="1:1" ht="36.75" customHeight="1" x14ac:dyDescent="0.25">
      <c r="A26" s="294" t="s">
        <v>630</v>
      </c>
    </row>
    <row r="27" spans="1:1" ht="23.25" customHeight="1" x14ac:dyDescent="0.25">
      <c r="A27" s="294" t="s">
        <v>631</v>
      </c>
    </row>
    <row r="28" spans="1:1" ht="30.75" customHeight="1" x14ac:dyDescent="0.25">
      <c r="A28" s="294" t="s">
        <v>632</v>
      </c>
    </row>
    <row r="29" spans="1:1" s="296" customFormat="1" ht="23.25" customHeight="1" x14ac:dyDescent="0.25">
      <c r="A29" s="294" t="s">
        <v>633</v>
      </c>
    </row>
    <row r="30" spans="1:1" s="296" customFormat="1" ht="23.25" customHeight="1" x14ac:dyDescent="0.25">
      <c r="A30" s="294" t="s">
        <v>634</v>
      </c>
    </row>
    <row r="31" spans="1:1" ht="23.25" customHeight="1" x14ac:dyDescent="0.25">
      <c r="A31" s="294" t="s">
        <v>635</v>
      </c>
    </row>
    <row r="32" spans="1:1" ht="23.25" customHeight="1" x14ac:dyDescent="0.25">
      <c r="A32" s="294" t="s">
        <v>636</v>
      </c>
    </row>
    <row r="33" spans="1:1" ht="23.25" customHeight="1" x14ac:dyDescent="0.25">
      <c r="A33" s="294" t="s">
        <v>637</v>
      </c>
    </row>
    <row r="34" spans="1:1" ht="23.25" customHeight="1" x14ac:dyDescent="0.25">
      <c r="A34" s="294" t="s">
        <v>638</v>
      </c>
    </row>
    <row r="35" spans="1:1" ht="23.25" customHeight="1" x14ac:dyDescent="0.25">
      <c r="A35" s="294" t="s">
        <v>639</v>
      </c>
    </row>
    <row r="36" spans="1:1" ht="23.25" customHeight="1" x14ac:dyDescent="0.25">
      <c r="A36" s="294" t="s">
        <v>640</v>
      </c>
    </row>
    <row r="37" spans="1:1" ht="23.25" customHeight="1" x14ac:dyDescent="0.25">
      <c r="A37" s="294" t="s">
        <v>641</v>
      </c>
    </row>
    <row r="38" spans="1:1" ht="23.25" customHeight="1" x14ac:dyDescent="0.25">
      <c r="A38" s="294" t="s">
        <v>642</v>
      </c>
    </row>
    <row r="39" spans="1:1" ht="23.25" customHeight="1" x14ac:dyDescent="0.25">
      <c r="A39" s="294" t="s">
        <v>643</v>
      </c>
    </row>
    <row r="40" spans="1:1" ht="23.25" customHeight="1" x14ac:dyDescent="0.25">
      <c r="A40" s="294" t="s">
        <v>644</v>
      </c>
    </row>
    <row r="41" spans="1:1" ht="23.25" customHeight="1" x14ac:dyDescent="0.25">
      <c r="A41" s="294" t="s">
        <v>645</v>
      </c>
    </row>
    <row r="42" spans="1:1" ht="23.25" customHeight="1" x14ac:dyDescent="0.25">
      <c r="A42" s="294" t="s">
        <v>646</v>
      </c>
    </row>
    <row r="43" spans="1:1" ht="23.25" customHeight="1" x14ac:dyDescent="0.25">
      <c r="A43" s="294" t="s">
        <v>647</v>
      </c>
    </row>
    <row r="44" spans="1:1" s="132" customFormat="1" ht="36" customHeight="1" x14ac:dyDescent="0.25">
      <c r="A44" s="297" t="s">
        <v>648</v>
      </c>
    </row>
    <row r="45" spans="1:1" ht="36" customHeight="1" x14ac:dyDescent="0.25">
      <c r="A45" s="294" t="s">
        <v>649</v>
      </c>
    </row>
    <row r="46" spans="1:1" ht="36" customHeight="1" x14ac:dyDescent="0.25">
      <c r="A46" s="294" t="s">
        <v>650</v>
      </c>
    </row>
    <row r="47" spans="1:1" s="132" customFormat="1" ht="23.25" customHeight="1" x14ac:dyDescent="0.25">
      <c r="A47" s="297" t="s">
        <v>651</v>
      </c>
    </row>
    <row r="48" spans="1:1" s="132" customFormat="1" ht="23.25" customHeight="1" x14ac:dyDescent="0.25">
      <c r="A48" s="298" t="s">
        <v>652</v>
      </c>
    </row>
    <row r="49" spans="1:1" s="132" customFormat="1" ht="23.25" customHeight="1" x14ac:dyDescent="0.25">
      <c r="A49" s="298" t="s">
        <v>653</v>
      </c>
    </row>
    <row r="50" spans="1:1" ht="23.25" customHeight="1" x14ac:dyDescent="0.25">
      <c r="A50" s="29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row>
    <row r="5" spans="1:28" s="12" customFormat="1" ht="15.75" x14ac:dyDescent="0.2">
      <c r="A5" s="17"/>
    </row>
    <row r="6" spans="1:28" s="12" customFormat="1" ht="18.75" x14ac:dyDescent="0.2">
      <c r="A6" s="365" t="s">
        <v>10</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12"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12" customFormat="1" ht="18.75" x14ac:dyDescent="0.2">
      <c r="A8" s="393" t="str">
        <f>'1. паспорт местоположение'!A9:C9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13"/>
      <c r="U8" s="13"/>
      <c r="V8" s="13"/>
      <c r="W8" s="13"/>
      <c r="X8" s="13"/>
      <c r="Y8" s="13"/>
      <c r="Z8" s="13"/>
      <c r="AA8" s="13"/>
      <c r="AB8" s="13"/>
    </row>
    <row r="9" spans="1:28" s="12" customFormat="1" ht="18.75" x14ac:dyDescent="0.2">
      <c r="A9" s="362" t="s">
        <v>9</v>
      </c>
      <c r="B9" s="362"/>
      <c r="C9" s="362"/>
      <c r="D9" s="362"/>
      <c r="E9" s="362"/>
      <c r="F9" s="362"/>
      <c r="G9" s="362"/>
      <c r="H9" s="362"/>
      <c r="I9" s="362"/>
      <c r="J9" s="362"/>
      <c r="K9" s="362"/>
      <c r="L9" s="362"/>
      <c r="M9" s="362"/>
      <c r="N9" s="362"/>
      <c r="O9" s="362"/>
      <c r="P9" s="362"/>
      <c r="Q9" s="362"/>
      <c r="R9" s="362"/>
      <c r="S9" s="362"/>
      <c r="T9" s="13"/>
      <c r="U9" s="13"/>
      <c r="V9" s="13"/>
      <c r="W9" s="13"/>
      <c r="X9" s="13"/>
      <c r="Y9" s="13"/>
      <c r="Z9" s="13"/>
      <c r="AA9" s="13"/>
      <c r="AB9" s="13"/>
    </row>
    <row r="10" spans="1:28" s="12"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12" customFormat="1" ht="18.75" x14ac:dyDescent="0.2">
      <c r="A11" s="393" t="str">
        <f>'1. паспорт местоположение'!A12:C12</f>
        <v>G_3543</v>
      </c>
      <c r="B11" s="393"/>
      <c r="C11" s="393"/>
      <c r="D11" s="393"/>
      <c r="E11" s="393"/>
      <c r="F11" s="393"/>
      <c r="G11" s="393"/>
      <c r="H11" s="393"/>
      <c r="I11" s="393"/>
      <c r="J11" s="393"/>
      <c r="K11" s="393"/>
      <c r="L11" s="393"/>
      <c r="M11" s="393"/>
      <c r="N11" s="393"/>
      <c r="O11" s="393"/>
      <c r="P11" s="393"/>
      <c r="Q11" s="393"/>
      <c r="R11" s="393"/>
      <c r="S11" s="393"/>
      <c r="T11" s="13"/>
      <c r="U11" s="13"/>
      <c r="V11" s="13"/>
      <c r="W11" s="13"/>
      <c r="X11" s="13"/>
      <c r="Y11" s="13"/>
      <c r="Z11" s="13"/>
      <c r="AA11" s="13"/>
      <c r="AB11" s="13"/>
    </row>
    <row r="12" spans="1:28" s="12"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3"/>
      <c r="U12" s="13"/>
      <c r="V12" s="13"/>
      <c r="W12" s="13"/>
      <c r="X12" s="13"/>
      <c r="Y12" s="13"/>
      <c r="Z12" s="13"/>
      <c r="AA12" s="13"/>
      <c r="AB12" s="13"/>
    </row>
    <row r="13" spans="1:28" s="9" customFormat="1" ht="15.75" customHeight="1" x14ac:dyDescent="0.2">
      <c r="A13" s="397"/>
      <c r="B13" s="397"/>
      <c r="C13" s="397"/>
      <c r="D13" s="397"/>
      <c r="E13" s="397"/>
      <c r="F13" s="397"/>
      <c r="G13" s="397"/>
      <c r="H13" s="397"/>
      <c r="I13" s="397"/>
      <c r="J13" s="397"/>
      <c r="K13" s="397"/>
      <c r="L13" s="397"/>
      <c r="M13" s="397"/>
      <c r="N13" s="397"/>
      <c r="O13" s="397"/>
      <c r="P13" s="397"/>
      <c r="Q13" s="397"/>
      <c r="R13" s="397"/>
      <c r="S13" s="397"/>
      <c r="T13" s="10"/>
      <c r="U13" s="10"/>
      <c r="V13" s="10"/>
      <c r="W13" s="10"/>
      <c r="X13" s="10"/>
      <c r="Y13" s="10"/>
      <c r="Z13" s="10"/>
      <c r="AA13" s="10"/>
      <c r="AB13" s="10"/>
    </row>
    <row r="14" spans="1:28" s="3" customFormat="1" ht="12" x14ac:dyDescent="0.2">
      <c r="A14" s="393" t="str">
        <f>'1. паспорт местоположение'!A9:C9</f>
        <v>Акционерное общество "Янтарьэнерго" ДЗО  ПАО "Россети"</v>
      </c>
      <c r="B14" s="393"/>
      <c r="C14" s="393"/>
      <c r="D14" s="393"/>
      <c r="E14" s="393"/>
      <c r="F14" s="393"/>
      <c r="G14" s="393"/>
      <c r="H14" s="393"/>
      <c r="I14" s="393"/>
      <c r="J14" s="393"/>
      <c r="K14" s="393"/>
      <c r="L14" s="393"/>
      <c r="M14" s="393"/>
      <c r="N14" s="393"/>
      <c r="O14" s="393"/>
      <c r="P14" s="393"/>
      <c r="Q14" s="393"/>
      <c r="R14" s="393"/>
      <c r="S14" s="393"/>
      <c r="T14" s="8"/>
      <c r="U14" s="8"/>
      <c r="V14" s="8"/>
      <c r="W14" s="8"/>
      <c r="X14" s="8"/>
      <c r="Y14" s="8"/>
      <c r="Z14" s="8"/>
      <c r="AA14" s="8"/>
      <c r="AB14" s="8"/>
    </row>
    <row r="15" spans="1:28" s="3" customFormat="1" ht="15" customHeight="1" x14ac:dyDescent="0.2">
      <c r="A15" s="394" t="str">
        <f>'1. паспорт местоположение'!A15:C15</f>
        <v>Строительство ТП 15/0.4 кВ, ЛЭП 15 кВ от ВЛ 15-211 (инв.№ 5114823) в п.Ермаково Правдинского района</v>
      </c>
      <c r="B15" s="362"/>
      <c r="C15" s="362"/>
      <c r="D15" s="362"/>
      <c r="E15" s="362"/>
      <c r="F15" s="362"/>
      <c r="G15" s="362"/>
      <c r="H15" s="362"/>
      <c r="I15" s="362"/>
      <c r="J15" s="362"/>
      <c r="K15" s="362"/>
      <c r="L15" s="362"/>
      <c r="M15" s="362"/>
      <c r="N15" s="362"/>
      <c r="O15" s="362"/>
      <c r="P15" s="362"/>
      <c r="Q15" s="362"/>
      <c r="R15" s="362"/>
      <c r="S15" s="362"/>
      <c r="T15" s="6"/>
      <c r="U15" s="6"/>
      <c r="V15" s="6"/>
      <c r="W15" s="6"/>
      <c r="X15" s="6"/>
      <c r="Y15" s="6"/>
      <c r="Z15" s="6"/>
      <c r="AA15" s="6"/>
      <c r="AB15" s="6"/>
    </row>
    <row r="16" spans="1:28" s="3"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4"/>
      <c r="U16" s="4"/>
      <c r="V16" s="4"/>
      <c r="W16" s="4"/>
      <c r="X16" s="4"/>
      <c r="Y16" s="4"/>
    </row>
    <row r="17" spans="1:34" s="3" customFormat="1" ht="45.75" customHeight="1" x14ac:dyDescent="0.2">
      <c r="A17" s="363" t="s">
        <v>508</v>
      </c>
      <c r="B17" s="363"/>
      <c r="C17" s="363"/>
      <c r="D17" s="363"/>
      <c r="E17" s="363"/>
      <c r="F17" s="363"/>
      <c r="G17" s="363"/>
      <c r="H17" s="363"/>
      <c r="I17" s="363"/>
      <c r="J17" s="363"/>
      <c r="K17" s="363"/>
      <c r="L17" s="363"/>
      <c r="M17" s="363"/>
      <c r="N17" s="363"/>
      <c r="O17" s="363"/>
      <c r="P17" s="363"/>
      <c r="Q17" s="363"/>
      <c r="R17" s="363"/>
      <c r="S17" s="363"/>
      <c r="T17" s="7"/>
      <c r="U17" s="7"/>
      <c r="V17" s="7"/>
      <c r="W17" s="7"/>
      <c r="X17" s="7"/>
      <c r="Y17" s="7"/>
      <c r="Z17" s="7"/>
      <c r="AA17" s="7"/>
      <c r="AB17" s="7"/>
    </row>
    <row r="18" spans="1:34"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34" s="3" customFormat="1" ht="54" customHeight="1" x14ac:dyDescent="0.2">
      <c r="A19" s="398" t="s">
        <v>6</v>
      </c>
      <c r="B19" s="398" t="s">
        <v>108</v>
      </c>
      <c r="C19" s="399" t="s">
        <v>397</v>
      </c>
      <c r="D19" s="398" t="s">
        <v>396</v>
      </c>
      <c r="E19" s="398" t="s">
        <v>107</v>
      </c>
      <c r="F19" s="398" t="s">
        <v>106</v>
      </c>
      <c r="G19" s="398" t="s">
        <v>392</v>
      </c>
      <c r="H19" s="398" t="s">
        <v>105</v>
      </c>
      <c r="I19" s="398" t="s">
        <v>104</v>
      </c>
      <c r="J19" s="398" t="s">
        <v>103</v>
      </c>
      <c r="K19" s="398" t="s">
        <v>102</v>
      </c>
      <c r="L19" s="398" t="s">
        <v>101</v>
      </c>
      <c r="M19" s="398" t="s">
        <v>100</v>
      </c>
      <c r="N19" s="398" t="s">
        <v>99</v>
      </c>
      <c r="O19" s="398" t="s">
        <v>98</v>
      </c>
      <c r="P19" s="398" t="s">
        <v>97</v>
      </c>
      <c r="Q19" s="398" t="s">
        <v>395</v>
      </c>
      <c r="R19" s="398"/>
      <c r="S19" s="401" t="s">
        <v>500</v>
      </c>
      <c r="T19" s="4"/>
      <c r="U19" s="4"/>
      <c r="V19" s="4"/>
      <c r="W19" s="4"/>
      <c r="X19" s="4"/>
      <c r="Y19" s="4"/>
    </row>
    <row r="20" spans="1:34" s="3" customFormat="1" ht="180.75" customHeight="1" x14ac:dyDescent="0.2">
      <c r="A20" s="398"/>
      <c r="B20" s="398"/>
      <c r="C20" s="400"/>
      <c r="D20" s="398"/>
      <c r="E20" s="398"/>
      <c r="F20" s="398"/>
      <c r="G20" s="398"/>
      <c r="H20" s="398"/>
      <c r="I20" s="398"/>
      <c r="J20" s="398"/>
      <c r="K20" s="398"/>
      <c r="L20" s="398"/>
      <c r="M20" s="398"/>
      <c r="N20" s="398"/>
      <c r="O20" s="398"/>
      <c r="P20" s="398"/>
      <c r="Q20" s="47" t="s">
        <v>393</v>
      </c>
      <c r="R20" s="48" t="s">
        <v>394</v>
      </c>
      <c r="S20" s="401"/>
      <c r="T20" s="32"/>
      <c r="U20" s="32"/>
      <c r="V20" s="32"/>
      <c r="W20" s="32"/>
      <c r="X20" s="32"/>
      <c r="Y20" s="32"/>
      <c r="Z20" s="31"/>
      <c r="AA20" s="31"/>
      <c r="AB20" s="31"/>
    </row>
    <row r="21" spans="1:34"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78"/>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78"/>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78"/>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78"/>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78"/>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78"/>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34"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70" t="s">
        <v>655</v>
      </c>
      <c r="B31" s="370" t="s">
        <v>604</v>
      </c>
      <c r="C31" s="370" t="s">
        <v>656</v>
      </c>
      <c r="D31" s="376" t="s">
        <v>657</v>
      </c>
      <c r="E31" s="376"/>
      <c r="F31" s="376"/>
      <c r="G31" s="370" t="s">
        <v>500</v>
      </c>
      <c r="H31" s="382" t="s">
        <v>658</v>
      </c>
      <c r="I31" s="383"/>
      <c r="J31" s="383"/>
      <c r="K31" s="383"/>
      <c r="L31" s="384"/>
      <c r="M31" s="385" t="s">
        <v>659</v>
      </c>
      <c r="N31" s="386"/>
      <c r="O31" s="386"/>
      <c r="P31" s="387"/>
      <c r="Q31" s="385" t="s">
        <v>618</v>
      </c>
      <c r="R31" s="386"/>
      <c r="S31" s="386"/>
      <c r="T31" s="387"/>
      <c r="U31" s="379" t="s">
        <v>660</v>
      </c>
      <c r="V31" s="388" t="s">
        <v>661</v>
      </c>
      <c r="W31" s="389"/>
      <c r="X31" s="372" t="s">
        <v>662</v>
      </c>
      <c r="Y31" s="374" t="s">
        <v>663</v>
      </c>
      <c r="Z31" s="374"/>
      <c r="AA31" s="377" t="s">
        <v>664</v>
      </c>
      <c r="AB31" s="377"/>
      <c r="AC31" s="377"/>
      <c r="AD31" s="377"/>
      <c r="AE31" s="379" t="s">
        <v>665</v>
      </c>
      <c r="AF31" s="377" t="s">
        <v>666</v>
      </c>
      <c r="AG31" s="377"/>
      <c r="AH31" s="369" t="s">
        <v>667</v>
      </c>
    </row>
    <row r="32" spans="1:34" ht="153" customHeight="1" x14ac:dyDescent="0.25">
      <c r="A32" s="392"/>
      <c r="B32" s="392"/>
      <c r="C32" s="392"/>
      <c r="D32" s="369" t="s">
        <v>668</v>
      </c>
      <c r="E32" s="369"/>
      <c r="F32" s="369" t="s">
        <v>669</v>
      </c>
      <c r="G32" s="392"/>
      <c r="H32" s="370" t="s">
        <v>670</v>
      </c>
      <c r="I32" s="369" t="s">
        <v>671</v>
      </c>
      <c r="J32" s="369"/>
      <c r="K32" s="370" t="s">
        <v>672</v>
      </c>
      <c r="L32" s="370" t="s">
        <v>673</v>
      </c>
      <c r="M32" s="372" t="s">
        <v>674</v>
      </c>
      <c r="N32" s="372" t="s">
        <v>675</v>
      </c>
      <c r="O32" s="374" t="s">
        <v>676</v>
      </c>
      <c r="P32" s="374"/>
      <c r="Q32" s="372" t="s">
        <v>677</v>
      </c>
      <c r="R32" s="372" t="s">
        <v>678</v>
      </c>
      <c r="S32" s="374" t="s">
        <v>679</v>
      </c>
      <c r="T32" s="374"/>
      <c r="U32" s="380"/>
      <c r="V32" s="390"/>
      <c r="W32" s="391"/>
      <c r="X32" s="378"/>
      <c r="Y32" s="374"/>
      <c r="Z32" s="374"/>
      <c r="AA32" s="375" t="s">
        <v>680</v>
      </c>
      <c r="AB32" s="375"/>
      <c r="AC32" s="376" t="s">
        <v>681</v>
      </c>
      <c r="AD32" s="376"/>
      <c r="AE32" s="380"/>
      <c r="AF32" s="377" t="s">
        <v>682</v>
      </c>
      <c r="AG32" s="377" t="s">
        <v>683</v>
      </c>
      <c r="AH32" s="369"/>
    </row>
    <row r="33" spans="1:34" ht="104.25" customHeight="1" x14ac:dyDescent="0.25">
      <c r="A33" s="371"/>
      <c r="B33" s="371"/>
      <c r="C33" s="371"/>
      <c r="D33" s="299" t="s">
        <v>17</v>
      </c>
      <c r="E33" s="299" t="s">
        <v>16</v>
      </c>
      <c r="F33" s="369"/>
      <c r="G33" s="371"/>
      <c r="H33" s="371"/>
      <c r="I33" s="300" t="s">
        <v>247</v>
      </c>
      <c r="J33" s="300" t="s">
        <v>684</v>
      </c>
      <c r="K33" s="371"/>
      <c r="L33" s="371"/>
      <c r="M33" s="373"/>
      <c r="N33" s="373"/>
      <c r="O33" s="301" t="s">
        <v>685</v>
      </c>
      <c r="P33" s="301" t="s">
        <v>686</v>
      </c>
      <c r="Q33" s="373"/>
      <c r="R33" s="373"/>
      <c r="S33" s="301" t="s">
        <v>685</v>
      </c>
      <c r="T33" s="301" t="s">
        <v>686</v>
      </c>
      <c r="U33" s="381"/>
      <c r="V33" s="302" t="s">
        <v>687</v>
      </c>
      <c r="W33" s="302" t="s">
        <v>688</v>
      </c>
      <c r="X33" s="373"/>
      <c r="Y33" s="301" t="s">
        <v>685</v>
      </c>
      <c r="Z33" s="301" t="s">
        <v>686</v>
      </c>
      <c r="AA33" s="303" t="s">
        <v>119</v>
      </c>
      <c r="AB33" s="303" t="s">
        <v>120</v>
      </c>
      <c r="AC33" s="303" t="s">
        <v>119</v>
      </c>
      <c r="AD33" s="303" t="s">
        <v>120</v>
      </c>
      <c r="AE33" s="381"/>
      <c r="AF33" s="377"/>
      <c r="AG33" s="377"/>
      <c r="AH33" s="369"/>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 ref="A31:A33"/>
    <mergeCell ref="B31:B33"/>
    <mergeCell ref="C31:C33"/>
    <mergeCell ref="D31:F31"/>
    <mergeCell ref="G31:G33"/>
    <mergeCell ref="H31:L31"/>
    <mergeCell ref="M31:P31"/>
    <mergeCell ref="Q31:T31"/>
    <mergeCell ref="U31:U33"/>
    <mergeCell ref="V31:W32"/>
    <mergeCell ref="X31:X33"/>
    <mergeCell ref="Y31:Z32"/>
    <mergeCell ref="AA31:AD31"/>
    <mergeCell ref="AE31:AE33"/>
    <mergeCell ref="AF31:AG31"/>
    <mergeCell ref="AG32:AG33"/>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P25" sqref="P25"/>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1" t="str">
        <f>'1. паспорт местоположение'!A5:C5</f>
        <v>Год раскрытия информации: 2016 год</v>
      </c>
      <c r="B6" s="361"/>
      <c r="C6" s="361"/>
      <c r="D6" s="361"/>
      <c r="E6" s="361"/>
      <c r="F6" s="361"/>
      <c r="G6" s="361"/>
      <c r="H6" s="361"/>
      <c r="I6" s="361"/>
      <c r="J6" s="361"/>
      <c r="K6" s="361"/>
      <c r="L6" s="361"/>
      <c r="M6" s="361"/>
      <c r="N6" s="361"/>
      <c r="O6" s="361"/>
      <c r="P6" s="361"/>
      <c r="Q6" s="361"/>
      <c r="R6" s="361"/>
      <c r="S6" s="361"/>
      <c r="T6" s="361"/>
    </row>
    <row r="7" spans="1:20" s="12" customFormat="1" x14ac:dyDescent="0.2">
      <c r="A7" s="17"/>
      <c r="H7" s="16"/>
    </row>
    <row r="8" spans="1:20" s="12" customFormat="1" ht="18.75" x14ac:dyDescent="0.2">
      <c r="A8" s="365" t="s">
        <v>10</v>
      </c>
      <c r="B8" s="365"/>
      <c r="C8" s="365"/>
      <c r="D8" s="365"/>
      <c r="E8" s="365"/>
      <c r="F8" s="365"/>
      <c r="G8" s="365"/>
      <c r="H8" s="365"/>
      <c r="I8" s="365"/>
      <c r="J8" s="365"/>
      <c r="K8" s="365"/>
      <c r="L8" s="365"/>
      <c r="M8" s="365"/>
      <c r="N8" s="365"/>
      <c r="O8" s="365"/>
      <c r="P8" s="365"/>
      <c r="Q8" s="365"/>
      <c r="R8" s="365"/>
      <c r="S8" s="365"/>
      <c r="T8" s="365"/>
    </row>
    <row r="9" spans="1:20" s="12"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2" customFormat="1" ht="18.75" customHeight="1" x14ac:dyDescent="0.2">
      <c r="A10" s="393" t="str">
        <f>'1. паспорт местоположение'!A9:C9</f>
        <v>Акционерное общество "Янтарьэнерго" ДЗО  ПАО "Россети"</v>
      </c>
      <c r="B10" s="393"/>
      <c r="C10" s="393"/>
      <c r="D10" s="393"/>
      <c r="E10" s="393"/>
      <c r="F10" s="393"/>
      <c r="G10" s="393"/>
      <c r="H10" s="393"/>
      <c r="I10" s="393"/>
      <c r="J10" s="393"/>
      <c r="K10" s="393"/>
      <c r="L10" s="393"/>
      <c r="M10" s="393"/>
      <c r="N10" s="393"/>
      <c r="O10" s="393"/>
      <c r="P10" s="393"/>
      <c r="Q10" s="393"/>
      <c r="R10" s="393"/>
      <c r="S10" s="393"/>
      <c r="T10" s="393"/>
    </row>
    <row r="11" spans="1:20" s="12" customFormat="1" ht="18.75" customHeight="1" x14ac:dyDescent="0.2">
      <c r="A11" s="362" t="s">
        <v>9</v>
      </c>
      <c r="B11" s="362"/>
      <c r="C11" s="362"/>
      <c r="D11" s="362"/>
      <c r="E11" s="362"/>
      <c r="F11" s="362"/>
      <c r="G11" s="362"/>
      <c r="H11" s="362"/>
      <c r="I11" s="362"/>
      <c r="J11" s="362"/>
      <c r="K11" s="362"/>
      <c r="L11" s="362"/>
      <c r="M11" s="362"/>
      <c r="N11" s="362"/>
      <c r="O11" s="362"/>
      <c r="P11" s="362"/>
      <c r="Q11" s="362"/>
      <c r="R11" s="362"/>
      <c r="S11" s="362"/>
      <c r="T11" s="362"/>
    </row>
    <row r="12" spans="1:20" s="12"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2" customFormat="1" ht="18.75" customHeight="1" x14ac:dyDescent="0.2">
      <c r="A13" s="393" t="str">
        <f>'1. паспорт местоположение'!A12:C12</f>
        <v>G_3543</v>
      </c>
      <c r="B13" s="393"/>
      <c r="C13" s="393"/>
      <c r="D13" s="393"/>
      <c r="E13" s="393"/>
      <c r="F13" s="393"/>
      <c r="G13" s="393"/>
      <c r="H13" s="393"/>
      <c r="I13" s="393"/>
      <c r="J13" s="393"/>
      <c r="K13" s="393"/>
      <c r="L13" s="393"/>
      <c r="M13" s="393"/>
      <c r="N13" s="393"/>
      <c r="O13" s="393"/>
      <c r="P13" s="393"/>
      <c r="Q13" s="393"/>
      <c r="R13" s="393"/>
      <c r="S13" s="393"/>
      <c r="T13" s="393"/>
    </row>
    <row r="14" spans="1:20" s="12" customFormat="1" ht="18.75" customHeight="1" x14ac:dyDescent="0.2">
      <c r="A14" s="362" t="s">
        <v>8</v>
      </c>
      <c r="B14" s="362"/>
      <c r="C14" s="362"/>
      <c r="D14" s="362"/>
      <c r="E14" s="362"/>
      <c r="F14" s="362"/>
      <c r="G14" s="362"/>
      <c r="H14" s="362"/>
      <c r="I14" s="362"/>
      <c r="J14" s="362"/>
      <c r="K14" s="362"/>
      <c r="L14" s="362"/>
      <c r="M14" s="362"/>
      <c r="N14" s="362"/>
      <c r="O14" s="362"/>
      <c r="P14" s="362"/>
      <c r="Q14" s="362"/>
      <c r="R14" s="362"/>
      <c r="S14" s="362"/>
      <c r="T14" s="362"/>
    </row>
    <row r="15" spans="1:20" s="9" customFormat="1" ht="15.75" customHeight="1" x14ac:dyDescent="0.2">
      <c r="A15" s="397"/>
      <c r="B15" s="397"/>
      <c r="C15" s="397"/>
      <c r="D15" s="397"/>
      <c r="E15" s="397"/>
      <c r="F15" s="397"/>
      <c r="G15" s="397"/>
      <c r="H15" s="397"/>
      <c r="I15" s="397"/>
      <c r="J15" s="397"/>
      <c r="K15" s="397"/>
      <c r="L15" s="397"/>
      <c r="M15" s="397"/>
      <c r="N15" s="397"/>
      <c r="O15" s="397"/>
      <c r="P15" s="397"/>
      <c r="Q15" s="397"/>
      <c r="R15" s="397"/>
      <c r="S15" s="397"/>
      <c r="T15" s="397"/>
    </row>
    <row r="16" spans="1:20" s="3" customFormat="1" ht="12" x14ac:dyDescent="0.2">
      <c r="A16" s="393" t="str">
        <f>'1. паспорт местоположение'!A15</f>
        <v>Строительство ТП 15/0.4 кВ, ЛЭП 15 кВ от ВЛ 15-211 (инв.№ 5114823) в п.Ермаково Правдинского района</v>
      </c>
      <c r="B16" s="393"/>
      <c r="C16" s="393"/>
      <c r="D16" s="393"/>
      <c r="E16" s="393"/>
      <c r="F16" s="393"/>
      <c r="G16" s="393"/>
      <c r="H16" s="393"/>
      <c r="I16" s="393"/>
      <c r="J16" s="393"/>
      <c r="K16" s="393"/>
      <c r="L16" s="393"/>
      <c r="M16" s="393"/>
      <c r="N16" s="393"/>
      <c r="O16" s="393"/>
      <c r="P16" s="393"/>
      <c r="Q16" s="393"/>
      <c r="R16" s="393"/>
      <c r="S16" s="393"/>
      <c r="T16" s="393"/>
    </row>
    <row r="17" spans="1:113" s="3" customFormat="1" ht="15" customHeight="1" x14ac:dyDescent="0.2">
      <c r="A17" s="362" t="s">
        <v>7</v>
      </c>
      <c r="B17" s="362"/>
      <c r="C17" s="362"/>
      <c r="D17" s="362"/>
      <c r="E17" s="362"/>
      <c r="F17" s="362"/>
      <c r="G17" s="362"/>
      <c r="H17" s="362"/>
      <c r="I17" s="362"/>
      <c r="J17" s="362"/>
      <c r="K17" s="362"/>
      <c r="L17" s="362"/>
      <c r="M17" s="362"/>
      <c r="N17" s="362"/>
      <c r="O17" s="362"/>
      <c r="P17" s="362"/>
      <c r="Q17" s="362"/>
      <c r="R17" s="362"/>
      <c r="S17" s="362"/>
      <c r="T17" s="362"/>
    </row>
    <row r="18" spans="1:113" s="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95"/>
    </row>
    <row r="19" spans="1:113" s="3" customFormat="1" ht="15" customHeight="1" x14ac:dyDescent="0.2">
      <c r="A19" s="364" t="s">
        <v>513</v>
      </c>
      <c r="B19" s="364"/>
      <c r="C19" s="364"/>
      <c r="D19" s="364"/>
      <c r="E19" s="364"/>
      <c r="F19" s="364"/>
      <c r="G19" s="364"/>
      <c r="H19" s="364"/>
      <c r="I19" s="364"/>
      <c r="J19" s="364"/>
      <c r="K19" s="364"/>
      <c r="L19" s="364"/>
      <c r="M19" s="364"/>
      <c r="N19" s="364"/>
      <c r="O19" s="364"/>
      <c r="P19" s="364"/>
      <c r="Q19" s="364"/>
      <c r="R19" s="364"/>
      <c r="S19" s="364"/>
      <c r="T19" s="364"/>
    </row>
    <row r="20" spans="1:113" s="65" customFormat="1" ht="21" customHeight="1" x14ac:dyDescent="0.25">
      <c r="A20" s="405"/>
      <c r="B20" s="405"/>
      <c r="C20" s="405"/>
      <c r="D20" s="405"/>
      <c r="E20" s="405"/>
      <c r="F20" s="405"/>
      <c r="G20" s="405"/>
      <c r="H20" s="405"/>
      <c r="I20" s="405"/>
      <c r="J20" s="405"/>
      <c r="K20" s="405"/>
      <c r="L20" s="405"/>
      <c r="M20" s="405"/>
      <c r="N20" s="405"/>
      <c r="O20" s="405"/>
      <c r="P20" s="405"/>
      <c r="Q20" s="405"/>
      <c r="R20" s="405"/>
      <c r="S20" s="405"/>
      <c r="T20" s="405"/>
    </row>
    <row r="21" spans="1:113" ht="46.5" customHeight="1" x14ac:dyDescent="0.25">
      <c r="A21" s="406" t="s">
        <v>6</v>
      </c>
      <c r="B21" s="409" t="s">
        <v>236</v>
      </c>
      <c r="C21" s="410"/>
      <c r="D21" s="413" t="s">
        <v>130</v>
      </c>
      <c r="E21" s="409" t="s">
        <v>542</v>
      </c>
      <c r="F21" s="410"/>
      <c r="G21" s="409" t="s">
        <v>287</v>
      </c>
      <c r="H21" s="410"/>
      <c r="I21" s="409" t="s">
        <v>129</v>
      </c>
      <c r="J21" s="410"/>
      <c r="K21" s="413" t="s">
        <v>128</v>
      </c>
      <c r="L21" s="409" t="s">
        <v>127</v>
      </c>
      <c r="M21" s="410"/>
      <c r="N21" s="409" t="s">
        <v>538</v>
      </c>
      <c r="O21" s="410"/>
      <c r="P21" s="413" t="s">
        <v>126</v>
      </c>
      <c r="Q21" s="402" t="s">
        <v>125</v>
      </c>
      <c r="R21" s="403"/>
      <c r="S21" s="402" t="s">
        <v>124</v>
      </c>
      <c r="T21" s="404"/>
    </row>
    <row r="22" spans="1:113" ht="204.75" customHeight="1" x14ac:dyDescent="0.25">
      <c r="A22" s="407"/>
      <c r="B22" s="411"/>
      <c r="C22" s="412"/>
      <c r="D22" s="416"/>
      <c r="E22" s="411"/>
      <c r="F22" s="412"/>
      <c r="G22" s="411"/>
      <c r="H22" s="412"/>
      <c r="I22" s="411"/>
      <c r="J22" s="412"/>
      <c r="K22" s="414"/>
      <c r="L22" s="411"/>
      <c r="M22" s="412"/>
      <c r="N22" s="411"/>
      <c r="O22" s="412"/>
      <c r="P22" s="414"/>
      <c r="Q22" s="127" t="s">
        <v>123</v>
      </c>
      <c r="R22" s="127" t="s">
        <v>512</v>
      </c>
      <c r="S22" s="127" t="s">
        <v>122</v>
      </c>
      <c r="T22" s="127" t="s">
        <v>121</v>
      </c>
    </row>
    <row r="23" spans="1:113" ht="51.75" customHeight="1" x14ac:dyDescent="0.25">
      <c r="A23" s="408"/>
      <c r="B23" s="187" t="s">
        <v>119</v>
      </c>
      <c r="C23" s="187" t="s">
        <v>120</v>
      </c>
      <c r="D23" s="414"/>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47.25" x14ac:dyDescent="0.25">
      <c r="A25" s="68">
        <v>1</v>
      </c>
      <c r="B25" s="67"/>
      <c r="C25" s="67"/>
      <c r="D25" s="67" t="s">
        <v>115</v>
      </c>
      <c r="E25" s="67"/>
      <c r="F25" s="67" t="s">
        <v>736</v>
      </c>
      <c r="G25" s="67"/>
      <c r="H25" s="67"/>
      <c r="I25" s="67"/>
      <c r="J25" s="66"/>
      <c r="K25" s="66"/>
      <c r="L25" s="66"/>
      <c r="M25" s="68">
        <v>15</v>
      </c>
      <c r="N25" s="68"/>
      <c r="O25" s="68">
        <v>1</v>
      </c>
      <c r="P25" s="66"/>
      <c r="Q25" s="190"/>
      <c r="R25" s="67"/>
      <c r="S25" s="190"/>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15" t="s">
        <v>548</v>
      </c>
      <c r="C29" s="415"/>
      <c r="D29" s="415"/>
      <c r="E29" s="415"/>
      <c r="F29" s="415"/>
      <c r="G29" s="415"/>
      <c r="H29" s="415"/>
      <c r="I29" s="415"/>
      <c r="J29" s="415"/>
      <c r="K29" s="415"/>
      <c r="L29" s="415"/>
      <c r="M29" s="415"/>
      <c r="N29" s="415"/>
      <c r="O29" s="415"/>
      <c r="P29" s="415"/>
      <c r="Q29" s="415"/>
      <c r="R29" s="41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80" zoomScaleSheetLayoutView="80" workbookViewId="0">
      <selection activeCell="R25" sqref="R25: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65" t="s">
        <v>10</v>
      </c>
      <c r="F7" s="365"/>
      <c r="G7" s="365"/>
      <c r="H7" s="365"/>
      <c r="I7" s="365"/>
      <c r="J7" s="365"/>
      <c r="K7" s="365"/>
      <c r="L7" s="365"/>
      <c r="M7" s="365"/>
      <c r="N7" s="365"/>
      <c r="O7" s="365"/>
      <c r="P7" s="365"/>
      <c r="Q7" s="365"/>
      <c r="R7" s="365"/>
      <c r="S7" s="365"/>
      <c r="T7" s="365"/>
      <c r="U7" s="365"/>
      <c r="V7" s="365"/>
      <c r="W7" s="365"/>
      <c r="X7" s="365"/>
      <c r="Y7" s="3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3" t="str">
        <f>'1. паспорт местоположение'!A9</f>
        <v>Акционерное общество "Янтарьэнерго" ДЗО  ПАО "Россети"</v>
      </c>
      <c r="F9" s="393"/>
      <c r="G9" s="393"/>
      <c r="H9" s="393"/>
      <c r="I9" s="393"/>
      <c r="J9" s="393"/>
      <c r="K9" s="393"/>
      <c r="L9" s="393"/>
      <c r="M9" s="393"/>
      <c r="N9" s="393"/>
      <c r="O9" s="393"/>
      <c r="P9" s="393"/>
      <c r="Q9" s="393"/>
      <c r="R9" s="393"/>
      <c r="S9" s="393"/>
      <c r="T9" s="393"/>
      <c r="U9" s="393"/>
      <c r="V9" s="393"/>
      <c r="W9" s="393"/>
      <c r="X9" s="393"/>
      <c r="Y9" s="393"/>
    </row>
    <row r="10" spans="1:27" s="12" customFormat="1" ht="18.75" customHeight="1" x14ac:dyDescent="0.2">
      <c r="E10" s="362" t="s">
        <v>9</v>
      </c>
      <c r="F10" s="362"/>
      <c r="G10" s="362"/>
      <c r="H10" s="362"/>
      <c r="I10" s="362"/>
      <c r="J10" s="362"/>
      <c r="K10" s="362"/>
      <c r="L10" s="362"/>
      <c r="M10" s="362"/>
      <c r="N10" s="362"/>
      <c r="O10" s="362"/>
      <c r="P10" s="362"/>
      <c r="Q10" s="362"/>
      <c r="R10" s="362"/>
      <c r="S10" s="362"/>
      <c r="T10" s="362"/>
      <c r="U10" s="362"/>
      <c r="V10" s="362"/>
      <c r="W10" s="362"/>
      <c r="X10" s="362"/>
      <c r="Y10" s="3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3" t="str">
        <f>'1. паспорт местоположение'!A12</f>
        <v>G_3543</v>
      </c>
      <c r="F12" s="393"/>
      <c r="G12" s="393"/>
      <c r="H12" s="393"/>
      <c r="I12" s="393"/>
      <c r="J12" s="393"/>
      <c r="K12" s="393"/>
      <c r="L12" s="393"/>
      <c r="M12" s="393"/>
      <c r="N12" s="393"/>
      <c r="O12" s="393"/>
      <c r="P12" s="393"/>
      <c r="Q12" s="393"/>
      <c r="R12" s="393"/>
      <c r="S12" s="393"/>
      <c r="T12" s="393"/>
      <c r="U12" s="393"/>
      <c r="V12" s="393"/>
      <c r="W12" s="393"/>
      <c r="X12" s="393"/>
      <c r="Y12" s="393"/>
    </row>
    <row r="13" spans="1:27" s="12"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3" t="str">
        <f>'1. паспорт местоположение'!A15</f>
        <v>Строительство ТП 15/0.4 кВ, ЛЭП 15 кВ от ВЛ 15-211 (инв.№ 5114823) в п.Ермаково Правдинского района</v>
      </c>
      <c r="F15" s="393"/>
      <c r="G15" s="393"/>
      <c r="H15" s="393"/>
      <c r="I15" s="393"/>
      <c r="J15" s="393"/>
      <c r="K15" s="393"/>
      <c r="L15" s="393"/>
      <c r="M15" s="393"/>
      <c r="N15" s="393"/>
      <c r="O15" s="393"/>
      <c r="P15" s="393"/>
      <c r="Q15" s="393"/>
      <c r="R15" s="393"/>
      <c r="S15" s="393"/>
      <c r="T15" s="393"/>
      <c r="U15" s="393"/>
      <c r="V15" s="393"/>
      <c r="W15" s="393"/>
      <c r="X15" s="393"/>
      <c r="Y15" s="393"/>
    </row>
    <row r="16" spans="1:27" s="3" customFormat="1" ht="15" customHeight="1" x14ac:dyDescent="0.2">
      <c r="E16" s="362" t="s">
        <v>7</v>
      </c>
      <c r="F16" s="362"/>
      <c r="G16" s="362"/>
      <c r="H16" s="362"/>
      <c r="I16" s="362"/>
      <c r="J16" s="362"/>
      <c r="K16" s="362"/>
      <c r="L16" s="362"/>
      <c r="M16" s="362"/>
      <c r="N16" s="362"/>
      <c r="O16" s="362"/>
      <c r="P16" s="362"/>
      <c r="Q16" s="362"/>
      <c r="R16" s="362"/>
      <c r="S16" s="362"/>
      <c r="T16" s="362"/>
      <c r="U16" s="362"/>
      <c r="V16" s="362"/>
      <c r="W16" s="362"/>
      <c r="X16" s="362"/>
      <c r="Y16" s="3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515</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65" customFormat="1" ht="21" customHeight="1" x14ac:dyDescent="0.25"/>
    <row r="21" spans="1:27" ht="15.75" customHeight="1" x14ac:dyDescent="0.25">
      <c r="A21" s="417" t="s">
        <v>6</v>
      </c>
      <c r="B21" s="419" t="s">
        <v>522</v>
      </c>
      <c r="C21" s="420"/>
      <c r="D21" s="419" t="s">
        <v>524</v>
      </c>
      <c r="E21" s="420"/>
      <c r="F21" s="402" t="s">
        <v>102</v>
      </c>
      <c r="G21" s="404"/>
      <c r="H21" s="404"/>
      <c r="I21" s="403"/>
      <c r="J21" s="417" t="s">
        <v>525</v>
      </c>
      <c r="K21" s="419" t="s">
        <v>526</v>
      </c>
      <c r="L21" s="420"/>
      <c r="M21" s="419" t="s">
        <v>527</v>
      </c>
      <c r="N21" s="420"/>
      <c r="O21" s="419" t="s">
        <v>514</v>
      </c>
      <c r="P21" s="420"/>
      <c r="Q21" s="419" t="s">
        <v>135</v>
      </c>
      <c r="R21" s="420"/>
      <c r="S21" s="417" t="s">
        <v>134</v>
      </c>
      <c r="T21" s="417" t="s">
        <v>528</v>
      </c>
      <c r="U21" s="417" t="s">
        <v>523</v>
      </c>
      <c r="V21" s="419" t="s">
        <v>133</v>
      </c>
      <c r="W21" s="420"/>
      <c r="X21" s="402" t="s">
        <v>125</v>
      </c>
      <c r="Y21" s="404"/>
      <c r="Z21" s="402" t="s">
        <v>124</v>
      </c>
      <c r="AA21" s="404"/>
    </row>
    <row r="22" spans="1:27" ht="216" customHeight="1" x14ac:dyDescent="0.25">
      <c r="A22" s="423"/>
      <c r="B22" s="421"/>
      <c r="C22" s="422"/>
      <c r="D22" s="421"/>
      <c r="E22" s="422"/>
      <c r="F22" s="402" t="s">
        <v>132</v>
      </c>
      <c r="G22" s="403"/>
      <c r="H22" s="402" t="s">
        <v>131</v>
      </c>
      <c r="I22" s="403"/>
      <c r="J22" s="418"/>
      <c r="K22" s="421"/>
      <c r="L22" s="422"/>
      <c r="M22" s="421"/>
      <c r="N22" s="422"/>
      <c r="O22" s="421"/>
      <c r="P22" s="422"/>
      <c r="Q22" s="421"/>
      <c r="R22" s="422"/>
      <c r="S22" s="418"/>
      <c r="T22" s="418"/>
      <c r="U22" s="418"/>
      <c r="V22" s="421"/>
      <c r="W22" s="422"/>
      <c r="X22" s="127" t="s">
        <v>123</v>
      </c>
      <c r="Y22" s="127" t="s">
        <v>512</v>
      </c>
      <c r="Z22" s="127" t="s">
        <v>122</v>
      </c>
      <c r="AA22" s="127" t="s">
        <v>121</v>
      </c>
    </row>
    <row r="23" spans="1:27" ht="60" customHeight="1" x14ac:dyDescent="0.25">
      <c r="A23" s="418"/>
      <c r="B23" s="185" t="s">
        <v>119</v>
      </c>
      <c r="C23" s="185"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ht="31.5" x14ac:dyDescent="0.25">
      <c r="A25" s="68">
        <v>1</v>
      </c>
      <c r="B25" s="69"/>
      <c r="C25" s="69"/>
      <c r="D25" s="69"/>
      <c r="E25" s="67"/>
      <c r="F25" s="67"/>
      <c r="G25" s="68">
        <v>15</v>
      </c>
      <c r="H25" s="68"/>
      <c r="I25" s="68">
        <v>15</v>
      </c>
      <c r="J25" s="66"/>
      <c r="K25" s="66"/>
      <c r="L25" s="514" t="s">
        <v>65</v>
      </c>
      <c r="M25" s="190"/>
      <c r="N25" s="515">
        <v>50</v>
      </c>
      <c r="O25" s="513"/>
      <c r="P25" s="515" t="s">
        <v>737</v>
      </c>
      <c r="Q25" s="513"/>
      <c r="R25" s="68">
        <v>0.71799999999999997</v>
      </c>
      <c r="S25" s="66"/>
      <c r="T25" s="66"/>
      <c r="U25" s="66"/>
      <c r="V25" s="66"/>
      <c r="W25" s="513" t="s">
        <v>739</v>
      </c>
      <c r="X25" s="69"/>
      <c r="Y25" s="69"/>
      <c r="Z25" s="69"/>
      <c r="AA25" s="69"/>
    </row>
    <row r="26" spans="1:27" s="65" customFormat="1" ht="24" customHeight="1" x14ac:dyDescent="0.25">
      <c r="A26" s="68">
        <v>2</v>
      </c>
      <c r="B26" s="69"/>
      <c r="C26" s="69"/>
      <c r="D26" s="69"/>
      <c r="E26" s="67"/>
      <c r="F26" s="67"/>
      <c r="G26" s="68">
        <v>15</v>
      </c>
      <c r="H26" s="68"/>
      <c r="I26" s="68">
        <v>15</v>
      </c>
      <c r="J26" s="66"/>
      <c r="K26" s="66"/>
      <c r="L26" s="190"/>
      <c r="M26" s="190"/>
      <c r="N26" s="515">
        <v>120</v>
      </c>
      <c r="O26" s="513"/>
      <c r="P26" s="515" t="s">
        <v>738</v>
      </c>
      <c r="Q26" s="513"/>
      <c r="R26" s="68">
        <v>0.16</v>
      </c>
      <c r="S26" s="66"/>
      <c r="T26" s="66"/>
      <c r="U26" s="66"/>
      <c r="V26" s="66"/>
      <c r="W26" s="513"/>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1" t="str">
        <f>'1. паспорт местоположение'!A5:C5</f>
        <v>Год раскрытия информации: 2016 год</v>
      </c>
      <c r="B5" s="361"/>
      <c r="C5" s="361"/>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65" t="s">
        <v>10</v>
      </c>
      <c r="B7" s="365"/>
      <c r="C7" s="365"/>
      <c r="D7" s="13"/>
      <c r="E7" s="13"/>
      <c r="F7" s="13"/>
      <c r="G7" s="13"/>
      <c r="H7" s="13"/>
      <c r="I7" s="13"/>
      <c r="J7" s="13"/>
      <c r="K7" s="13"/>
      <c r="L7" s="13"/>
      <c r="M7" s="13"/>
      <c r="N7" s="13"/>
      <c r="O7" s="13"/>
      <c r="P7" s="13"/>
      <c r="Q7" s="13"/>
      <c r="R7" s="13"/>
      <c r="S7" s="13"/>
      <c r="T7" s="13"/>
      <c r="U7" s="13"/>
    </row>
    <row r="8" spans="1:29" s="12" customFormat="1" ht="18.75" x14ac:dyDescent="0.2">
      <c r="A8" s="365"/>
      <c r="B8" s="365"/>
      <c r="C8" s="365"/>
      <c r="D8" s="14"/>
      <c r="E8" s="14"/>
      <c r="F8" s="14"/>
      <c r="G8" s="14"/>
      <c r="H8" s="13"/>
      <c r="I8" s="13"/>
      <c r="J8" s="13"/>
      <c r="K8" s="13"/>
      <c r="L8" s="13"/>
      <c r="M8" s="13"/>
      <c r="N8" s="13"/>
      <c r="O8" s="13"/>
      <c r="P8" s="13"/>
      <c r="Q8" s="13"/>
      <c r="R8" s="13"/>
      <c r="S8" s="13"/>
      <c r="T8" s="13"/>
      <c r="U8" s="13"/>
    </row>
    <row r="9" spans="1:29" s="12" customFormat="1" ht="18.75" x14ac:dyDescent="0.2">
      <c r="A9" s="393" t="str">
        <f>'1. паспорт местоположение'!A9:C9</f>
        <v>Акционерное общество "Янтарьэнерго" ДЗО  ПАО "Россети"</v>
      </c>
      <c r="B9" s="393"/>
      <c r="C9" s="393"/>
      <c r="D9" s="8"/>
      <c r="E9" s="8"/>
      <c r="F9" s="8"/>
      <c r="G9" s="8"/>
      <c r="H9" s="13"/>
      <c r="I9" s="13"/>
      <c r="J9" s="13"/>
      <c r="K9" s="13"/>
      <c r="L9" s="13"/>
      <c r="M9" s="13"/>
      <c r="N9" s="13"/>
      <c r="O9" s="13"/>
      <c r="P9" s="13"/>
      <c r="Q9" s="13"/>
      <c r="R9" s="13"/>
      <c r="S9" s="13"/>
      <c r="T9" s="13"/>
      <c r="U9" s="13"/>
    </row>
    <row r="10" spans="1:29" s="12" customFormat="1" ht="18.75" x14ac:dyDescent="0.2">
      <c r="A10" s="362" t="s">
        <v>9</v>
      </c>
      <c r="B10" s="362"/>
      <c r="C10" s="362"/>
      <c r="D10" s="6"/>
      <c r="E10" s="6"/>
      <c r="F10" s="6"/>
      <c r="G10" s="6"/>
      <c r="H10" s="13"/>
      <c r="I10" s="13"/>
      <c r="J10" s="13"/>
      <c r="K10" s="13"/>
      <c r="L10" s="13"/>
      <c r="M10" s="13"/>
      <c r="N10" s="13"/>
      <c r="O10" s="13"/>
      <c r="P10" s="13"/>
      <c r="Q10" s="13"/>
      <c r="R10" s="13"/>
      <c r="S10" s="13"/>
      <c r="T10" s="13"/>
      <c r="U10" s="13"/>
    </row>
    <row r="11" spans="1:29" s="12"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12" customFormat="1" ht="18.75" x14ac:dyDescent="0.2">
      <c r="A12" s="393" t="str">
        <f>'1. паспорт местоположение'!A12:C12</f>
        <v>G_3543</v>
      </c>
      <c r="B12" s="393"/>
      <c r="C12" s="393"/>
      <c r="D12" s="8"/>
      <c r="E12" s="8"/>
      <c r="F12" s="8"/>
      <c r="G12" s="8"/>
      <c r="H12" s="13"/>
      <c r="I12" s="13"/>
      <c r="J12" s="13"/>
      <c r="K12" s="13"/>
      <c r="L12" s="13"/>
      <c r="M12" s="13"/>
      <c r="N12" s="13"/>
      <c r="O12" s="13"/>
      <c r="P12" s="13"/>
      <c r="Q12" s="13"/>
      <c r="R12" s="13"/>
      <c r="S12" s="13"/>
      <c r="T12" s="13"/>
      <c r="U12" s="13"/>
    </row>
    <row r="13" spans="1:29" s="12" customFormat="1" ht="18.75" x14ac:dyDescent="0.2">
      <c r="A13" s="362" t="s">
        <v>8</v>
      </c>
      <c r="B13" s="362"/>
      <c r="C13" s="3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7"/>
      <c r="B14" s="397"/>
      <c r="C14" s="397"/>
      <c r="D14" s="10"/>
      <c r="E14" s="10"/>
      <c r="F14" s="10"/>
      <c r="G14" s="10"/>
      <c r="H14" s="10"/>
      <c r="I14" s="10"/>
      <c r="J14" s="10"/>
      <c r="K14" s="10"/>
      <c r="L14" s="10"/>
      <c r="M14" s="10"/>
      <c r="N14" s="10"/>
      <c r="O14" s="10"/>
      <c r="P14" s="10"/>
      <c r="Q14" s="10"/>
      <c r="R14" s="10"/>
      <c r="S14" s="10"/>
      <c r="T14" s="10"/>
      <c r="U14" s="10"/>
    </row>
    <row r="15" spans="1:29" s="3" customFormat="1" ht="12" x14ac:dyDescent="0.2">
      <c r="A15" s="393" t="str">
        <f>'1. паспорт местоположение'!A15</f>
        <v>Строительство ТП 15/0.4 кВ, ЛЭП 15 кВ от ВЛ 15-211 (инв.№ 5114823) в п.Ермаково Правдинского района</v>
      </c>
      <c r="B15" s="393"/>
      <c r="C15" s="393"/>
      <c r="D15" s="8"/>
      <c r="E15" s="8"/>
      <c r="F15" s="8"/>
      <c r="G15" s="8"/>
      <c r="H15" s="8"/>
      <c r="I15" s="8"/>
      <c r="J15" s="8"/>
      <c r="K15" s="8"/>
      <c r="L15" s="8"/>
      <c r="M15" s="8"/>
      <c r="N15" s="8"/>
      <c r="O15" s="8"/>
      <c r="P15" s="8"/>
      <c r="Q15" s="8"/>
      <c r="R15" s="8"/>
      <c r="S15" s="8"/>
      <c r="T15" s="8"/>
      <c r="U15" s="8"/>
    </row>
    <row r="16" spans="1:29" s="3" customFormat="1" ht="15" customHeight="1" x14ac:dyDescent="0.2">
      <c r="A16" s="362" t="s">
        <v>7</v>
      </c>
      <c r="B16" s="362"/>
      <c r="C16" s="362"/>
      <c r="D16" s="6"/>
      <c r="E16" s="6"/>
      <c r="F16" s="6"/>
      <c r="G16" s="6"/>
      <c r="H16" s="6"/>
      <c r="I16" s="6"/>
      <c r="J16" s="6"/>
      <c r="K16" s="6"/>
      <c r="L16" s="6"/>
      <c r="M16" s="6"/>
      <c r="N16" s="6"/>
      <c r="O16" s="6"/>
      <c r="P16" s="6"/>
      <c r="Q16" s="6"/>
      <c r="R16" s="6"/>
      <c r="S16" s="6"/>
      <c r="T16" s="6"/>
      <c r="U16" s="6"/>
    </row>
    <row r="17" spans="1:21" s="3" customFormat="1" ht="15" customHeight="1" x14ac:dyDescent="0.2">
      <c r="A17" s="395"/>
      <c r="B17" s="395"/>
      <c r="C17" s="395"/>
      <c r="D17" s="4"/>
      <c r="E17" s="4"/>
      <c r="F17" s="4"/>
      <c r="G17" s="4"/>
      <c r="H17" s="4"/>
      <c r="I17" s="4"/>
      <c r="J17" s="4"/>
      <c r="K17" s="4"/>
      <c r="L17" s="4"/>
      <c r="M17" s="4"/>
      <c r="N17" s="4"/>
      <c r="O17" s="4"/>
      <c r="P17" s="4"/>
      <c r="Q17" s="4"/>
      <c r="R17" s="4"/>
    </row>
    <row r="18" spans="1:21" s="3" customFormat="1" ht="27.75" customHeight="1" x14ac:dyDescent="0.2">
      <c r="A18" s="363" t="s">
        <v>507</v>
      </c>
      <c r="B18" s="363"/>
      <c r="C18" s="3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1" t="str">
        <f>'1. паспорт местоположение'!A5:C5</f>
        <v>Год раскрытия информации: 2016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10</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82"/>
      <c r="AB6" s="182"/>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82"/>
      <c r="AB7" s="182"/>
    </row>
    <row r="8" spans="1:28" x14ac:dyDescent="0.25">
      <c r="A8" s="393" t="str">
        <f>'1. паспорт местоположение'!A9</f>
        <v>Акционерное общество "Янтарьэнерго" ДЗО  ПАО "Россети"</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183"/>
      <c r="AB8" s="183"/>
    </row>
    <row r="9" spans="1:28" ht="15.75" x14ac:dyDescent="0.25">
      <c r="A9" s="362" t="s">
        <v>9</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84"/>
      <c r="AB9" s="184"/>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82"/>
      <c r="AB10" s="182"/>
    </row>
    <row r="11" spans="1:28" x14ac:dyDescent="0.25">
      <c r="A11" s="393" t="str">
        <f>'1. паспорт местоположение'!A12:C12</f>
        <v>G_3543</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183"/>
      <c r="AB11" s="183"/>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84"/>
      <c r="AB12" s="184"/>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11"/>
      <c r="AB13" s="11"/>
    </row>
    <row r="14" spans="1:28" x14ac:dyDescent="0.25">
      <c r="A14" s="393" t="str">
        <f>'1. паспорт местоположение'!A15</f>
        <v>Строительство ТП 15/0.4 кВ, ЛЭП 15 кВ от ВЛ 15-211 (инв.№ 5114823) в п.Ермаково Правдинского района</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83"/>
      <c r="AB14" s="183"/>
    </row>
    <row r="15" spans="1:28" ht="15.75" x14ac:dyDescent="0.25">
      <c r="A15" s="362" t="s">
        <v>7</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84"/>
      <c r="AB15" s="184"/>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93"/>
      <c r="AB16" s="193"/>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93"/>
      <c r="AB17" s="193"/>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93"/>
      <c r="AB18" s="193"/>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93"/>
      <c r="AB19" s="193"/>
    </row>
    <row r="20" spans="1:28" x14ac:dyDescent="0.25">
      <c r="A20" s="425"/>
      <c r="B20" s="425"/>
      <c r="C20" s="425"/>
      <c r="D20" s="425"/>
      <c r="E20" s="425"/>
      <c r="F20" s="425"/>
      <c r="G20" s="425"/>
      <c r="H20" s="425"/>
      <c r="I20" s="425"/>
      <c r="J20" s="425"/>
      <c r="K20" s="425"/>
      <c r="L20" s="425"/>
      <c r="M20" s="425"/>
      <c r="N20" s="425"/>
      <c r="O20" s="425"/>
      <c r="P20" s="425"/>
      <c r="Q20" s="425"/>
      <c r="R20" s="425"/>
      <c r="S20" s="425"/>
      <c r="T20" s="425"/>
      <c r="U20" s="425"/>
      <c r="V20" s="425"/>
      <c r="W20" s="425"/>
      <c r="X20" s="425"/>
      <c r="Y20" s="425"/>
      <c r="Z20" s="425"/>
      <c r="AA20" s="194"/>
      <c r="AB20" s="194"/>
    </row>
    <row r="21" spans="1:28" x14ac:dyDescent="0.25">
      <c r="A21" s="425"/>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194"/>
      <c r="AB21" s="194"/>
    </row>
    <row r="22" spans="1:28" x14ac:dyDescent="0.25">
      <c r="A22" s="426" t="s">
        <v>539</v>
      </c>
      <c r="B22" s="426"/>
      <c r="C22" s="426"/>
      <c r="D22" s="426"/>
      <c r="E22" s="426"/>
      <c r="F22" s="426"/>
      <c r="G22" s="426"/>
      <c r="H22" s="426"/>
      <c r="I22" s="426"/>
      <c r="J22" s="426"/>
      <c r="K22" s="426"/>
      <c r="L22" s="426"/>
      <c r="M22" s="426"/>
      <c r="N22" s="426"/>
      <c r="O22" s="426"/>
      <c r="P22" s="426"/>
      <c r="Q22" s="426"/>
      <c r="R22" s="426"/>
      <c r="S22" s="426"/>
      <c r="T22" s="426"/>
      <c r="U22" s="426"/>
      <c r="V22" s="426"/>
      <c r="W22" s="426"/>
      <c r="X22" s="426"/>
      <c r="Y22" s="426"/>
      <c r="Z22" s="426"/>
      <c r="AA22" s="195"/>
      <c r="AB22" s="195"/>
    </row>
    <row r="23" spans="1:28" ht="32.25" customHeight="1" x14ac:dyDescent="0.25">
      <c r="A23" s="428" t="s">
        <v>388</v>
      </c>
      <c r="B23" s="429"/>
      <c r="C23" s="429"/>
      <c r="D23" s="429"/>
      <c r="E23" s="429"/>
      <c r="F23" s="429"/>
      <c r="G23" s="429"/>
      <c r="H23" s="429"/>
      <c r="I23" s="429"/>
      <c r="J23" s="429"/>
      <c r="K23" s="429"/>
      <c r="L23" s="430"/>
      <c r="M23" s="427" t="s">
        <v>389</v>
      </c>
      <c r="N23" s="427"/>
      <c r="O23" s="427"/>
      <c r="P23" s="427"/>
      <c r="Q23" s="427"/>
      <c r="R23" s="427"/>
      <c r="S23" s="427"/>
      <c r="T23" s="427"/>
      <c r="U23" s="427"/>
      <c r="V23" s="427"/>
      <c r="W23" s="427"/>
      <c r="X23" s="427"/>
      <c r="Y23" s="427"/>
      <c r="Z23" s="427"/>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1" t="s">
        <v>274</v>
      </c>
      <c r="X24" s="131" t="s">
        <v>306</v>
      </c>
      <c r="Y24" s="131" t="s">
        <v>307</v>
      </c>
      <c r="Z24" s="133" t="s">
        <v>304</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1" t="str">
        <f>'1. паспорт местоположение'!A5:C5</f>
        <v>Год раскрытия информации: 2016 год</v>
      </c>
      <c r="B5" s="361"/>
      <c r="C5" s="361"/>
      <c r="D5" s="361"/>
      <c r="E5" s="361"/>
      <c r="F5" s="361"/>
      <c r="G5" s="361"/>
      <c r="H5" s="361"/>
      <c r="I5" s="361"/>
      <c r="J5" s="361"/>
      <c r="K5" s="361"/>
      <c r="L5" s="361"/>
      <c r="M5" s="361"/>
      <c r="N5" s="361"/>
      <c r="O5" s="361"/>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65" t="s">
        <v>10</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12"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12" customFormat="1" ht="18.75" x14ac:dyDescent="0.2">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c r="M9" s="393"/>
      <c r="N9" s="393"/>
      <c r="O9" s="393"/>
      <c r="P9" s="13"/>
      <c r="Q9" s="13"/>
      <c r="R9" s="13"/>
      <c r="S9" s="13"/>
      <c r="T9" s="13"/>
      <c r="U9" s="13"/>
      <c r="V9" s="13"/>
      <c r="W9" s="13"/>
      <c r="X9" s="13"/>
      <c r="Y9" s="13"/>
      <c r="Z9" s="13"/>
    </row>
    <row r="10" spans="1:28" s="12" customFormat="1" ht="18.75" x14ac:dyDescent="0.2">
      <c r="A10" s="362" t="s">
        <v>9</v>
      </c>
      <c r="B10" s="362"/>
      <c r="C10" s="362"/>
      <c r="D10" s="362"/>
      <c r="E10" s="362"/>
      <c r="F10" s="362"/>
      <c r="G10" s="362"/>
      <c r="H10" s="362"/>
      <c r="I10" s="362"/>
      <c r="J10" s="362"/>
      <c r="K10" s="362"/>
      <c r="L10" s="362"/>
      <c r="M10" s="362"/>
      <c r="N10" s="362"/>
      <c r="O10" s="362"/>
      <c r="P10" s="13"/>
      <c r="Q10" s="13"/>
      <c r="R10" s="13"/>
      <c r="S10" s="13"/>
      <c r="T10" s="13"/>
      <c r="U10" s="13"/>
      <c r="V10" s="13"/>
      <c r="W10" s="13"/>
      <c r="X10" s="13"/>
      <c r="Y10" s="13"/>
      <c r="Z10" s="13"/>
    </row>
    <row r="11" spans="1:28" s="12"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12" customFormat="1" ht="18.75" x14ac:dyDescent="0.2">
      <c r="A12" s="393" t="str">
        <f>'1. паспорт местоположение'!A12:C12</f>
        <v>G_3543</v>
      </c>
      <c r="B12" s="393"/>
      <c r="C12" s="393"/>
      <c r="D12" s="393"/>
      <c r="E12" s="393"/>
      <c r="F12" s="393"/>
      <c r="G12" s="393"/>
      <c r="H12" s="393"/>
      <c r="I12" s="393"/>
      <c r="J12" s="393"/>
      <c r="K12" s="393"/>
      <c r="L12" s="393"/>
      <c r="M12" s="393"/>
      <c r="N12" s="393"/>
      <c r="O12" s="393"/>
      <c r="P12" s="13"/>
      <c r="Q12" s="13"/>
      <c r="R12" s="13"/>
      <c r="S12" s="13"/>
      <c r="T12" s="13"/>
      <c r="U12" s="13"/>
      <c r="V12" s="13"/>
      <c r="W12" s="13"/>
      <c r="X12" s="13"/>
      <c r="Y12" s="13"/>
      <c r="Z12" s="13"/>
    </row>
    <row r="13" spans="1:28" s="12" customFormat="1" ht="18.75" x14ac:dyDescent="0.2">
      <c r="A13" s="362" t="s">
        <v>8</v>
      </c>
      <c r="B13" s="362"/>
      <c r="C13" s="362"/>
      <c r="D13" s="362"/>
      <c r="E13" s="362"/>
      <c r="F13" s="362"/>
      <c r="G13" s="362"/>
      <c r="H13" s="362"/>
      <c r="I13" s="362"/>
      <c r="J13" s="362"/>
      <c r="K13" s="362"/>
      <c r="L13" s="362"/>
      <c r="M13" s="362"/>
      <c r="N13" s="362"/>
      <c r="O13" s="362"/>
      <c r="P13" s="13"/>
      <c r="Q13" s="13"/>
      <c r="R13" s="13"/>
      <c r="S13" s="13"/>
      <c r="T13" s="13"/>
      <c r="U13" s="13"/>
      <c r="V13" s="13"/>
      <c r="W13" s="13"/>
      <c r="X13" s="13"/>
      <c r="Y13" s="13"/>
      <c r="Z13" s="13"/>
    </row>
    <row r="14" spans="1:28" s="9" customFormat="1" ht="15.75" customHeight="1" x14ac:dyDescent="0.2">
      <c r="A14" s="397"/>
      <c r="B14" s="397"/>
      <c r="C14" s="397"/>
      <c r="D14" s="397"/>
      <c r="E14" s="397"/>
      <c r="F14" s="397"/>
      <c r="G14" s="397"/>
      <c r="H14" s="397"/>
      <c r="I14" s="397"/>
      <c r="J14" s="397"/>
      <c r="K14" s="397"/>
      <c r="L14" s="397"/>
      <c r="M14" s="397"/>
      <c r="N14" s="397"/>
      <c r="O14" s="397"/>
      <c r="P14" s="10"/>
      <c r="Q14" s="10"/>
      <c r="R14" s="10"/>
      <c r="S14" s="10"/>
      <c r="T14" s="10"/>
      <c r="U14" s="10"/>
      <c r="V14" s="10"/>
      <c r="W14" s="10"/>
      <c r="X14" s="10"/>
      <c r="Y14" s="10"/>
      <c r="Z14" s="10"/>
    </row>
    <row r="15" spans="1:28" s="3" customFormat="1" ht="12" x14ac:dyDescent="0.2">
      <c r="A15" s="393" t="str">
        <f>'1. паспорт местоположение'!A15</f>
        <v>Строительство ТП 15/0.4 кВ, ЛЭП 15 кВ от ВЛ 15-211 (инв.№ 5114823) в п.Ермаково Правдинского района</v>
      </c>
      <c r="B15" s="393"/>
      <c r="C15" s="393"/>
      <c r="D15" s="393"/>
      <c r="E15" s="393"/>
      <c r="F15" s="393"/>
      <c r="G15" s="393"/>
      <c r="H15" s="393"/>
      <c r="I15" s="393"/>
      <c r="J15" s="393"/>
      <c r="K15" s="393"/>
      <c r="L15" s="393"/>
      <c r="M15" s="393"/>
      <c r="N15" s="393"/>
      <c r="O15" s="393"/>
      <c r="P15" s="8"/>
      <c r="Q15" s="8"/>
      <c r="R15" s="8"/>
      <c r="S15" s="8"/>
      <c r="T15" s="8"/>
      <c r="U15" s="8"/>
      <c r="V15" s="8"/>
      <c r="W15" s="8"/>
      <c r="X15" s="8"/>
      <c r="Y15" s="8"/>
      <c r="Z15" s="8"/>
    </row>
    <row r="16" spans="1:28" s="3" customFormat="1" ht="15" customHeight="1" x14ac:dyDescent="0.2">
      <c r="A16" s="362" t="s">
        <v>7</v>
      </c>
      <c r="B16" s="362"/>
      <c r="C16" s="362"/>
      <c r="D16" s="362"/>
      <c r="E16" s="362"/>
      <c r="F16" s="362"/>
      <c r="G16" s="362"/>
      <c r="H16" s="362"/>
      <c r="I16" s="362"/>
      <c r="J16" s="362"/>
      <c r="K16" s="362"/>
      <c r="L16" s="362"/>
      <c r="M16" s="362"/>
      <c r="N16" s="362"/>
      <c r="O16" s="362"/>
      <c r="P16" s="6"/>
      <c r="Q16" s="6"/>
      <c r="R16" s="6"/>
      <c r="S16" s="6"/>
      <c r="T16" s="6"/>
      <c r="U16" s="6"/>
      <c r="V16" s="6"/>
      <c r="W16" s="6"/>
      <c r="X16" s="6"/>
      <c r="Y16" s="6"/>
      <c r="Z16" s="6"/>
    </row>
    <row r="17" spans="1:26" s="3" customFormat="1" ht="15" customHeight="1" x14ac:dyDescent="0.2">
      <c r="A17" s="395"/>
      <c r="B17" s="395"/>
      <c r="C17" s="395"/>
      <c r="D17" s="395"/>
      <c r="E17" s="395"/>
      <c r="F17" s="395"/>
      <c r="G17" s="395"/>
      <c r="H17" s="395"/>
      <c r="I17" s="395"/>
      <c r="J17" s="395"/>
      <c r="K17" s="395"/>
      <c r="L17" s="395"/>
      <c r="M17" s="395"/>
      <c r="N17" s="395"/>
      <c r="O17" s="395"/>
      <c r="P17" s="4"/>
      <c r="Q17" s="4"/>
      <c r="R17" s="4"/>
      <c r="S17" s="4"/>
      <c r="T17" s="4"/>
      <c r="U17" s="4"/>
      <c r="V17" s="4"/>
      <c r="W17" s="4"/>
    </row>
    <row r="18" spans="1:26" s="3" customFormat="1" ht="91.5" customHeight="1" x14ac:dyDescent="0.2">
      <c r="A18" s="431" t="s">
        <v>516</v>
      </c>
      <c r="B18" s="431"/>
      <c r="C18" s="431"/>
      <c r="D18" s="431"/>
      <c r="E18" s="431"/>
      <c r="F18" s="431"/>
      <c r="G18" s="431"/>
      <c r="H18" s="431"/>
      <c r="I18" s="431"/>
      <c r="J18" s="431"/>
      <c r="K18" s="431"/>
      <c r="L18" s="431"/>
      <c r="M18" s="431"/>
      <c r="N18" s="431"/>
      <c r="O18" s="431"/>
      <c r="P18" s="7"/>
      <c r="Q18" s="7"/>
      <c r="R18" s="7"/>
      <c r="S18" s="7"/>
      <c r="T18" s="7"/>
      <c r="U18" s="7"/>
      <c r="V18" s="7"/>
      <c r="W18" s="7"/>
      <c r="X18" s="7"/>
      <c r="Y18" s="7"/>
      <c r="Z18" s="7"/>
    </row>
    <row r="19" spans="1:26" s="3" customFormat="1" ht="78" customHeight="1" x14ac:dyDescent="0.2">
      <c r="A19" s="398" t="s">
        <v>6</v>
      </c>
      <c r="B19" s="398" t="s">
        <v>88</v>
      </c>
      <c r="C19" s="398" t="s">
        <v>87</v>
      </c>
      <c r="D19" s="398" t="s">
        <v>76</v>
      </c>
      <c r="E19" s="432" t="s">
        <v>86</v>
      </c>
      <c r="F19" s="433"/>
      <c r="G19" s="433"/>
      <c r="H19" s="433"/>
      <c r="I19" s="434"/>
      <c r="J19" s="398" t="s">
        <v>85</v>
      </c>
      <c r="K19" s="398"/>
      <c r="L19" s="398"/>
      <c r="M19" s="398"/>
      <c r="N19" s="398"/>
      <c r="O19" s="398"/>
      <c r="P19" s="4"/>
      <c r="Q19" s="4"/>
      <c r="R19" s="4"/>
      <c r="S19" s="4"/>
      <c r="T19" s="4"/>
      <c r="U19" s="4"/>
      <c r="V19" s="4"/>
      <c r="W19" s="4"/>
    </row>
    <row r="20" spans="1:26" s="3" customFormat="1" ht="51" customHeight="1" x14ac:dyDescent="0.2">
      <c r="A20" s="398"/>
      <c r="B20" s="398"/>
      <c r="C20" s="398"/>
      <c r="D20" s="398"/>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3" sqref="D23"/>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35" t="str">
        <f>'[1]1. паспорт местоположение'!A5:C5</f>
        <v>Год раскрытия информации: 2016 год</v>
      </c>
      <c r="B5" s="435"/>
      <c r="C5" s="435"/>
      <c r="D5" s="435"/>
      <c r="E5" s="435"/>
      <c r="F5" s="435"/>
      <c r="G5" s="435"/>
      <c r="H5" s="435"/>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65" t="str">
        <f>'[1]1. паспорт местоположение'!A7:C7</f>
        <v xml:space="preserve">Паспорт инвестиционного проекта </v>
      </c>
      <c r="B7" s="365"/>
      <c r="C7" s="365"/>
      <c r="D7" s="365"/>
      <c r="E7" s="365"/>
      <c r="F7" s="365"/>
      <c r="G7" s="365"/>
      <c r="H7" s="365"/>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08"/>
      <c r="AR7" s="208"/>
    </row>
    <row r="8" spans="1:44" ht="18.75" x14ac:dyDescent="0.2">
      <c r="A8" s="304"/>
      <c r="B8" s="304"/>
      <c r="C8" s="304"/>
      <c r="D8" s="304"/>
      <c r="E8" s="304"/>
      <c r="F8" s="304"/>
      <c r="G8" s="304"/>
      <c r="H8" s="304"/>
      <c r="I8" s="304"/>
      <c r="J8" s="304"/>
      <c r="K8" s="304"/>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05"/>
      <c r="AR8" s="205"/>
    </row>
    <row r="9" spans="1:44" ht="18.75" x14ac:dyDescent="0.2">
      <c r="A9" s="364" t="str">
        <f>'[1]1. паспорт местоположение'!A9:C9</f>
        <v xml:space="preserve">                         АО "Янтарьэнерго"                         </v>
      </c>
      <c r="B9" s="364"/>
      <c r="C9" s="364"/>
      <c r="D9" s="364"/>
      <c r="E9" s="364"/>
      <c r="F9" s="364"/>
      <c r="G9" s="364"/>
      <c r="H9" s="364"/>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9"/>
      <c r="AR9" s="209"/>
    </row>
    <row r="10" spans="1:44" x14ac:dyDescent="0.2">
      <c r="A10" s="362" t="s">
        <v>9</v>
      </c>
      <c r="B10" s="362"/>
      <c r="C10" s="362"/>
      <c r="D10" s="362"/>
      <c r="E10" s="362"/>
      <c r="F10" s="362"/>
      <c r="G10" s="362"/>
      <c r="H10" s="362"/>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0"/>
      <c r="AR10" s="210"/>
    </row>
    <row r="11" spans="1:44" ht="18.75" x14ac:dyDescent="0.2">
      <c r="A11" s="304"/>
      <c r="B11" s="304"/>
      <c r="C11" s="304"/>
      <c r="D11" s="304"/>
      <c r="E11" s="304"/>
      <c r="F11" s="304"/>
      <c r="G11" s="304"/>
      <c r="H11" s="304"/>
      <c r="I11" s="304"/>
      <c r="J11" s="304"/>
      <c r="K11" s="304"/>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64" t="str">
        <f>'1. паспорт местоположение'!A12:C12</f>
        <v>G_3543</v>
      </c>
      <c r="B12" s="364"/>
      <c r="C12" s="364"/>
      <c r="D12" s="364"/>
      <c r="E12" s="364"/>
      <c r="F12" s="364"/>
      <c r="G12" s="364"/>
      <c r="H12" s="364"/>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9"/>
      <c r="AR12" s="209"/>
    </row>
    <row r="13" spans="1:44" x14ac:dyDescent="0.2">
      <c r="A13" s="362" t="s">
        <v>8</v>
      </c>
      <c r="B13" s="362"/>
      <c r="C13" s="362"/>
      <c r="D13" s="362"/>
      <c r="E13" s="362"/>
      <c r="F13" s="362"/>
      <c r="G13" s="362"/>
      <c r="H13" s="362"/>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0"/>
      <c r="AR13" s="210"/>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1"/>
      <c r="AR14" s="211"/>
    </row>
    <row r="15" spans="1:44" ht="18.75" x14ac:dyDescent="0.2">
      <c r="A15" s="438" t="str">
        <f>'1. паспорт местоположение'!A15:C15</f>
        <v>Строительство ТП 15/0.4 кВ, ЛЭП 15 кВ от ВЛ 15-211 (инв.№ 5114823) в п.Ермаково Правдинского района</v>
      </c>
      <c r="B15" s="363"/>
      <c r="C15" s="363"/>
      <c r="D15" s="363"/>
      <c r="E15" s="363"/>
      <c r="F15" s="363"/>
      <c r="G15" s="363"/>
      <c r="H15" s="363"/>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9"/>
      <c r="AR15" s="209"/>
    </row>
    <row r="16" spans="1:44" x14ac:dyDescent="0.2">
      <c r="A16" s="362" t="s">
        <v>7</v>
      </c>
      <c r="B16" s="362"/>
      <c r="C16" s="362"/>
      <c r="D16" s="362"/>
      <c r="E16" s="362"/>
      <c r="F16" s="362"/>
      <c r="G16" s="362"/>
      <c r="H16" s="362"/>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0"/>
      <c r="AR16" s="210"/>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64" t="s">
        <v>517</v>
      </c>
      <c r="B18" s="364"/>
      <c r="C18" s="364"/>
      <c r="D18" s="364"/>
      <c r="E18" s="364"/>
      <c r="F18" s="364"/>
      <c r="G18" s="364"/>
      <c r="H18" s="36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558</v>
      </c>
      <c r="B25" s="223">
        <f>$B$126/1.18</f>
        <v>4359493.6042753691</v>
      </c>
    </row>
    <row r="26" spans="1:44" x14ac:dyDescent="0.2">
      <c r="A26" s="224" t="s">
        <v>360</v>
      </c>
      <c r="B26" s="225">
        <v>0</v>
      </c>
    </row>
    <row r="27" spans="1:44" x14ac:dyDescent="0.2">
      <c r="A27" s="224" t="s">
        <v>358</v>
      </c>
      <c r="B27" s="225">
        <f>$B$123</f>
        <v>25</v>
      </c>
      <c r="D27" s="217" t="s">
        <v>361</v>
      </c>
    </row>
    <row r="28" spans="1:44" ht="16.149999999999999" customHeight="1" thickBot="1" x14ac:dyDescent="0.25">
      <c r="A28" s="226" t="s">
        <v>356</v>
      </c>
      <c r="B28" s="227">
        <v>1</v>
      </c>
      <c r="D28" s="439" t="s">
        <v>359</v>
      </c>
      <c r="E28" s="440"/>
      <c r="F28" s="441"/>
      <c r="G28" s="442">
        <f>IF(SUM(B89:L89)=0,"не окупается",SUM(B89:L89))</f>
        <v>1.6987112034602985</v>
      </c>
      <c r="H28" s="443"/>
    </row>
    <row r="29" spans="1:44" ht="15.6" customHeight="1" x14ac:dyDescent="0.2">
      <c r="A29" s="222" t="s">
        <v>354</v>
      </c>
      <c r="B29" s="223">
        <f>$B$126*$B$127</f>
        <v>51442.024530449351</v>
      </c>
      <c r="D29" s="439" t="s">
        <v>357</v>
      </c>
      <c r="E29" s="440"/>
      <c r="F29" s="441"/>
      <c r="G29" s="442">
        <f>IF(SUM(B90:L90)=0,"не окупается",SUM(B90:L90))</f>
        <v>1.8419470001696598</v>
      </c>
      <c r="H29" s="443"/>
    </row>
    <row r="30" spans="1:44" ht="27.6" customHeight="1" x14ac:dyDescent="0.2">
      <c r="A30" s="224" t="s">
        <v>559</v>
      </c>
      <c r="B30" s="225">
        <v>1</v>
      </c>
      <c r="D30" s="439" t="s">
        <v>355</v>
      </c>
      <c r="E30" s="440"/>
      <c r="F30" s="441"/>
      <c r="G30" s="444">
        <f>L87</f>
        <v>13053494.907305636</v>
      </c>
      <c r="H30" s="445"/>
    </row>
    <row r="31" spans="1:44" x14ac:dyDescent="0.2">
      <c r="A31" s="224" t="s">
        <v>353</v>
      </c>
      <c r="B31" s="225">
        <v>1</v>
      </c>
      <c r="D31" s="446"/>
      <c r="E31" s="447"/>
      <c r="F31" s="448"/>
      <c r="G31" s="446"/>
      <c r="H31" s="448"/>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560</v>
      </c>
      <c r="B37" s="223">
        <v>0</v>
      </c>
    </row>
    <row r="38" spans="1:42" x14ac:dyDescent="0.2">
      <c r="A38" s="224" t="s">
        <v>350</v>
      </c>
      <c r="B38" s="225"/>
    </row>
    <row r="39" spans="1:42" ht="16.5" thickBot="1" x14ac:dyDescent="0.25">
      <c r="A39" s="230" t="s">
        <v>349</v>
      </c>
      <c r="B39" s="231"/>
    </row>
    <row r="40" spans="1:42" x14ac:dyDescent="0.2">
      <c r="A40" s="232" t="s">
        <v>561</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2" customFormat="1" x14ac:dyDescent="0.2">
      <c r="A49" s="243" t="s">
        <v>340</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2" customFormat="1" ht="16.5" thickBot="1" x14ac:dyDescent="0.25">
      <c r="A50" s="244" t="s">
        <v>562</v>
      </c>
      <c r="B50" s="245">
        <f>IF($B$124="да",($B$126-0.05),0)</f>
        <v>5144202.4030449353</v>
      </c>
      <c r="C50" s="245">
        <f>C108*(1+C49)</f>
        <v>1846581.0927924097</v>
      </c>
      <c r="D50" s="245">
        <f t="shared" ref="D50:AP50" si="2">D108*(1+D49)</f>
        <v>3896286.1057919846</v>
      </c>
      <c r="E50" s="245">
        <f t="shared" si="2"/>
        <v>6228154.3054705206</v>
      </c>
      <c r="F50" s="245">
        <f t="shared" si="2"/>
        <v>6570702.792271398</v>
      </c>
      <c r="G50" s="245">
        <f t="shared" si="2"/>
        <v>6932091.4458463257</v>
      </c>
      <c r="H50" s="245">
        <f t="shared" si="2"/>
        <v>7313356.475367873</v>
      </c>
      <c r="I50" s="245">
        <f t="shared" si="2"/>
        <v>7715591.0815131059</v>
      </c>
      <c r="J50" s="245">
        <f t="shared" si="2"/>
        <v>8139948.5909963259</v>
      </c>
      <c r="K50" s="245">
        <f t="shared" si="2"/>
        <v>8587645.7635011245</v>
      </c>
      <c r="L50" s="245">
        <f t="shared" si="2"/>
        <v>9059966.280493686</v>
      </c>
      <c r="M50" s="245">
        <f t="shared" si="2"/>
        <v>9558264.4259208366</v>
      </c>
      <c r="N50" s="245">
        <f t="shared" si="2"/>
        <v>10083968.969346482</v>
      </c>
      <c r="O50" s="245">
        <f t="shared" si="2"/>
        <v>10638587.262660539</v>
      </c>
      <c r="P50" s="245">
        <f t="shared" si="2"/>
        <v>11223709.562106866</v>
      </c>
      <c r="Q50" s="245">
        <f t="shared" si="2"/>
        <v>11841013.588022744</v>
      </c>
      <c r="R50" s="245">
        <f t="shared" si="2"/>
        <v>12492269.335363993</v>
      </c>
      <c r="S50" s="245">
        <f t="shared" si="2"/>
        <v>13179344.148809012</v>
      </c>
      <c r="T50" s="245">
        <f t="shared" si="2"/>
        <v>13904208.076993506</v>
      </c>
      <c r="U50" s="245">
        <f t="shared" si="2"/>
        <v>14668939.52122815</v>
      </c>
      <c r="V50" s="245">
        <f t="shared" si="2"/>
        <v>15475731.194895696</v>
      </c>
      <c r="W50" s="245">
        <f t="shared" si="2"/>
        <v>16326896.410614958</v>
      </c>
      <c r="X50" s="245">
        <f t="shared" si="2"/>
        <v>17224875.713198777</v>
      </c>
      <c r="Y50" s="245">
        <f t="shared" si="2"/>
        <v>18172243.877424709</v>
      </c>
      <c r="Z50" s="245">
        <f t="shared" si="2"/>
        <v>19171717.290683068</v>
      </c>
      <c r="AA50" s="245">
        <f t="shared" si="2"/>
        <v>20226161.741670638</v>
      </c>
      <c r="AB50" s="245">
        <f t="shared" si="2"/>
        <v>21338600.637462519</v>
      </c>
      <c r="AC50" s="245">
        <f t="shared" si="2"/>
        <v>22512223.672522958</v>
      </c>
      <c r="AD50" s="245">
        <f t="shared" si="2"/>
        <v>23750395.974511717</v>
      </c>
      <c r="AE50" s="245">
        <f t="shared" si="2"/>
        <v>25056667.753109861</v>
      </c>
      <c r="AF50" s="245">
        <f t="shared" si="2"/>
        <v>26434784.479530901</v>
      </c>
      <c r="AG50" s="245">
        <f t="shared" si="2"/>
        <v>27888697.6259051</v>
      </c>
      <c r="AH50" s="245">
        <f t="shared" si="2"/>
        <v>29422575.995329879</v>
      </c>
      <c r="AI50" s="245">
        <f t="shared" si="2"/>
        <v>31040817.675073024</v>
      </c>
      <c r="AJ50" s="245">
        <f t="shared" si="2"/>
        <v>32748062.647202037</v>
      </c>
      <c r="AK50" s="245">
        <f t="shared" si="2"/>
        <v>34549206.092798144</v>
      </c>
      <c r="AL50" s="245">
        <f t="shared" si="2"/>
        <v>36449412.427902043</v>
      </c>
      <c r="AM50" s="245">
        <f t="shared" si="2"/>
        <v>38454130.11143665</v>
      </c>
      <c r="AN50" s="245">
        <f t="shared" si="2"/>
        <v>40569107.267565668</v>
      </c>
      <c r="AO50" s="245">
        <f t="shared" si="2"/>
        <v>42800408.167281777</v>
      </c>
      <c r="AP50" s="245">
        <f t="shared" si="2"/>
        <v>45154430.616482273</v>
      </c>
    </row>
    <row r="51" spans="1:45" ht="16.5" thickBot="1" x14ac:dyDescent="0.25"/>
    <row r="52" spans="1:45" x14ac:dyDescent="0.2">
      <c r="A52" s="246" t="s">
        <v>339</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338</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48" t="s">
        <v>337</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48" t="s">
        <v>336</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49" t="s">
        <v>335</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2"/>
      <c r="AR57" s="202"/>
      <c r="AS57" s="202"/>
    </row>
    <row r="58" spans="1:45" x14ac:dyDescent="0.2">
      <c r="A58" s="246" t="s">
        <v>563</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4" t="s">
        <v>334</v>
      </c>
      <c r="B59" s="310">
        <f t="shared" ref="B59:AP59" si="8">B50*$B$28</f>
        <v>5144202.4030449353</v>
      </c>
      <c r="C59" s="310">
        <f t="shared" si="8"/>
        <v>1846581.0927924097</v>
      </c>
      <c r="D59" s="310">
        <f t="shared" si="8"/>
        <v>3896286.1057919846</v>
      </c>
      <c r="E59" s="310">
        <f t="shared" si="8"/>
        <v>6228154.3054705206</v>
      </c>
      <c r="F59" s="310">
        <f t="shared" si="8"/>
        <v>6570702.792271398</v>
      </c>
      <c r="G59" s="310">
        <f t="shared" si="8"/>
        <v>6932091.4458463257</v>
      </c>
      <c r="H59" s="310">
        <f t="shared" si="8"/>
        <v>7313356.475367873</v>
      </c>
      <c r="I59" s="310">
        <f t="shared" si="8"/>
        <v>7715591.0815131059</v>
      </c>
      <c r="J59" s="310">
        <f t="shared" si="8"/>
        <v>8139948.5909963259</v>
      </c>
      <c r="K59" s="310">
        <f t="shared" si="8"/>
        <v>8587645.7635011245</v>
      </c>
      <c r="L59" s="310">
        <f t="shared" si="8"/>
        <v>9059966.280493686</v>
      </c>
      <c r="M59" s="310">
        <f t="shared" si="8"/>
        <v>9558264.4259208366</v>
      </c>
      <c r="N59" s="310">
        <f t="shared" si="8"/>
        <v>10083968.969346482</v>
      </c>
      <c r="O59" s="310">
        <f t="shared" si="8"/>
        <v>10638587.262660539</v>
      </c>
      <c r="P59" s="310">
        <f t="shared" si="8"/>
        <v>11223709.562106866</v>
      </c>
      <c r="Q59" s="310">
        <f t="shared" si="8"/>
        <v>11841013.588022744</v>
      </c>
      <c r="R59" s="310">
        <f t="shared" si="8"/>
        <v>12492269.335363993</v>
      </c>
      <c r="S59" s="310">
        <f t="shared" si="8"/>
        <v>13179344.148809012</v>
      </c>
      <c r="T59" s="310">
        <f t="shared" si="8"/>
        <v>13904208.076993506</v>
      </c>
      <c r="U59" s="310">
        <f t="shared" si="8"/>
        <v>14668939.52122815</v>
      </c>
      <c r="V59" s="310">
        <f t="shared" si="8"/>
        <v>15475731.194895696</v>
      </c>
      <c r="W59" s="310">
        <f t="shared" si="8"/>
        <v>16326896.410614958</v>
      </c>
      <c r="X59" s="310">
        <f t="shared" si="8"/>
        <v>17224875.713198777</v>
      </c>
      <c r="Y59" s="310">
        <f t="shared" si="8"/>
        <v>18172243.877424709</v>
      </c>
      <c r="Z59" s="310">
        <f t="shared" si="8"/>
        <v>19171717.290683068</v>
      </c>
      <c r="AA59" s="310">
        <f t="shared" si="8"/>
        <v>20226161.741670638</v>
      </c>
      <c r="AB59" s="310">
        <f t="shared" si="8"/>
        <v>21338600.637462519</v>
      </c>
      <c r="AC59" s="310">
        <f t="shared" si="8"/>
        <v>22512223.672522958</v>
      </c>
      <c r="AD59" s="310">
        <f t="shared" si="8"/>
        <v>23750395.974511717</v>
      </c>
      <c r="AE59" s="310">
        <f t="shared" si="8"/>
        <v>25056667.753109861</v>
      </c>
      <c r="AF59" s="310">
        <f t="shared" si="8"/>
        <v>26434784.479530901</v>
      </c>
      <c r="AG59" s="310">
        <f t="shared" si="8"/>
        <v>27888697.6259051</v>
      </c>
      <c r="AH59" s="310">
        <f t="shared" si="8"/>
        <v>29422575.995329879</v>
      </c>
      <c r="AI59" s="310">
        <f t="shared" si="8"/>
        <v>31040817.675073024</v>
      </c>
      <c r="AJ59" s="310">
        <f t="shared" si="8"/>
        <v>32748062.647202037</v>
      </c>
      <c r="AK59" s="310">
        <f t="shared" si="8"/>
        <v>34549206.092798144</v>
      </c>
      <c r="AL59" s="310">
        <f t="shared" si="8"/>
        <v>36449412.427902043</v>
      </c>
      <c r="AM59" s="310">
        <f t="shared" si="8"/>
        <v>38454130.11143665</v>
      </c>
      <c r="AN59" s="310">
        <f t="shared" si="8"/>
        <v>40569107.267565668</v>
      </c>
      <c r="AO59" s="310">
        <f t="shared" si="8"/>
        <v>42800408.167281777</v>
      </c>
      <c r="AP59" s="310">
        <f t="shared" si="8"/>
        <v>45154430.616482273</v>
      </c>
    </row>
    <row r="60" spans="1:45" x14ac:dyDescent="0.2">
      <c r="A60" s="248" t="s">
        <v>333</v>
      </c>
      <c r="B60" s="309">
        <f t="shared" ref="B60:Z60" si="9">SUM(B61:B65)</f>
        <v>0</v>
      </c>
      <c r="C60" s="309">
        <f t="shared" si="9"/>
        <v>-57419.073360642265</v>
      </c>
      <c r="D60" s="309">
        <f>SUM(D61:D65)</f>
        <v>-60577.122395477585</v>
      </c>
      <c r="E60" s="309">
        <f t="shared" si="9"/>
        <v>-63908.864127228851</v>
      </c>
      <c r="F60" s="309">
        <f t="shared" si="9"/>
        <v>-67423.851654226426</v>
      </c>
      <c r="G60" s="309">
        <f t="shared" si="9"/>
        <v>-71132.163495208893</v>
      </c>
      <c r="H60" s="309">
        <f t="shared" si="9"/>
        <v>-75044.432487445374</v>
      </c>
      <c r="I60" s="309">
        <f t="shared" si="9"/>
        <v>-79171.876274254857</v>
      </c>
      <c r="J60" s="309">
        <f t="shared" si="9"/>
        <v>-83526.329469338874</v>
      </c>
      <c r="K60" s="309">
        <f t="shared" si="9"/>
        <v>-88120.277590152516</v>
      </c>
      <c r="L60" s="309">
        <f t="shared" si="9"/>
        <v>-92966.892857610903</v>
      </c>
      <c r="M60" s="309">
        <f t="shared" si="9"/>
        <v>-98080.07196477949</v>
      </c>
      <c r="N60" s="309">
        <f t="shared" si="9"/>
        <v>-103474.47592284236</v>
      </c>
      <c r="O60" s="309">
        <f t="shared" si="9"/>
        <v>-109165.57209859868</v>
      </c>
      <c r="P60" s="309">
        <f t="shared" si="9"/>
        <v>-115169.6785640216</v>
      </c>
      <c r="Q60" s="309">
        <f t="shared" si="9"/>
        <v>-121504.01088504276</v>
      </c>
      <c r="R60" s="309">
        <f t="shared" si="9"/>
        <v>-128186.73148372011</v>
      </c>
      <c r="S60" s="309">
        <f t="shared" si="9"/>
        <v>-135237.0017153247</v>
      </c>
      <c r="T60" s="309">
        <f t="shared" si="9"/>
        <v>-142675.03680966757</v>
      </c>
      <c r="U60" s="309">
        <f t="shared" si="9"/>
        <v>-150522.16383419925</v>
      </c>
      <c r="V60" s="309">
        <f t="shared" si="9"/>
        <v>-158800.8828450802</v>
      </c>
      <c r="W60" s="309">
        <f t="shared" si="9"/>
        <v>-167534.93140155962</v>
      </c>
      <c r="X60" s="309">
        <f t="shared" si="9"/>
        <v>-176749.35262864537</v>
      </c>
      <c r="Y60" s="309">
        <f t="shared" si="9"/>
        <v>-186470.56702322085</v>
      </c>
      <c r="Z60" s="309">
        <f t="shared" si="9"/>
        <v>-196726.44820949799</v>
      </c>
      <c r="AA60" s="309">
        <f t="shared" ref="AA60:AP60" si="10">SUM(AA61:AA65)</f>
        <v>-207546.40286102038</v>
      </c>
      <c r="AB60" s="309">
        <f t="shared" si="10"/>
        <v>-218961.45501837649</v>
      </c>
      <c r="AC60" s="309">
        <f t="shared" si="10"/>
        <v>-231004.33504438718</v>
      </c>
      <c r="AD60" s="309">
        <f t="shared" si="10"/>
        <v>-243709.57347182845</v>
      </c>
      <c r="AE60" s="309">
        <f t="shared" si="10"/>
        <v>-257113.60001277897</v>
      </c>
      <c r="AF60" s="309">
        <f t="shared" si="10"/>
        <v>-271254.84801348182</v>
      </c>
      <c r="AG60" s="309">
        <f t="shared" si="10"/>
        <v>-286173.86465422332</v>
      </c>
      <c r="AH60" s="309">
        <f t="shared" si="10"/>
        <v>-301913.42721020558</v>
      </c>
      <c r="AI60" s="309">
        <f t="shared" si="10"/>
        <v>-318518.66570676689</v>
      </c>
      <c r="AJ60" s="309">
        <f t="shared" si="10"/>
        <v>-336037.19232063903</v>
      </c>
      <c r="AK60" s="309">
        <f t="shared" si="10"/>
        <v>-354519.23789827415</v>
      </c>
      <c r="AL60" s="309">
        <f t="shared" si="10"/>
        <v>-374017.79598267924</v>
      </c>
      <c r="AM60" s="309">
        <f t="shared" si="10"/>
        <v>-394588.77476172656</v>
      </c>
      <c r="AN60" s="309">
        <f t="shared" si="10"/>
        <v>-416291.15737362148</v>
      </c>
      <c r="AO60" s="309">
        <f t="shared" si="10"/>
        <v>-439187.17102917068</v>
      </c>
      <c r="AP60" s="309">
        <f t="shared" si="10"/>
        <v>-463342.46543577506</v>
      </c>
    </row>
    <row r="61" spans="1:45" x14ac:dyDescent="0.2">
      <c r="A61" s="255" t="s">
        <v>332</v>
      </c>
      <c r="B61" s="309"/>
      <c r="C61" s="309">
        <f>-IF(C$47&lt;=$B$30,0,$B$29*(1+C$49)*$B$28)</f>
        <v>-57419.073360642265</v>
      </c>
      <c r="D61" s="309">
        <f>-IF(D$47&lt;=$B$30,0,$B$29*(1+D$49)*$B$28)</f>
        <v>-60577.122395477585</v>
      </c>
      <c r="E61" s="309">
        <f t="shared" ref="E61:AP61" si="11">-IF(E$47&lt;=$B$30,0,$B$29*(1+E$49)*$B$28)</f>
        <v>-63908.864127228851</v>
      </c>
      <c r="F61" s="309">
        <f t="shared" si="11"/>
        <v>-67423.851654226426</v>
      </c>
      <c r="G61" s="309">
        <f t="shared" si="11"/>
        <v>-71132.163495208893</v>
      </c>
      <c r="H61" s="309">
        <f t="shared" si="11"/>
        <v>-75044.432487445374</v>
      </c>
      <c r="I61" s="309">
        <f t="shared" si="11"/>
        <v>-79171.876274254857</v>
      </c>
      <c r="J61" s="309">
        <f t="shared" si="11"/>
        <v>-83526.329469338874</v>
      </c>
      <c r="K61" s="309">
        <f t="shared" si="11"/>
        <v>-88120.277590152516</v>
      </c>
      <c r="L61" s="309">
        <f t="shared" si="11"/>
        <v>-92966.892857610903</v>
      </c>
      <c r="M61" s="309">
        <f t="shared" si="11"/>
        <v>-98080.07196477949</v>
      </c>
      <c r="N61" s="309">
        <f t="shared" si="11"/>
        <v>-103474.47592284236</v>
      </c>
      <c r="O61" s="309">
        <f t="shared" si="11"/>
        <v>-109165.57209859868</v>
      </c>
      <c r="P61" s="309">
        <f t="shared" si="11"/>
        <v>-115169.6785640216</v>
      </c>
      <c r="Q61" s="309">
        <f t="shared" si="11"/>
        <v>-121504.01088504276</v>
      </c>
      <c r="R61" s="309">
        <f t="shared" si="11"/>
        <v>-128186.73148372011</v>
      </c>
      <c r="S61" s="309">
        <f t="shared" si="11"/>
        <v>-135237.0017153247</v>
      </c>
      <c r="T61" s="309">
        <f t="shared" si="11"/>
        <v>-142675.03680966757</v>
      </c>
      <c r="U61" s="309">
        <f t="shared" si="11"/>
        <v>-150522.16383419925</v>
      </c>
      <c r="V61" s="309">
        <f t="shared" si="11"/>
        <v>-158800.8828450802</v>
      </c>
      <c r="W61" s="309">
        <f t="shared" si="11"/>
        <v>-167534.93140155962</v>
      </c>
      <c r="X61" s="309">
        <f t="shared" si="11"/>
        <v>-176749.35262864537</v>
      </c>
      <c r="Y61" s="309">
        <f t="shared" si="11"/>
        <v>-186470.56702322085</v>
      </c>
      <c r="Z61" s="309">
        <f t="shared" si="11"/>
        <v>-196726.44820949799</v>
      </c>
      <c r="AA61" s="309">
        <f t="shared" si="11"/>
        <v>-207546.40286102038</v>
      </c>
      <c r="AB61" s="309">
        <f t="shared" si="11"/>
        <v>-218961.45501837649</v>
      </c>
      <c r="AC61" s="309">
        <f t="shared" si="11"/>
        <v>-231004.33504438718</v>
      </c>
      <c r="AD61" s="309">
        <f t="shared" si="11"/>
        <v>-243709.57347182845</v>
      </c>
      <c r="AE61" s="309">
        <f t="shared" si="11"/>
        <v>-257113.60001277897</v>
      </c>
      <c r="AF61" s="309">
        <f t="shared" si="11"/>
        <v>-271254.84801348182</v>
      </c>
      <c r="AG61" s="309">
        <f t="shared" si="11"/>
        <v>-286173.86465422332</v>
      </c>
      <c r="AH61" s="309">
        <f t="shared" si="11"/>
        <v>-301913.42721020558</v>
      </c>
      <c r="AI61" s="309">
        <f t="shared" si="11"/>
        <v>-318518.66570676689</v>
      </c>
      <c r="AJ61" s="309">
        <f t="shared" si="11"/>
        <v>-336037.19232063903</v>
      </c>
      <c r="AK61" s="309">
        <f t="shared" si="11"/>
        <v>-354519.23789827415</v>
      </c>
      <c r="AL61" s="309">
        <f t="shared" si="11"/>
        <v>-374017.79598267924</v>
      </c>
      <c r="AM61" s="309">
        <f t="shared" si="11"/>
        <v>-394588.77476172656</v>
      </c>
      <c r="AN61" s="309">
        <f t="shared" si="11"/>
        <v>-416291.15737362148</v>
      </c>
      <c r="AO61" s="309">
        <f t="shared" si="11"/>
        <v>-439187.17102917068</v>
      </c>
      <c r="AP61" s="309">
        <f t="shared" si="11"/>
        <v>-463342.46543577506</v>
      </c>
    </row>
    <row r="62" spans="1:45" x14ac:dyDescent="0.2">
      <c r="A62" s="255"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55" t="s">
        <v>560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55" t="s">
        <v>560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55" t="s">
        <v>564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56" t="s">
        <v>330</v>
      </c>
      <c r="B66" s="310">
        <f t="shared" ref="B66:AO66" si="12">B59+B60</f>
        <v>5144202.4030449353</v>
      </c>
      <c r="C66" s="310">
        <f t="shared" si="12"/>
        <v>1789162.0194317675</v>
      </c>
      <c r="D66" s="310">
        <f t="shared" si="12"/>
        <v>3835708.9833965069</v>
      </c>
      <c r="E66" s="310">
        <f t="shared" si="12"/>
        <v>6164245.4413432917</v>
      </c>
      <c r="F66" s="310">
        <f t="shared" si="12"/>
        <v>6503278.940617172</v>
      </c>
      <c r="G66" s="310">
        <f t="shared" si="12"/>
        <v>6860959.2823511166</v>
      </c>
      <c r="H66" s="310">
        <f t="shared" si="12"/>
        <v>7238312.042880428</v>
      </c>
      <c r="I66" s="310">
        <f t="shared" si="12"/>
        <v>7636419.2052388508</v>
      </c>
      <c r="J66" s="310">
        <f t="shared" si="12"/>
        <v>8056422.261526987</v>
      </c>
      <c r="K66" s="310">
        <f t="shared" si="12"/>
        <v>8499525.4859109726</v>
      </c>
      <c r="L66" s="310">
        <f t="shared" si="12"/>
        <v>8966999.3876360748</v>
      </c>
      <c r="M66" s="310">
        <f t="shared" si="12"/>
        <v>9460184.3539560568</v>
      </c>
      <c r="N66" s="310">
        <f t="shared" si="12"/>
        <v>9980494.4934236407</v>
      </c>
      <c r="O66" s="310">
        <f t="shared" si="12"/>
        <v>10529421.690561941</v>
      </c>
      <c r="P66" s="310">
        <f t="shared" si="12"/>
        <v>11108539.883542845</v>
      </c>
      <c r="Q66" s="310">
        <f t="shared" si="12"/>
        <v>11719509.577137701</v>
      </c>
      <c r="R66" s="310">
        <f t="shared" si="12"/>
        <v>12364082.603880273</v>
      </c>
      <c r="S66" s="310">
        <f t="shared" si="12"/>
        <v>13044107.147093687</v>
      </c>
      <c r="T66" s="310">
        <f t="shared" si="12"/>
        <v>13761533.040183838</v>
      </c>
      <c r="U66" s="310">
        <f t="shared" si="12"/>
        <v>14518417.35739395</v>
      </c>
      <c r="V66" s="310">
        <f t="shared" si="12"/>
        <v>15316930.312050616</v>
      </c>
      <c r="W66" s="310">
        <f t="shared" si="12"/>
        <v>16159361.479213398</v>
      </c>
      <c r="X66" s="310">
        <f t="shared" si="12"/>
        <v>17048126.360570133</v>
      </c>
      <c r="Y66" s="310">
        <f t="shared" si="12"/>
        <v>17985773.310401488</v>
      </c>
      <c r="Z66" s="310">
        <f t="shared" si="12"/>
        <v>18974990.84247357</v>
      </c>
      <c r="AA66" s="310">
        <f t="shared" si="12"/>
        <v>20018615.338809617</v>
      </c>
      <c r="AB66" s="310">
        <f t="shared" si="12"/>
        <v>21119639.182444144</v>
      </c>
      <c r="AC66" s="310">
        <f t="shared" si="12"/>
        <v>22281219.337478571</v>
      </c>
      <c r="AD66" s="310">
        <f t="shared" si="12"/>
        <v>23506686.401039887</v>
      </c>
      <c r="AE66" s="310">
        <f t="shared" si="12"/>
        <v>24799554.153097082</v>
      </c>
      <c r="AF66" s="310">
        <f t="shared" si="12"/>
        <v>26163529.631517418</v>
      </c>
      <c r="AG66" s="310">
        <f t="shared" si="12"/>
        <v>27602523.761250876</v>
      </c>
      <c r="AH66" s="310">
        <f t="shared" si="12"/>
        <v>29120662.568119675</v>
      </c>
      <c r="AI66" s="310">
        <f t="shared" si="12"/>
        <v>30722299.009366255</v>
      </c>
      <c r="AJ66" s="310">
        <f t="shared" si="12"/>
        <v>32412025.4548814</v>
      </c>
      <c r="AK66" s="310">
        <f t="shared" si="12"/>
        <v>34194686.854899868</v>
      </c>
      <c r="AL66" s="310">
        <f t="shared" si="12"/>
        <v>36075394.631919362</v>
      </c>
      <c r="AM66" s="310">
        <f t="shared" si="12"/>
        <v>38059541.336674921</v>
      </c>
      <c r="AN66" s="310">
        <f t="shared" si="12"/>
        <v>40152816.110192046</v>
      </c>
      <c r="AO66" s="310">
        <f t="shared" si="12"/>
        <v>42361220.996252604</v>
      </c>
      <c r="AP66" s="310">
        <f>AP59+AP60</f>
        <v>44691088.1510465</v>
      </c>
    </row>
    <row r="67" spans="1:45" x14ac:dyDescent="0.2">
      <c r="A67" s="255" t="s">
        <v>325</v>
      </c>
      <c r="B67" s="257"/>
      <c r="C67" s="309">
        <f>-($B$25)*1.18*$B$28/$B$27</f>
        <v>-205768.0981217974</v>
      </c>
      <c r="D67" s="309">
        <f>C67</f>
        <v>-205768.0981217974</v>
      </c>
      <c r="E67" s="309">
        <f t="shared" ref="E67:AP67" si="13">D67</f>
        <v>-205768.0981217974</v>
      </c>
      <c r="F67" s="309">
        <f t="shared" si="13"/>
        <v>-205768.0981217974</v>
      </c>
      <c r="G67" s="309">
        <f t="shared" si="13"/>
        <v>-205768.0981217974</v>
      </c>
      <c r="H67" s="309">
        <f t="shared" si="13"/>
        <v>-205768.0981217974</v>
      </c>
      <c r="I67" s="309">
        <f t="shared" si="13"/>
        <v>-205768.0981217974</v>
      </c>
      <c r="J67" s="309">
        <f t="shared" si="13"/>
        <v>-205768.0981217974</v>
      </c>
      <c r="K67" s="309">
        <f t="shared" si="13"/>
        <v>-205768.0981217974</v>
      </c>
      <c r="L67" s="309">
        <f t="shared" si="13"/>
        <v>-205768.0981217974</v>
      </c>
      <c r="M67" s="309">
        <f t="shared" si="13"/>
        <v>-205768.0981217974</v>
      </c>
      <c r="N67" s="309">
        <f t="shared" si="13"/>
        <v>-205768.0981217974</v>
      </c>
      <c r="O67" s="309">
        <f t="shared" si="13"/>
        <v>-205768.0981217974</v>
      </c>
      <c r="P67" s="309">
        <f t="shared" si="13"/>
        <v>-205768.0981217974</v>
      </c>
      <c r="Q67" s="309">
        <f t="shared" si="13"/>
        <v>-205768.0981217974</v>
      </c>
      <c r="R67" s="309">
        <f t="shared" si="13"/>
        <v>-205768.0981217974</v>
      </c>
      <c r="S67" s="309">
        <f t="shared" si="13"/>
        <v>-205768.0981217974</v>
      </c>
      <c r="T67" s="309">
        <f t="shared" si="13"/>
        <v>-205768.0981217974</v>
      </c>
      <c r="U67" s="309">
        <f t="shared" si="13"/>
        <v>-205768.0981217974</v>
      </c>
      <c r="V67" s="309">
        <f t="shared" si="13"/>
        <v>-205768.0981217974</v>
      </c>
      <c r="W67" s="309">
        <f t="shared" si="13"/>
        <v>-205768.0981217974</v>
      </c>
      <c r="X67" s="309">
        <f t="shared" si="13"/>
        <v>-205768.0981217974</v>
      </c>
      <c r="Y67" s="309">
        <f t="shared" si="13"/>
        <v>-205768.0981217974</v>
      </c>
      <c r="Z67" s="309">
        <f t="shared" si="13"/>
        <v>-205768.0981217974</v>
      </c>
      <c r="AA67" s="309">
        <f t="shared" si="13"/>
        <v>-205768.0981217974</v>
      </c>
      <c r="AB67" s="309">
        <f t="shared" si="13"/>
        <v>-205768.0981217974</v>
      </c>
      <c r="AC67" s="309">
        <f t="shared" si="13"/>
        <v>-205768.0981217974</v>
      </c>
      <c r="AD67" s="309">
        <f t="shared" si="13"/>
        <v>-205768.0981217974</v>
      </c>
      <c r="AE67" s="309">
        <f t="shared" si="13"/>
        <v>-205768.0981217974</v>
      </c>
      <c r="AF67" s="309">
        <f t="shared" si="13"/>
        <v>-205768.0981217974</v>
      </c>
      <c r="AG67" s="309">
        <f t="shared" si="13"/>
        <v>-205768.0981217974</v>
      </c>
      <c r="AH67" s="309">
        <f t="shared" si="13"/>
        <v>-205768.0981217974</v>
      </c>
      <c r="AI67" s="309">
        <f t="shared" si="13"/>
        <v>-205768.0981217974</v>
      </c>
      <c r="AJ67" s="309">
        <f t="shared" si="13"/>
        <v>-205768.0981217974</v>
      </c>
      <c r="AK67" s="309">
        <f t="shared" si="13"/>
        <v>-205768.0981217974</v>
      </c>
      <c r="AL67" s="309">
        <f t="shared" si="13"/>
        <v>-205768.0981217974</v>
      </c>
      <c r="AM67" s="309">
        <f t="shared" si="13"/>
        <v>-205768.0981217974</v>
      </c>
      <c r="AN67" s="309">
        <f t="shared" si="13"/>
        <v>-205768.0981217974</v>
      </c>
      <c r="AO67" s="309">
        <f t="shared" si="13"/>
        <v>-205768.0981217974</v>
      </c>
      <c r="AP67" s="309">
        <f t="shared" si="13"/>
        <v>-205768.0981217974</v>
      </c>
      <c r="AQ67" s="258">
        <f>SUM(B67:AA67)/1.18</f>
        <v>-4359493.6042753682</v>
      </c>
      <c r="AR67" s="259">
        <f>SUM(B67:AF67)/1.18</f>
        <v>-5231392.3251304431</v>
      </c>
      <c r="AS67" s="259">
        <f>SUM(B67:AP67)/1.18</f>
        <v>-6975189.766840593</v>
      </c>
    </row>
    <row r="68" spans="1:45" ht="28.5" x14ac:dyDescent="0.2">
      <c r="A68" s="256" t="s">
        <v>326</v>
      </c>
      <c r="B68" s="310">
        <f t="shared" ref="B68:J68" si="14">B66+B67</f>
        <v>5144202.4030449353</v>
      </c>
      <c r="C68" s="310">
        <f>C66+C67</f>
        <v>1583393.9213099701</v>
      </c>
      <c r="D68" s="310">
        <f>D66+D67</f>
        <v>3629940.8852747097</v>
      </c>
      <c r="E68" s="310">
        <f t="shared" si="14"/>
        <v>5958477.343221494</v>
      </c>
      <c r="F68" s="310">
        <f>F66+C67</f>
        <v>6297510.8424953744</v>
      </c>
      <c r="G68" s="310">
        <f t="shared" si="14"/>
        <v>6655191.184229319</v>
      </c>
      <c r="H68" s="310">
        <f t="shared" si="14"/>
        <v>7032543.9447586304</v>
      </c>
      <c r="I68" s="310">
        <f t="shared" si="14"/>
        <v>7430651.1071170531</v>
      </c>
      <c r="J68" s="310">
        <f t="shared" si="14"/>
        <v>7850654.1634051893</v>
      </c>
      <c r="K68" s="310">
        <f>K66+K67</f>
        <v>8293757.3877891749</v>
      </c>
      <c r="L68" s="310">
        <f>L66+L67</f>
        <v>8761231.2895142771</v>
      </c>
      <c r="M68" s="310">
        <f t="shared" ref="M68:AO68" si="15">M66+M67</f>
        <v>9254416.2558342591</v>
      </c>
      <c r="N68" s="310">
        <f t="shared" si="15"/>
        <v>9774726.3953018431</v>
      </c>
      <c r="O68" s="310">
        <f t="shared" si="15"/>
        <v>10323653.592440143</v>
      </c>
      <c r="P68" s="310">
        <f t="shared" si="15"/>
        <v>10902771.785421047</v>
      </c>
      <c r="Q68" s="310">
        <f t="shared" si="15"/>
        <v>11513741.479015904</v>
      </c>
      <c r="R68" s="310">
        <f t="shared" si="15"/>
        <v>12158314.505758476</v>
      </c>
      <c r="S68" s="310">
        <f t="shared" si="15"/>
        <v>12838339.04897189</v>
      </c>
      <c r="T68" s="310">
        <f t="shared" si="15"/>
        <v>13555764.942062041</v>
      </c>
      <c r="U68" s="310">
        <f t="shared" si="15"/>
        <v>14312649.259272153</v>
      </c>
      <c r="V68" s="310">
        <f t="shared" si="15"/>
        <v>15111162.213928819</v>
      </c>
      <c r="W68" s="310">
        <f t="shared" si="15"/>
        <v>15953593.3810916</v>
      </c>
      <c r="X68" s="310">
        <f t="shared" si="15"/>
        <v>16842358.262448337</v>
      </c>
      <c r="Y68" s="310">
        <f t="shared" si="15"/>
        <v>17780005.212279692</v>
      </c>
      <c r="Z68" s="310">
        <f t="shared" si="15"/>
        <v>18769222.744351774</v>
      </c>
      <c r="AA68" s="310">
        <f t="shared" si="15"/>
        <v>19812847.240687821</v>
      </c>
      <c r="AB68" s="310">
        <f t="shared" si="15"/>
        <v>20913871.084322348</v>
      </c>
      <c r="AC68" s="310">
        <f t="shared" si="15"/>
        <v>22075451.239356775</v>
      </c>
      <c r="AD68" s="310">
        <f t="shared" si="15"/>
        <v>23300918.302918091</v>
      </c>
      <c r="AE68" s="310">
        <f t="shared" si="15"/>
        <v>24593786.054975286</v>
      </c>
      <c r="AF68" s="310">
        <f t="shared" si="15"/>
        <v>25957761.533395622</v>
      </c>
      <c r="AG68" s="310">
        <f t="shared" si="15"/>
        <v>27396755.66312908</v>
      </c>
      <c r="AH68" s="310">
        <f t="shared" si="15"/>
        <v>28914894.469997879</v>
      </c>
      <c r="AI68" s="310">
        <f t="shared" si="15"/>
        <v>30516530.911244459</v>
      </c>
      <c r="AJ68" s="310">
        <f t="shared" si="15"/>
        <v>32206257.356759604</v>
      </c>
      <c r="AK68" s="310">
        <f t="shared" si="15"/>
        <v>33988918.756778069</v>
      </c>
      <c r="AL68" s="310">
        <f t="shared" si="15"/>
        <v>35869626.533797562</v>
      </c>
      <c r="AM68" s="310">
        <f t="shared" si="15"/>
        <v>37853773.238553122</v>
      </c>
      <c r="AN68" s="310">
        <f t="shared" si="15"/>
        <v>39947048.012070246</v>
      </c>
      <c r="AO68" s="310">
        <f t="shared" si="15"/>
        <v>42155452.898130804</v>
      </c>
      <c r="AP68" s="310">
        <f>AP66+AP67</f>
        <v>44485320.0529247</v>
      </c>
      <c r="AQ68" s="202">
        <v>25</v>
      </c>
      <c r="AR68" s="202">
        <v>30</v>
      </c>
      <c r="AS68" s="202">
        <v>40</v>
      </c>
    </row>
    <row r="69" spans="1:45" x14ac:dyDescent="0.2">
      <c r="A69" s="255" t="s">
        <v>324</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56" t="s">
        <v>329</v>
      </c>
      <c r="B70" s="310">
        <f t="shared" ref="B70:AO70" si="17">B68+B69</f>
        <v>5144202.4030449353</v>
      </c>
      <c r="C70" s="310">
        <f t="shared" si="17"/>
        <v>1583393.9213099701</v>
      </c>
      <c r="D70" s="310">
        <f t="shared" si="17"/>
        <v>3629940.8852747097</v>
      </c>
      <c r="E70" s="310">
        <f t="shared" si="17"/>
        <v>5958477.343221494</v>
      </c>
      <c r="F70" s="310">
        <f t="shared" si="17"/>
        <v>6297510.8424953744</v>
      </c>
      <c r="G70" s="310">
        <f t="shared" si="17"/>
        <v>6655191.184229319</v>
      </c>
      <c r="H70" s="310">
        <f t="shared" si="17"/>
        <v>7032543.9447586304</v>
      </c>
      <c r="I70" s="310">
        <f t="shared" si="17"/>
        <v>7430651.1071170531</v>
      </c>
      <c r="J70" s="310">
        <f t="shared" si="17"/>
        <v>7850654.1634051893</v>
      </c>
      <c r="K70" s="310">
        <f t="shared" si="17"/>
        <v>8293757.3877891749</v>
      </c>
      <c r="L70" s="310">
        <f t="shared" si="17"/>
        <v>8761231.2895142771</v>
      </c>
      <c r="M70" s="310">
        <f t="shared" si="17"/>
        <v>9254416.2558342591</v>
      </c>
      <c r="N70" s="310">
        <f t="shared" si="17"/>
        <v>9774726.3953018431</v>
      </c>
      <c r="O70" s="310">
        <f t="shared" si="17"/>
        <v>10323653.592440143</v>
      </c>
      <c r="P70" s="310">
        <f t="shared" si="17"/>
        <v>10902771.785421047</v>
      </c>
      <c r="Q70" s="310">
        <f t="shared" si="17"/>
        <v>11513741.479015904</v>
      </c>
      <c r="R70" s="310">
        <f t="shared" si="17"/>
        <v>12158314.505758476</v>
      </c>
      <c r="S70" s="310">
        <f t="shared" si="17"/>
        <v>12838339.04897189</v>
      </c>
      <c r="T70" s="310">
        <f t="shared" si="17"/>
        <v>13555764.942062041</v>
      </c>
      <c r="U70" s="310">
        <f t="shared" si="17"/>
        <v>14312649.259272153</v>
      </c>
      <c r="V70" s="310">
        <f t="shared" si="17"/>
        <v>15111162.213928819</v>
      </c>
      <c r="W70" s="310">
        <f t="shared" si="17"/>
        <v>15953593.3810916</v>
      </c>
      <c r="X70" s="310">
        <f t="shared" si="17"/>
        <v>16842358.262448337</v>
      </c>
      <c r="Y70" s="310">
        <f t="shared" si="17"/>
        <v>17780005.212279692</v>
      </c>
      <c r="Z70" s="310">
        <f t="shared" si="17"/>
        <v>18769222.744351774</v>
      </c>
      <c r="AA70" s="310">
        <f t="shared" si="17"/>
        <v>19812847.240687821</v>
      </c>
      <c r="AB70" s="310">
        <f t="shared" si="17"/>
        <v>20913871.084322348</v>
      </c>
      <c r="AC70" s="310">
        <f t="shared" si="17"/>
        <v>22075451.239356775</v>
      </c>
      <c r="AD70" s="310">
        <f t="shared" si="17"/>
        <v>23300918.302918091</v>
      </c>
      <c r="AE70" s="310">
        <f t="shared" si="17"/>
        <v>24593786.054975286</v>
      </c>
      <c r="AF70" s="310">
        <f t="shared" si="17"/>
        <v>25957761.533395622</v>
      </c>
      <c r="AG70" s="310">
        <f t="shared" si="17"/>
        <v>27396755.66312908</v>
      </c>
      <c r="AH70" s="310">
        <f t="shared" si="17"/>
        <v>28914894.469997879</v>
      </c>
      <c r="AI70" s="310">
        <f t="shared" si="17"/>
        <v>30516530.911244459</v>
      </c>
      <c r="AJ70" s="310">
        <f t="shared" si="17"/>
        <v>32206257.356759604</v>
      </c>
      <c r="AK70" s="310">
        <f t="shared" si="17"/>
        <v>33988918.756778069</v>
      </c>
      <c r="AL70" s="310">
        <f t="shared" si="17"/>
        <v>35869626.533797562</v>
      </c>
      <c r="AM70" s="310">
        <f t="shared" si="17"/>
        <v>37853773.238553122</v>
      </c>
      <c r="AN70" s="310">
        <f t="shared" si="17"/>
        <v>39947048.012070246</v>
      </c>
      <c r="AO70" s="310">
        <f t="shared" si="17"/>
        <v>42155452.898130804</v>
      </c>
      <c r="AP70" s="310">
        <f>AP68+AP69</f>
        <v>44485320.0529247</v>
      </c>
    </row>
    <row r="71" spans="1:45" x14ac:dyDescent="0.2">
      <c r="A71" s="255" t="s">
        <v>323</v>
      </c>
      <c r="B71" s="309">
        <f t="shared" ref="B71:AP71" si="18">-B70*$B$36</f>
        <v>-1028840.4806089872</v>
      </c>
      <c r="C71" s="309">
        <f t="shared" si="18"/>
        <v>-316678.78426199406</v>
      </c>
      <c r="D71" s="309">
        <f t="shared" si="18"/>
        <v>-725988.177054942</v>
      </c>
      <c r="E71" s="309">
        <f t="shared" si="18"/>
        <v>-1191695.4686442988</v>
      </c>
      <c r="F71" s="309">
        <f t="shared" si="18"/>
        <v>-1259502.1684990749</v>
      </c>
      <c r="G71" s="309">
        <f t="shared" si="18"/>
        <v>-1331038.236845864</v>
      </c>
      <c r="H71" s="309">
        <f t="shared" si="18"/>
        <v>-1406508.7889517262</v>
      </c>
      <c r="I71" s="309">
        <f t="shared" si="18"/>
        <v>-1486130.2214234108</v>
      </c>
      <c r="J71" s="309">
        <f t="shared" si="18"/>
        <v>-1570130.832681038</v>
      </c>
      <c r="K71" s="309">
        <f t="shared" si="18"/>
        <v>-1658751.4775578352</v>
      </c>
      <c r="L71" s="309">
        <f t="shared" si="18"/>
        <v>-1752246.2579028555</v>
      </c>
      <c r="M71" s="309">
        <f t="shared" si="18"/>
        <v>-1850883.251166852</v>
      </c>
      <c r="N71" s="309">
        <f t="shared" si="18"/>
        <v>-1954945.2790603687</v>
      </c>
      <c r="O71" s="309">
        <f t="shared" si="18"/>
        <v>-2064730.7184880287</v>
      </c>
      <c r="P71" s="309">
        <f t="shared" si="18"/>
        <v>-2180554.3570842096</v>
      </c>
      <c r="Q71" s="309">
        <f t="shared" si="18"/>
        <v>-2302748.2958031809</v>
      </c>
      <c r="R71" s="309">
        <f t="shared" si="18"/>
        <v>-2431662.9011516953</v>
      </c>
      <c r="S71" s="309">
        <f t="shared" si="18"/>
        <v>-2567667.809794378</v>
      </c>
      <c r="T71" s="309">
        <f t="shared" si="18"/>
        <v>-2711152.9884124082</v>
      </c>
      <c r="U71" s="309">
        <f t="shared" si="18"/>
        <v>-2862529.8518544305</v>
      </c>
      <c r="V71" s="309">
        <f t="shared" si="18"/>
        <v>-3022232.4427857641</v>
      </c>
      <c r="W71" s="309">
        <f t="shared" si="18"/>
        <v>-3190718.6762183201</v>
      </c>
      <c r="X71" s="309">
        <f t="shared" si="18"/>
        <v>-3368471.6524896678</v>
      </c>
      <c r="Y71" s="309">
        <f t="shared" si="18"/>
        <v>-3556001.0424559386</v>
      </c>
      <c r="Z71" s="309">
        <f t="shared" si="18"/>
        <v>-3753844.5488703549</v>
      </c>
      <c r="AA71" s="309">
        <f t="shared" si="18"/>
        <v>-3962569.4481375646</v>
      </c>
      <c r="AB71" s="309">
        <f t="shared" si="18"/>
        <v>-4182774.2168644699</v>
      </c>
      <c r="AC71" s="309">
        <f t="shared" si="18"/>
        <v>-4415090.2478713552</v>
      </c>
      <c r="AD71" s="309">
        <f t="shared" si="18"/>
        <v>-4660183.6605836181</v>
      </c>
      <c r="AE71" s="309">
        <f t="shared" si="18"/>
        <v>-4918757.2109950576</v>
      </c>
      <c r="AF71" s="309">
        <f t="shared" si="18"/>
        <v>-5191552.3066791249</v>
      </c>
      <c r="AG71" s="309">
        <f t="shared" si="18"/>
        <v>-5479351.1326258164</v>
      </c>
      <c r="AH71" s="309">
        <f t="shared" si="18"/>
        <v>-5782978.8939995766</v>
      </c>
      <c r="AI71" s="309">
        <f t="shared" si="18"/>
        <v>-6103306.1822488923</v>
      </c>
      <c r="AJ71" s="309">
        <f t="shared" si="18"/>
        <v>-6441251.4713519216</v>
      </c>
      <c r="AK71" s="309">
        <f t="shared" si="18"/>
        <v>-6797783.7513556145</v>
      </c>
      <c r="AL71" s="309">
        <f t="shared" si="18"/>
        <v>-7173925.306759513</v>
      </c>
      <c r="AM71" s="309">
        <f t="shared" si="18"/>
        <v>-7570754.6477106251</v>
      </c>
      <c r="AN71" s="309">
        <f t="shared" si="18"/>
        <v>-7989409.6024140492</v>
      </c>
      <c r="AO71" s="309">
        <f t="shared" si="18"/>
        <v>-8431090.5796261616</v>
      </c>
      <c r="AP71" s="309">
        <f t="shared" si="18"/>
        <v>-8897064.0105849411</v>
      </c>
    </row>
    <row r="72" spans="1:45" ht="15" thickBot="1" x14ac:dyDescent="0.25">
      <c r="A72" s="260" t="s">
        <v>328</v>
      </c>
      <c r="B72" s="261">
        <f t="shared" ref="B72:AO72" si="19">B70+B71</f>
        <v>4115361.9224359482</v>
      </c>
      <c r="C72" s="261">
        <f t="shared" si="19"/>
        <v>1266715.137047976</v>
      </c>
      <c r="D72" s="261">
        <f t="shared" si="19"/>
        <v>2903952.7082197675</v>
      </c>
      <c r="E72" s="261">
        <f t="shared" si="19"/>
        <v>4766781.8745771954</v>
      </c>
      <c r="F72" s="261">
        <f t="shared" si="19"/>
        <v>5038008.6739962995</v>
      </c>
      <c r="G72" s="261">
        <f t="shared" si="19"/>
        <v>5324152.947383455</v>
      </c>
      <c r="H72" s="261">
        <f t="shared" si="19"/>
        <v>5626035.1558069047</v>
      </c>
      <c r="I72" s="261">
        <f t="shared" si="19"/>
        <v>5944520.8856936423</v>
      </c>
      <c r="J72" s="261">
        <f t="shared" si="19"/>
        <v>6280523.3307241518</v>
      </c>
      <c r="K72" s="261">
        <f t="shared" si="19"/>
        <v>6635005.9102313397</v>
      </c>
      <c r="L72" s="261">
        <f t="shared" si="19"/>
        <v>7008985.0316114221</v>
      </c>
      <c r="M72" s="261">
        <f t="shared" si="19"/>
        <v>7403533.0046674069</v>
      </c>
      <c r="N72" s="261">
        <f t="shared" si="19"/>
        <v>7819781.1162414746</v>
      </c>
      <c r="O72" s="261">
        <f t="shared" si="19"/>
        <v>8258922.873952115</v>
      </c>
      <c r="P72" s="261">
        <f t="shared" si="19"/>
        <v>8722217.4283368383</v>
      </c>
      <c r="Q72" s="261">
        <f t="shared" si="19"/>
        <v>9210993.1832127236</v>
      </c>
      <c r="R72" s="261">
        <f t="shared" si="19"/>
        <v>9726651.6046067812</v>
      </c>
      <c r="S72" s="261">
        <f t="shared" si="19"/>
        <v>10270671.239177512</v>
      </c>
      <c r="T72" s="261">
        <f t="shared" si="19"/>
        <v>10844611.953649633</v>
      </c>
      <c r="U72" s="261">
        <f t="shared" si="19"/>
        <v>11450119.407417722</v>
      </c>
      <c r="V72" s="261">
        <f t="shared" si="19"/>
        <v>12088929.771143055</v>
      </c>
      <c r="W72" s="261">
        <f t="shared" si="19"/>
        <v>12762874.704873281</v>
      </c>
      <c r="X72" s="261">
        <f t="shared" si="19"/>
        <v>13473886.609958669</v>
      </c>
      <c r="Y72" s="261">
        <f t="shared" si="19"/>
        <v>14224004.169823755</v>
      </c>
      <c r="Z72" s="261">
        <f t="shared" si="19"/>
        <v>15015378.19548142</v>
      </c>
      <c r="AA72" s="261">
        <f t="shared" si="19"/>
        <v>15850277.792550256</v>
      </c>
      <c r="AB72" s="261">
        <f t="shared" si="19"/>
        <v>16731096.867457878</v>
      </c>
      <c r="AC72" s="261">
        <f t="shared" si="19"/>
        <v>17660360.991485421</v>
      </c>
      <c r="AD72" s="261">
        <f t="shared" si="19"/>
        <v>18640734.642334472</v>
      </c>
      <c r="AE72" s="261">
        <f t="shared" si="19"/>
        <v>19675028.84398023</v>
      </c>
      <c r="AF72" s="261">
        <f t="shared" si="19"/>
        <v>20766209.226716496</v>
      </c>
      <c r="AG72" s="261">
        <f t="shared" si="19"/>
        <v>21917404.530503266</v>
      </c>
      <c r="AH72" s="261">
        <f t="shared" si="19"/>
        <v>23131915.575998303</v>
      </c>
      <c r="AI72" s="261">
        <f t="shared" si="19"/>
        <v>24413224.728995569</v>
      </c>
      <c r="AJ72" s="261">
        <f t="shared" si="19"/>
        <v>25765005.885407683</v>
      </c>
      <c r="AK72" s="261">
        <f t="shared" si="19"/>
        <v>27191135.005422454</v>
      </c>
      <c r="AL72" s="261">
        <f t="shared" si="19"/>
        <v>28695701.227038048</v>
      </c>
      <c r="AM72" s="261">
        <f t="shared" si="19"/>
        <v>30283018.590842497</v>
      </c>
      <c r="AN72" s="261">
        <f t="shared" si="19"/>
        <v>31957638.409656197</v>
      </c>
      <c r="AO72" s="261">
        <f t="shared" si="19"/>
        <v>33724362.318504646</v>
      </c>
      <c r="AP72" s="261">
        <f>AP70+AP71</f>
        <v>35588256.042339757</v>
      </c>
    </row>
    <row r="73" spans="1:45" s="263" customFormat="1" ht="16.5" thickBot="1" x14ac:dyDescent="0.25">
      <c r="A73" s="251"/>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2"/>
      <c r="AR73" s="202"/>
      <c r="AS73" s="202"/>
    </row>
    <row r="74" spans="1:45" x14ac:dyDescent="0.2">
      <c r="A74" s="246" t="s">
        <v>327</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4" t="s">
        <v>326</v>
      </c>
      <c r="B75" s="310">
        <f t="shared" ref="B75:AO75" si="22">B68</f>
        <v>5144202.4030449353</v>
      </c>
      <c r="C75" s="310">
        <f t="shared" si="22"/>
        <v>1583393.9213099701</v>
      </c>
      <c r="D75" s="310">
        <f>D68</f>
        <v>3629940.8852747097</v>
      </c>
      <c r="E75" s="310">
        <f t="shared" si="22"/>
        <v>5958477.343221494</v>
      </c>
      <c r="F75" s="310">
        <f t="shared" si="22"/>
        <v>6297510.8424953744</v>
      </c>
      <c r="G75" s="310">
        <f t="shared" si="22"/>
        <v>6655191.184229319</v>
      </c>
      <c r="H75" s="310">
        <f t="shared" si="22"/>
        <v>7032543.9447586304</v>
      </c>
      <c r="I75" s="310">
        <f t="shared" si="22"/>
        <v>7430651.1071170531</v>
      </c>
      <c r="J75" s="310">
        <f t="shared" si="22"/>
        <v>7850654.1634051893</v>
      </c>
      <c r="K75" s="310">
        <f t="shared" si="22"/>
        <v>8293757.3877891749</v>
      </c>
      <c r="L75" s="310">
        <f t="shared" si="22"/>
        <v>8761231.2895142771</v>
      </c>
      <c r="M75" s="310">
        <f t="shared" si="22"/>
        <v>9254416.2558342591</v>
      </c>
      <c r="N75" s="310">
        <f t="shared" si="22"/>
        <v>9774726.3953018431</v>
      </c>
      <c r="O75" s="310">
        <f t="shared" si="22"/>
        <v>10323653.592440143</v>
      </c>
      <c r="P75" s="310">
        <f t="shared" si="22"/>
        <v>10902771.785421047</v>
      </c>
      <c r="Q75" s="310">
        <f t="shared" si="22"/>
        <v>11513741.479015904</v>
      </c>
      <c r="R75" s="310">
        <f t="shared" si="22"/>
        <v>12158314.505758476</v>
      </c>
      <c r="S75" s="310">
        <f t="shared" si="22"/>
        <v>12838339.04897189</v>
      </c>
      <c r="T75" s="310">
        <f t="shared" si="22"/>
        <v>13555764.942062041</v>
      </c>
      <c r="U75" s="310">
        <f t="shared" si="22"/>
        <v>14312649.259272153</v>
      </c>
      <c r="V75" s="310">
        <f t="shared" si="22"/>
        <v>15111162.213928819</v>
      </c>
      <c r="W75" s="310">
        <f t="shared" si="22"/>
        <v>15953593.3810916</v>
      </c>
      <c r="X75" s="310">
        <f t="shared" si="22"/>
        <v>16842358.262448337</v>
      </c>
      <c r="Y75" s="310">
        <f t="shared" si="22"/>
        <v>17780005.212279692</v>
      </c>
      <c r="Z75" s="310">
        <f t="shared" si="22"/>
        <v>18769222.744351774</v>
      </c>
      <c r="AA75" s="310">
        <f t="shared" si="22"/>
        <v>19812847.240687821</v>
      </c>
      <c r="AB75" s="310">
        <f t="shared" si="22"/>
        <v>20913871.084322348</v>
      </c>
      <c r="AC75" s="310">
        <f t="shared" si="22"/>
        <v>22075451.239356775</v>
      </c>
      <c r="AD75" s="310">
        <f t="shared" si="22"/>
        <v>23300918.302918091</v>
      </c>
      <c r="AE75" s="310">
        <f t="shared" si="22"/>
        <v>24593786.054975286</v>
      </c>
      <c r="AF75" s="310">
        <f t="shared" si="22"/>
        <v>25957761.533395622</v>
      </c>
      <c r="AG75" s="310">
        <f t="shared" si="22"/>
        <v>27396755.66312908</v>
      </c>
      <c r="AH75" s="310">
        <f t="shared" si="22"/>
        <v>28914894.469997879</v>
      </c>
      <c r="AI75" s="310">
        <f t="shared" si="22"/>
        <v>30516530.911244459</v>
      </c>
      <c r="AJ75" s="310">
        <f t="shared" si="22"/>
        <v>32206257.356759604</v>
      </c>
      <c r="AK75" s="310">
        <f t="shared" si="22"/>
        <v>33988918.756778069</v>
      </c>
      <c r="AL75" s="310">
        <f t="shared" si="22"/>
        <v>35869626.533797562</v>
      </c>
      <c r="AM75" s="310">
        <f t="shared" si="22"/>
        <v>37853773.238553122</v>
      </c>
      <c r="AN75" s="310">
        <f t="shared" si="22"/>
        <v>39947048.012070246</v>
      </c>
      <c r="AO75" s="310">
        <f t="shared" si="22"/>
        <v>42155452.898130804</v>
      </c>
      <c r="AP75" s="310">
        <f>AP68</f>
        <v>44485320.0529247</v>
      </c>
    </row>
    <row r="76" spans="1:45" x14ac:dyDescent="0.2">
      <c r="A76" s="255" t="s">
        <v>325</v>
      </c>
      <c r="B76" s="309">
        <f t="shared" ref="B76:AO76" si="23">-B67</f>
        <v>0</v>
      </c>
      <c r="C76" s="309">
        <f>-C67</f>
        <v>205768.0981217974</v>
      </c>
      <c r="D76" s="309">
        <f t="shared" si="23"/>
        <v>205768.0981217974</v>
      </c>
      <c r="E76" s="309">
        <f t="shared" si="23"/>
        <v>205768.0981217974</v>
      </c>
      <c r="F76" s="309">
        <f>-C67</f>
        <v>205768.0981217974</v>
      </c>
      <c r="G76" s="309">
        <f t="shared" si="23"/>
        <v>205768.0981217974</v>
      </c>
      <c r="H76" s="309">
        <f t="shared" si="23"/>
        <v>205768.0981217974</v>
      </c>
      <c r="I76" s="309">
        <f t="shared" si="23"/>
        <v>205768.0981217974</v>
      </c>
      <c r="J76" s="309">
        <f t="shared" si="23"/>
        <v>205768.0981217974</v>
      </c>
      <c r="K76" s="309">
        <f t="shared" si="23"/>
        <v>205768.0981217974</v>
      </c>
      <c r="L76" s="309">
        <f>-L67</f>
        <v>205768.0981217974</v>
      </c>
      <c r="M76" s="309">
        <f>-M67</f>
        <v>205768.0981217974</v>
      </c>
      <c r="N76" s="309">
        <f t="shared" si="23"/>
        <v>205768.0981217974</v>
      </c>
      <c r="O76" s="309">
        <f t="shared" si="23"/>
        <v>205768.0981217974</v>
      </c>
      <c r="P76" s="309">
        <f t="shared" si="23"/>
        <v>205768.0981217974</v>
      </c>
      <c r="Q76" s="309">
        <f t="shared" si="23"/>
        <v>205768.0981217974</v>
      </c>
      <c r="R76" s="309">
        <f t="shared" si="23"/>
        <v>205768.0981217974</v>
      </c>
      <c r="S76" s="309">
        <f t="shared" si="23"/>
        <v>205768.0981217974</v>
      </c>
      <c r="T76" s="309">
        <f t="shared" si="23"/>
        <v>205768.0981217974</v>
      </c>
      <c r="U76" s="309">
        <f t="shared" si="23"/>
        <v>205768.0981217974</v>
      </c>
      <c r="V76" s="309">
        <f t="shared" si="23"/>
        <v>205768.0981217974</v>
      </c>
      <c r="W76" s="309">
        <f t="shared" si="23"/>
        <v>205768.0981217974</v>
      </c>
      <c r="X76" s="309">
        <f t="shared" si="23"/>
        <v>205768.0981217974</v>
      </c>
      <c r="Y76" s="309">
        <f t="shared" si="23"/>
        <v>205768.0981217974</v>
      </c>
      <c r="Z76" s="309">
        <f t="shared" si="23"/>
        <v>205768.0981217974</v>
      </c>
      <c r="AA76" s="309">
        <f t="shared" si="23"/>
        <v>205768.0981217974</v>
      </c>
      <c r="AB76" s="309">
        <f t="shared" si="23"/>
        <v>205768.0981217974</v>
      </c>
      <c r="AC76" s="309">
        <f t="shared" si="23"/>
        <v>205768.0981217974</v>
      </c>
      <c r="AD76" s="309">
        <f t="shared" si="23"/>
        <v>205768.0981217974</v>
      </c>
      <c r="AE76" s="309">
        <f t="shared" si="23"/>
        <v>205768.0981217974</v>
      </c>
      <c r="AF76" s="309">
        <f t="shared" si="23"/>
        <v>205768.0981217974</v>
      </c>
      <c r="AG76" s="309">
        <f t="shared" si="23"/>
        <v>205768.0981217974</v>
      </c>
      <c r="AH76" s="309">
        <f t="shared" si="23"/>
        <v>205768.0981217974</v>
      </c>
      <c r="AI76" s="309">
        <f t="shared" si="23"/>
        <v>205768.0981217974</v>
      </c>
      <c r="AJ76" s="309">
        <f t="shared" si="23"/>
        <v>205768.0981217974</v>
      </c>
      <c r="AK76" s="309">
        <f t="shared" si="23"/>
        <v>205768.0981217974</v>
      </c>
      <c r="AL76" s="309">
        <f t="shared" si="23"/>
        <v>205768.0981217974</v>
      </c>
      <c r="AM76" s="309">
        <f t="shared" si="23"/>
        <v>205768.0981217974</v>
      </c>
      <c r="AN76" s="309">
        <f t="shared" si="23"/>
        <v>205768.0981217974</v>
      </c>
      <c r="AO76" s="309">
        <f t="shared" si="23"/>
        <v>205768.0981217974</v>
      </c>
      <c r="AP76" s="309">
        <f>-AP67</f>
        <v>205768.0981217974</v>
      </c>
    </row>
    <row r="77" spans="1:45" x14ac:dyDescent="0.2">
      <c r="A77" s="255" t="s">
        <v>324</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55" t="s">
        <v>323</v>
      </c>
      <c r="B78" s="309">
        <f>IF(SUM($B$71:B71)+SUM($A$78:A78)&gt;0,0,SUM($B$71:B71)-SUM($A$78:A78))</f>
        <v>-1028840.4806089872</v>
      </c>
      <c r="C78" s="309">
        <f>IF(SUM($B$71:C71)+SUM($A$78:B78)&gt;0,0,SUM($B$71:C71)-SUM($A$78:B78))</f>
        <v>-316678.78426199406</v>
      </c>
      <c r="D78" s="309">
        <f>IF(SUM($B$71:D71)+SUM($A$78:C78)&gt;0,0,SUM($B$71:D71)-SUM($A$78:C78))</f>
        <v>-725988.17705494212</v>
      </c>
      <c r="E78" s="309">
        <f>IF(SUM($B$71:E71)+SUM($A$78:D78)&gt;0,0,SUM($B$71:E71)-SUM($A$78:D78))</f>
        <v>-1191695.4686442986</v>
      </c>
      <c r="F78" s="309">
        <f>IF(SUM($B$71:F71)+SUM($A$78:E78)&gt;0,0,SUM($B$71:F71)-SUM($A$78:E78))</f>
        <v>-1259502.1684990749</v>
      </c>
      <c r="G78" s="309">
        <f>IF(SUM($B$71:G71)+SUM($A$78:F78)&gt;0,0,SUM($B$71:G71)-SUM($A$78:F78))</f>
        <v>-1331038.236845864</v>
      </c>
      <c r="H78" s="309">
        <f>IF(SUM($B$71:H71)+SUM($A$78:G78)&gt;0,0,SUM($B$71:H71)-SUM($A$78:G78))</f>
        <v>-1406508.7889517257</v>
      </c>
      <c r="I78" s="309">
        <f>IF(SUM($B$71:I71)+SUM($A$78:H78)&gt;0,0,SUM($B$71:I71)-SUM($A$78:H78))</f>
        <v>-1486130.2214234117</v>
      </c>
      <c r="J78" s="309">
        <f>IF(SUM($B$71:J71)+SUM($A$78:I78)&gt;0,0,SUM($B$71:J71)-SUM($A$78:I78))</f>
        <v>-1570130.8326810375</v>
      </c>
      <c r="K78" s="309">
        <f>IF(SUM($B$71:K71)+SUM($A$78:J78)&gt;0,0,SUM($B$71:K71)-SUM($A$78:J78))</f>
        <v>-1658751.4775578342</v>
      </c>
      <c r="L78" s="309">
        <f>IF(SUM($B$71:L71)+SUM($A$78:K78)&gt;0,0,SUM($B$71:L71)-SUM($A$78:K78))</f>
        <v>-1752246.2579028551</v>
      </c>
      <c r="M78" s="309">
        <f>IF(SUM($B$71:M71)+SUM($A$78:L78)&gt;0,0,SUM($B$71:M71)-SUM($A$78:L78))</f>
        <v>-1850883.2511668522</v>
      </c>
      <c r="N78" s="309">
        <f>IF(SUM($B$71:N71)+SUM($A$78:M78)&gt;0,0,SUM($B$71:N71)-SUM($A$78:M78))</f>
        <v>-1954945.2790603675</v>
      </c>
      <c r="O78" s="309">
        <f>IF(SUM($B$71:O71)+SUM($A$78:N78)&gt;0,0,SUM($B$71:O71)-SUM($A$78:N78))</f>
        <v>-2064730.7184880301</v>
      </c>
      <c r="P78" s="309">
        <f>IF(SUM($B$71:P71)+SUM($A$78:O78)&gt;0,0,SUM($B$71:P71)-SUM($A$78:O78))</f>
        <v>-2180554.357084211</v>
      </c>
      <c r="Q78" s="309">
        <f>IF(SUM($B$71:Q71)+SUM($A$78:P78)&gt;0,0,SUM($B$71:Q71)-SUM($A$78:P78))</f>
        <v>-2302748.2958031818</v>
      </c>
      <c r="R78" s="309">
        <f>IF(SUM($B$71:R71)+SUM($A$78:Q78)&gt;0,0,SUM($B$71:R71)-SUM($A$78:Q78))</f>
        <v>-2431662.9011516944</v>
      </c>
      <c r="S78" s="309">
        <f>IF(SUM($B$71:S71)+SUM($A$78:R78)&gt;0,0,SUM($B$71:S71)-SUM($A$78:R78))</f>
        <v>-2567667.8097943775</v>
      </c>
      <c r="T78" s="309">
        <f>IF(SUM($B$71:T71)+SUM($A$78:S78)&gt;0,0,SUM($B$71:T71)-SUM($A$78:S78))</f>
        <v>-2711152.98841241</v>
      </c>
      <c r="U78" s="309">
        <f>IF(SUM($B$71:U71)+SUM($A$78:T78)&gt;0,0,SUM($B$71:U71)-SUM($A$78:T78))</f>
        <v>-2862529.8518544286</v>
      </c>
      <c r="V78" s="309">
        <f>IF(SUM($B$71:V71)+SUM($A$78:U78)&gt;0,0,SUM($B$71:V71)-SUM($A$78:U78))</f>
        <v>-3022232.4427857623</v>
      </c>
      <c r="W78" s="309">
        <f>IF(SUM($B$71:W71)+SUM($A$78:V78)&gt;0,0,SUM($B$71:W71)-SUM($A$78:V78))</f>
        <v>-3190718.6762183234</v>
      </c>
      <c r="X78" s="309">
        <f>IF(SUM($B$71:X71)+SUM($A$78:W78)&gt;0,0,SUM($B$71:X71)-SUM($A$78:W78))</f>
        <v>-3368471.6524896696</v>
      </c>
      <c r="Y78" s="309">
        <f>IF(SUM($B$71:Y71)+SUM($A$78:X78)&gt;0,0,SUM($B$71:Y71)-SUM($A$78:X78))</f>
        <v>-3556001.0424559414</v>
      </c>
      <c r="Z78" s="309">
        <f>IF(SUM($B$71:Z71)+SUM($A$78:Y78)&gt;0,0,SUM($B$71:Z71)-SUM($A$78:Y78))</f>
        <v>-3753844.5488703549</v>
      </c>
      <c r="AA78" s="309">
        <f>IF(SUM($B$71:AA71)+SUM($A$78:Z78)&gt;0,0,SUM($B$71:AA71)-SUM($A$78:Z78))</f>
        <v>-3962569.4481375664</v>
      </c>
      <c r="AB78" s="309">
        <f>IF(SUM($B$71:AB71)+SUM($A$78:AA78)&gt;0,0,SUM($B$71:AB71)-SUM($A$78:AA78))</f>
        <v>-4182774.2168644667</v>
      </c>
      <c r="AC78" s="309">
        <f>IF(SUM($B$71:AC71)+SUM($A$78:AB78)&gt;0,0,SUM($B$71:AC71)-SUM($A$78:AB78))</f>
        <v>-4415090.2478713542</v>
      </c>
      <c r="AD78" s="309">
        <f>IF(SUM($B$71:AD71)+SUM($A$78:AC78)&gt;0,0,SUM($B$71:AD71)-SUM($A$78:AC78))</f>
        <v>-4660183.6605836153</v>
      </c>
      <c r="AE78" s="309">
        <f>IF(SUM($B$71:AE71)+SUM($A$78:AD78)&gt;0,0,SUM($B$71:AE71)-SUM($A$78:AD78))</f>
        <v>-4918757.2109950632</v>
      </c>
      <c r="AF78" s="309">
        <f>IF(SUM($B$71:AF71)+SUM($A$78:AE78)&gt;0,0,SUM($B$71:AF71)-SUM($A$78:AE78))</f>
        <v>-5191552.3066791296</v>
      </c>
      <c r="AG78" s="309">
        <f>IF(SUM($B$71:AG71)+SUM($A$78:AF78)&gt;0,0,SUM($B$71:AG71)-SUM($A$78:AF78))</f>
        <v>-5479351.1326258183</v>
      </c>
      <c r="AH78" s="309">
        <f>IF(SUM($B$71:AH71)+SUM($A$78:AG78)&gt;0,0,SUM($B$71:AH71)-SUM($A$78:AG78))</f>
        <v>-5782978.8939995766</v>
      </c>
      <c r="AI78" s="309">
        <f>IF(SUM($B$71:AI71)+SUM($A$78:AH78)&gt;0,0,SUM($B$71:AI71)-SUM($A$78:AH78))</f>
        <v>-6103306.1822488904</v>
      </c>
      <c r="AJ78" s="309">
        <f>IF(SUM($B$71:AJ71)+SUM($A$78:AI78)&gt;0,0,SUM($B$71:AJ71)-SUM($A$78:AI78))</f>
        <v>-6441251.4713519216</v>
      </c>
      <c r="AK78" s="309">
        <f>IF(SUM($B$71:AK71)+SUM($A$78:AJ78)&gt;0,0,SUM($B$71:AK71)-SUM($A$78:AJ78))</f>
        <v>-6797783.7513556182</v>
      </c>
      <c r="AL78" s="309">
        <f>IF(SUM($B$71:AL71)+SUM($A$78:AK78)&gt;0,0,SUM($B$71:AL71)-SUM($A$78:AK78))</f>
        <v>-7173925.3067595065</v>
      </c>
      <c r="AM78" s="309">
        <f>IF(SUM($B$71:AM71)+SUM($A$78:AL78)&gt;0,0,SUM($B$71:AM71)-SUM($A$78:AL78))</f>
        <v>-7570754.6477106214</v>
      </c>
      <c r="AN78" s="309">
        <f>IF(SUM($B$71:AN71)+SUM($A$78:AM78)&gt;0,0,SUM($B$71:AN71)-SUM($A$78:AM78))</f>
        <v>-7989409.6024140567</v>
      </c>
      <c r="AO78" s="309">
        <f>IF(SUM($B$71:AO71)+SUM($A$78:AN78)&gt;0,0,SUM($B$71:AO71)-SUM($A$78:AN78))</f>
        <v>-8431090.5796261728</v>
      </c>
      <c r="AP78" s="309">
        <f>IF(SUM($B$71:AP71)+SUM($A$78:AO78)&gt;0,0,SUM($B$71:AP71)-SUM($A$78:AO78))</f>
        <v>-8897064.0105849504</v>
      </c>
    </row>
    <row r="79" spans="1:45" x14ac:dyDescent="0.2">
      <c r="A79" s="255" t="s">
        <v>322</v>
      </c>
      <c r="B79" s="309">
        <f>IF(((SUM($B$59:B59)+SUM($B$61:B64))+SUM($B$81:B81))&lt;0,((SUM($B$59:B59)+SUM($B$61:B64))+SUM($B$81:B81))*0.18-SUM($A$79:A79),IF(SUM(A$79:$B79)&lt;0,0-SUM(A$79:$B79),0))</f>
        <v>-8.9999999664723863E-3</v>
      </c>
      <c r="C79" s="309">
        <f>IF(((SUM($B$59:C59)+SUM($B$61:C64))+SUM($B$81:C81))&lt;0,((SUM($B$59:C59)+SUM($B$61:C64))+SUM($B$81:C81))*0.18-SUM($A$79:B79),IF(SUM($B$79:B79)&lt;0,0-SUM($B$79:B79),0))</f>
        <v>8.9999999664723863E-3</v>
      </c>
      <c r="D79" s="309">
        <f>IF(((SUM($B$59:D59)+SUM($B$61:D64))+SUM($B$81:D81))&lt;0,((SUM($B$59:D59)+SUM($B$61:D64))+SUM($B$81:D81))*0.18-SUM($A$79:C79),IF(SUM($B$79:C79)&lt;0,0-SUM($B$79:C79),0))</f>
        <v>0</v>
      </c>
      <c r="E79" s="309">
        <f>IF(((SUM($B$59:E59)+SUM($B$61:E64))+SUM($B$81:E81))&lt;0,((SUM($B$59:E59)+SUM($B$61:E64))+SUM($B$81:E81))*0.18-SUM($A$79:D79),IF(SUM($B$79:D79)&lt;0,0-SUM($B$79:D79),0))</f>
        <v>0</v>
      </c>
      <c r="F79" s="309">
        <f>IF(((SUM($B$59:F59)+SUM($B$61:F64))+SUM($B$81:F81))&lt;0,((SUM($B$59:F59)+SUM($B$61:F64))+SUM($B$81:F81))*0.18-SUM($A$79:E79),IF(SUM($B$79:E79)&lt;0,0-SUM($B$79:E79),0))</f>
        <v>0</v>
      </c>
      <c r="G79" s="309">
        <f>IF(((SUM($B$59:G59)+SUM($B$61:G64))+SUM($B$81:G81))&lt;0,((SUM($B$59:G59)+SUM($B$61:G64))+SUM($B$81:G81))*0.18-SUM($A$79:F79),IF(SUM($B$79:F79)&lt;0,0-SUM($B$79:F79),0))</f>
        <v>0</v>
      </c>
      <c r="H79" s="309">
        <f>IF(((SUM($B$59:H59)+SUM($B$61:H64))+SUM($B$81:H81))&lt;0,((SUM($B$59:H59)+SUM($B$61:H64))+SUM($B$81:H81))*0.18-SUM($A$79:G79),IF(SUM($B$79:G79)&lt;0,0-SUM($B$79:G79),0))</f>
        <v>0</v>
      </c>
      <c r="I79" s="309">
        <f>IF(((SUM($B$59:I59)+SUM($B$61:I64))+SUM($B$81:I81))&lt;0,((SUM($B$59:I59)+SUM($B$61:I64))+SUM($B$81:I81))*0.18-SUM($A$79:H79),IF(SUM($B$79:H79)&lt;0,0-SUM($B$79:H79),0))</f>
        <v>0</v>
      </c>
      <c r="J79" s="309">
        <f>IF(((SUM($B$59:J59)+SUM($B$61:J64))+SUM($B$81:J81))&lt;0,((SUM($B$59:J59)+SUM($B$61:J64))+SUM($B$81:J81))*0.18-SUM($A$79:I79),IF(SUM($B$79:I79)&lt;0,0-SUM($B$79:I79),0))</f>
        <v>0</v>
      </c>
      <c r="K79" s="309">
        <f>IF(((SUM($B$59:K59)+SUM($B$61:K64))+SUM($B$81:K81))&lt;0,((SUM($B$59:K59)+SUM($B$61:K64))+SUM($B$81:K81))*0.18-SUM($A$79:J79),IF(SUM($B$79:J79)&lt;0,0-SUM($B$79:J79),0))</f>
        <v>0</v>
      </c>
      <c r="L79" s="309">
        <f>IF(((SUM($B$59:L59)+SUM($B$61:L64))+SUM($B$81:L81))&lt;0,((SUM($B$59:L59)+SUM($B$61:L64))+SUM($B$81:L81))*0.18-SUM($A$79:K79),IF(SUM($B$79:K79)&lt;0,0-SUM($B$79:K79),0))</f>
        <v>0</v>
      </c>
      <c r="M79" s="309">
        <f>IF(((SUM($B$59:M59)+SUM($B$61:M64))+SUM($B$81:M81))&lt;0,((SUM($B$59:M59)+SUM($B$61:M64))+SUM($B$81:M81))*0.18-SUM($A$79:L79),IF(SUM($B$79:L79)&lt;0,0-SUM($B$79:L79),0))</f>
        <v>0</v>
      </c>
      <c r="N79" s="309">
        <f>IF(((SUM($B$59:N59)+SUM($B$61:N64))+SUM($B$81:N81))&lt;0,((SUM($B$59:N59)+SUM($B$61:N64))+SUM($B$81:N81))*0.18-SUM($A$79:M79),IF(SUM($B$79:M79)&lt;0,0-SUM($B$79:M79),0))</f>
        <v>0</v>
      </c>
      <c r="O79" s="309">
        <f>IF(((SUM($B$59:O59)+SUM($B$61:O64))+SUM($B$81:O81))&lt;0,((SUM($B$59:O59)+SUM($B$61:O64))+SUM($B$81:O81))*0.18-SUM($A$79:N79),IF(SUM($B$79:N79)&lt;0,0-SUM($B$79:N79),0))</f>
        <v>0</v>
      </c>
      <c r="P79" s="309">
        <f>IF(((SUM($B$59:P59)+SUM($B$61:P64))+SUM($B$81:P81))&lt;0,((SUM($B$59:P59)+SUM($B$61:P64))+SUM($B$81:P81))*0.18-SUM($A$79:O79),IF(SUM($B$79:O79)&lt;0,0-SUM($B$79:O79),0))</f>
        <v>0</v>
      </c>
      <c r="Q79" s="309">
        <f>IF(((SUM($B$59:Q59)+SUM($B$61:Q64))+SUM($B$81:Q81))&lt;0,((SUM($B$59:Q59)+SUM($B$61:Q64))+SUM($B$81:Q81))*0.18-SUM($A$79:P79),IF(SUM($B$79:P79)&lt;0,0-SUM($B$79:P79),0))</f>
        <v>0</v>
      </c>
      <c r="R79" s="309">
        <f>IF(((SUM($B$59:R59)+SUM($B$61:R64))+SUM($B$81:R81))&lt;0,((SUM($B$59:R59)+SUM($B$61:R64))+SUM($B$81:R81))*0.18-SUM($A$79:Q79),IF(SUM($B$79:Q79)&lt;0,0-SUM($B$79:Q79),0))</f>
        <v>0</v>
      </c>
      <c r="S79" s="309">
        <f>IF(((SUM($B$59:S59)+SUM($B$61:S64))+SUM($B$81:S81))&lt;0,((SUM($B$59:S59)+SUM($B$61:S64))+SUM($B$81:S81))*0.18-SUM($A$79:R79),IF(SUM($B$79:R79)&lt;0,0-SUM($B$79:R79),0))</f>
        <v>0</v>
      </c>
      <c r="T79" s="309">
        <f>IF(((SUM($B$59:T59)+SUM($B$61:T64))+SUM($B$81:T81))&lt;0,((SUM($B$59:T59)+SUM($B$61:T64))+SUM($B$81:T81))*0.18-SUM($A$79:S79),IF(SUM($B$79:S79)&lt;0,0-SUM($B$79:S79),0))</f>
        <v>0</v>
      </c>
      <c r="U79" s="309">
        <f>IF(((SUM($B$59:U59)+SUM($B$61:U64))+SUM($B$81:U81))&lt;0,((SUM($B$59:U59)+SUM($B$61:U64))+SUM($B$81:U81))*0.18-SUM($A$79:T79),IF(SUM($B$79:T79)&lt;0,0-SUM($B$79:T79),0))</f>
        <v>0</v>
      </c>
      <c r="V79" s="309">
        <f>IF(((SUM($B$59:V59)+SUM($B$61:V64))+SUM($B$81:V81))&lt;0,((SUM($B$59:V59)+SUM($B$61:V64))+SUM($B$81:V81))*0.18-SUM($A$79:U79),IF(SUM($B$79:U79)&lt;0,0-SUM($B$79:U79),0))</f>
        <v>0</v>
      </c>
      <c r="W79" s="309">
        <f>IF(((SUM($B$59:W59)+SUM($B$61:W64))+SUM($B$81:W81))&lt;0,((SUM($B$59:W59)+SUM($B$61:W64))+SUM($B$81:W81))*0.18-SUM($A$79:V79),IF(SUM($B$79:V79)&lt;0,0-SUM($B$79:V79),0))</f>
        <v>0</v>
      </c>
      <c r="X79" s="309">
        <f>IF(((SUM($B$59:X59)+SUM($B$61:X64))+SUM($B$81:X81))&lt;0,((SUM($B$59:X59)+SUM($B$61:X64))+SUM($B$81:X81))*0.18-SUM($A$79:W79),IF(SUM($B$79:W79)&lt;0,0-SUM($B$79:W79),0))</f>
        <v>0</v>
      </c>
      <c r="Y79" s="309">
        <f>IF(((SUM($B$59:Y59)+SUM($B$61:Y64))+SUM($B$81:Y81))&lt;0,((SUM($B$59:Y59)+SUM($B$61:Y64))+SUM($B$81:Y81))*0.18-SUM($A$79:X79),IF(SUM($B$79:X79)&lt;0,0-SUM($B$79:X79),0))</f>
        <v>0</v>
      </c>
      <c r="Z79" s="309">
        <f>IF(((SUM($B$59:Z59)+SUM($B$61:Z64))+SUM($B$81:Z81))&lt;0,((SUM($B$59:Z59)+SUM($B$61:Z64))+SUM($B$81:Z81))*0.18-SUM($A$79:Y79),IF(SUM($B$79:Y79)&lt;0,0-SUM($B$79:Y79),0))</f>
        <v>0</v>
      </c>
      <c r="AA79" s="309">
        <f>IF(((SUM($B$59:AA59)+SUM($B$61:AA64))+SUM($B$81:AA81))&lt;0,((SUM($B$59:AA59)+SUM($B$61:AA64))+SUM($B$81:AA81))*0.18-SUM($A$79:Z79),IF(SUM($B$79:Z79)&lt;0,0-SUM($B$79:Z79),0))</f>
        <v>0</v>
      </c>
      <c r="AB79" s="309">
        <f>IF(((SUM($B$59:AB59)+SUM($B$61:AB64))+SUM($B$81:AB81))&lt;0,((SUM($B$59:AB59)+SUM($B$61:AB64))+SUM($B$81:AB81))*0.18-SUM($A$79:AA79),IF(SUM($B$79:AA79)&lt;0,0-SUM($B$79:AA79),0))</f>
        <v>0</v>
      </c>
      <c r="AC79" s="309">
        <f>IF(((SUM($B$59:AC59)+SUM($B$61:AC64))+SUM($B$81:AC81))&lt;0,((SUM($B$59:AC59)+SUM($B$61:AC64))+SUM($B$81:AC81))*0.18-SUM($A$79:AB79),IF(SUM($B$79:AB79)&lt;0,0-SUM($B$79:AB79),0))</f>
        <v>0</v>
      </c>
      <c r="AD79" s="309">
        <f>IF(((SUM($B$59:AD59)+SUM($B$61:AD64))+SUM($B$81:AD81))&lt;0,((SUM($B$59:AD59)+SUM($B$61:AD64))+SUM($B$81:AD81))*0.18-SUM($A$79:AC79),IF(SUM($B$79:AC79)&lt;0,0-SUM($B$79:AC79),0))</f>
        <v>0</v>
      </c>
      <c r="AE79" s="309">
        <f>IF(((SUM($B$59:AE59)+SUM($B$61:AE64))+SUM($B$81:AE81))&lt;0,((SUM($B$59:AE59)+SUM($B$61:AE64))+SUM($B$81:AE81))*0.18-SUM($A$79:AD79),IF(SUM($B$79:AD79)&lt;0,0-SUM($B$79:AD79),0))</f>
        <v>0</v>
      </c>
      <c r="AF79" s="309">
        <f>IF(((SUM($B$59:AF59)+SUM($B$61:AF64))+SUM($B$81:AF81))&lt;0,((SUM($B$59:AF59)+SUM($B$61:AF64))+SUM($B$81:AF81))*0.18-SUM($A$79:AE79),IF(SUM($B$79:AE79)&lt;0,0-SUM($B$79:AE79),0))</f>
        <v>0</v>
      </c>
      <c r="AG79" s="309">
        <f>IF(((SUM($B$59:AG59)+SUM($B$61:AG64))+SUM($B$81:AG81))&lt;0,((SUM($B$59:AG59)+SUM($B$61:AG64))+SUM($B$81:AG81))*0.18-SUM($A$79:AF79),IF(SUM($B$79:AF79)&lt;0,0-SUM($B$79:AF79),0))</f>
        <v>0</v>
      </c>
      <c r="AH79" s="309">
        <f>IF(((SUM($B$59:AH59)+SUM($B$61:AH64))+SUM($B$81:AH81))&lt;0,((SUM($B$59:AH59)+SUM($B$61:AH64))+SUM($B$81:AH81))*0.18-SUM($A$79:AG79),IF(SUM($B$79:AG79)&lt;0,0-SUM($B$79:AG79),0))</f>
        <v>0</v>
      </c>
      <c r="AI79" s="309">
        <f>IF(((SUM($B$59:AI59)+SUM($B$61:AI64))+SUM($B$81:AI81))&lt;0,((SUM($B$59:AI59)+SUM($B$61:AI64))+SUM($B$81:AI81))*0.18-SUM($A$79:AH79),IF(SUM($B$79:AH79)&lt;0,0-SUM($B$79:AH79),0))</f>
        <v>0</v>
      </c>
      <c r="AJ79" s="309">
        <f>IF(((SUM($B$59:AJ59)+SUM($B$61:AJ64))+SUM($B$81:AJ81))&lt;0,((SUM($B$59:AJ59)+SUM($B$61:AJ64))+SUM($B$81:AJ81))*0.18-SUM($A$79:AI79),IF(SUM($B$79:AI79)&lt;0,0-SUM($B$79:AI79),0))</f>
        <v>0</v>
      </c>
      <c r="AK79" s="309">
        <f>IF(((SUM($B$59:AK59)+SUM($B$61:AK64))+SUM($B$81:AK81))&lt;0,((SUM($B$59:AK59)+SUM($B$61:AK64))+SUM($B$81:AK81))*0.18-SUM($A$79:AJ79),IF(SUM($B$79:AJ79)&lt;0,0-SUM($B$79:AJ79),0))</f>
        <v>0</v>
      </c>
      <c r="AL79" s="309">
        <f>IF(((SUM($B$59:AL59)+SUM($B$61:AL64))+SUM($B$81:AL81))&lt;0,((SUM($B$59:AL59)+SUM($B$61:AL64))+SUM($B$81:AL81))*0.18-SUM($A$79:AK79),IF(SUM($B$79:AK79)&lt;0,0-SUM($B$79:AK79),0))</f>
        <v>0</v>
      </c>
      <c r="AM79" s="309">
        <f>IF(((SUM($B$59:AM59)+SUM($B$61:AM64))+SUM($B$81:AM81))&lt;0,((SUM($B$59:AM59)+SUM($B$61:AM64))+SUM($B$81:AM81))*0.18-SUM($A$79:AL79),IF(SUM($B$79:AL79)&lt;0,0-SUM($B$79:AL79),0))</f>
        <v>0</v>
      </c>
      <c r="AN79" s="309">
        <f>IF(((SUM($B$59:AN59)+SUM($B$61:AN64))+SUM($B$81:AN81))&lt;0,((SUM($B$59:AN59)+SUM($B$61:AN64))+SUM($B$81:AN81))*0.18-SUM($A$79:AM79),IF(SUM($B$79:AM79)&lt;0,0-SUM($B$79:AM79),0))</f>
        <v>0</v>
      </c>
      <c r="AO79" s="309">
        <f>IF(((SUM($B$59:AO59)+SUM($B$61:AO64))+SUM($B$81:AO81))&lt;0,((SUM($B$59:AO59)+SUM($B$61:AO64))+SUM($B$81:AO81))*0.18-SUM($A$79:AN79),IF(SUM($B$79:AN79)&lt;0,0-SUM($B$79:AN79),0))</f>
        <v>0</v>
      </c>
      <c r="AP79" s="309">
        <f>IF(((SUM($B$59:AP59)+SUM($B$61:AP64))+SUM($B$81:AP81))&lt;0,((SUM($B$59:AP59)+SUM($B$61:AP64))+SUM($B$81:AP81))*0.18-SUM($A$79:AO79),IF(SUM($B$79:AO79)&lt;0,0-SUM($B$79:AO79),0))</f>
        <v>0</v>
      </c>
    </row>
    <row r="80" spans="1:45" x14ac:dyDescent="0.2">
      <c r="A80" s="255" t="s">
        <v>321</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55" t="s">
        <v>565</v>
      </c>
      <c r="B81" s="309">
        <f>-$B$126</f>
        <v>-5144202.4530449351</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58">
        <f>SUM(B81:AP81)</f>
        <v>-5144202.4530449351</v>
      </c>
      <c r="AR81" s="259"/>
    </row>
    <row r="82" spans="1:45" x14ac:dyDescent="0.2">
      <c r="A82" s="255" t="s">
        <v>320</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56" t="s">
        <v>319</v>
      </c>
      <c r="B83" s="310">
        <f>SUM(B75:B82)</f>
        <v>-1028840.539608987</v>
      </c>
      <c r="C83" s="310">
        <f t="shared" ref="C83:V83" si="27">SUM(C75:C82)</f>
        <v>1472483.2441697735</v>
      </c>
      <c r="D83" s="310">
        <f t="shared" si="27"/>
        <v>3109720.8063415647</v>
      </c>
      <c r="E83" s="310">
        <f t="shared" si="27"/>
        <v>4972549.972698993</v>
      </c>
      <c r="F83" s="310">
        <f t="shared" si="27"/>
        <v>5243776.7721180972</v>
      </c>
      <c r="G83" s="310">
        <f t="shared" si="27"/>
        <v>5529921.0455052527</v>
      </c>
      <c r="H83" s="310">
        <f t="shared" si="27"/>
        <v>5831803.2539287023</v>
      </c>
      <c r="I83" s="310">
        <f t="shared" si="27"/>
        <v>6150288.983815439</v>
      </c>
      <c r="J83" s="310">
        <f t="shared" si="27"/>
        <v>6486291.4288459495</v>
      </c>
      <c r="K83" s="310">
        <f t="shared" si="27"/>
        <v>6840774.0083531383</v>
      </c>
      <c r="L83" s="310">
        <f t="shared" si="27"/>
        <v>7214753.1297332197</v>
      </c>
      <c r="M83" s="310">
        <f t="shared" si="27"/>
        <v>7609301.1027892046</v>
      </c>
      <c r="N83" s="310">
        <f t="shared" si="27"/>
        <v>8025549.2143632732</v>
      </c>
      <c r="O83" s="310">
        <f t="shared" si="27"/>
        <v>8464690.9720739108</v>
      </c>
      <c r="P83" s="310">
        <f t="shared" si="27"/>
        <v>8927985.5264586341</v>
      </c>
      <c r="Q83" s="310">
        <f t="shared" si="27"/>
        <v>9416761.2813345194</v>
      </c>
      <c r="R83" s="310">
        <f t="shared" si="27"/>
        <v>9932419.7027285788</v>
      </c>
      <c r="S83" s="310">
        <f t="shared" si="27"/>
        <v>10476439.33729931</v>
      </c>
      <c r="T83" s="310">
        <f t="shared" si="27"/>
        <v>11050380.051771428</v>
      </c>
      <c r="U83" s="310">
        <f t="shared" si="27"/>
        <v>11655887.505539522</v>
      </c>
      <c r="V83" s="310">
        <f t="shared" si="27"/>
        <v>12294697.869264854</v>
      </c>
      <c r="W83" s="310">
        <f>SUM(W75:W82)</f>
        <v>12968642.802995075</v>
      </c>
      <c r="X83" s="310">
        <f>SUM(X75:X82)</f>
        <v>13679654.708080463</v>
      </c>
      <c r="Y83" s="310">
        <f>SUM(Y75:Y82)</f>
        <v>14429772.267945547</v>
      </c>
      <c r="Z83" s="310">
        <f>SUM(Z75:Z82)</f>
        <v>15221146.293603215</v>
      </c>
      <c r="AA83" s="310">
        <f t="shared" ref="AA83:AP83" si="28">SUM(AA75:AA82)</f>
        <v>16056045.89067205</v>
      </c>
      <c r="AB83" s="310">
        <f t="shared" si="28"/>
        <v>16936864.965579677</v>
      </c>
      <c r="AC83" s="310">
        <f t="shared" si="28"/>
        <v>17866129.089607216</v>
      </c>
      <c r="AD83" s="310">
        <f t="shared" si="28"/>
        <v>18846502.740456272</v>
      </c>
      <c r="AE83" s="310">
        <f t="shared" si="28"/>
        <v>19880796.942102019</v>
      </c>
      <c r="AF83" s="310">
        <f t="shared" si="28"/>
        <v>20971977.324838288</v>
      </c>
      <c r="AG83" s="310">
        <f t="shared" si="28"/>
        <v>22123172.628625058</v>
      </c>
      <c r="AH83" s="310">
        <f t="shared" si="28"/>
        <v>23337683.674120098</v>
      </c>
      <c r="AI83" s="310">
        <f t="shared" si="28"/>
        <v>24618992.827117365</v>
      </c>
      <c r="AJ83" s="310">
        <f t="shared" si="28"/>
        <v>25970773.983529478</v>
      </c>
      <c r="AK83" s="310">
        <f t="shared" si="28"/>
        <v>27396903.10354425</v>
      </c>
      <c r="AL83" s="310">
        <f t="shared" si="28"/>
        <v>28901469.325159855</v>
      </c>
      <c r="AM83" s="310">
        <f t="shared" si="28"/>
        <v>30488786.6889643</v>
      </c>
      <c r="AN83" s="310">
        <f t="shared" si="28"/>
        <v>32163406.507777989</v>
      </c>
      <c r="AO83" s="310">
        <f t="shared" si="28"/>
        <v>33930130.416626431</v>
      </c>
      <c r="AP83" s="310">
        <f t="shared" si="28"/>
        <v>35794024.140461549</v>
      </c>
    </row>
    <row r="84" spans="1:45" ht="14.25" x14ac:dyDescent="0.2">
      <c r="A84" s="256" t="s">
        <v>318</v>
      </c>
      <c r="B84" s="310">
        <f>SUM($B$83:B83)</f>
        <v>-1028840.539608987</v>
      </c>
      <c r="C84" s="310">
        <f>SUM($B$83:C83)</f>
        <v>443642.70456078649</v>
      </c>
      <c r="D84" s="310">
        <f>SUM($B$83:D83)</f>
        <v>3553363.5109023512</v>
      </c>
      <c r="E84" s="310">
        <f>SUM($B$83:E83)</f>
        <v>8525913.4836013447</v>
      </c>
      <c r="F84" s="310">
        <f>SUM($B$83:F83)</f>
        <v>13769690.255719442</v>
      </c>
      <c r="G84" s="310">
        <f>SUM($B$83:G83)</f>
        <v>19299611.301224694</v>
      </c>
      <c r="H84" s="310">
        <f>SUM($B$83:H83)</f>
        <v>25131414.555153396</v>
      </c>
      <c r="I84" s="310">
        <f>SUM($B$83:I83)</f>
        <v>31281703.538968835</v>
      </c>
      <c r="J84" s="310">
        <f>SUM($B$83:J83)</f>
        <v>37767994.967814788</v>
      </c>
      <c r="K84" s="310">
        <f>SUM($B$83:K83)</f>
        <v>44608768.976167925</v>
      </c>
      <c r="L84" s="310">
        <f>SUM($B$83:L83)</f>
        <v>51823522.105901144</v>
      </c>
      <c r="M84" s="310">
        <f>SUM($B$83:M83)</f>
        <v>59432823.208690345</v>
      </c>
      <c r="N84" s="310">
        <f>SUM($B$83:N83)</f>
        <v>67458372.423053622</v>
      </c>
      <c r="O84" s="310">
        <f>SUM($B$83:O83)</f>
        <v>75923063.395127535</v>
      </c>
      <c r="P84" s="310">
        <f>SUM($B$83:P83)</f>
        <v>84851048.921586171</v>
      </c>
      <c r="Q84" s="310">
        <f>SUM($B$83:Q83)</f>
        <v>94267810.20292069</v>
      </c>
      <c r="R84" s="310">
        <f>SUM($B$83:R83)</f>
        <v>104200229.90564927</v>
      </c>
      <c r="S84" s="310">
        <f>SUM($B$83:S83)</f>
        <v>114676669.24294859</v>
      </c>
      <c r="T84" s="310">
        <f>SUM($B$83:T83)</f>
        <v>125727049.29472002</v>
      </c>
      <c r="U84" s="310">
        <f>SUM($B$83:U83)</f>
        <v>137382936.80025953</v>
      </c>
      <c r="V84" s="310">
        <f>SUM($B$83:V83)</f>
        <v>149677634.66952437</v>
      </c>
      <c r="W84" s="310">
        <f>SUM($B$83:W83)</f>
        <v>162646277.47251946</v>
      </c>
      <c r="X84" s="310">
        <f>SUM($B$83:X83)</f>
        <v>176325932.18059993</v>
      </c>
      <c r="Y84" s="310">
        <f>SUM($B$83:Y83)</f>
        <v>190755704.44854549</v>
      </c>
      <c r="Z84" s="310">
        <f>SUM($B$83:Z83)</f>
        <v>205976850.7421487</v>
      </c>
      <c r="AA84" s="310">
        <f>SUM($B$83:AA83)</f>
        <v>222032896.63282076</v>
      </c>
      <c r="AB84" s="310">
        <f>SUM($B$83:AB83)</f>
        <v>238969761.59840044</v>
      </c>
      <c r="AC84" s="310">
        <f>SUM($B$83:AC83)</f>
        <v>256835890.68800765</v>
      </c>
      <c r="AD84" s="310">
        <f>SUM($B$83:AD83)</f>
        <v>275682393.42846394</v>
      </c>
      <c r="AE84" s="310">
        <f>SUM($B$83:AE83)</f>
        <v>295563190.37056595</v>
      </c>
      <c r="AF84" s="310">
        <f>SUM($B$83:AF83)</f>
        <v>316535167.69540423</v>
      </c>
      <c r="AG84" s="310">
        <f>SUM($B$83:AG83)</f>
        <v>338658340.32402927</v>
      </c>
      <c r="AH84" s="310">
        <f>SUM($B$83:AH83)</f>
        <v>361996023.99814939</v>
      </c>
      <c r="AI84" s="310">
        <f>SUM($B$83:AI83)</f>
        <v>386615016.82526678</v>
      </c>
      <c r="AJ84" s="310">
        <f>SUM($B$83:AJ83)</f>
        <v>412585790.80879629</v>
      </c>
      <c r="AK84" s="310">
        <f>SUM($B$83:AK83)</f>
        <v>439982693.91234052</v>
      </c>
      <c r="AL84" s="310">
        <f>SUM($B$83:AL83)</f>
        <v>468884163.23750037</v>
      </c>
      <c r="AM84" s="310">
        <f>SUM($B$83:AM83)</f>
        <v>499372949.92646468</v>
      </c>
      <c r="AN84" s="310">
        <f>SUM($B$83:AN83)</f>
        <v>531536356.43424267</v>
      </c>
      <c r="AO84" s="310">
        <f>SUM($B$83:AO83)</f>
        <v>565466486.85086906</v>
      </c>
      <c r="AP84" s="310">
        <f>SUM($B$83:AP83)</f>
        <v>601260510.99133062</v>
      </c>
    </row>
    <row r="85" spans="1:45" x14ac:dyDescent="0.2">
      <c r="A85" s="255" t="s">
        <v>566</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4" t="s">
        <v>317</v>
      </c>
      <c r="B86" s="310">
        <f>B83*B85</f>
        <v>-777799.21078506496</v>
      </c>
      <c r="C86" s="310">
        <f>C83*C85</f>
        <v>923810.18119707238</v>
      </c>
      <c r="D86" s="310">
        <f t="shared" ref="D86:AO86" si="30">D83*D85</f>
        <v>1619074.136170587</v>
      </c>
      <c r="E86" s="310">
        <f t="shared" si="30"/>
        <v>2148510.3257900863</v>
      </c>
      <c r="F86" s="310">
        <f t="shared" si="30"/>
        <v>1880249.307768503</v>
      </c>
      <c r="G86" s="310">
        <f t="shared" si="30"/>
        <v>1645519.850474963</v>
      </c>
      <c r="H86" s="310">
        <f t="shared" si="30"/>
        <v>1440124.4111080174</v>
      </c>
      <c r="I86" s="310">
        <f t="shared" si="30"/>
        <v>1260391.9587234508</v>
      </c>
      <c r="J86" s="310">
        <f t="shared" si="30"/>
        <v>1103111.7534952608</v>
      </c>
      <c r="K86" s="310">
        <f t="shared" si="30"/>
        <v>965475.48488024389</v>
      </c>
      <c r="L86" s="310">
        <f t="shared" si="30"/>
        <v>845026.708482516</v>
      </c>
      <c r="M86" s="310">
        <f t="shared" si="30"/>
        <v>739616.65673723561</v>
      </c>
      <c r="N86" s="310">
        <f t="shared" si="30"/>
        <v>647365.61644113914</v>
      </c>
      <c r="O86" s="310">
        <f t="shared" si="30"/>
        <v>566629.16891582252</v>
      </c>
      <c r="P86" s="310">
        <f t="shared" si="30"/>
        <v>495968.67816437513</v>
      </c>
      <c r="Q86" s="310">
        <f t="shared" si="30"/>
        <v>434125.49048073927</v>
      </c>
      <c r="R86" s="310">
        <f t="shared" si="30"/>
        <v>379998.3770780646</v>
      </c>
      <c r="S86" s="310">
        <f t="shared" si="30"/>
        <v>332623.81070698128</v>
      </c>
      <c r="T86" s="310">
        <f t="shared" si="30"/>
        <v>291158.71905860573</v>
      </c>
      <c r="U86" s="310">
        <f t="shared" si="30"/>
        <v>254865.40296550246</v>
      </c>
      <c r="V86" s="310">
        <f t="shared" si="30"/>
        <v>223098.34687527461</v>
      </c>
      <c r="W86" s="310">
        <f t="shared" si="30"/>
        <v>195292.68351437838</v>
      </c>
      <c r="X86" s="310">
        <f t="shared" si="30"/>
        <v>170954.10472695218</v>
      </c>
      <c r="Y86" s="310">
        <f t="shared" si="30"/>
        <v>149650.03672461855</v>
      </c>
      <c r="Z86" s="310">
        <f t="shared" si="30"/>
        <v>131001.9209058524</v>
      </c>
      <c r="AA86" s="310">
        <f t="shared" si="30"/>
        <v>114678.46142226688</v>
      </c>
      <c r="AB86" s="310">
        <f t="shared" si="30"/>
        <v>100389.71815412934</v>
      </c>
      <c r="AC86" s="310">
        <f t="shared" si="30"/>
        <v>87881.939031094516</v>
      </c>
      <c r="AD86" s="310">
        <f t="shared" si="30"/>
        <v>76933.038977715361</v>
      </c>
      <c r="AE86" s="310">
        <f t="shared" si="30"/>
        <v>67348.644421919278</v>
      </c>
      <c r="AF86" s="310">
        <f t="shared" si="30"/>
        <v>58958.632492139244</v>
      </c>
      <c r="AG86" s="310">
        <f t="shared" si="30"/>
        <v>51614.102931662579</v>
      </c>
      <c r="AH86" s="310">
        <f t="shared" si="30"/>
        <v>45184.728539726093</v>
      </c>
      <c r="AI86" s="310">
        <f t="shared" si="30"/>
        <v>39556.436749922497</v>
      </c>
      <c r="AJ86" s="310">
        <f t="shared" si="30"/>
        <v>34629.3809015019</v>
      </c>
      <c r="AK86" s="310">
        <f t="shared" si="30"/>
        <v>30316.164956318506</v>
      </c>
      <c r="AL86" s="310">
        <f t="shared" si="30"/>
        <v>26540.289957902321</v>
      </c>
      <c r="AM86" s="310">
        <f t="shared" si="30"/>
        <v>23234.794501877404</v>
      </c>
      <c r="AN86" s="310">
        <f t="shared" si="30"/>
        <v>20341.064960692493</v>
      </c>
      <c r="AO86" s="310">
        <f t="shared" si="30"/>
        <v>17807.794243252105</v>
      </c>
      <c r="AP86" s="310">
        <f>AP83*AP85</f>
        <v>15590.070526456868</v>
      </c>
    </row>
    <row r="87" spans="1:45" ht="14.25" x14ac:dyDescent="0.2">
      <c r="A87" s="254" t="s">
        <v>316</v>
      </c>
      <c r="B87" s="310">
        <f>SUM($B$86:B86)</f>
        <v>-777799.21078506496</v>
      </c>
      <c r="C87" s="310">
        <f>SUM($B$86:C86)</f>
        <v>146010.97041200742</v>
      </c>
      <c r="D87" s="310">
        <f>SUM($B$86:D86)</f>
        <v>1765085.1065825946</v>
      </c>
      <c r="E87" s="310">
        <f>SUM($B$86:E86)</f>
        <v>3913595.4323726809</v>
      </c>
      <c r="F87" s="310">
        <f>SUM($B$86:F86)</f>
        <v>5793844.7401411841</v>
      </c>
      <c r="G87" s="310">
        <f>SUM($B$86:G86)</f>
        <v>7439364.590616147</v>
      </c>
      <c r="H87" s="310">
        <f>SUM($B$86:H86)</f>
        <v>8879489.0017241649</v>
      </c>
      <c r="I87" s="310">
        <f>SUM($B$86:I86)</f>
        <v>10139880.960447615</v>
      </c>
      <c r="J87" s="310">
        <f>SUM($B$86:J86)</f>
        <v>11242992.713942876</v>
      </c>
      <c r="K87" s="310">
        <f>SUM($B$86:K86)</f>
        <v>12208468.19882312</v>
      </c>
      <c r="L87" s="310">
        <f>SUM($B$86:L86)</f>
        <v>13053494.907305636</v>
      </c>
      <c r="M87" s="310">
        <f>SUM($B$86:M86)</f>
        <v>13793111.564042872</v>
      </c>
      <c r="N87" s="310">
        <f>SUM($B$86:N86)</f>
        <v>14440477.180484012</v>
      </c>
      <c r="O87" s="310">
        <f>SUM($B$86:O86)</f>
        <v>15007106.349399835</v>
      </c>
      <c r="P87" s="310">
        <f>SUM($B$86:P86)</f>
        <v>15503075.027564211</v>
      </c>
      <c r="Q87" s="310">
        <f>SUM($B$86:Q86)</f>
        <v>15937200.51804495</v>
      </c>
      <c r="R87" s="310">
        <f>SUM($B$86:R86)</f>
        <v>16317198.895123014</v>
      </c>
      <c r="S87" s="310">
        <f>SUM($B$86:S86)</f>
        <v>16649822.705829995</v>
      </c>
      <c r="T87" s="310">
        <f>SUM($B$86:T86)</f>
        <v>16940981.4248886</v>
      </c>
      <c r="U87" s="310">
        <f>SUM($B$86:U86)</f>
        <v>17195846.827854101</v>
      </c>
      <c r="V87" s="310">
        <f>SUM($B$86:V86)</f>
        <v>17418945.174729377</v>
      </c>
      <c r="W87" s="310">
        <f>SUM($B$86:W86)</f>
        <v>17614237.858243756</v>
      </c>
      <c r="X87" s="310">
        <f>SUM($B$86:X86)</f>
        <v>17785191.962970708</v>
      </c>
      <c r="Y87" s="310">
        <f>SUM($B$86:Y86)</f>
        <v>17934841.999695327</v>
      </c>
      <c r="Z87" s="310">
        <f>SUM($B$86:Z86)</f>
        <v>18065843.920601178</v>
      </c>
      <c r="AA87" s="310">
        <f>SUM($B$86:AA86)</f>
        <v>18180522.382023446</v>
      </c>
      <c r="AB87" s="310">
        <f>SUM($B$86:AB86)</f>
        <v>18280912.100177575</v>
      </c>
      <c r="AC87" s="310">
        <f>SUM($B$86:AC86)</f>
        <v>18368794.039208669</v>
      </c>
      <c r="AD87" s="310">
        <f>SUM($B$86:AD86)</f>
        <v>18445727.078186385</v>
      </c>
      <c r="AE87" s="310">
        <f>SUM($B$86:AE86)</f>
        <v>18513075.722608306</v>
      </c>
      <c r="AF87" s="310">
        <f>SUM($B$86:AF86)</f>
        <v>18572034.355100445</v>
      </c>
      <c r="AG87" s="310">
        <f>SUM($B$86:AG86)</f>
        <v>18623648.458032109</v>
      </c>
      <c r="AH87" s="310">
        <f>SUM($B$86:AH86)</f>
        <v>18668833.186571836</v>
      </c>
      <c r="AI87" s="310">
        <f>SUM($B$86:AI86)</f>
        <v>18708389.62332176</v>
      </c>
      <c r="AJ87" s="310">
        <f>SUM($B$86:AJ86)</f>
        <v>18743019.004223261</v>
      </c>
      <c r="AK87" s="310">
        <f>SUM($B$86:AK86)</f>
        <v>18773335.169179581</v>
      </c>
      <c r="AL87" s="310">
        <f>SUM($B$86:AL86)</f>
        <v>18799875.459137484</v>
      </c>
      <c r="AM87" s="310">
        <f>SUM($B$86:AM86)</f>
        <v>18823110.253639363</v>
      </c>
      <c r="AN87" s="310">
        <f>SUM($B$86:AN86)</f>
        <v>18843451.318600055</v>
      </c>
      <c r="AO87" s="310">
        <f>SUM($B$86:AO86)</f>
        <v>18861259.112843309</v>
      </c>
      <c r="AP87" s="310">
        <f>SUM($B$86:AP86)</f>
        <v>18876849.183369767</v>
      </c>
    </row>
    <row r="88" spans="1:45" ht="14.25" x14ac:dyDescent="0.2">
      <c r="A88" s="254" t="s">
        <v>315</v>
      </c>
      <c r="B88" s="312">
        <f>IF((ISERR(IRR($B$83:B83))),0,IF(IRR($B$83:B83)&lt;0,0,IRR($B$83:B83)))</f>
        <v>0</v>
      </c>
      <c r="C88" s="312">
        <f>IF((ISERR(IRR($B$83:C83))),0,IF(IRR($B$83:C83)&lt;0,0,IRR($B$83:C83)))</f>
        <v>0.43120647707893967</v>
      </c>
      <c r="D88" s="312">
        <f>IF((ISERR(IRR($B$83:D83))),0,IF(IRR($B$83:D83)&lt;0,0,IRR($B$83:D83)))</f>
        <v>1.5956662324464088</v>
      </c>
      <c r="E88" s="312">
        <f>IF((ISERR(IRR($B$83:E83))),0,IF(IRR($B$83:E83)&lt;0,0,IRR($B$83:E83)))</f>
        <v>1.9857131251106783</v>
      </c>
      <c r="F88" s="312">
        <f>IF((ISERR(IRR($B$83:F83))),0,IF(IRR($B$83:F83)&lt;0,0,IRR($B$83:F83)))</f>
        <v>2.0890726137533155</v>
      </c>
      <c r="G88" s="312">
        <f>IF((ISERR(IRR($B$83:G83))),0,IF(IRR($B$83:G83)&lt;0,0,IRR($B$83:G83)))</f>
        <v>2.1205437985539159</v>
      </c>
      <c r="H88" s="312">
        <f>IF((ISERR(IRR($B$83:H83))),0,IF(IRR($B$83:H83)&lt;0,0,IRR($B$83:H83)))</f>
        <v>2.1306866113549825</v>
      </c>
      <c r="I88" s="312">
        <f>IF((ISERR(IRR($B$83:I83))),0,IF(IRR($B$83:I83)&lt;0,0,IRR($B$83:I83)))</f>
        <v>2.1340373468619176</v>
      </c>
      <c r="J88" s="312">
        <f>IF((ISERR(IRR($B$83:J83))),0,IF(IRR($B$83:J83)&lt;0,0,IRR($B$83:J83)))</f>
        <v>2.1351560752111953</v>
      </c>
      <c r="K88" s="312">
        <f>IF((ISERR(IRR($B$83:K83))),0,IF(IRR($B$83:K83)&lt;0,0,IRR($B$83:K83)))</f>
        <v>2.1355312457851854</v>
      </c>
      <c r="L88" s="312">
        <f>IF((ISERR(IRR($B$83:L83))),0,IF(IRR($B$83:L83)&lt;0,0,IRR($B$83:L83)))</f>
        <v>2.1356572872131978</v>
      </c>
      <c r="M88" s="312">
        <f>IF((ISERR(IRR($B$83:M83))),0,IF(IRR($B$83:M83)&lt;0,0,IRR($B$83:M83)))</f>
        <v>2.1356996622237512</v>
      </c>
      <c r="N88" s="312">
        <f>IF((ISERR(IRR($B$83:N83))),0,IF(IRR($B$83:N83)&lt;0,0,IRR($B$83:N83)))</f>
        <v>2.1357139127492113</v>
      </c>
      <c r="O88" s="312">
        <f>IF((ISERR(IRR($B$83:O83))),0,IF(IRR($B$83:O83)&lt;0,0,IRR($B$83:O83)))</f>
        <v>2.1357187057015024</v>
      </c>
      <c r="P88" s="312">
        <f>IF((ISERR(IRR($B$83:P83))),0,IF(IRR($B$83:P83)&lt;0,0,IRR($B$83:P83)))</f>
        <v>2.1357203178245294</v>
      </c>
      <c r="Q88" s="312">
        <f>IF((ISERR(IRR($B$83:Q83))),0,IF(IRR($B$83:Q83)&lt;0,0,IRR($B$83:Q83)))</f>
        <v>2.1357208600815913</v>
      </c>
      <c r="R88" s="312">
        <f>IF((ISERR(IRR($B$83:R83))),0,IF(IRR($B$83:R83)&lt;0,0,IRR($B$83:R83)))</f>
        <v>2.1357210424795472</v>
      </c>
      <c r="S88" s="312">
        <f>IF((ISERR(IRR($B$83:S83))),0,IF(IRR($B$83:S83)&lt;0,0,IRR($B$83:S83)))</f>
        <v>2.1357211038332387</v>
      </c>
      <c r="T88" s="312">
        <f>IF((ISERR(IRR($B$83:T83))),0,IF(IRR($B$83:T83)&lt;0,0,IRR($B$83:T83)))</f>
        <v>2.135721124471186</v>
      </c>
      <c r="U88" s="312">
        <f>IF((ISERR(IRR($B$83:U83))),0,IF(IRR($B$83:U83)&lt;0,0,IRR($B$83:U83)))</f>
        <v>2.1357211314133719</v>
      </c>
      <c r="V88" s="312">
        <f>IF((ISERR(IRR($B$83:V83))),0,IF(IRR($B$83:V83)&lt;0,0,IRR($B$83:V83)))</f>
        <v>2.1357211337485627</v>
      </c>
      <c r="W88" s="312">
        <f>IF((ISERR(IRR($B$83:W83))),0,IF(IRR($B$83:W83)&lt;0,0,IRR($B$83:W83)))</f>
        <v>2.1357211345341836</v>
      </c>
      <c r="X88" s="312">
        <f>IF((ISERR(IRR($B$83:X83))),0,IF(IRR($B$83:X83)&lt;0,0,IRR($B$83:X83)))</f>
        <v>2.1357211347984335</v>
      </c>
      <c r="Y88" s="312">
        <f>IF((ISERR(IRR($B$83:Y83))),0,IF(IRR($B$83:Y83)&lt;0,0,IRR($B$83:Y83)))</f>
        <v>2.1357211348873246</v>
      </c>
      <c r="Z88" s="312">
        <f>IF((ISERR(IRR($B$83:Z83))),0,IF(IRR($B$83:Z83)&lt;0,0,IRR($B$83:Z83)))</f>
        <v>2.1357211349172274</v>
      </c>
      <c r="AA88" s="312">
        <f>IF((ISERR(IRR($B$83:AA83))),0,IF(IRR($B$83:AA83)&lt;0,0,IRR($B$83:AA83)))</f>
        <v>2.1357211349272869</v>
      </c>
      <c r="AB88" s="312">
        <f>IF((ISERR(IRR($B$83:AB83))),0,IF(IRR($B$83:AB83)&lt;0,0,IRR($B$83:AB83)))</f>
        <v>2.1357211349306713</v>
      </c>
      <c r="AC88" s="312">
        <f>IF((ISERR(IRR($B$83:AC83))),0,IF(IRR($B$83:AC83)&lt;0,0,IRR($B$83:AC83)))</f>
        <v>2.1357211349318099</v>
      </c>
      <c r="AD88" s="312">
        <f>IF((ISERR(IRR($B$83:AD83))),0,IF(IRR($B$83:AD83)&lt;0,0,IRR($B$83:AD83)))</f>
        <v>2.1357211349321918</v>
      </c>
      <c r="AE88" s="312">
        <f>IF((ISERR(IRR($B$83:AE83))),0,IF(IRR($B$83:AE83)&lt;0,0,IRR($B$83:AE83)))</f>
        <v>2.1357211349323215</v>
      </c>
      <c r="AF88" s="312">
        <f>IF((ISERR(IRR($B$83:AF83))),0,IF(IRR($B$83:AF83)&lt;0,0,IRR($B$83:AF83)))</f>
        <v>2.1357211349323642</v>
      </c>
      <c r="AG88" s="312">
        <f>IF((ISERR(IRR($B$83:AG83))),0,IF(IRR($B$83:AG83)&lt;0,0,IRR($B$83:AG83)))</f>
        <v>2.1357211349323784</v>
      </c>
      <c r="AH88" s="312">
        <f>IF((ISERR(IRR($B$83:AH83))),0,IF(IRR($B$83:AH83)&lt;0,0,IRR($B$83:AH83)))</f>
        <v>2.1357211349323841</v>
      </c>
      <c r="AI88" s="312">
        <f>IF((ISERR(IRR($B$83:AI83))),0,IF(IRR($B$83:AI83)&lt;0,0,IRR($B$83:AI83)))</f>
        <v>2.135721134932385</v>
      </c>
      <c r="AJ88" s="312">
        <f>IF((ISERR(IRR($B$83:AJ83))),0,IF(IRR($B$83:AJ83)&lt;0,0,IRR($B$83:AJ83)))</f>
        <v>2.135721134932385</v>
      </c>
      <c r="AK88" s="312">
        <f>IF((ISERR(IRR($B$83:AK83))),0,IF(IRR($B$83:AK83)&lt;0,0,IRR($B$83:AK83)))</f>
        <v>2.135721134932385</v>
      </c>
      <c r="AL88" s="312">
        <f>IF((ISERR(IRR($B$83:AL83))),0,IF(IRR($B$83:AL83)&lt;0,0,IRR($B$83:AL83)))</f>
        <v>2.1357211349323841</v>
      </c>
      <c r="AM88" s="312">
        <f>IF((ISERR(IRR($B$83:AM83))),0,IF(IRR($B$83:AM83)&lt;0,0,IRR($B$83:AM83)))</f>
        <v>2.1357211349323819</v>
      </c>
      <c r="AN88" s="312">
        <f>IF((ISERR(IRR($B$83:AN83))),0,IF(IRR($B$83:AN83)&lt;0,0,IRR($B$83:AN83)))</f>
        <v>2.1357211349323797</v>
      </c>
      <c r="AO88" s="312">
        <f>IF((ISERR(IRR($B$83:AO83))),0,IF(IRR($B$83:AO83)&lt;0,0,IRR($B$83:AO83)))</f>
        <v>2.1357211349323753</v>
      </c>
      <c r="AP88" s="312">
        <f>IF((ISERR(IRR($B$83:AP83))),0,IF(IRR($B$83:AP83)&lt;0,0,IRR($B$83:AP83)))</f>
        <v>2.1357211349323686</v>
      </c>
    </row>
    <row r="89" spans="1:45" ht="14.25" x14ac:dyDescent="0.2">
      <c r="A89" s="254" t="s">
        <v>314</v>
      </c>
      <c r="B89" s="313">
        <f>IF(AND(B84&gt;0,A84&lt;0),(B74-(B84/(B84-A84))),0)</f>
        <v>0</v>
      </c>
      <c r="C89" s="313">
        <f t="shared" ref="C89:AP89" si="31">IF(AND(C84&gt;0,B84&lt;0),(C74-(C84/(C84-B84))),0)</f>
        <v>1.6987112034602985</v>
      </c>
      <c r="D89" s="313">
        <f t="shared" si="31"/>
        <v>0</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4" t="s">
        <v>313</v>
      </c>
      <c r="B90" s="265">
        <f t="shared" ref="B90:AP90" si="32">IF(AND(B87&gt;0,A87&lt;0),(B74-(B87/(B87-A87))),0)</f>
        <v>0</v>
      </c>
      <c r="C90" s="265">
        <f t="shared" si="32"/>
        <v>1.8419470001696598</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42" customFormat="1" x14ac:dyDescent="0.2">
      <c r="A91" s="216"/>
      <c r="B91" s="266">
        <v>2017</v>
      </c>
      <c r="C91" s="266">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67" t="s">
        <v>312</v>
      </c>
      <c r="B92" s="134"/>
      <c r="C92" s="134"/>
      <c r="D92" s="134"/>
      <c r="E92" s="134"/>
      <c r="F92" s="134"/>
      <c r="G92" s="134"/>
      <c r="H92" s="134"/>
      <c r="I92" s="134"/>
      <c r="J92" s="134"/>
      <c r="K92" s="134"/>
      <c r="L92" s="26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49" t="s">
        <v>567</v>
      </c>
      <c r="B97" s="449"/>
      <c r="C97" s="449"/>
      <c r="D97" s="449"/>
      <c r="E97" s="449"/>
      <c r="F97" s="449"/>
      <c r="G97" s="449"/>
      <c r="H97" s="449"/>
      <c r="I97" s="449"/>
      <c r="J97" s="449"/>
      <c r="K97" s="449"/>
      <c r="L97" s="449"/>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69"/>
    </row>
    <row r="99" spans="1:71" s="275" customFormat="1" ht="16.5" hidden="1" thickTop="1" x14ac:dyDescent="0.2">
      <c r="A99" s="270" t="s">
        <v>568</v>
      </c>
      <c r="B99" s="271">
        <f>B81*B85</f>
        <v>-3888995.8687063335</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-3888995.8687063335</v>
      </c>
      <c r="AR99" s="274"/>
      <c r="AS99" s="274"/>
    </row>
    <row r="100" spans="1:71" s="278" customFormat="1" hidden="1" x14ac:dyDescent="0.2">
      <c r="A100" s="276">
        <f>AQ99</f>
        <v>-3888995.8687063335</v>
      </c>
      <c r="B100" s="277"/>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78" customFormat="1" hidden="1" x14ac:dyDescent="0.2">
      <c r="A101" s="276">
        <f>AP87</f>
        <v>18876849.183369767</v>
      </c>
      <c r="B101" s="277"/>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78" customFormat="1" hidden="1" x14ac:dyDescent="0.2">
      <c r="A102" s="279" t="s">
        <v>569</v>
      </c>
      <c r="B102" s="314">
        <f>(A101+-A100)/-A100</f>
        <v>5.8539134060970639</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78" customFormat="1" hidden="1" x14ac:dyDescent="0.2">
      <c r="A103" s="280"/>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315" t="s">
        <v>570</v>
      </c>
      <c r="B104" s="315" t="s">
        <v>571</v>
      </c>
      <c r="C104" s="315" t="s">
        <v>572</v>
      </c>
      <c r="D104" s="315" t="s">
        <v>573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316">
        <f>G30/1000/1000</f>
        <v>13.053494907305636</v>
      </c>
      <c r="B105" s="317">
        <f>L88</f>
        <v>2.1356572872131978</v>
      </c>
      <c r="C105" s="318">
        <f>G28</f>
        <v>1.6987112034602985</v>
      </c>
      <c r="D105" s="318">
        <f>G29</f>
        <v>1.8419470001696598</v>
      </c>
      <c r="E105" s="283" t="s">
        <v>574</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322" t="s">
        <v>575</v>
      </c>
      <c r="B108" s="323"/>
      <c r="C108" s="323">
        <f>C109*$B$111*$B$112*1000</f>
        <v>1654360.8998400001</v>
      </c>
      <c r="D108" s="323">
        <f t="shared" ref="D108:AP108" si="36">D109*$B$111*$B$112*1000</f>
        <v>3308721.7996800002</v>
      </c>
      <c r="E108" s="323">
        <f>E109*$B$111*$B$112*1000</f>
        <v>5013214.8480000002</v>
      </c>
      <c r="F108" s="323">
        <f t="shared" si="36"/>
        <v>5013214.8480000002</v>
      </c>
      <c r="G108" s="323">
        <f t="shared" si="36"/>
        <v>5013214.8480000002</v>
      </c>
      <c r="H108" s="323">
        <f t="shared" si="36"/>
        <v>5013214.8480000002</v>
      </c>
      <c r="I108" s="323">
        <f t="shared" si="36"/>
        <v>5013214.8480000002</v>
      </c>
      <c r="J108" s="323">
        <f t="shared" si="36"/>
        <v>5013214.8480000002</v>
      </c>
      <c r="K108" s="323">
        <f t="shared" si="36"/>
        <v>5013214.8480000002</v>
      </c>
      <c r="L108" s="323">
        <f t="shared" si="36"/>
        <v>5013214.8480000002</v>
      </c>
      <c r="M108" s="323">
        <f t="shared" si="36"/>
        <v>5013214.8480000002</v>
      </c>
      <c r="N108" s="323">
        <f t="shared" si="36"/>
        <v>5013214.8480000002</v>
      </c>
      <c r="O108" s="323">
        <f t="shared" si="36"/>
        <v>5013214.8480000002</v>
      </c>
      <c r="P108" s="323">
        <f t="shared" si="36"/>
        <v>5013214.8480000002</v>
      </c>
      <c r="Q108" s="323">
        <f t="shared" si="36"/>
        <v>5013214.8480000002</v>
      </c>
      <c r="R108" s="323">
        <f t="shared" si="36"/>
        <v>5013214.8480000002</v>
      </c>
      <c r="S108" s="323">
        <f t="shared" si="36"/>
        <v>5013214.8480000002</v>
      </c>
      <c r="T108" s="323">
        <f t="shared" si="36"/>
        <v>5013214.8480000002</v>
      </c>
      <c r="U108" s="323">
        <f t="shared" si="36"/>
        <v>5013214.8480000002</v>
      </c>
      <c r="V108" s="323">
        <f t="shared" si="36"/>
        <v>5013214.8480000002</v>
      </c>
      <c r="W108" s="323">
        <f t="shared" si="36"/>
        <v>5013214.8480000002</v>
      </c>
      <c r="X108" s="323">
        <f t="shared" si="36"/>
        <v>5013214.8480000002</v>
      </c>
      <c r="Y108" s="323">
        <f t="shared" si="36"/>
        <v>5013214.8480000002</v>
      </c>
      <c r="Z108" s="323">
        <f t="shared" si="36"/>
        <v>5013214.8480000002</v>
      </c>
      <c r="AA108" s="323">
        <f t="shared" si="36"/>
        <v>5013214.8480000002</v>
      </c>
      <c r="AB108" s="323">
        <f t="shared" si="36"/>
        <v>5013214.8480000002</v>
      </c>
      <c r="AC108" s="323">
        <f t="shared" si="36"/>
        <v>5013214.8480000002</v>
      </c>
      <c r="AD108" s="323">
        <f t="shared" si="36"/>
        <v>5013214.8480000002</v>
      </c>
      <c r="AE108" s="323">
        <f t="shared" si="36"/>
        <v>5013214.8480000002</v>
      </c>
      <c r="AF108" s="323">
        <f t="shared" si="36"/>
        <v>5013214.8480000002</v>
      </c>
      <c r="AG108" s="323">
        <f t="shared" si="36"/>
        <v>5013214.8480000002</v>
      </c>
      <c r="AH108" s="323">
        <f t="shared" si="36"/>
        <v>5013214.8480000002</v>
      </c>
      <c r="AI108" s="323">
        <f t="shared" si="36"/>
        <v>5013214.8480000002</v>
      </c>
      <c r="AJ108" s="323">
        <f t="shared" si="36"/>
        <v>5013214.8480000002</v>
      </c>
      <c r="AK108" s="323">
        <f t="shared" si="36"/>
        <v>5013214.8480000002</v>
      </c>
      <c r="AL108" s="323">
        <f t="shared" si="36"/>
        <v>5013214.8480000002</v>
      </c>
      <c r="AM108" s="323">
        <f t="shared" si="36"/>
        <v>5013214.8480000002</v>
      </c>
      <c r="AN108" s="323">
        <f t="shared" si="36"/>
        <v>5013214.8480000002</v>
      </c>
      <c r="AO108" s="323">
        <f t="shared" si="36"/>
        <v>5013214.8480000002</v>
      </c>
      <c r="AP108" s="323">
        <f t="shared" si="36"/>
        <v>5013214.8480000002</v>
      </c>
      <c r="AT108" s="278"/>
      <c r="AU108" s="278"/>
      <c r="AV108" s="278"/>
      <c r="AW108" s="278"/>
      <c r="AX108" s="278"/>
      <c r="AY108" s="278"/>
      <c r="AZ108" s="278"/>
      <c r="BA108" s="278"/>
      <c r="BB108" s="278"/>
      <c r="BC108" s="278"/>
      <c r="BD108" s="278"/>
      <c r="BE108" s="278"/>
      <c r="BF108" s="278"/>
      <c r="BG108" s="278"/>
    </row>
    <row r="109" spans="1:71" ht="12.75" hidden="1" x14ac:dyDescent="0.2">
      <c r="A109" s="322" t="s">
        <v>576</v>
      </c>
      <c r="B109" s="321"/>
      <c r="C109" s="321">
        <f>B109+$I$120*C113</f>
        <v>0.30690000000000001</v>
      </c>
      <c r="D109" s="321">
        <f>C109+$I$120*D113</f>
        <v>0.61380000000000001</v>
      </c>
      <c r="E109" s="321">
        <f t="shared" ref="E109:AP109" si="37">D109+$I$120*E113</f>
        <v>0.93</v>
      </c>
      <c r="F109" s="321">
        <f t="shared" si="37"/>
        <v>0.93</v>
      </c>
      <c r="G109" s="321">
        <f t="shared" si="37"/>
        <v>0.93</v>
      </c>
      <c r="H109" s="321">
        <f t="shared" si="37"/>
        <v>0.93</v>
      </c>
      <c r="I109" s="321">
        <f t="shared" si="37"/>
        <v>0.93</v>
      </c>
      <c r="J109" s="321">
        <f t="shared" si="37"/>
        <v>0.93</v>
      </c>
      <c r="K109" s="321">
        <f t="shared" si="37"/>
        <v>0.93</v>
      </c>
      <c r="L109" s="321">
        <f t="shared" si="37"/>
        <v>0.93</v>
      </c>
      <c r="M109" s="321">
        <f t="shared" si="37"/>
        <v>0.93</v>
      </c>
      <c r="N109" s="321">
        <f t="shared" si="37"/>
        <v>0.93</v>
      </c>
      <c r="O109" s="321">
        <f t="shared" si="37"/>
        <v>0.93</v>
      </c>
      <c r="P109" s="321">
        <f t="shared" si="37"/>
        <v>0.93</v>
      </c>
      <c r="Q109" s="321">
        <f t="shared" si="37"/>
        <v>0.93</v>
      </c>
      <c r="R109" s="321">
        <f t="shared" si="37"/>
        <v>0.93</v>
      </c>
      <c r="S109" s="321">
        <f t="shared" si="37"/>
        <v>0.93</v>
      </c>
      <c r="T109" s="321">
        <f t="shared" si="37"/>
        <v>0.93</v>
      </c>
      <c r="U109" s="321">
        <f t="shared" si="37"/>
        <v>0.93</v>
      </c>
      <c r="V109" s="321">
        <f t="shared" si="37"/>
        <v>0.93</v>
      </c>
      <c r="W109" s="321">
        <f t="shared" si="37"/>
        <v>0.93</v>
      </c>
      <c r="X109" s="321">
        <f t="shared" si="37"/>
        <v>0.93</v>
      </c>
      <c r="Y109" s="321">
        <f t="shared" si="37"/>
        <v>0.93</v>
      </c>
      <c r="Z109" s="321">
        <f t="shared" si="37"/>
        <v>0.93</v>
      </c>
      <c r="AA109" s="321">
        <f t="shared" si="37"/>
        <v>0.93</v>
      </c>
      <c r="AB109" s="321">
        <f t="shared" si="37"/>
        <v>0.93</v>
      </c>
      <c r="AC109" s="321">
        <f t="shared" si="37"/>
        <v>0.93</v>
      </c>
      <c r="AD109" s="321">
        <f t="shared" si="37"/>
        <v>0.93</v>
      </c>
      <c r="AE109" s="321">
        <f t="shared" si="37"/>
        <v>0.93</v>
      </c>
      <c r="AF109" s="321">
        <f t="shared" si="37"/>
        <v>0.93</v>
      </c>
      <c r="AG109" s="321">
        <f t="shared" si="37"/>
        <v>0.93</v>
      </c>
      <c r="AH109" s="321">
        <f t="shared" si="37"/>
        <v>0.93</v>
      </c>
      <c r="AI109" s="321">
        <f t="shared" si="37"/>
        <v>0.93</v>
      </c>
      <c r="AJ109" s="321">
        <f t="shared" si="37"/>
        <v>0.93</v>
      </c>
      <c r="AK109" s="321">
        <f t="shared" si="37"/>
        <v>0.93</v>
      </c>
      <c r="AL109" s="321">
        <f t="shared" si="37"/>
        <v>0.93</v>
      </c>
      <c r="AM109" s="321">
        <f t="shared" si="37"/>
        <v>0.93</v>
      </c>
      <c r="AN109" s="321">
        <f t="shared" si="37"/>
        <v>0.93</v>
      </c>
      <c r="AO109" s="321">
        <f t="shared" si="37"/>
        <v>0.93</v>
      </c>
      <c r="AP109" s="321">
        <f t="shared" si="37"/>
        <v>0.93</v>
      </c>
      <c r="AT109" s="278"/>
      <c r="AU109" s="278"/>
      <c r="AV109" s="278"/>
      <c r="AW109" s="278"/>
      <c r="AX109" s="278"/>
      <c r="AY109" s="278"/>
      <c r="AZ109" s="278"/>
      <c r="BA109" s="278"/>
      <c r="BB109" s="278"/>
      <c r="BC109" s="278"/>
      <c r="BD109" s="278"/>
      <c r="BE109" s="278"/>
      <c r="BF109" s="278"/>
      <c r="BG109" s="278"/>
    </row>
    <row r="110" spans="1:71" ht="12.75" hidden="1" x14ac:dyDescent="0.2">
      <c r="A110" s="322" t="s">
        <v>577</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78"/>
      <c r="AU110" s="278"/>
      <c r="AV110" s="278"/>
      <c r="AW110" s="278"/>
      <c r="AX110" s="278"/>
      <c r="AY110" s="278"/>
      <c r="AZ110" s="278"/>
      <c r="BA110" s="278"/>
      <c r="BB110" s="278"/>
      <c r="BC110" s="278"/>
      <c r="BD110" s="278"/>
      <c r="BE110" s="278"/>
      <c r="BF110" s="278"/>
      <c r="BG110" s="278"/>
    </row>
    <row r="111" spans="1:71" ht="12.75" hidden="1" x14ac:dyDescent="0.2">
      <c r="A111" s="322" t="s">
        <v>578</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78"/>
      <c r="AU111" s="278"/>
      <c r="AV111" s="278"/>
      <c r="AW111" s="278"/>
      <c r="AX111" s="278"/>
      <c r="AY111" s="278"/>
      <c r="AZ111" s="278"/>
      <c r="BA111" s="278"/>
      <c r="BB111" s="278"/>
      <c r="BC111" s="278"/>
      <c r="BD111" s="278"/>
      <c r="BE111" s="278"/>
      <c r="BF111" s="278"/>
      <c r="BG111" s="278"/>
    </row>
    <row r="112" spans="1:71" ht="12.75" hidden="1" x14ac:dyDescent="0.2">
      <c r="A112" s="322" t="s">
        <v>579</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78"/>
      <c r="AU112" s="278"/>
      <c r="AV112" s="278"/>
      <c r="AW112" s="278"/>
      <c r="AX112" s="278"/>
      <c r="AY112" s="278"/>
      <c r="AZ112" s="278"/>
      <c r="BA112" s="278"/>
      <c r="BB112" s="278"/>
      <c r="BC112" s="278"/>
      <c r="BD112" s="278"/>
      <c r="BE112" s="278"/>
      <c r="BF112" s="278"/>
      <c r="BG112" s="278"/>
    </row>
    <row r="113" spans="1:71" ht="15" hidden="1" x14ac:dyDescent="0.2">
      <c r="A113" s="325" t="s">
        <v>580</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78"/>
      <c r="AU113" s="278"/>
      <c r="AV113" s="278"/>
      <c r="AW113" s="278"/>
      <c r="AX113" s="278"/>
      <c r="AY113" s="278"/>
      <c r="AZ113" s="278"/>
      <c r="BA113" s="278"/>
      <c r="BB113" s="278"/>
      <c r="BC113" s="278"/>
      <c r="BD113" s="278"/>
      <c r="BE113" s="278"/>
      <c r="BF113" s="278"/>
      <c r="BG113" s="278"/>
    </row>
    <row r="114" spans="1:71" ht="12.75" hidden="1" x14ac:dyDescent="0.2">
      <c r="A114" s="284"/>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4"/>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319"/>
      <c r="B116" s="436" t="s">
        <v>581</v>
      </c>
      <c r="C116" s="437"/>
      <c r="D116" s="436" t="s">
        <v>582</v>
      </c>
      <c r="E116" s="437"/>
      <c r="F116" s="319"/>
      <c r="G116" s="319"/>
      <c r="H116" s="319"/>
      <c r="I116" s="319"/>
      <c r="J116" s="319"/>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322" t="s">
        <v>583</v>
      </c>
      <c r="B117" s="328"/>
      <c r="C117" s="319" t="s">
        <v>584</v>
      </c>
      <c r="D117" s="328">
        <v>1</v>
      </c>
      <c r="E117" s="319" t="s">
        <v>584</v>
      </c>
      <c r="F117" s="319"/>
      <c r="G117" s="319"/>
      <c r="H117" s="319"/>
      <c r="I117" s="319"/>
      <c r="J117" s="319"/>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322" t="s">
        <v>583</v>
      </c>
      <c r="B118" s="319">
        <f>$B$110*B117</f>
        <v>0</v>
      </c>
      <c r="C118" s="319" t="s">
        <v>140</v>
      </c>
      <c r="D118" s="319">
        <f>$B$110*D117</f>
        <v>0.93</v>
      </c>
      <c r="E118" s="319" t="s">
        <v>140</v>
      </c>
      <c r="F118" s="322" t="s">
        <v>585</v>
      </c>
      <c r="G118" s="319">
        <f>D117-B117</f>
        <v>1</v>
      </c>
      <c r="H118" s="319" t="s">
        <v>584</v>
      </c>
      <c r="I118" s="329">
        <f>$B$110*G118</f>
        <v>0.93</v>
      </c>
      <c r="J118" s="319" t="s">
        <v>140</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319"/>
      <c r="B119" s="319"/>
      <c r="C119" s="319"/>
      <c r="D119" s="319"/>
      <c r="E119" s="319"/>
      <c r="F119" s="322" t="s">
        <v>586</v>
      </c>
      <c r="G119" s="319">
        <f>I119/$B$110</f>
        <v>0</v>
      </c>
      <c r="H119" s="319" t="s">
        <v>584</v>
      </c>
      <c r="I119" s="328"/>
      <c r="J119" s="319" t="s">
        <v>140</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330"/>
      <c r="B120" s="331"/>
      <c r="C120" s="331"/>
      <c r="D120" s="331"/>
      <c r="E120" s="331"/>
      <c r="F120" s="332" t="s">
        <v>587</v>
      </c>
      <c r="G120" s="329">
        <f>G118</f>
        <v>1</v>
      </c>
      <c r="H120" s="319" t="s">
        <v>584</v>
      </c>
      <c r="I120" s="324">
        <f>I118</f>
        <v>0.93</v>
      </c>
      <c r="J120" s="319" t="s">
        <v>140</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285"/>
      <c r="B121" s="283"/>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33" t="s">
        <v>588</v>
      </c>
      <c r="B122" s="334">
        <f>((4398947.87022382-375000)*1.06*1.049*1.143*1.06*1.05*0.7+375000)*1.18/1000000</f>
        <v>5.1442024530449357</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33" t="s">
        <v>358</v>
      </c>
      <c r="B123" s="335">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33" t="s">
        <v>589</v>
      </c>
      <c r="B124" s="335" t="s">
        <v>556</v>
      </c>
      <c r="C124" s="286" t="s">
        <v>590</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42" customFormat="1" ht="12.75" hidden="1" x14ac:dyDescent="0.2">
      <c r="A125" s="336"/>
      <c r="B125" s="337"/>
      <c r="C125" s="287"/>
      <c r="D125" s="288"/>
      <c r="E125" s="288"/>
      <c r="F125" s="288"/>
      <c r="G125" s="288"/>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hidden="1" x14ac:dyDescent="0.2">
      <c r="A126" s="333" t="s">
        <v>591</v>
      </c>
      <c r="B126" s="338">
        <f>$B$122*1000*1000</f>
        <v>5144202.4530449351</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33" t="s">
        <v>592</v>
      </c>
      <c r="B127" s="33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85"/>
      <c r="B128" s="28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33" t="s">
        <v>593</v>
      </c>
      <c r="B129" s="34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41"/>
      <c r="B130" s="34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43" t="s">
        <v>594</v>
      </c>
      <c r="B131" s="344">
        <v>1.23072</v>
      </c>
      <c r="C131" s="283" t="s">
        <v>595</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43" t="s">
        <v>596</v>
      </c>
      <c r="B132" s="344">
        <v>1.20268</v>
      </c>
      <c r="C132" s="283" t="s">
        <v>595</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85"/>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42"/>
      <c r="AR133" s="242"/>
      <c r="AS133" s="242"/>
      <c r="BH133" s="283"/>
      <c r="BI133" s="283"/>
      <c r="BJ133" s="283"/>
      <c r="BK133" s="283"/>
      <c r="BL133" s="283"/>
      <c r="BM133" s="283"/>
      <c r="BN133" s="283"/>
      <c r="BO133" s="283"/>
      <c r="BP133" s="283"/>
      <c r="BQ133" s="283"/>
      <c r="BR133" s="283"/>
      <c r="BS133" s="283"/>
    </row>
    <row r="134" spans="1:71" hidden="1" x14ac:dyDescent="0.2">
      <c r="A134" s="333" t="s">
        <v>597</v>
      </c>
      <c r="C134" s="288" t="s">
        <v>598</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2"/>
      <c r="AR134" s="242"/>
      <c r="AS134" s="242"/>
      <c r="BH134" s="288"/>
      <c r="BI134" s="288"/>
      <c r="BJ134" s="288"/>
      <c r="BK134" s="288"/>
      <c r="BL134" s="288"/>
      <c r="BM134" s="288"/>
      <c r="BN134" s="288"/>
      <c r="BO134" s="288"/>
      <c r="BP134" s="288"/>
      <c r="BQ134" s="288"/>
      <c r="BR134" s="288"/>
      <c r="BS134" s="288"/>
    </row>
    <row r="135" spans="1:71" ht="12.75" hidden="1"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33" t="s">
        <v>599</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2" customFormat="1" ht="15" hidden="1" x14ac:dyDescent="0.2">
      <c r="A137" s="333" t="s">
        <v>600</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2" customFormat="1" hidden="1" x14ac:dyDescent="0.2">
      <c r="A138" s="290"/>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2"/>
    </row>
    <row r="139" spans="1:71" ht="12.75" hidden="1" x14ac:dyDescent="0.2">
      <c r="A139" s="285"/>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85"/>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85"/>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8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8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8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8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8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8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8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8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8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8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8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8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8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8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4"/>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4"/>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4"/>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4"/>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4"/>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4"/>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4"/>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4"/>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4"/>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4"/>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4"/>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4"/>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4"/>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4"/>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4"/>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4"/>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4"/>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4"/>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4"/>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4"/>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4"/>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4"/>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4"/>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4"/>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4"/>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4"/>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4"/>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4"/>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4"/>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4"/>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4"/>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4"/>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4"/>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4"/>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4"/>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4"/>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4"/>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4"/>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4"/>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4"/>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4"/>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4"/>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4"/>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4"/>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4"/>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4"/>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4"/>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4"/>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4"/>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4"/>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4"/>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4"/>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1" t="str">
        <f>'2. паспорт  ТП'!A4:S4</f>
        <v>Год раскрытия информации: 2016 год</v>
      </c>
      <c r="B5" s="361"/>
      <c r="C5" s="361"/>
      <c r="D5" s="361"/>
      <c r="E5" s="361"/>
      <c r="F5" s="361"/>
      <c r="G5" s="361"/>
      <c r="H5" s="361"/>
      <c r="I5" s="361"/>
      <c r="J5" s="361"/>
      <c r="K5" s="361"/>
      <c r="L5" s="361"/>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65" t="s">
        <v>10</v>
      </c>
      <c r="B7" s="365"/>
      <c r="C7" s="365"/>
      <c r="D7" s="365"/>
      <c r="E7" s="365"/>
      <c r="F7" s="365"/>
      <c r="G7" s="365"/>
      <c r="H7" s="365"/>
      <c r="I7" s="365"/>
      <c r="J7" s="365"/>
      <c r="K7" s="365"/>
      <c r="L7" s="365"/>
    </row>
    <row r="8" spans="1:44" ht="18.75" x14ac:dyDescent="0.25">
      <c r="A8" s="365"/>
      <c r="B8" s="365"/>
      <c r="C8" s="365"/>
      <c r="D8" s="365"/>
      <c r="E8" s="365"/>
      <c r="F8" s="365"/>
      <c r="G8" s="365"/>
      <c r="H8" s="365"/>
      <c r="I8" s="365"/>
      <c r="J8" s="365"/>
      <c r="K8" s="365"/>
      <c r="L8" s="365"/>
    </row>
    <row r="9" spans="1:44" x14ac:dyDescent="0.25">
      <c r="A9" s="393" t="str">
        <f>'1. паспорт местоположение'!A9:C9</f>
        <v>Акционерное общество "Янтарьэнерго" ДЗО  ПАО "Россети"</v>
      </c>
      <c r="B9" s="393"/>
      <c r="C9" s="393"/>
      <c r="D9" s="393"/>
      <c r="E9" s="393"/>
      <c r="F9" s="393"/>
      <c r="G9" s="393"/>
      <c r="H9" s="393"/>
      <c r="I9" s="393"/>
      <c r="J9" s="393"/>
      <c r="K9" s="393"/>
      <c r="L9" s="393"/>
    </row>
    <row r="10" spans="1:44" x14ac:dyDescent="0.25">
      <c r="A10" s="362" t="s">
        <v>9</v>
      </c>
      <c r="B10" s="362"/>
      <c r="C10" s="362"/>
      <c r="D10" s="362"/>
      <c r="E10" s="362"/>
      <c r="F10" s="362"/>
      <c r="G10" s="362"/>
      <c r="H10" s="362"/>
      <c r="I10" s="362"/>
      <c r="J10" s="362"/>
      <c r="K10" s="362"/>
      <c r="L10" s="362"/>
    </row>
    <row r="11" spans="1:44" ht="18.75" x14ac:dyDescent="0.25">
      <c r="A11" s="365"/>
      <c r="B11" s="365"/>
      <c r="C11" s="365"/>
      <c r="D11" s="365"/>
      <c r="E11" s="365"/>
      <c r="F11" s="365"/>
      <c r="G11" s="365"/>
      <c r="H11" s="365"/>
      <c r="I11" s="365"/>
      <c r="J11" s="365"/>
      <c r="K11" s="365"/>
      <c r="L11" s="365"/>
    </row>
    <row r="12" spans="1:44" x14ac:dyDescent="0.25">
      <c r="A12" s="393" t="str">
        <f>'1. паспорт местоположение'!A12:C12</f>
        <v>G_3543</v>
      </c>
      <c r="B12" s="393"/>
      <c r="C12" s="393"/>
      <c r="D12" s="393"/>
      <c r="E12" s="393"/>
      <c r="F12" s="393"/>
      <c r="G12" s="393"/>
      <c r="H12" s="393"/>
      <c r="I12" s="393"/>
      <c r="J12" s="393"/>
      <c r="K12" s="393"/>
      <c r="L12" s="393"/>
    </row>
    <row r="13" spans="1:44" x14ac:dyDescent="0.25">
      <c r="A13" s="362" t="s">
        <v>8</v>
      </c>
      <c r="B13" s="362"/>
      <c r="C13" s="362"/>
      <c r="D13" s="362"/>
      <c r="E13" s="362"/>
      <c r="F13" s="362"/>
      <c r="G13" s="362"/>
      <c r="H13" s="362"/>
      <c r="I13" s="362"/>
      <c r="J13" s="362"/>
      <c r="K13" s="362"/>
      <c r="L13" s="362"/>
    </row>
    <row r="14" spans="1:44" ht="18.75" x14ac:dyDescent="0.25">
      <c r="A14" s="397"/>
      <c r="B14" s="397"/>
      <c r="C14" s="397"/>
      <c r="D14" s="397"/>
      <c r="E14" s="397"/>
      <c r="F14" s="397"/>
      <c r="G14" s="397"/>
      <c r="H14" s="397"/>
      <c r="I14" s="397"/>
      <c r="J14" s="397"/>
      <c r="K14" s="397"/>
      <c r="L14" s="397"/>
    </row>
    <row r="15" spans="1:44" x14ac:dyDescent="0.25">
      <c r="A15" s="393" t="str">
        <f>'1. паспорт местоположение'!A15</f>
        <v>Строительство ТП 15/0.4 кВ, ЛЭП 15 кВ от ВЛ 15-211 (инв.№ 5114823) в п.Ермаково Правдинского района</v>
      </c>
      <c r="B15" s="393"/>
      <c r="C15" s="393"/>
      <c r="D15" s="393"/>
      <c r="E15" s="393"/>
      <c r="F15" s="393"/>
      <c r="G15" s="393"/>
      <c r="H15" s="393"/>
      <c r="I15" s="393"/>
      <c r="J15" s="393"/>
      <c r="K15" s="393"/>
      <c r="L15" s="393"/>
    </row>
    <row r="16" spans="1:44" x14ac:dyDescent="0.25">
      <c r="A16" s="362" t="s">
        <v>7</v>
      </c>
      <c r="B16" s="362"/>
      <c r="C16" s="362"/>
      <c r="D16" s="362"/>
      <c r="E16" s="362"/>
      <c r="F16" s="362"/>
      <c r="G16" s="362"/>
      <c r="H16" s="362"/>
      <c r="I16" s="362"/>
      <c r="J16" s="362"/>
      <c r="K16" s="362"/>
      <c r="L16" s="362"/>
    </row>
    <row r="17" spans="1:12" ht="15.75" customHeight="1" x14ac:dyDescent="0.25">
      <c r="L17" s="114"/>
    </row>
    <row r="18" spans="1:12" x14ac:dyDescent="0.25">
      <c r="K18" s="113"/>
    </row>
    <row r="19" spans="1:12" ht="15.75" customHeight="1" x14ac:dyDescent="0.25">
      <c r="A19" s="450" t="s">
        <v>518</v>
      </c>
      <c r="B19" s="450"/>
      <c r="C19" s="450"/>
      <c r="D19" s="450"/>
      <c r="E19" s="450"/>
      <c r="F19" s="450"/>
      <c r="G19" s="450"/>
      <c r="H19" s="450"/>
      <c r="I19" s="450"/>
      <c r="J19" s="450"/>
      <c r="K19" s="450"/>
      <c r="L19" s="450"/>
    </row>
    <row r="20" spans="1:12" x14ac:dyDescent="0.25">
      <c r="A20" s="76"/>
      <c r="B20" s="76"/>
      <c r="C20" s="112"/>
      <c r="D20" s="112"/>
      <c r="E20" s="112"/>
      <c r="F20" s="112"/>
      <c r="G20" s="112"/>
      <c r="H20" s="112"/>
      <c r="I20" s="112"/>
      <c r="J20" s="112"/>
      <c r="K20" s="112"/>
      <c r="L20" s="112"/>
    </row>
    <row r="21" spans="1:12" ht="28.5" customHeight="1" x14ac:dyDescent="0.25">
      <c r="A21" s="451" t="s">
        <v>235</v>
      </c>
      <c r="B21" s="451" t="s">
        <v>234</v>
      </c>
      <c r="C21" s="457" t="s">
        <v>448</v>
      </c>
      <c r="D21" s="457"/>
      <c r="E21" s="457"/>
      <c r="F21" s="457"/>
      <c r="G21" s="457"/>
      <c r="H21" s="457"/>
      <c r="I21" s="452" t="s">
        <v>233</v>
      </c>
      <c r="J21" s="454" t="s">
        <v>450</v>
      </c>
      <c r="K21" s="451" t="s">
        <v>232</v>
      </c>
      <c r="L21" s="453" t="s">
        <v>449</v>
      </c>
    </row>
    <row r="22" spans="1:12" ht="58.5" customHeight="1" x14ac:dyDescent="0.25">
      <c r="A22" s="451"/>
      <c r="B22" s="451"/>
      <c r="C22" s="458" t="s">
        <v>3</v>
      </c>
      <c r="D22" s="458"/>
      <c r="E22" s="168"/>
      <c r="F22" s="169"/>
      <c r="G22" s="459" t="s">
        <v>2</v>
      </c>
      <c r="H22" s="460"/>
      <c r="I22" s="452"/>
      <c r="J22" s="455"/>
      <c r="K22" s="451"/>
      <c r="L22" s="453"/>
    </row>
    <row r="23" spans="1:12" ht="47.25" x14ac:dyDescent="0.25">
      <c r="A23" s="451"/>
      <c r="B23" s="451"/>
      <c r="C23" s="111" t="s">
        <v>231</v>
      </c>
      <c r="D23" s="111" t="s">
        <v>230</v>
      </c>
      <c r="E23" s="111" t="s">
        <v>231</v>
      </c>
      <c r="F23" s="111" t="s">
        <v>230</v>
      </c>
      <c r="G23" s="111" t="s">
        <v>231</v>
      </c>
      <c r="H23" s="111" t="s">
        <v>230</v>
      </c>
      <c r="I23" s="452"/>
      <c r="J23" s="456"/>
      <c r="K23" s="451"/>
      <c r="L23" s="453"/>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7"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2016-08-08T12:38:00Z</dcterms:modified>
</cp:coreProperties>
</file>