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3" l="1"/>
  <c r="K28" i="23"/>
  <c r="I30" i="23"/>
  <c r="J30" i="23"/>
  <c r="I24" i="23"/>
  <c r="J24" i="23"/>
  <c r="AB31" i="23"/>
  <c r="AB32" i="23"/>
  <c r="AB33" i="23"/>
  <c r="AB34" i="23"/>
  <c r="B83" i="25" l="1"/>
  <c r="B81" i="25"/>
  <c r="B58" i="25"/>
  <c r="B41" i="25"/>
  <c r="B32" i="25"/>
  <c r="B30" i="25" l="1"/>
  <c r="A15" i="25"/>
  <c r="B21" i="25" s="1"/>
  <c r="A12" i="25"/>
  <c r="A9" i="25"/>
  <c r="A5" i="25"/>
  <c r="G28" i="23" l="1"/>
  <c r="G29" i="23"/>
  <c r="B111" i="24"/>
  <c r="A14" i="23"/>
  <c r="A11" i="23"/>
  <c r="A8" i="23"/>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B76" i="24"/>
  <c r="B74" i="24"/>
  <c r="B73" i="24"/>
  <c r="A62" i="24"/>
  <c r="B60" i="24"/>
  <c r="C58" i="24"/>
  <c r="C52" i="24" s="1"/>
  <c r="B52" i="24"/>
  <c r="B50" i="24"/>
  <c r="B59" i="24" s="1"/>
  <c r="B49" i="24"/>
  <c r="AP48" i="24"/>
  <c r="AO48" i="24"/>
  <c r="AM48" i="24"/>
  <c r="AL48" i="24"/>
  <c r="AK48" i="24"/>
  <c r="AI48" i="24"/>
  <c r="AH48" i="24"/>
  <c r="AG48" i="24"/>
  <c r="AE48" i="24"/>
  <c r="AD48" i="24"/>
  <c r="AC48" i="24"/>
  <c r="AA48" i="24"/>
  <c r="Z48" i="24"/>
  <c r="Y48" i="24"/>
  <c r="W48" i="24"/>
  <c r="V48" i="24"/>
  <c r="U48" i="24"/>
  <c r="S48" i="24"/>
  <c r="R48" i="24"/>
  <c r="Q48" i="24"/>
  <c r="O48" i="24"/>
  <c r="N48" i="24"/>
  <c r="M48" i="24"/>
  <c r="K48" i="24"/>
  <c r="J48" i="24"/>
  <c r="I48" i="24"/>
  <c r="G48" i="24"/>
  <c r="F48" i="24"/>
  <c r="E48" i="24"/>
  <c r="D48" i="24"/>
  <c r="C48" i="24"/>
  <c r="B48" i="24"/>
  <c r="C47" i="24"/>
  <c r="B47" i="24"/>
  <c r="B45" i="24"/>
  <c r="B44" i="24"/>
  <c r="B29" i="24"/>
  <c r="B27" i="24"/>
  <c r="B25" i="24"/>
  <c r="C67" i="24" s="1"/>
  <c r="A7" i="24"/>
  <c r="A5" i="24"/>
  <c r="H48" i="24" l="1"/>
  <c r="L48" i="24"/>
  <c r="P48" i="24"/>
  <c r="T48" i="24"/>
  <c r="X48" i="24"/>
  <c r="AB48" i="24"/>
  <c r="AF48" i="24"/>
  <c r="AJ48" i="24"/>
  <c r="AN48" i="24"/>
  <c r="E137" i="24"/>
  <c r="E49" i="24" s="1"/>
  <c r="D49" i="24"/>
  <c r="C49" i="24"/>
  <c r="C61" i="24" s="1"/>
  <c r="C60" i="24" s="1"/>
  <c r="I118" i="24"/>
  <c r="I120" i="24" s="1"/>
  <c r="C109" i="24" s="1"/>
  <c r="D109" i="24" s="1"/>
  <c r="C108" i="24"/>
  <c r="B80" i="24"/>
  <c r="B79" i="24"/>
  <c r="B66" i="24"/>
  <c r="B68" i="24" s="1"/>
  <c r="C76" i="24"/>
  <c r="F76" i="24"/>
  <c r="D67" i="24"/>
  <c r="B85" i="24"/>
  <c r="B99" i="24" s="1"/>
  <c r="B46" i="24"/>
  <c r="B54" i="24"/>
  <c r="C74" i="24"/>
  <c r="D58" i="24"/>
  <c r="AQ81" i="24"/>
  <c r="D108" i="24"/>
  <c r="D50" i="24" s="1"/>
  <c r="D59" i="24" s="1"/>
  <c r="E109" i="24"/>
  <c r="C140" i="24"/>
  <c r="F137" i="24" l="1"/>
  <c r="F49" i="24" s="1"/>
  <c r="C50" i="24"/>
  <c r="C59" i="24" s="1"/>
  <c r="C80" i="24" s="1"/>
  <c r="C66" i="24"/>
  <c r="C68" i="24" s="1"/>
  <c r="C75" i="24" s="1"/>
  <c r="C79" i="24"/>
  <c r="D140" i="24"/>
  <c r="D141" i="24" s="1"/>
  <c r="D73" i="24" s="1"/>
  <c r="D85" i="24" s="1"/>
  <c r="D99" i="24" s="1"/>
  <c r="C141" i="24"/>
  <c r="C73" i="24" s="1"/>
  <c r="C85" i="24" s="1"/>
  <c r="C99" i="24" s="1"/>
  <c r="F109" i="24"/>
  <c r="E108" i="24"/>
  <c r="E50" i="24" s="1"/>
  <c r="E59" i="24" s="1"/>
  <c r="D74" i="24"/>
  <c r="E58" i="24"/>
  <c r="D52" i="24"/>
  <c r="D47" i="24"/>
  <c r="D61" i="24" s="1"/>
  <c r="D60" i="24" s="1"/>
  <c r="D66" i="24" s="1"/>
  <c r="D68" i="24" s="1"/>
  <c r="B55" i="24"/>
  <c r="B56" i="24" s="1"/>
  <c r="B69" i="24" s="1"/>
  <c r="B77" i="24" s="1"/>
  <c r="G137" i="24"/>
  <c r="D80" i="24"/>
  <c r="E67" i="24"/>
  <c r="D76" i="24"/>
  <c r="B75" i="24"/>
  <c r="D79" i="24" l="1"/>
  <c r="B70" i="24"/>
  <c r="B71" i="24" s="1"/>
  <c r="B72" i="24" s="1"/>
  <c r="E76" i="24"/>
  <c r="F67" i="24"/>
  <c r="D75" i="24"/>
  <c r="C53" i="24"/>
  <c r="B82" i="24"/>
  <c r="F108" i="24"/>
  <c r="F50" i="24" s="1"/>
  <c r="F59" i="24" s="1"/>
  <c r="G109" i="24"/>
  <c r="H137" i="24"/>
  <c r="G49" i="24"/>
  <c r="E74" i="24"/>
  <c r="F58" i="24"/>
  <c r="E52" i="24"/>
  <c r="E47" i="24"/>
  <c r="E61" i="24" s="1"/>
  <c r="E80" i="24"/>
  <c r="E140" i="24"/>
  <c r="E141" i="24" s="1"/>
  <c r="E73" i="24" s="1"/>
  <c r="E85" i="24" s="1"/>
  <c r="E99" i="24" s="1"/>
  <c r="I137" i="24" l="1"/>
  <c r="H49" i="24"/>
  <c r="F80" i="24"/>
  <c r="C55" i="24"/>
  <c r="D53" i="24" s="1"/>
  <c r="F140" i="24"/>
  <c r="F141" i="24" s="1"/>
  <c r="F73" i="24" s="1"/>
  <c r="F85" i="24" s="1"/>
  <c r="F99" i="24" s="1"/>
  <c r="E60" i="24"/>
  <c r="E66" i="24" s="1"/>
  <c r="E68" i="24" s="1"/>
  <c r="E79" i="24"/>
  <c r="F74" i="24"/>
  <c r="F52" i="24"/>
  <c r="F47" i="24"/>
  <c r="F61" i="24" s="1"/>
  <c r="F60" i="24" s="1"/>
  <c r="F66" i="24" s="1"/>
  <c r="F68" i="24" s="1"/>
  <c r="G58" i="24"/>
  <c r="H109" i="24"/>
  <c r="G108" i="24"/>
  <c r="G50" i="24" s="1"/>
  <c r="G59" i="24" s="1"/>
  <c r="G67" i="24"/>
  <c r="B78" i="24"/>
  <c r="B83" i="24" s="1"/>
  <c r="F75" i="24" l="1"/>
  <c r="D55" i="24"/>
  <c r="E53" i="24" s="1"/>
  <c r="B88" i="24"/>
  <c r="B86" i="24"/>
  <c r="B84" i="24"/>
  <c r="B89" i="24" s="1"/>
  <c r="G80" i="24"/>
  <c r="G74" i="24"/>
  <c r="H58" i="24"/>
  <c r="G52" i="24"/>
  <c r="G47" i="24"/>
  <c r="G61" i="24" s="1"/>
  <c r="G60" i="24" s="1"/>
  <c r="G66" i="24" s="1"/>
  <c r="G68" i="24" s="1"/>
  <c r="F79" i="24"/>
  <c r="J137" i="24"/>
  <c r="I49" i="24"/>
  <c r="G76" i="24"/>
  <c r="H67" i="24"/>
  <c r="H108" i="24"/>
  <c r="H50" i="24" s="1"/>
  <c r="H59" i="24" s="1"/>
  <c r="I109" i="24"/>
  <c r="E75" i="24"/>
  <c r="G140" i="24"/>
  <c r="G141" i="24" s="1"/>
  <c r="G73" i="24" s="1"/>
  <c r="G85" i="24" s="1"/>
  <c r="G99" i="24" s="1"/>
  <c r="C82" i="24"/>
  <c r="C56" i="24"/>
  <c r="C69" i="24" s="1"/>
  <c r="G79" i="24"/>
  <c r="E55" i="24" l="1"/>
  <c r="F53" i="24" s="1"/>
  <c r="G75" i="24"/>
  <c r="C77" i="24"/>
  <c r="C70" i="24"/>
  <c r="H140" i="24"/>
  <c r="H141" i="24"/>
  <c r="H73" i="24" s="1"/>
  <c r="H85" i="24" s="1"/>
  <c r="H99" i="24" s="1"/>
  <c r="J109" i="24"/>
  <c r="I108" i="24"/>
  <c r="I50" i="24" s="1"/>
  <c r="I59" i="24" s="1"/>
  <c r="K137" i="24"/>
  <c r="J49" i="24"/>
  <c r="H80" i="24"/>
  <c r="I67" i="24"/>
  <c r="H76" i="24"/>
  <c r="H74" i="24"/>
  <c r="I58" i="24"/>
  <c r="H52" i="24"/>
  <c r="H47" i="24"/>
  <c r="H61" i="24" s="1"/>
  <c r="B87" i="24"/>
  <c r="B90" i="24" s="1"/>
  <c r="D82" i="24"/>
  <c r="D56" i="24"/>
  <c r="D69" i="24" s="1"/>
  <c r="F55" i="24" l="1"/>
  <c r="G53" i="24" s="1"/>
  <c r="D77" i="24"/>
  <c r="D70" i="24"/>
  <c r="I76" i="24"/>
  <c r="J67" i="24"/>
  <c r="I80" i="24"/>
  <c r="I140" i="24"/>
  <c r="I141" i="24" s="1"/>
  <c r="I73" i="24" s="1"/>
  <c r="I85" i="24" s="1"/>
  <c r="I99" i="24" s="1"/>
  <c r="H60" i="24"/>
  <c r="H66" i="24" s="1"/>
  <c r="H68" i="24" s="1"/>
  <c r="H79" i="24"/>
  <c r="I74" i="24"/>
  <c r="J58" i="24"/>
  <c r="I52" i="24"/>
  <c r="I47" i="24"/>
  <c r="I61" i="24" s="1"/>
  <c r="I60" i="24" s="1"/>
  <c r="I66" i="24" s="1"/>
  <c r="I68" i="24" s="1"/>
  <c r="L137" i="24"/>
  <c r="K49" i="24"/>
  <c r="J108" i="24"/>
  <c r="J50" i="24" s="1"/>
  <c r="J59" i="24" s="1"/>
  <c r="K109" i="24"/>
  <c r="C71" i="24"/>
  <c r="C72" i="24" s="1"/>
  <c r="E82" i="24"/>
  <c r="E56" i="24"/>
  <c r="E69" i="24" s="1"/>
  <c r="I75" i="24" l="1"/>
  <c r="G55" i="24"/>
  <c r="H53" i="24" s="1"/>
  <c r="C78" i="24"/>
  <c r="C83" i="24" s="1"/>
  <c r="L109" i="24"/>
  <c r="K108" i="24"/>
  <c r="K50" i="24" s="1"/>
  <c r="K59" i="24" s="1"/>
  <c r="J74" i="24"/>
  <c r="J52" i="24"/>
  <c r="J47" i="24"/>
  <c r="J61" i="24" s="1"/>
  <c r="J60" i="24" s="1"/>
  <c r="J66" i="24" s="1"/>
  <c r="J68" i="24" s="1"/>
  <c r="K58" i="24"/>
  <c r="D71" i="24"/>
  <c r="E77" i="24"/>
  <c r="E70" i="24"/>
  <c r="J80" i="24"/>
  <c r="M137" i="24"/>
  <c r="L49" i="24"/>
  <c r="H75" i="24"/>
  <c r="J140" i="24"/>
  <c r="J141" i="24"/>
  <c r="J73" i="24" s="1"/>
  <c r="J85" i="24" s="1"/>
  <c r="J99" i="24" s="1"/>
  <c r="I79" i="24"/>
  <c r="K67" i="24"/>
  <c r="J76" i="24"/>
  <c r="F82" i="24"/>
  <c r="F56" i="24"/>
  <c r="F69" i="24" s="1"/>
  <c r="J79" i="24" l="1"/>
  <c r="J75" i="24"/>
  <c r="H55" i="24"/>
  <c r="I53" i="24" s="1"/>
  <c r="K140" i="24"/>
  <c r="K141" i="24" s="1"/>
  <c r="K73" i="24" s="1"/>
  <c r="K85" i="24" s="1"/>
  <c r="K99" i="24" s="1"/>
  <c r="N137" i="24"/>
  <c r="M49" i="24"/>
  <c r="E71" i="24"/>
  <c r="E72" i="24" s="1"/>
  <c r="D72" i="24"/>
  <c r="K74" i="24"/>
  <c r="L58" i="24"/>
  <c r="K52" i="24"/>
  <c r="K47" i="24"/>
  <c r="K61" i="24" s="1"/>
  <c r="K60" i="24" s="1"/>
  <c r="K66" i="24" s="1"/>
  <c r="K68" i="24" s="1"/>
  <c r="K80" i="24"/>
  <c r="D78" i="24"/>
  <c r="D83" i="24" s="1"/>
  <c r="D86" i="24" s="1"/>
  <c r="F77" i="24"/>
  <c r="F70" i="24"/>
  <c r="K76" i="24"/>
  <c r="L67" i="24"/>
  <c r="L108" i="24"/>
  <c r="L50" i="24" s="1"/>
  <c r="L59" i="24" s="1"/>
  <c r="M109" i="24"/>
  <c r="C86" i="24"/>
  <c r="C88" i="24"/>
  <c r="C84" i="24"/>
  <c r="C89" i="24" s="1"/>
  <c r="G82" i="24"/>
  <c r="G56" i="24"/>
  <c r="G69" i="24" s="1"/>
  <c r="D84" i="24" l="1"/>
  <c r="D88" i="24"/>
  <c r="E78" i="24"/>
  <c r="E83" i="24" s="1"/>
  <c r="E88" i="24"/>
  <c r="I55" i="24"/>
  <c r="J53" i="24" s="1"/>
  <c r="D89" i="24"/>
  <c r="N109" i="24"/>
  <c r="M108" i="24"/>
  <c r="M50" i="24" s="1"/>
  <c r="M59" i="24" s="1"/>
  <c r="K79" i="24"/>
  <c r="G77" i="24"/>
  <c r="G70" i="24"/>
  <c r="C87" i="24"/>
  <c r="C90" i="24" s="1"/>
  <c r="D87" i="24"/>
  <c r="L80" i="24"/>
  <c r="M67" i="24"/>
  <c r="L76" i="24"/>
  <c r="F71" i="24"/>
  <c r="K75" i="24"/>
  <c r="L74" i="24"/>
  <c r="M58" i="24"/>
  <c r="L52" i="24"/>
  <c r="L47" i="24"/>
  <c r="L61" i="24" s="1"/>
  <c r="L60" i="24" s="1"/>
  <c r="L66" i="24" s="1"/>
  <c r="L68" i="24" s="1"/>
  <c r="O137" i="24"/>
  <c r="N49" i="24"/>
  <c r="L140" i="24"/>
  <c r="H82" i="24"/>
  <c r="H56" i="24"/>
  <c r="H69" i="24" s="1"/>
  <c r="E86" i="24" l="1"/>
  <c r="E87" i="24" s="1"/>
  <c r="E90" i="24" s="1"/>
  <c r="E84" i="24"/>
  <c r="E89" i="24" s="1"/>
  <c r="D90" i="24"/>
  <c r="J55" i="24"/>
  <c r="K53" i="24" s="1"/>
  <c r="M140" i="24"/>
  <c r="M141" i="24" s="1"/>
  <c r="M73" i="24" s="1"/>
  <c r="M85" i="24" s="1"/>
  <c r="M99" i="24" s="1"/>
  <c r="P137" i="24"/>
  <c r="O49" i="24"/>
  <c r="F78" i="24"/>
  <c r="F83" i="24" s="1"/>
  <c r="M76" i="24"/>
  <c r="N67" i="24"/>
  <c r="L75" i="24"/>
  <c r="G71" i="24"/>
  <c r="M80" i="24"/>
  <c r="H77" i="24"/>
  <c r="H70" i="24"/>
  <c r="L141" i="24"/>
  <c r="L73" i="24" s="1"/>
  <c r="L85" i="24" s="1"/>
  <c r="L99" i="24" s="1"/>
  <c r="M74" i="24"/>
  <c r="N58" i="24"/>
  <c r="M52" i="24"/>
  <c r="M47" i="24"/>
  <c r="M61" i="24" s="1"/>
  <c r="M60" i="24" s="1"/>
  <c r="M66" i="24" s="1"/>
  <c r="M68" i="24" s="1"/>
  <c r="F72" i="24"/>
  <c r="L79" i="24"/>
  <c r="N108" i="24"/>
  <c r="N50" i="24" s="1"/>
  <c r="N59" i="24" s="1"/>
  <c r="O109" i="24"/>
  <c r="I82" i="24"/>
  <c r="I56" i="24"/>
  <c r="I69" i="24" s="1"/>
  <c r="M75" i="24" l="1"/>
  <c r="I77" i="24"/>
  <c r="I70" i="24"/>
  <c r="P109" i="24"/>
  <c r="O108" i="24"/>
  <c r="O50" i="24" s="1"/>
  <c r="O59" i="24" s="1"/>
  <c r="N74" i="24"/>
  <c r="N52" i="24"/>
  <c r="N47" i="24"/>
  <c r="N61" i="24" s="1"/>
  <c r="N60" i="24" s="1"/>
  <c r="O58" i="24"/>
  <c r="G78" i="24"/>
  <c r="G83" i="24" s="1"/>
  <c r="G86" i="24" s="1"/>
  <c r="Q137" i="24"/>
  <c r="P49" i="24"/>
  <c r="J82" i="24"/>
  <c r="J56" i="24"/>
  <c r="J69" i="24" s="1"/>
  <c r="N80" i="24"/>
  <c r="N66" i="24"/>
  <c r="N68" i="24" s="1"/>
  <c r="H71" i="24"/>
  <c r="H72" i="24"/>
  <c r="M79" i="24"/>
  <c r="G72" i="24"/>
  <c r="O67" i="24"/>
  <c r="N76" i="24"/>
  <c r="F86" i="24"/>
  <c r="F88" i="24"/>
  <c r="F84" i="24"/>
  <c r="F89" i="24" s="1"/>
  <c r="G84" i="24"/>
  <c r="G89" i="24" s="1"/>
  <c r="N140" i="24"/>
  <c r="N141" i="24"/>
  <c r="N73" i="24" s="1"/>
  <c r="N85" i="24" s="1"/>
  <c r="N99" i="24" s="1"/>
  <c r="K55" i="24"/>
  <c r="L53" i="24"/>
  <c r="N79" i="24" l="1"/>
  <c r="G88" i="24"/>
  <c r="H78" i="24"/>
  <c r="H83" i="24" s="1"/>
  <c r="H86" i="24" s="1"/>
  <c r="H87" i="24" s="1"/>
  <c r="L55" i="24"/>
  <c r="M53" i="24" s="1"/>
  <c r="K82" i="24"/>
  <c r="K56" i="24"/>
  <c r="K69" i="24" s="1"/>
  <c r="O140" i="24"/>
  <c r="G87" i="24"/>
  <c r="F87" i="24"/>
  <c r="F90" i="24" s="1"/>
  <c r="R137" i="24"/>
  <c r="Q49" i="24"/>
  <c r="P108" i="24"/>
  <c r="P50" i="24" s="1"/>
  <c r="P59" i="24" s="1"/>
  <c r="Q109" i="24"/>
  <c r="O76" i="24"/>
  <c r="P67" i="24"/>
  <c r="N75" i="24"/>
  <c r="J77" i="24"/>
  <c r="J70" i="24"/>
  <c r="O74" i="24"/>
  <c r="P58" i="24"/>
  <c r="O52" i="24"/>
  <c r="O47" i="24"/>
  <c r="O61" i="24" s="1"/>
  <c r="O60" i="24" s="1"/>
  <c r="O66" i="24" s="1"/>
  <c r="O68" i="24" s="1"/>
  <c r="O80" i="24"/>
  <c r="I71" i="24"/>
  <c r="H84" i="24" l="1"/>
  <c r="H89" i="24" s="1"/>
  <c r="O79" i="24"/>
  <c r="H90" i="24"/>
  <c r="I78" i="24"/>
  <c r="I83" i="24" s="1"/>
  <c r="I88" i="24" s="1"/>
  <c r="H88" i="24"/>
  <c r="P80" i="24"/>
  <c r="S137" i="24"/>
  <c r="R49" i="24"/>
  <c r="P140" i="24"/>
  <c r="P141" i="24"/>
  <c r="P73" i="24" s="1"/>
  <c r="P85" i="24" s="1"/>
  <c r="P99" i="24" s="1"/>
  <c r="K77" i="24"/>
  <c r="K70" i="24"/>
  <c r="M55" i="24"/>
  <c r="N53" i="24" s="1"/>
  <c r="I72" i="24"/>
  <c r="O75" i="24"/>
  <c r="P74" i="24"/>
  <c r="Q58" i="24"/>
  <c r="P52" i="24"/>
  <c r="P47" i="24"/>
  <c r="P61" i="24" s="1"/>
  <c r="P60" i="24" s="1"/>
  <c r="P66" i="24" s="1"/>
  <c r="P68" i="24" s="1"/>
  <c r="J71" i="24"/>
  <c r="Q67" i="24"/>
  <c r="P76" i="24"/>
  <c r="R109" i="24"/>
  <c r="Q108" i="24"/>
  <c r="Q50" i="24" s="1"/>
  <c r="Q59" i="24" s="1"/>
  <c r="G90" i="24"/>
  <c r="O141" i="24"/>
  <c r="O73" i="24" s="1"/>
  <c r="O85" i="24" s="1"/>
  <c r="O99" i="24" s="1"/>
  <c r="L82" i="24"/>
  <c r="L56" i="24"/>
  <c r="L69" i="24" s="1"/>
  <c r="I86" i="24" l="1"/>
  <c r="I84" i="24"/>
  <c r="I89" i="24" s="1"/>
  <c r="J78" i="24"/>
  <c r="J83" i="24" s="1"/>
  <c r="J86" i="24" s="1"/>
  <c r="J87" i="24" s="1"/>
  <c r="P79" i="24"/>
  <c r="J84" i="24"/>
  <c r="P75" i="24"/>
  <c r="L77" i="24"/>
  <c r="L70" i="24"/>
  <c r="R108" i="24"/>
  <c r="R50" i="24" s="1"/>
  <c r="R59" i="24" s="1"/>
  <c r="S109" i="24"/>
  <c r="Q76" i="24"/>
  <c r="R67" i="24"/>
  <c r="N55" i="24"/>
  <c r="K72" i="24"/>
  <c r="K71" i="24"/>
  <c r="Q80" i="24"/>
  <c r="J72" i="24"/>
  <c r="Q74" i="24"/>
  <c r="R58" i="24"/>
  <c r="Q52" i="24"/>
  <c r="Q47" i="24"/>
  <c r="Q61" i="24" s="1"/>
  <c r="Q60" i="24" s="1"/>
  <c r="Q66" i="24" s="1"/>
  <c r="Q68" i="24" s="1"/>
  <c r="M82" i="24"/>
  <c r="M56" i="24"/>
  <c r="M69" i="24" s="1"/>
  <c r="Q140" i="24"/>
  <c r="Q141" i="24" s="1"/>
  <c r="Q73" i="24" s="1"/>
  <c r="Q85" i="24" s="1"/>
  <c r="Q99" i="24" s="1"/>
  <c r="T137" i="24"/>
  <c r="S49" i="24"/>
  <c r="I87" i="24"/>
  <c r="I90" i="24" s="1"/>
  <c r="J88" i="24" l="1"/>
  <c r="K78" i="24"/>
  <c r="K83" i="24" s="1"/>
  <c r="K88" i="24" s="1"/>
  <c r="J89" i="24"/>
  <c r="Q79" i="24"/>
  <c r="Q75" i="24"/>
  <c r="U137" i="24"/>
  <c r="T49" i="24"/>
  <c r="M77" i="24"/>
  <c r="M70" i="24"/>
  <c r="N82" i="24"/>
  <c r="N56" i="24"/>
  <c r="N69" i="24" s="1"/>
  <c r="R80" i="24"/>
  <c r="J90" i="24"/>
  <c r="R140" i="24"/>
  <c r="R141" i="24"/>
  <c r="R73" i="24" s="1"/>
  <c r="R85" i="24" s="1"/>
  <c r="R99" i="24" s="1"/>
  <c r="K86" i="24"/>
  <c r="K84" i="24"/>
  <c r="K89" i="24" s="1"/>
  <c r="R74" i="24"/>
  <c r="R52" i="24"/>
  <c r="R47" i="24"/>
  <c r="R61" i="24" s="1"/>
  <c r="R60" i="24" s="1"/>
  <c r="R66" i="24" s="1"/>
  <c r="R68" i="24" s="1"/>
  <c r="S58" i="24"/>
  <c r="O53" i="24"/>
  <c r="S67" i="24"/>
  <c r="R76" i="24"/>
  <c r="T109" i="24"/>
  <c r="S108" i="24"/>
  <c r="S50" i="24" s="1"/>
  <c r="S59" i="24" s="1"/>
  <c r="L71" i="24"/>
  <c r="L78" i="24" s="1"/>
  <c r="L83" i="24" s="1"/>
  <c r="L72" i="24" l="1"/>
  <c r="L86" i="24"/>
  <c r="L87" i="24" s="1"/>
  <c r="L84" i="24"/>
  <c r="L89" i="24" s="1"/>
  <c r="G28" i="24" s="1"/>
  <c r="C105" i="24" s="1"/>
  <c r="L88" i="24"/>
  <c r="B105" i="24" s="1"/>
  <c r="R75" i="24"/>
  <c r="N77" i="24"/>
  <c r="N70" i="24"/>
  <c r="M71" i="24"/>
  <c r="M78" i="24" s="1"/>
  <c r="M83" i="24" s="1"/>
  <c r="S80" i="24"/>
  <c r="O55" i="24"/>
  <c r="P53" i="24" s="1"/>
  <c r="T108" i="24"/>
  <c r="T50" i="24" s="1"/>
  <c r="T59" i="24" s="1"/>
  <c r="U109" i="24"/>
  <c r="S76" i="24"/>
  <c r="T67" i="24"/>
  <c r="S74" i="24"/>
  <c r="T58" i="24"/>
  <c r="S52" i="24"/>
  <c r="S47" i="24"/>
  <c r="S61" i="24" s="1"/>
  <c r="S60" i="24" s="1"/>
  <c r="S66" i="24" s="1"/>
  <c r="S68" i="24" s="1"/>
  <c r="K87" i="24"/>
  <c r="K90" i="24" s="1"/>
  <c r="S140" i="24"/>
  <c r="R79" i="24"/>
  <c r="V137" i="24"/>
  <c r="U49" i="24"/>
  <c r="S75" i="24" l="1"/>
  <c r="M86" i="24"/>
  <c r="M87" i="24" s="1"/>
  <c r="M90" i="24" s="1"/>
  <c r="M84" i="24"/>
  <c r="M89" i="24" s="1"/>
  <c r="M88" i="24"/>
  <c r="T140" i="24"/>
  <c r="T141" i="24" s="1"/>
  <c r="T73" i="24" s="1"/>
  <c r="T85" i="24" s="1"/>
  <c r="T99" i="24" s="1"/>
  <c r="L90" i="24"/>
  <c r="G29" i="24" s="1"/>
  <c r="D105" i="24" s="1"/>
  <c r="G30" i="24"/>
  <c r="A105" i="24" s="1"/>
  <c r="T74" i="24"/>
  <c r="U58" i="24"/>
  <c r="T52" i="24"/>
  <c r="T47" i="24"/>
  <c r="T61" i="24" s="1"/>
  <c r="T60" i="24" s="1"/>
  <c r="T66" i="24" s="1"/>
  <c r="T68" i="24" s="1"/>
  <c r="U67" i="24"/>
  <c r="T76" i="24"/>
  <c r="V109" i="24"/>
  <c r="U108" i="24"/>
  <c r="U50" i="24" s="1"/>
  <c r="U59" i="24" s="1"/>
  <c r="P55" i="24"/>
  <c r="Q53" i="24" s="1"/>
  <c r="S79" i="24"/>
  <c r="N71" i="24"/>
  <c r="N78" i="24" s="1"/>
  <c r="N83" i="24" s="1"/>
  <c r="W137" i="24"/>
  <c r="V49" i="24"/>
  <c r="S141" i="24"/>
  <c r="S73" i="24" s="1"/>
  <c r="S85" i="24" s="1"/>
  <c r="S99" i="24" s="1"/>
  <c r="T80" i="24"/>
  <c r="O82" i="24"/>
  <c r="O56" i="24"/>
  <c r="O69" i="24" s="1"/>
  <c r="M72" i="24"/>
  <c r="N86" i="24" l="1"/>
  <c r="N87" i="24" s="1"/>
  <c r="N90" i="24" s="1"/>
  <c r="N88" i="24"/>
  <c r="N84" i="24"/>
  <c r="N89" i="24" s="1"/>
  <c r="T75" i="24"/>
  <c r="X137" i="24"/>
  <c r="W49" i="24"/>
  <c r="Q55" i="24"/>
  <c r="R53" i="24" s="1"/>
  <c r="U80" i="24"/>
  <c r="U74" i="24"/>
  <c r="V58" i="24"/>
  <c r="U52" i="24"/>
  <c r="U47" i="24"/>
  <c r="U61" i="24" s="1"/>
  <c r="U60" i="24" s="1"/>
  <c r="U66" i="24" s="1"/>
  <c r="U68" i="24" s="1"/>
  <c r="O77" i="24"/>
  <c r="O70" i="24"/>
  <c r="T79" i="24"/>
  <c r="N72" i="24"/>
  <c r="P82" i="24"/>
  <c r="P56" i="24"/>
  <c r="P69" i="24" s="1"/>
  <c r="V108" i="24"/>
  <c r="V50" i="24" s="1"/>
  <c r="V59" i="24" s="1"/>
  <c r="W109" i="24"/>
  <c r="U76" i="24"/>
  <c r="V67" i="24"/>
  <c r="U140" i="24"/>
  <c r="U141" i="24" s="1"/>
  <c r="U73" i="24" s="1"/>
  <c r="U85" i="24" s="1"/>
  <c r="U99" i="24" s="1"/>
  <c r="V80" i="24" l="1"/>
  <c r="U75" i="24"/>
  <c r="R55" i="24"/>
  <c r="V140" i="24"/>
  <c r="W67" i="24"/>
  <c r="V76" i="24"/>
  <c r="X109" i="24"/>
  <c r="W108" i="24"/>
  <c r="W50" i="24" s="1"/>
  <c r="W59" i="24" s="1"/>
  <c r="P77" i="24"/>
  <c r="P70" i="24"/>
  <c r="O71" i="24"/>
  <c r="O78" i="24" s="1"/>
  <c r="O83" i="24" s="1"/>
  <c r="V74" i="24"/>
  <c r="V52" i="24"/>
  <c r="V47" i="24"/>
  <c r="V61" i="24" s="1"/>
  <c r="V60" i="24" s="1"/>
  <c r="V66" i="24" s="1"/>
  <c r="V68" i="24" s="1"/>
  <c r="W58" i="24"/>
  <c r="U79" i="24"/>
  <c r="Q82" i="24"/>
  <c r="Q56" i="24"/>
  <c r="Q69" i="24" s="1"/>
  <c r="Y137" i="24"/>
  <c r="X49" i="24"/>
  <c r="O72" i="24" l="1"/>
  <c r="V75" i="24"/>
  <c r="O86" i="24"/>
  <c r="O87" i="24" s="1"/>
  <c r="O90" i="24" s="1"/>
  <c r="O84" i="24"/>
  <c r="O89" i="24" s="1"/>
  <c r="O88" i="24"/>
  <c r="Q77" i="24"/>
  <c r="Q70" i="24"/>
  <c r="X108" i="24"/>
  <c r="X50" i="24" s="1"/>
  <c r="X59" i="24" s="1"/>
  <c r="Y109" i="24"/>
  <c r="W76" i="24"/>
  <c r="X67" i="24"/>
  <c r="W141" i="24"/>
  <c r="W73" i="24" s="1"/>
  <c r="W85" i="24" s="1"/>
  <c r="W99" i="24" s="1"/>
  <c r="W140" i="24"/>
  <c r="R82" i="24"/>
  <c r="R56" i="24"/>
  <c r="R69" i="24" s="1"/>
  <c r="V79" i="24"/>
  <c r="Z137" i="24"/>
  <c r="Y49" i="24"/>
  <c r="W74" i="24"/>
  <c r="X58" i="24"/>
  <c r="W52" i="24"/>
  <c r="W47" i="24"/>
  <c r="W61" i="24" s="1"/>
  <c r="W60" i="24" s="1"/>
  <c r="W66" i="24" s="1"/>
  <c r="W68" i="24" s="1"/>
  <c r="P71" i="24"/>
  <c r="P78" i="24" s="1"/>
  <c r="P83" i="24" s="1"/>
  <c r="W80" i="24"/>
  <c r="V141" i="24"/>
  <c r="V73" i="24" s="1"/>
  <c r="V85" i="24" s="1"/>
  <c r="V99" i="24" s="1"/>
  <c r="S53" i="24"/>
  <c r="P72" i="24" l="1"/>
  <c r="P86" i="24"/>
  <c r="P87" i="24" s="1"/>
  <c r="P90" i="24" s="1"/>
  <c r="P84" i="24"/>
  <c r="P89" i="24" s="1"/>
  <c r="P88" i="24"/>
  <c r="W75" i="24"/>
  <c r="X74" i="24"/>
  <c r="Y58" i="24"/>
  <c r="X52" i="24"/>
  <c r="X47" i="24"/>
  <c r="X61" i="24" s="1"/>
  <c r="X60" i="24" s="1"/>
  <c r="X80" i="24"/>
  <c r="X66" i="24"/>
  <c r="X68" i="24" s="1"/>
  <c r="Q71" i="24"/>
  <c r="Q78" i="24" s="1"/>
  <c r="Q83" i="24" s="1"/>
  <c r="S55" i="24"/>
  <c r="T53" i="24" s="1"/>
  <c r="W79" i="24"/>
  <c r="AA137" i="24"/>
  <c r="Z49" i="24"/>
  <c r="R77" i="24"/>
  <c r="R70" i="24"/>
  <c r="X140" i="24"/>
  <c r="Y67" i="24"/>
  <c r="X76" i="24"/>
  <c r="Z109" i="24"/>
  <c r="Y108" i="24"/>
  <c r="Y50" i="24" s="1"/>
  <c r="Y59" i="24" s="1"/>
  <c r="Q72" i="24" l="1"/>
  <c r="Q86" i="24"/>
  <c r="Q87" i="24" s="1"/>
  <c r="Q90" i="24" s="1"/>
  <c r="Q84" i="24"/>
  <c r="Q89" i="24" s="1"/>
  <c r="Q88" i="24"/>
  <c r="Z108" i="24"/>
  <c r="Z50" i="24" s="1"/>
  <c r="Z59" i="24" s="1"/>
  <c r="AA109" i="24"/>
  <c r="Y76" i="24"/>
  <c r="Z67" i="24"/>
  <c r="Y140" i="24"/>
  <c r="AB137" i="24"/>
  <c r="AA49" i="24"/>
  <c r="T55" i="24"/>
  <c r="X75" i="24"/>
  <c r="Y74" i="24"/>
  <c r="Z58" i="24"/>
  <c r="Y52" i="24"/>
  <c r="Y47" i="24"/>
  <c r="Y61" i="24" s="1"/>
  <c r="Y60" i="24" s="1"/>
  <c r="Y80" i="24"/>
  <c r="Y66" i="24"/>
  <c r="Y68" i="24" s="1"/>
  <c r="X141" i="24"/>
  <c r="X73" i="24" s="1"/>
  <c r="X85" i="24" s="1"/>
  <c r="X99" i="24" s="1"/>
  <c r="R71" i="24"/>
  <c r="R78" i="24" s="1"/>
  <c r="R83" i="24" s="1"/>
  <c r="S82" i="24"/>
  <c r="S56" i="24"/>
  <c r="S69" i="24" s="1"/>
  <c r="X79" i="24"/>
  <c r="Y79" i="24" s="1"/>
  <c r="R72" i="24" l="1"/>
  <c r="R86" i="24"/>
  <c r="R87" i="24" s="1"/>
  <c r="R90" i="24" s="1"/>
  <c r="R84" i="24"/>
  <c r="R89" i="24" s="1"/>
  <c r="R88" i="24"/>
  <c r="S77" i="24"/>
  <c r="S70" i="24"/>
  <c r="Y75" i="24"/>
  <c r="T82" i="24"/>
  <c r="T56" i="24"/>
  <c r="T69" i="24" s="1"/>
  <c r="AC137" i="24"/>
  <c r="AB49" i="24"/>
  <c r="Z140" i="24"/>
  <c r="AA67" i="24"/>
  <c r="Z76" i="24"/>
  <c r="AB109" i="24"/>
  <c r="AA108" i="24"/>
  <c r="AA50" i="24" s="1"/>
  <c r="AA59" i="24" s="1"/>
  <c r="Z74" i="24"/>
  <c r="Z52" i="24"/>
  <c r="Z47" i="24"/>
  <c r="Z61" i="24" s="1"/>
  <c r="Z60" i="24" s="1"/>
  <c r="Z66" i="24" s="1"/>
  <c r="Z68" i="24" s="1"/>
  <c r="AA58" i="24"/>
  <c r="U53" i="24"/>
  <c r="Y141" i="24"/>
  <c r="Y73" i="24" s="1"/>
  <c r="Y85" i="24" s="1"/>
  <c r="Y99" i="24" s="1"/>
  <c r="Z80" i="24"/>
  <c r="Z79" i="24"/>
  <c r="Z75" i="24" l="1"/>
  <c r="U55" i="24"/>
  <c r="V53" i="24" s="1"/>
  <c r="AB108" i="24"/>
  <c r="AB50" i="24" s="1"/>
  <c r="AB59" i="24" s="1"/>
  <c r="AC109" i="24"/>
  <c r="AA76" i="24"/>
  <c r="AB67" i="24"/>
  <c r="AQ67" i="24"/>
  <c r="AA140" i="24"/>
  <c r="AA141" i="24" s="1"/>
  <c r="AA73" i="24" s="1"/>
  <c r="AA85" i="24" s="1"/>
  <c r="AA99" i="24" s="1"/>
  <c r="AD137" i="24"/>
  <c r="AC49" i="24"/>
  <c r="S71" i="24"/>
  <c r="S78" i="24" s="1"/>
  <c r="S83" i="24" s="1"/>
  <c r="AA74" i="24"/>
  <c r="AB58" i="24"/>
  <c r="AA52" i="24"/>
  <c r="AA47" i="24"/>
  <c r="AA61" i="24" s="1"/>
  <c r="AA60" i="24" s="1"/>
  <c r="AA66" i="24" s="1"/>
  <c r="AA68" i="24" s="1"/>
  <c r="AA80" i="24"/>
  <c r="Z141" i="24"/>
  <c r="Z73" i="24" s="1"/>
  <c r="Z85" i="24" s="1"/>
  <c r="Z99" i="24" s="1"/>
  <c r="T77" i="24"/>
  <c r="T70" i="24"/>
  <c r="V55" i="24" l="1"/>
  <c r="W53" i="24" s="1"/>
  <c r="AA75" i="24"/>
  <c r="AB74" i="24"/>
  <c r="AC58" i="24"/>
  <c r="AB52" i="24"/>
  <c r="AB47" i="24"/>
  <c r="AB61" i="24" s="1"/>
  <c r="AB60" i="24" s="1"/>
  <c r="AB66" i="24" s="1"/>
  <c r="AB68" i="24" s="1"/>
  <c r="AE137" i="24"/>
  <c r="AD49" i="24"/>
  <c r="AC67" i="24"/>
  <c r="AB76" i="24"/>
  <c r="AD109" i="24"/>
  <c r="AC108" i="24"/>
  <c r="AC50" i="24" s="1"/>
  <c r="AC59" i="24" s="1"/>
  <c r="T71" i="24"/>
  <c r="T78" i="24" s="1"/>
  <c r="T72" i="24"/>
  <c r="S86" i="24"/>
  <c r="S87" i="24" s="1"/>
  <c r="S90" i="24" s="1"/>
  <c r="S84" i="24"/>
  <c r="S89" i="24" s="1"/>
  <c r="S88" i="24"/>
  <c r="T83" i="24"/>
  <c r="AA79" i="24"/>
  <c r="S72" i="24"/>
  <c r="AB140" i="24"/>
  <c r="AB80" i="24"/>
  <c r="U82" i="24"/>
  <c r="U56" i="24"/>
  <c r="U69" i="24" s="1"/>
  <c r="AB79" i="24" l="1"/>
  <c r="W55" i="24"/>
  <c r="X53" i="24" s="1"/>
  <c r="U77" i="24"/>
  <c r="U70" i="24"/>
  <c r="AC140" i="24"/>
  <c r="AC141" i="24" s="1"/>
  <c r="AC73" i="24" s="1"/>
  <c r="AC85" i="24" s="1"/>
  <c r="AC99" i="24" s="1"/>
  <c r="AB75" i="24"/>
  <c r="AB141" i="24"/>
  <c r="AB73" i="24" s="1"/>
  <c r="AB85" i="24" s="1"/>
  <c r="AB99" i="24" s="1"/>
  <c r="T86" i="24"/>
  <c r="T87" i="24" s="1"/>
  <c r="T90" i="24" s="1"/>
  <c r="T84" i="24"/>
  <c r="T89" i="24" s="1"/>
  <c r="T88" i="24"/>
  <c r="AC80" i="24"/>
  <c r="AC74" i="24"/>
  <c r="AD58" i="24"/>
  <c r="AC52" i="24"/>
  <c r="AC47" i="24"/>
  <c r="AC61" i="24" s="1"/>
  <c r="AC60" i="24" s="1"/>
  <c r="AC66" i="24" s="1"/>
  <c r="AC68" i="24" s="1"/>
  <c r="AD108" i="24"/>
  <c r="AD50" i="24" s="1"/>
  <c r="AD59" i="24" s="1"/>
  <c r="AE109" i="24"/>
  <c r="AC76" i="24"/>
  <c r="AD67" i="24"/>
  <c r="AF137" i="24"/>
  <c r="AE49" i="24"/>
  <c r="V82" i="24"/>
  <c r="V56" i="24"/>
  <c r="V69" i="24" s="1"/>
  <c r="X55" i="24" l="1"/>
  <c r="Y53" i="24" s="1"/>
  <c r="AD140" i="24"/>
  <c r="AD141" i="24" s="1"/>
  <c r="AD73" i="24" s="1"/>
  <c r="AD85" i="24" s="1"/>
  <c r="AD99" i="24" s="1"/>
  <c r="U71" i="24"/>
  <c r="U78" i="24" s="1"/>
  <c r="V77" i="24"/>
  <c r="V70" i="24"/>
  <c r="AE67" i="24"/>
  <c r="AD76" i="24"/>
  <c r="AF109" i="24"/>
  <c r="AE108" i="24"/>
  <c r="AE50" i="24" s="1"/>
  <c r="AE59" i="24" s="1"/>
  <c r="AC75" i="24"/>
  <c r="AG137" i="24"/>
  <c r="AF49" i="24"/>
  <c r="AD80" i="24"/>
  <c r="AD74" i="24"/>
  <c r="AD52" i="24"/>
  <c r="AD47" i="24"/>
  <c r="AD61" i="24" s="1"/>
  <c r="AD60" i="24" s="1"/>
  <c r="AD66" i="24" s="1"/>
  <c r="AD68" i="24" s="1"/>
  <c r="AE58" i="24"/>
  <c r="AC79" i="24"/>
  <c r="U83" i="24"/>
  <c r="W82" i="24"/>
  <c r="W56" i="24"/>
  <c r="W69" i="24" s="1"/>
  <c r="AD75" i="24" l="1"/>
  <c r="Y55" i="24"/>
  <c r="Z53" i="24" s="1"/>
  <c r="W77" i="24"/>
  <c r="W70" i="24"/>
  <c r="U86" i="24"/>
  <c r="U87" i="24" s="1"/>
  <c r="U90" i="24" s="1"/>
  <c r="U88" i="24"/>
  <c r="U84" i="24"/>
  <c r="U89" i="24" s="1"/>
  <c r="AE80" i="24"/>
  <c r="V71" i="24"/>
  <c r="V78" i="24" s="1"/>
  <c r="V83" i="24" s="1"/>
  <c r="AE74" i="24"/>
  <c r="AF58" i="24"/>
  <c r="AE52" i="24"/>
  <c r="AE47" i="24"/>
  <c r="AE61" i="24" s="1"/>
  <c r="AE60" i="24" s="1"/>
  <c r="AE66" i="24" s="1"/>
  <c r="AE68" i="24" s="1"/>
  <c r="AD79" i="24"/>
  <c r="AH137" i="24"/>
  <c r="AG49" i="24"/>
  <c r="AF108" i="24"/>
  <c r="AF50" i="24" s="1"/>
  <c r="AF59" i="24" s="1"/>
  <c r="AG109" i="24"/>
  <c r="AE76" i="24"/>
  <c r="AF67" i="24"/>
  <c r="U72" i="24"/>
  <c r="AE140" i="24"/>
  <c r="X82" i="24"/>
  <c r="X56" i="24"/>
  <c r="X69" i="24" s="1"/>
  <c r="V86" i="24" l="1"/>
  <c r="V87" i="24" s="1"/>
  <c r="V90" i="24" s="1"/>
  <c r="V88" i="24"/>
  <c r="V84" i="24"/>
  <c r="V89" i="24" s="1"/>
  <c r="Z55" i="24"/>
  <c r="W71" i="24"/>
  <c r="W78" i="24" s="1"/>
  <c r="X77" i="24"/>
  <c r="X70" i="24"/>
  <c r="AF140" i="24"/>
  <c r="AG67" i="24"/>
  <c r="AF76" i="24"/>
  <c r="AR67" i="24"/>
  <c r="AH109" i="24"/>
  <c r="AG108" i="24"/>
  <c r="AG50" i="24" s="1"/>
  <c r="AG59" i="24" s="1"/>
  <c r="AE75" i="24"/>
  <c r="AE141" i="24"/>
  <c r="AE73" i="24" s="1"/>
  <c r="AE85" i="24" s="1"/>
  <c r="AE99" i="24" s="1"/>
  <c r="AF80" i="24"/>
  <c r="AI137" i="24"/>
  <c r="AH49" i="24"/>
  <c r="AF74" i="24"/>
  <c r="AG58" i="24"/>
  <c r="AF52" i="24"/>
  <c r="AF47" i="24"/>
  <c r="AF61" i="24" s="1"/>
  <c r="AF60" i="24" s="1"/>
  <c r="AF66" i="24" s="1"/>
  <c r="AF68" i="24" s="1"/>
  <c r="V72" i="24"/>
  <c r="AE79" i="24"/>
  <c r="W83" i="24"/>
  <c r="Y82" i="24"/>
  <c r="Y56" i="24"/>
  <c r="Y69" i="24" s="1"/>
  <c r="W72" i="24" l="1"/>
  <c r="AF75" i="24"/>
  <c r="AG74" i="24"/>
  <c r="AH58" i="24"/>
  <c r="AG52" i="24"/>
  <c r="AG47" i="24"/>
  <c r="AG61" i="24" s="1"/>
  <c r="AG60" i="24" s="1"/>
  <c r="AG66" i="24" s="1"/>
  <c r="AG68" i="24" s="1"/>
  <c r="AF79" i="24"/>
  <c r="AG80" i="24"/>
  <c r="AG76" i="24"/>
  <c r="AH67" i="24"/>
  <c r="AG140" i="24"/>
  <c r="AG141" i="24" s="1"/>
  <c r="AG73" i="24" s="1"/>
  <c r="AG85" i="24" s="1"/>
  <c r="AG99" i="24" s="1"/>
  <c r="Z82" i="24"/>
  <c r="Z56" i="24"/>
  <c r="Z69" i="24" s="1"/>
  <c r="Y77" i="24"/>
  <c r="Y70" i="24"/>
  <c r="W86" i="24"/>
  <c r="W87" i="24" s="1"/>
  <c r="W90" i="24" s="1"/>
  <c r="W88" i="24"/>
  <c r="W84" i="24"/>
  <c r="W89" i="24" s="1"/>
  <c r="AJ137" i="24"/>
  <c r="AI49" i="24"/>
  <c r="AH108" i="24"/>
  <c r="AH50" i="24" s="1"/>
  <c r="AH59" i="24" s="1"/>
  <c r="AI109" i="24"/>
  <c r="AF141" i="24"/>
  <c r="AF73" i="24" s="1"/>
  <c r="AF85" i="24" s="1"/>
  <c r="AF99" i="24" s="1"/>
  <c r="X71" i="24"/>
  <c r="X78" i="24" s="1"/>
  <c r="X83" i="24" s="1"/>
  <c r="AA53" i="24"/>
  <c r="X72" i="24" l="1"/>
  <c r="AG79" i="24"/>
  <c r="X86" i="24"/>
  <c r="X87" i="24" s="1"/>
  <c r="X90" i="24" s="1"/>
  <c r="X88" i="24"/>
  <c r="X84" i="24"/>
  <c r="X89" i="24" s="1"/>
  <c r="Y71" i="24"/>
  <c r="Y78" i="24" s="1"/>
  <c r="Z77" i="24"/>
  <c r="Z70" i="24"/>
  <c r="AG75" i="24"/>
  <c r="AH74" i="24"/>
  <c r="AH52" i="24"/>
  <c r="AH47" i="24"/>
  <c r="AH61" i="24" s="1"/>
  <c r="AH60" i="24" s="1"/>
  <c r="AH66" i="24" s="1"/>
  <c r="AH68" i="24" s="1"/>
  <c r="AI58" i="24"/>
  <c r="AH80" i="24"/>
  <c r="AK137" i="24"/>
  <c r="AJ49" i="24"/>
  <c r="AA55" i="24"/>
  <c r="AB53" i="24" s="1"/>
  <c r="AJ109" i="24"/>
  <c r="AI108" i="24"/>
  <c r="AI50" i="24" s="1"/>
  <c r="AI59" i="24" s="1"/>
  <c r="Y83" i="24"/>
  <c r="AH140" i="24"/>
  <c r="AI67" i="24"/>
  <c r="AH76" i="24"/>
  <c r="AH79" i="24" l="1"/>
  <c r="Y72" i="24"/>
  <c r="AH75" i="24"/>
  <c r="AI76" i="24"/>
  <c r="AJ67" i="24"/>
  <c r="AI140" i="24"/>
  <c r="AI141" i="24" s="1"/>
  <c r="AI73" i="24" s="1"/>
  <c r="AI85" i="24" s="1"/>
  <c r="AI99" i="24" s="1"/>
  <c r="AI80" i="24"/>
  <c r="AB55" i="24"/>
  <c r="AC53" i="24" s="1"/>
  <c r="AH141" i="24"/>
  <c r="AH73" i="24" s="1"/>
  <c r="AH85" i="24" s="1"/>
  <c r="AH99" i="24" s="1"/>
  <c r="Y86" i="24"/>
  <c r="Y87" i="24" s="1"/>
  <c r="Y90" i="24" s="1"/>
  <c r="Y88" i="24"/>
  <c r="Y84" i="24"/>
  <c r="Y89" i="24" s="1"/>
  <c r="AJ108" i="24"/>
  <c r="AJ50" i="24" s="1"/>
  <c r="AJ59" i="24" s="1"/>
  <c r="AK109" i="24"/>
  <c r="AA82" i="24"/>
  <c r="AA56" i="24"/>
  <c r="AA69" i="24" s="1"/>
  <c r="AL137" i="24"/>
  <c r="AK49" i="24"/>
  <c r="AI74" i="24"/>
  <c r="AJ58" i="24"/>
  <c r="AI52" i="24"/>
  <c r="AI47" i="24"/>
  <c r="AI61" i="24" s="1"/>
  <c r="AI60" i="24" s="1"/>
  <c r="AI66" i="24" s="1"/>
  <c r="AI68" i="24" s="1"/>
  <c r="Z71" i="24"/>
  <c r="Z78" i="24" s="1"/>
  <c r="Z83" i="24" s="1"/>
  <c r="Z72" i="24" l="1"/>
  <c r="AI75" i="24"/>
  <c r="Z86" i="24"/>
  <c r="Z87" i="24" s="1"/>
  <c r="Z90" i="24" s="1"/>
  <c r="Z88" i="24"/>
  <c r="Z84" i="24"/>
  <c r="Z89" i="24" s="1"/>
  <c r="AM137" i="24"/>
  <c r="AL49" i="24"/>
  <c r="AJ80" i="24"/>
  <c r="AJ74" i="24"/>
  <c r="AK58" i="24"/>
  <c r="AJ52" i="24"/>
  <c r="AJ47" i="24"/>
  <c r="AJ61" i="24" s="1"/>
  <c r="AJ60" i="24" s="1"/>
  <c r="AJ66" i="24" s="1"/>
  <c r="AJ68" i="24" s="1"/>
  <c r="AA77" i="24"/>
  <c r="AA70" i="24"/>
  <c r="AL109" i="24"/>
  <c r="AK108" i="24"/>
  <c r="AK50" i="24" s="1"/>
  <c r="AK59" i="24" s="1"/>
  <c r="AB82" i="24"/>
  <c r="AB56" i="24"/>
  <c r="AB69" i="24" s="1"/>
  <c r="AJ140" i="24"/>
  <c r="AJ141" i="24" s="1"/>
  <c r="AJ73" i="24" s="1"/>
  <c r="AJ85" i="24" s="1"/>
  <c r="AJ99" i="24" s="1"/>
  <c r="AK67" i="24"/>
  <c r="AJ76" i="24"/>
  <c r="AC55" i="24"/>
  <c r="AD53" i="24" s="1"/>
  <c r="AI79" i="24"/>
  <c r="AJ75" i="24" l="1"/>
  <c r="AD55" i="24"/>
  <c r="AB77" i="24"/>
  <c r="AB70" i="24"/>
  <c r="AK80" i="24"/>
  <c r="AA71" i="24"/>
  <c r="AA78" i="24" s="1"/>
  <c r="AA83" i="24" s="1"/>
  <c r="AK74" i="24"/>
  <c r="AL58" i="24"/>
  <c r="AK52" i="24"/>
  <c r="AK47" i="24"/>
  <c r="AK61" i="24" s="1"/>
  <c r="AK60" i="24" s="1"/>
  <c r="AK66" i="24" s="1"/>
  <c r="AK68" i="24" s="1"/>
  <c r="AJ79" i="24"/>
  <c r="AN137" i="24"/>
  <c r="AM49" i="24"/>
  <c r="AC82" i="24"/>
  <c r="AC56" i="24"/>
  <c r="AC69" i="24" s="1"/>
  <c r="AK76" i="24"/>
  <c r="AL67" i="24"/>
  <c r="AK140" i="24"/>
  <c r="AK141" i="24" s="1"/>
  <c r="AK73" i="24" s="1"/>
  <c r="AK85" i="24" s="1"/>
  <c r="AK99" i="24" s="1"/>
  <c r="AL108" i="24"/>
  <c r="AL50" i="24" s="1"/>
  <c r="AL59" i="24" s="1"/>
  <c r="AM109" i="24"/>
  <c r="AK75" i="24" l="1"/>
  <c r="AO137" i="24"/>
  <c r="AN49" i="24"/>
  <c r="AL74" i="24"/>
  <c r="AL52" i="24"/>
  <c r="AL47" i="24"/>
  <c r="AL61" i="24" s="1"/>
  <c r="AL60" i="24" s="1"/>
  <c r="AM58" i="24"/>
  <c r="AK79" i="24"/>
  <c r="AD82" i="24"/>
  <c r="AD56" i="24"/>
  <c r="AD69" i="24" s="1"/>
  <c r="AA86" i="24"/>
  <c r="AA87" i="24" s="1"/>
  <c r="AA90" i="24" s="1"/>
  <c r="AA84" i="24"/>
  <c r="AA89" i="24" s="1"/>
  <c r="AA88" i="24"/>
  <c r="AL80" i="24"/>
  <c r="AL66" i="24"/>
  <c r="AL68" i="24" s="1"/>
  <c r="AL79" i="24"/>
  <c r="AN109" i="24"/>
  <c r="AM108" i="24"/>
  <c r="AM50" i="24" s="1"/>
  <c r="AM59" i="24" s="1"/>
  <c r="AL140" i="24"/>
  <c r="AL76" i="24"/>
  <c r="AM67" i="24"/>
  <c r="AC77" i="24"/>
  <c r="AC70" i="24"/>
  <c r="AA72" i="24"/>
  <c r="AB71" i="24"/>
  <c r="AB78" i="24" s="1"/>
  <c r="AB83" i="24" s="1"/>
  <c r="AE53" i="24"/>
  <c r="AB72" i="24" l="1"/>
  <c r="AB86" i="24"/>
  <c r="AB87" i="24" s="1"/>
  <c r="AB90" i="24" s="1"/>
  <c r="AB88" i="24"/>
  <c r="AB84" i="24"/>
  <c r="AB89" i="24" s="1"/>
  <c r="AM140" i="24"/>
  <c r="AN108" i="24"/>
  <c r="AN50" i="24" s="1"/>
  <c r="AN59" i="24" s="1"/>
  <c r="AO109" i="24"/>
  <c r="AL75" i="24"/>
  <c r="AE55" i="24"/>
  <c r="AF53" i="24" s="1"/>
  <c r="AC71" i="24"/>
  <c r="AC78" i="24" s="1"/>
  <c r="AC83" i="24" s="1"/>
  <c r="AM76" i="24"/>
  <c r="AN67" i="24"/>
  <c r="AL141" i="24"/>
  <c r="AL73" i="24" s="1"/>
  <c r="AL85" i="24" s="1"/>
  <c r="AL99" i="24" s="1"/>
  <c r="AM80" i="24"/>
  <c r="AD77" i="24"/>
  <c r="AD70" i="24"/>
  <c r="AM74" i="24"/>
  <c r="AN58" i="24"/>
  <c r="AM52" i="24"/>
  <c r="AM47" i="24"/>
  <c r="AM61" i="24" s="1"/>
  <c r="AM60" i="24" s="1"/>
  <c r="AM66" i="24" s="1"/>
  <c r="AM68" i="24" s="1"/>
  <c r="AP137" i="24"/>
  <c r="AO49" i="24"/>
  <c r="AM75" i="24" l="1"/>
  <c r="AC86" i="24"/>
  <c r="AC87" i="24" s="1"/>
  <c r="AC90" i="24" s="1"/>
  <c r="AC88" i="24"/>
  <c r="AC84" i="24"/>
  <c r="AC89" i="24" s="1"/>
  <c r="AQ137" i="24"/>
  <c r="AR137" i="24" s="1"/>
  <c r="AS137" i="24" s="1"/>
  <c r="AT137" i="24" s="1"/>
  <c r="AU137" i="24" s="1"/>
  <c r="AV137" i="24" s="1"/>
  <c r="AW137" i="24" s="1"/>
  <c r="AX137" i="24" s="1"/>
  <c r="AY137" i="24" s="1"/>
  <c r="AP49" i="24"/>
  <c r="AN74" i="24"/>
  <c r="AO58" i="24"/>
  <c r="AN52" i="24"/>
  <c r="AN47" i="24"/>
  <c r="AN61" i="24" s="1"/>
  <c r="AN60" i="24" s="1"/>
  <c r="AD71" i="24"/>
  <c r="AD78" i="24" s="1"/>
  <c r="AD83" i="24" s="1"/>
  <c r="AM79" i="24"/>
  <c r="AN79" i="24" s="1"/>
  <c r="AN76" i="24"/>
  <c r="AO67" i="24"/>
  <c r="AF55" i="24"/>
  <c r="AG53" i="24" s="1"/>
  <c r="AP109" i="24"/>
  <c r="AP108" i="24" s="1"/>
  <c r="AP50" i="24" s="1"/>
  <c r="AP59" i="24" s="1"/>
  <c r="AO108" i="24"/>
  <c r="AO50" i="24" s="1"/>
  <c r="AO59" i="24" s="1"/>
  <c r="AN140" i="24"/>
  <c r="AN141" i="24"/>
  <c r="AN73" i="24" s="1"/>
  <c r="AN85" i="24" s="1"/>
  <c r="AN99" i="24" s="1"/>
  <c r="AC72" i="24"/>
  <c r="AE82" i="24"/>
  <c r="AE56" i="24"/>
  <c r="AE69" i="24" s="1"/>
  <c r="AN80" i="24"/>
  <c r="AN66" i="24"/>
  <c r="AN68" i="24" s="1"/>
  <c r="AM141" i="24"/>
  <c r="AM73" i="24" s="1"/>
  <c r="AM85" i="24" s="1"/>
  <c r="AM99" i="24" s="1"/>
  <c r="AD86" i="24" l="1"/>
  <c r="AD87" i="24" s="1"/>
  <c r="AD90" i="24" s="1"/>
  <c r="AD84" i="24"/>
  <c r="AD89" i="24" s="1"/>
  <c r="AD88" i="24"/>
  <c r="AE77" i="24"/>
  <c r="AE70" i="24"/>
  <c r="AO80" i="24"/>
  <c r="AG55" i="24"/>
  <c r="AH53" i="24" s="1"/>
  <c r="AO76" i="24"/>
  <c r="AP67" i="24"/>
  <c r="AN75" i="24"/>
  <c r="AO140" i="24"/>
  <c r="AP80" i="24"/>
  <c r="AF82" i="24"/>
  <c r="AF56" i="24"/>
  <c r="AF69" i="24" s="1"/>
  <c r="AD72" i="24"/>
  <c r="AO74" i="24"/>
  <c r="AP58" i="24"/>
  <c r="AO52" i="24"/>
  <c r="AO47" i="24"/>
  <c r="AO61" i="24" s="1"/>
  <c r="AO60" i="24" s="1"/>
  <c r="AO66" i="24" s="1"/>
  <c r="AO68" i="24" s="1"/>
  <c r="AO75" i="24" l="1"/>
  <c r="AP74" i="24"/>
  <c r="AP52" i="24"/>
  <c r="AP47" i="24"/>
  <c r="AP61" i="24" s="1"/>
  <c r="AP60" i="24" s="1"/>
  <c r="AP66" i="24" s="1"/>
  <c r="AP68" i="24" s="1"/>
  <c r="AP140" i="24"/>
  <c r="AP141" i="24" s="1"/>
  <c r="AP73" i="24" s="1"/>
  <c r="AP85" i="24" s="1"/>
  <c r="AP99" i="24" s="1"/>
  <c r="AP76" i="24"/>
  <c r="AS67" i="24"/>
  <c r="AH55" i="24"/>
  <c r="AI53" i="24" s="1"/>
  <c r="AO79" i="24"/>
  <c r="AF77" i="24"/>
  <c r="AF70" i="24"/>
  <c r="AO141" i="24"/>
  <c r="AO73" i="24" s="1"/>
  <c r="AO85" i="24" s="1"/>
  <c r="AO99" i="24" s="1"/>
  <c r="AG82" i="24"/>
  <c r="AG56" i="24"/>
  <c r="AG69" i="24" s="1"/>
  <c r="AE71" i="24"/>
  <c r="AE78" i="24" s="1"/>
  <c r="AE83" i="24" s="1"/>
  <c r="AE72" i="24" l="1"/>
  <c r="AF71" i="24"/>
  <c r="AF78" i="24" s="1"/>
  <c r="AF83" i="24" s="1"/>
  <c r="AE86" i="24"/>
  <c r="AE87" i="24" s="1"/>
  <c r="AE90" i="24" s="1"/>
  <c r="AE88" i="24"/>
  <c r="AE84" i="24"/>
  <c r="AE89" i="24" s="1"/>
  <c r="AI55" i="24"/>
  <c r="AJ53" i="24" s="1"/>
  <c r="AQ99" i="24"/>
  <c r="A100" i="24" s="1"/>
  <c r="AP75" i="24"/>
  <c r="AG77" i="24"/>
  <c r="AG70" i="24"/>
  <c r="AP79" i="24"/>
  <c r="AH82" i="24"/>
  <c r="AH56" i="24"/>
  <c r="AH69" i="24" s="1"/>
  <c r="AQ140" i="24"/>
  <c r="AQ141" i="24" s="1"/>
  <c r="AF86" i="24" l="1"/>
  <c r="AF87" i="24" s="1"/>
  <c r="AF90" i="24" s="1"/>
  <c r="AF84" i="24"/>
  <c r="AF89" i="24" s="1"/>
  <c r="AF88" i="24"/>
  <c r="AJ55" i="24"/>
  <c r="AK53" i="24" s="1"/>
  <c r="AR140" i="24"/>
  <c r="AR141" i="24"/>
  <c r="AH77" i="24"/>
  <c r="AH70" i="24"/>
  <c r="AG71" i="24"/>
  <c r="AG78" i="24" s="1"/>
  <c r="AG83" i="24" s="1"/>
  <c r="AI82" i="24"/>
  <c r="AI56" i="24"/>
  <c r="AI69" i="24" s="1"/>
  <c r="AF72" i="24"/>
  <c r="AG86" i="24" l="1"/>
  <c r="AG87" i="24" s="1"/>
  <c r="AG90" i="24" s="1"/>
  <c r="AG88" i="24"/>
  <c r="AG84" i="24"/>
  <c r="AG89" i="24" s="1"/>
  <c r="AI77" i="24"/>
  <c r="AI70" i="24"/>
  <c r="AH71" i="24"/>
  <c r="AH78" i="24" s="1"/>
  <c r="AH83" i="24" s="1"/>
  <c r="AK55" i="24"/>
  <c r="AG72" i="24"/>
  <c r="AS140" i="24"/>
  <c r="AS141" i="24" s="1"/>
  <c r="AJ82" i="24"/>
  <c r="AJ56" i="24"/>
  <c r="AJ69" i="24" s="1"/>
  <c r="AH86" i="24" l="1"/>
  <c r="AH87" i="24" s="1"/>
  <c r="AH90" i="24" s="1"/>
  <c r="AH88" i="24"/>
  <c r="AH84" i="24"/>
  <c r="AH89" i="24" s="1"/>
  <c r="AK82" i="24"/>
  <c r="AK56" i="24"/>
  <c r="AK69" i="24" s="1"/>
  <c r="AJ77" i="24"/>
  <c r="AJ70" i="24"/>
  <c r="AT140" i="24"/>
  <c r="AT141" i="24" s="1"/>
  <c r="AL53" i="24"/>
  <c r="AH72" i="24"/>
  <c r="AI71" i="24"/>
  <c r="AI78" i="24" s="1"/>
  <c r="AI83" i="24" s="1"/>
  <c r="AI86" i="24" l="1"/>
  <c r="AI87" i="24" s="1"/>
  <c r="AI90" i="24" s="1"/>
  <c r="AI88" i="24"/>
  <c r="AI84" i="24"/>
  <c r="AI89" i="24" s="1"/>
  <c r="AJ71" i="24"/>
  <c r="AJ78" i="24" s="1"/>
  <c r="AJ83" i="24" s="1"/>
  <c r="AI72" i="24"/>
  <c r="AL55" i="24"/>
  <c r="AM53" i="24" s="1"/>
  <c r="AU140" i="24"/>
  <c r="AK77" i="24"/>
  <c r="AK70" i="24"/>
  <c r="AJ86" i="24" l="1"/>
  <c r="AJ87" i="24" s="1"/>
  <c r="AJ90" i="24" s="1"/>
  <c r="AJ84" i="24"/>
  <c r="AJ89" i="24" s="1"/>
  <c r="AJ88" i="24"/>
  <c r="AV140" i="24"/>
  <c r="AM55" i="24"/>
  <c r="AK71" i="24"/>
  <c r="AK78" i="24" s="1"/>
  <c r="AK83" i="24" s="1"/>
  <c r="AU141" i="24"/>
  <c r="AL82" i="24"/>
  <c r="AL56" i="24"/>
  <c r="AL69" i="24" s="1"/>
  <c r="AJ72" i="24"/>
  <c r="AK72" i="24" l="1"/>
  <c r="AK86" i="24"/>
  <c r="AK87" i="24" s="1"/>
  <c r="AK90" i="24" s="1"/>
  <c r="AK84" i="24"/>
  <c r="AK89" i="24" s="1"/>
  <c r="AK88" i="24"/>
  <c r="AL77" i="24"/>
  <c r="AL70" i="24"/>
  <c r="AM82" i="24"/>
  <c r="AM56" i="24"/>
  <c r="AM69" i="24" s="1"/>
  <c r="AW140" i="24"/>
  <c r="AN53" i="24"/>
  <c r="AV141" i="24"/>
  <c r="AX140" i="24" l="1"/>
  <c r="AX141" i="24" s="1"/>
  <c r="AM77" i="24"/>
  <c r="AM70" i="24"/>
  <c r="AL71" i="24"/>
  <c r="AL78" i="24" s="1"/>
  <c r="AL83" i="24" s="1"/>
  <c r="AN55" i="24"/>
  <c r="AO53" i="24" s="1"/>
  <c r="AW141" i="24"/>
  <c r="AL72" i="24" l="1"/>
  <c r="AO55" i="24"/>
  <c r="AP53" i="24" s="1"/>
  <c r="AP55" i="24" s="1"/>
  <c r="AL86" i="24"/>
  <c r="AL87" i="24" s="1"/>
  <c r="AL90" i="24" s="1"/>
  <c r="AL84" i="24"/>
  <c r="AL89" i="24" s="1"/>
  <c r="AL88" i="24"/>
  <c r="AM71" i="24"/>
  <c r="AM78" i="24" s="1"/>
  <c r="AM83" i="24" s="1"/>
  <c r="AN82" i="24"/>
  <c r="AN56" i="24"/>
  <c r="AN69" i="24" s="1"/>
  <c r="AY140" i="24"/>
  <c r="AY141" i="24" s="1"/>
  <c r="AM86" i="24" l="1"/>
  <c r="AM87" i="24" s="1"/>
  <c r="AM90" i="24" s="1"/>
  <c r="AM88" i="24"/>
  <c r="AM84" i="24"/>
  <c r="AM89" i="24" s="1"/>
  <c r="AP82" i="24"/>
  <c r="AP56" i="24"/>
  <c r="AP69" i="24" s="1"/>
  <c r="AN77" i="24"/>
  <c r="AN70" i="24"/>
  <c r="AM72" i="24"/>
  <c r="AO82" i="24"/>
  <c r="AO56" i="24"/>
  <c r="AO69" i="24" s="1"/>
  <c r="AO77" i="24" l="1"/>
  <c r="AO70" i="24"/>
  <c r="AN71" i="24"/>
  <c r="AN78" i="24" s="1"/>
  <c r="AN83" i="24" s="1"/>
  <c r="AP77" i="24"/>
  <c r="AP70" i="24"/>
  <c r="AN72" i="24" l="1"/>
  <c r="AN86" i="24"/>
  <c r="AN87" i="24" s="1"/>
  <c r="AN90" i="24" s="1"/>
  <c r="AN84" i="24"/>
  <c r="AN89" i="24" s="1"/>
  <c r="AN88" i="24"/>
  <c r="AO71" i="24"/>
  <c r="AO78" i="24" s="1"/>
  <c r="AP71" i="24"/>
  <c r="AO83" i="24"/>
  <c r="AO72" i="24" l="1"/>
  <c r="AP78" i="24"/>
  <c r="AP83" i="24" s="1"/>
  <c r="AP86" i="24" s="1"/>
  <c r="AP72" i="24"/>
  <c r="AO86" i="24"/>
  <c r="AO87" i="24" s="1"/>
  <c r="AO90" i="24" s="1"/>
  <c r="AO88" i="24"/>
  <c r="AO84" i="24"/>
  <c r="AO89" i="24" s="1"/>
  <c r="AP88" i="24" l="1"/>
  <c r="AP84" i="24"/>
  <c r="AP89" i="24" s="1"/>
  <c r="AP87" i="24"/>
  <c r="A101" i="24" l="1"/>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A30" i="23"/>
  <c r="Z30" i="23"/>
  <c r="Y30" i="23"/>
  <c r="X30" i="23"/>
  <c r="W30" i="23"/>
  <c r="V30" i="23"/>
  <c r="U30" i="23"/>
  <c r="T30" i="23"/>
  <c r="S30" i="23"/>
  <c r="R30" i="23"/>
  <c r="Q30" i="23"/>
  <c r="P30" i="23"/>
  <c r="O30" i="23"/>
  <c r="N30" i="23"/>
  <c r="M30" i="23"/>
  <c r="L30" i="23"/>
  <c r="K30" i="23"/>
  <c r="H30" i="23"/>
  <c r="AB30" i="23" s="1"/>
  <c r="G30" i="23"/>
  <c r="F30" i="23"/>
  <c r="C30" i="23"/>
  <c r="AB29" i="23"/>
  <c r="E29" i="23"/>
  <c r="AB28" i="23"/>
  <c r="E28" i="23"/>
  <c r="AB27" i="23"/>
  <c r="E27" i="23"/>
  <c r="AB26" i="23"/>
  <c r="E26" i="23"/>
  <c r="AB25" i="23"/>
  <c r="E25" i="23"/>
  <c r="AA24" i="23"/>
  <c r="Z24" i="23"/>
  <c r="Y24" i="23"/>
  <c r="X24" i="23"/>
  <c r="W24" i="23"/>
  <c r="V24" i="23"/>
  <c r="U24" i="23"/>
  <c r="T24" i="23"/>
  <c r="S24" i="23"/>
  <c r="R24" i="23"/>
  <c r="Q24" i="23"/>
  <c r="P24" i="23"/>
  <c r="O24" i="23"/>
  <c r="L24" i="23"/>
  <c r="M24" i="23"/>
  <c r="K24" i="23"/>
  <c r="H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B24" i="23" l="1"/>
  <c r="C28" i="23"/>
  <c r="C29" i="23"/>
  <c r="E24" i="23"/>
  <c r="C24" i="23"/>
  <c r="B27" i="25" s="1"/>
  <c r="C52" i="23"/>
  <c r="E30" i="23"/>
  <c r="B64" i="25" l="1"/>
  <c r="B51" i="25"/>
  <c r="B38" i="25"/>
  <c r="B60" i="25"/>
  <c r="B47" i="25"/>
  <c r="B34" i="25"/>
  <c r="B72" i="25"/>
  <c r="B43" i="25"/>
  <c r="B68" i="25"/>
  <c r="B55" i="25"/>
  <c r="B80" i="25"/>
  <c r="B82" i="25"/>
  <c r="S23" i="12"/>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<sst xmlns="http://schemas.openxmlformats.org/spreadsheetml/2006/main" count="955" uniqueCount="637">
  <si>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</si>
  <si>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</si>
  <si>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</si>
  <si>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</si>
  <si>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</si>
  <si>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</si>
  <si>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</si>
  <si>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</si>
  <si>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</si>
  <si>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</si>
  <si>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</si>
  <si>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</si>
  <si>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</si>
  <si>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</si>
  <si>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</si>
  <si>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</si>
  <si>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</si>
  <si>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</si>
  <si>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</si>
  <si>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</si>
  <si>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</si>
  <si>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</si>
  <si>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</si>
  <si>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</si>
  <si>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</si>
  <si>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</si>
  <si>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</si>
  <si>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</si>
  <si>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</si>
  <si>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</si>
  <si>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</si>
  <si>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</si>
  <si>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</si>
  <si>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</si>
  <si>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</si>
  <si>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</si>
  <si>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</si>
  <si>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</si>
  <si>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</si>
  <si>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</si>
  <si>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</si>
  <si>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</si>
  <si>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</si>
  <si>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</si>
  <si>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</si>
  <si>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</si>
  <si>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</si>
  <si>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</si>
  <si>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</si>
  <si>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</si>
  <si>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</si>
  <si>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</si>
  <si>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</si>
  <si>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</si>
  <si>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</si>
  <si>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</si>
  <si>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</si>
  <si>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</si>
  <si>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</si>
  <si>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</si>
  <si>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</si>
  <si>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</si>
  <si>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</si>
  <si>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</si>
  <si>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</si>
  <si>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</si>
  <si>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</si>
  <si>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</si>
  <si>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</si>
  <si>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</si>
  <si>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</si>
  <si>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</si>
  <si>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</si>
  <si>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</si>
  <si>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</si>
  <si>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</si>
  <si>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</si>
  <si>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</si>
  <si>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</si>
  <si>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</si>
  <si>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</si>
  <si>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</si>
  <si>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</si>
  <si>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</si>
  <si>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</si>
  <si>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</si>
  <si>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</si>
  <si>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</si>
  <si>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</si>
  <si>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</si>
  <si>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</si>
  <si>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</si>
  <si>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</si>
  <si>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</si>
  <si>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</si>
  <si>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</si>
  <si>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</si>
  <si>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</si>
  <si>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</si>
  <si>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</si>
  <si>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</si>
  <si>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</si>
  <si>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</si>
  <si>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</si>
  <si>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</si>
  <si>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</si>
  <si>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</si>
  <si>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</si>
  <si>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</si>
  <si>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</si>
  <si>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</si>
  <si>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</si>
  <si>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</si>
  <si>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</si>
  <si>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</si>
  <si>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</si>
  <si>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</si>
  <si>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</si>
  <si>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</si>
  <si>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</si>
  <si>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</si>
  <si>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</si>
  <si>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</si>
  <si>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</si>
  <si>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</si>
  <si>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</si>
  <si>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</si>
  <si>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</si>
  <si>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</si>
  <si>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</si>
  <si>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</si>
  <si>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</si>
  <si>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</si>
  <si>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</si>
  <si>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</si>
  <si>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</si>
  <si>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</si>
  <si>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</si>
  <si>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</si>
  <si>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</si>
  <si>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</si>
  <si>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</si>
  <si>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</si>
  <si>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</si>
  <si>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</si>
  <si>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</si>
  <si>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</si>
  <si>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</si>
  <si>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</si>
  <si>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</si>
  <si>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</si>
  <si>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</si>
  <si>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</si>
  <si>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</si>
  <si>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</si>
  <si>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</si>
  <si>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</si>
  <si>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</si>
  <si>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</si>
  <si>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</si>
  <si>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</si>
  <si>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</si>
  <si>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</si>
  <si>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</si>
  <si>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</si>
  <si>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</si>
  <si>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</si>
  <si>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</si>
  <si>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</si>
  <si>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</si>
  <si>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</si>
  <si>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</si>
  <si>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</si>
  <si>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</si>
  <si>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</si>
  <si>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</si>
  <si>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</si>
  <si>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</si>
  <si>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</si>
  <si>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</si>
  <si>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</si>
  <si>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</si>
  <si>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</si>
  <si>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</si>
  <si>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</si>
  <si>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</si>
  <si>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</si>
  <si>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</si>
  <si>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</si>
  <si>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</si>
  <si>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</si>
  <si>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</si>
  <si>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</si>
  <si>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</si>
  <si>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</si>
  <si>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</si>
  <si>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</si>
  <si>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</si>
  <si>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</si>
  <si>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</si>
  <si>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</si>
  <si>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</si>
  <si>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</si>
  <si>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</si>
  <si>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</si>
  <si>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</si>
  <si>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</si>
  <si>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</si>
  <si>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</si>
  <si>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</si>
  <si>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</si>
  <si>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</si>
  <si>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</si>
  <si>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</si>
  <si>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</si>
  <si>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</si>
  <si>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</si>
  <si>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</si>
  <si>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</si>
  <si>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</si>
  <si>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</si>
  <si>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</si>
  <si>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</si>
  <si>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</si>
  <si>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</si>
  <si>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</si>
  <si>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</si>
  <si>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</si>
  <si>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</si>
  <si>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</si>
  <si>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</si>
  <si>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</si>
  <si>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</si>
  <si>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</si>
  <si>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</si>
  <si>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</si>
  <si>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</si>
  <si>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</si>
  <si>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</si>
  <si>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</si>
  <si>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</si>
  <si>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</si>
  <si>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</si>
  <si>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</si>
  <si>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</si>
  <si>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</si>
  <si>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</si>
  <si>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</si>
  <si>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</si>
  <si>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</si>
  <si>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</si>
  <si>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</si>
  <si>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</si>
  <si>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</si>
  <si>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</si>
  <si>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</si>
  <si>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</si>
  <si>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</si>
  <si>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</si>
  <si>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</si>
  <si>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</si>
  <si>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</si>
  <si>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</si>
  <si>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</si>
  <si>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</si>
  <si>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</si>
  <si>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</si>
  <si>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</si>
  <si>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</si>
  <si>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</si>
  <si>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</si>
  <si>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</si>
  <si>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</si>
  <si>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</si>
  <si>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</si>
  <si>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</si>
  <si>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</si>
  <si>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</si>
  <si>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</si>
  <si>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</si>
  <si>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</si>
  <si>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</si>
  <si>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</si>
  <si>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</si>
  <si>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</si>
  <si>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</si>
  <si>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</si>
  <si>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</si>
  <si>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</si>
  <si>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</si>
  <si>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</si>
  <si>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</si>
  <si>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</si>
  <si>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</si>
  <si>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</si>
  <si>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</si>
  <si>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</si>
  <si>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</si>
  <si>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</si>
  <si>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</si>
  <si>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</si>
  <si>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</si>
  <si>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</si>
  <si>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</si>
  <si>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</si>
  <si>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</si>
  <si>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</si>
  <si>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</si>
  <si>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</si>
  <si>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</si>
  <si>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</si>
  <si>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</si>
  <si>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</si>
  <si>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</si>
  <si>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</si>
  <si>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</si>
  <si>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</si>
  <si>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</si>
  <si>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</si>
  <si>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</si>
  <si>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</si>
  <si>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</si>
  <si>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</si>
  <si>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</si>
  <si>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</si>
  <si>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</si>
  <si>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</si>
  <si>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</si>
  <si>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</si>
  <si>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</si>
  <si>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</si>
  <si>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</si>
  <si>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</si>
  <si>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</si>
  <si>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</si>
  <si>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</si>
  <si>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</si>
  <si>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</si>
  <si>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</si>
  <si>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</si>
  <si>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</si>
  <si>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</si>
  <si>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</si>
  <si>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</si>
  <si>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</si>
  <si>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</si>
  <si>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</si>
  <si>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</si>
  <si>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</si>
  <si>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</si>
  <si>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</si>
  <si>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</si>
  <si>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</si>
  <si>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</si>
  <si>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</si>
  <si>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</si>
  <si>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</si>
  <si>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</si>
  <si>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</si>
  <si>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</si>
  <si>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</si>
  <si>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</si>
  <si>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</si>
  <si>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</si>
  <si>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</si>
  <si>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</si>
  <si>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</si>
  <si>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</si>
  <si>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</si>
  <si>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</si>
  <si>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</si>
  <si>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</si>
  <si>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</si>
  <si>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</si>
  <si>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</si>
  <si>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</si>
  <si>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</si>
  <si>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</si>
  <si>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</si>
  <si>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</si>
  <si>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</si>
  <si>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</si>
  <si>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</si>
  <si>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</si>
  <si>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</si>
  <si>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</si>
  <si>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</si>
  <si>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</si>
  <si>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</si>
  <si>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</si>
  <si>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</si>
  <si>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</si>
  <si>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</si>
  <si>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</si>
  <si>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</si>
  <si>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</si>
  <si>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</si>
  <si>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</si>
  <si>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</si>
  <si>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</si>
  <si>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</si>
  <si>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</si>
  <si>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</si>
  <si>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</si>
  <si>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</si>
  <si>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</si>
  <si>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</si>
  <si>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</si>
  <si>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</si>
  <si>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</si>
  <si>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</si>
  <si>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</si>
  <si>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</si>
  <si>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</si>
  <si>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</si>
  <si>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</si>
  <si>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</si>
  <si>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</si>
  <si>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</si>
  <si>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</si>
  <si>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</si>
  <si>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</si>
  <si>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</si>
  <si>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</si>
  <si>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</si>
  <si>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</si>
  <si>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</si>
  <si>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</si>
  <si>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</si>
  <si>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</si>
  <si>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</si>
  <si>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</si>
  <si>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</si>
  <si>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</si>
  <si>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</si>
  <si>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</si>
  <si>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</si>
  <si>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</si>
  <si>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</si>
  <si>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</si>
  <si>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</si>
  <si>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</si>
  <si>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</si>
  <si>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</si>
  <si>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</si>
  <si>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</si>
  <si>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</si>
  <si>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</si>
  <si>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</si>
  <si>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</si>
  <si>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</si>
  <si>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</si>
  <si>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</si>
  <si>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</si>
  <si>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</si>
  <si>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</si>
  <si>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</si>
  <si>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</si>
  <si>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</si>
  <si>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</si>
  <si>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</si>
  <si>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</si>
  <si>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</si>
  <si>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</si>
  <si>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</si>
  <si>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</si>
  <si>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</si>
  <si>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</si>
  <si>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</si>
  <si>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</si>
  <si>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</si>
  <si>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</si>
  <si>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</si>
  <si>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</si>
  <si>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</si>
  <si>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</si>
  <si>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</si>
  <si>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</si>
  <si>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</si>
  <si>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</si>
  <si>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</si>
  <si>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</si>
  <si>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</si>
  <si>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</si>
  <si>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</si>
  <si>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</si>
  <si>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</si>
  <si>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</si>
  <si>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</si>
  <si>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</si>
  <si>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</si>
  <si>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</si>
  <si>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</si>
  <si>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</si>
  <si>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</si>
  <si>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</si>
  <si>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</si>
  <si>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</si>
  <si>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</si>
  <si>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</si>
  <si>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</si>
  <si>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</si>
  <si>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</si>
  <si>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</si>
  <si>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</si>
  <si>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</si>
  <si>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</si>
  <si>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</si>
  <si>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</si>
  <si>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</si>
  <si>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</si>
  <si>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</si>
  <si>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</si>
  <si>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</si>
  <si>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</si>
  <si>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</si>
  <si>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</si>
  <si>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</si>
  <si>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</si>
  <si>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</si>
  <si>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</si>
  <si>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</si>
  <si>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</si>
  <si>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</si>
  <si>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</si>
  <si>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</si>
  <si>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</si>
  <si>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</si>
  <si>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</si>
  <si>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</si>
  <si>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</si>
  <si>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</si>
  <si>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</si>
  <si>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</si>
  <si>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</si>
  <si>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</si>
  <si>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</si>
  <si>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</si>
  <si>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</si>
  <si>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</si>
  <si>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</si>
  <si>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</si>
  <si>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</si>
  <si>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</si>
  <si>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</si>
  <si>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ТПн 15/0.4 кВ, строительство КЛ 15 кВ от ТПн в г.Светлый, ул.Советская (второй этап)</t>
  </si>
  <si>
    <t>Дог № 920/10/12 от 30.07.2013</t>
  </si>
  <si>
    <t>Закрыт договор</t>
  </si>
  <si>
    <t>г. Светлый, ул. Советская, кад. № 39:18:010022:233</t>
  </si>
  <si>
    <t>котельная на природном газе</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</si>
  <si>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</si>
  <si>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</si>
  <si>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</si>
  <si>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</si>
  <si>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</si>
  <si>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г. Светлый</t>
  </si>
  <si>
    <t>7.41 млн. руб.</t>
  </si>
  <si>
    <t>0.08 млн. руб.</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</si>
  <si>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</si>
  <si>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</si>
  <si>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</si>
  <si>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</si>
  <si>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</si>
  <si>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2017 г.</t>
  </si>
  <si>
    <t>Трансформатор силовой</t>
  </si>
  <si>
    <t>15/0.4кВ</t>
  </si>
  <si>
    <t>2шт. ТМГ 1000кВА 15/0.4кВ</t>
  </si>
  <si>
    <t>2.000 МВА</t>
  </si>
  <si>
    <t>КЛ</t>
  </si>
  <si>
    <t>0.600 км</t>
  </si>
  <si>
    <t>15 кВ</t>
  </si>
  <si>
    <t>новое строительство</t>
  </si>
  <si>
    <t>2.000 МВА (2.000 МВА) / 0.600 км (0.600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</si>
  <si>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</si>
  <si>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</si>
  <si>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</si>
  <si>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</si>
  <si>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</si>
  <si>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</si>
  <si>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</si>
  <si>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</si>
  <si>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</si>
  <si>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</si>
  <si>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</si>
  <si>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</si>
  <si>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</si>
  <si>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</si>
  <si>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</si>
  <si>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</si>
  <si>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</si>
  <si>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</si>
  <si>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</si>
  <si>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</si>
  <si>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</si>
  <si>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</si>
  <si>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</si>
  <si>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</si>
  <si>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</si>
  <si>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</si>
  <si>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</si>
  <si>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</si>
  <si>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</si>
  <si>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</si>
  <si>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</si>
  <si>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</si>
  <si>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</si>
  <si>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</si>
  <si>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</si>
  <si>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</si>
  <si>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</si>
  <si>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</si>
  <si>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</si>
  <si>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</si>
  <si>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</si>
  <si>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</si>
  <si>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</si>
  <si>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</si>
  <si>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</si>
  <si>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</si>
  <si>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</si>
  <si>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</si>
  <si>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</si>
  <si>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</si>
  <si>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</si>
  <si>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</si>
  <si>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</si>
  <si>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Балтийская Электромонтажная Компания      договор  № 247  от  07/04/2014-   в ценах 2014 года с НДС, млн. руб.</t>
  </si>
  <si>
    <t>Балтийская Электромонтажная Компания      договор  № 956  от  01/11/2015-   в ценах 2015 года с НДС, млн. руб.</t>
  </si>
  <si>
    <t>Нижние контакты стойки ПН в РУ 0,4 кВ ТП Новая (1 и 2 секция)</t>
  </si>
  <si>
    <t>На границе участка МКУ "Жилищно-коммунальное агентство" построить двухсекционную комплектную трансформаторную подстанцию (ТП) 15/0,4 кВ с транс             Нижние контакты стойки ПН в РУ 0,4 кВ ТП Новая (1 и 2 секция)</t>
  </si>
  <si>
    <t>F_2791</t>
  </si>
  <si>
    <t>не требуется</t>
  </si>
  <si>
    <t>нет</t>
  </si>
  <si>
    <t>1С, 2З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</si>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</sst>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6" fillId="0" borderId="0" xfId="62" applyFont="1" applyFill="1" applyBorder="1"/>
    <xf numFmtId="0" fontId="67" fillId="0" borderId="0" xfId="62" applyFont="1" applyFill="1"/>
    <xf numFmtId="0" fontId="66" fillId="0" borderId="0" xfId="62" applyFont="1" applyFill="1"/>
    <xf numFmtId="0" fontId="68" fillId="0" borderId="0" xfId="1" applyFont="1"/>
    <xf numFmtId="0" fontId="42" fillId="0" borderId="0" xfId="50" applyFont="1" applyFill="1" applyAlignment="1">
      <alignment vertical="center"/>
    </xf>
    <xf numFmtId="0" fontId="69" fillId="0" borderId="0" xfId="50" applyFont="1" applyFill="1" applyAlignment="1">
      <alignment vertical="center"/>
    </xf>
    <xf numFmtId="0" fontId="70" fillId="0" borderId="0" xfId="1" applyFont="1" applyAlignment="1">
      <alignment vertical="center"/>
    </xf>
    <xf numFmtId="0" fontId="71" fillId="0" borderId="0" xfId="1" applyFont="1" applyAlignment="1">
      <alignment vertical="center"/>
    </xf>
    <xf numFmtId="0" fontId="72" fillId="0" borderId="0" xfId="1" applyFont="1" applyAlignment="1">
      <alignment vertical="center"/>
    </xf>
    <xf numFmtId="0" fontId="68" fillId="0" borderId="0" xfId="1" applyFont="1" applyBorder="1"/>
    <xf numFmtId="0" fontId="73" fillId="0" borderId="0" xfId="1" applyFont="1"/>
    <xf numFmtId="0" fontId="7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5" fillId="0" borderId="0" xfId="67" applyFont="1" applyFill="1" applyAlignment="1">
      <alignment horizontal="left" vertical="center"/>
    </xf>
    <xf numFmtId="0" fontId="7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7"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2" fillId="0" borderId="0" xfId="67" applyNumberFormat="1" applyFont="1" applyFill="1" applyBorder="1" applyAlignment="1">
      <alignment horizontal="center" vertical="center"/>
    </xf>
    <xf numFmtId="0" fontId="80"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3" fillId="0" borderId="0" xfId="50" applyFont="1"/>
    <xf numFmtId="173" fontId="7" fillId="0" borderId="0" xfId="67" applyNumberFormat="1" applyFont="1" applyFill="1" applyAlignment="1">
      <alignment vertical="center"/>
    </xf>
    <xf numFmtId="0" fontId="72" fillId="0" borderId="47" xfId="67" applyFont="1" applyFill="1" applyBorder="1" applyAlignment="1">
      <alignment vertical="center" wrapText="1"/>
    </xf>
    <xf numFmtId="3" fontId="84" fillId="0" borderId="48" xfId="67" applyNumberFormat="1" applyFont="1" applyFill="1" applyBorder="1" applyAlignment="1">
      <alignment vertical="center"/>
    </xf>
    <xf numFmtId="3" fontId="85" fillId="0" borderId="48" xfId="67" applyNumberFormat="1" applyFont="1" applyFill="1" applyBorder="1" applyAlignment="1">
      <alignment vertical="center"/>
    </xf>
    <xf numFmtId="3" fontId="84" fillId="0" borderId="49" xfId="67" applyNumberFormat="1" applyFont="1" applyFill="1" applyBorder="1" applyAlignment="1">
      <alignment vertical="center"/>
    </xf>
    <xf numFmtId="0" fontId="66" fillId="0" borderId="47" xfId="62" applyFont="1" applyFill="1" applyBorder="1"/>
    <xf numFmtId="0" fontId="86" fillId="0" borderId="47" xfId="62" applyFont="1" applyFill="1" applyBorder="1"/>
    <xf numFmtId="3" fontId="69" fillId="0" borderId="0" xfId="67" applyNumberFormat="1" applyFont="1" applyFill="1" applyAlignment="1">
      <alignment horizontal="center" vertical="center" wrapText="1"/>
    </xf>
    <xf numFmtId="0" fontId="72" fillId="0" borderId="0" xfId="67" applyFont="1" applyFill="1" applyAlignment="1">
      <alignment vertical="center"/>
    </xf>
    <xf numFmtId="0" fontId="86" fillId="0" borderId="0" xfId="62" applyFont="1" applyFill="1"/>
    <xf numFmtId="0" fontId="72" fillId="0" borderId="0" xfId="67" applyFont="1" applyFill="1" applyAlignment="1">
      <alignment vertical="center" wrapText="1"/>
    </xf>
    <xf numFmtId="174" fontId="84" fillId="0" borderId="1" xfId="67" applyNumberFormat="1" applyFont="1" applyFill="1" applyBorder="1" applyAlignment="1">
      <alignment vertical="center"/>
    </xf>
    <xf numFmtId="0" fontId="78" fillId="0" borderId="0" xfId="67" applyFont="1" applyFill="1" applyAlignment="1">
      <alignment vertical="center" wrapText="1"/>
    </xf>
    <xf numFmtId="0" fontId="87" fillId="25" borderId="1" xfId="62" applyFont="1" applyFill="1" applyBorder="1" applyAlignment="1">
      <alignment horizontal="center" vertical="center" wrapText="1"/>
    </xf>
    <xf numFmtId="0" fontId="44" fillId="0" borderId="0" xfId="62"/>
    <xf numFmtId="0" fontId="66" fillId="0" borderId="0" xfId="62" applyFont="1"/>
    <xf numFmtId="174" fontId="67" fillId="25" borderId="1" xfId="62" applyNumberFormat="1" applyFont="1" applyFill="1" applyBorder="1" applyAlignment="1">
      <alignment horizontal="center" vertical="center" wrapText="1"/>
    </xf>
    <xf numFmtId="9" fontId="67" fillId="25" borderId="1" xfId="62" applyNumberFormat="1" applyFont="1" applyFill="1" applyBorder="1" applyAlignment="1">
      <alignment horizontal="center" vertical="center" wrapText="1"/>
    </xf>
    <xf numFmtId="4" fontId="67" fillId="25" borderId="1" xfId="62" applyNumberFormat="1" applyFont="1" applyFill="1" applyBorder="1" applyAlignment="1">
      <alignment horizontal="center" vertical="center" wrapText="1"/>
    </xf>
    <xf numFmtId="0" fontId="67"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7" fillId="0" borderId="0" xfId="62" applyFont="1" applyAlignment="1">
      <alignment wrapText="1"/>
    </xf>
    <xf numFmtId="0" fontId="67" fillId="0" borderId="1" xfId="62" applyFont="1" applyBorder="1" applyAlignment="1">
      <alignment wrapText="1"/>
    </xf>
    <xf numFmtId="4" fontId="67" fillId="27" borderId="1" xfId="62" applyNumberFormat="1" applyFont="1" applyFill="1" applyBorder="1" applyAlignment="1">
      <alignment horizontal="center"/>
    </xf>
    <xf numFmtId="3" fontId="67" fillId="27" borderId="1" xfId="62" applyNumberFormat="1" applyFont="1" applyFill="1" applyBorder="1" applyAlignment="1">
      <alignment horizontal="center"/>
    </xf>
    <xf numFmtId="0" fontId="67" fillId="0" borderId="0" xfId="62" applyFont="1" applyAlignment="1">
      <alignment horizontal="center"/>
    </xf>
    <xf numFmtId="0" fontId="67" fillId="0" borderId="7" xfId="62" applyFont="1" applyBorder="1" applyAlignment="1">
      <alignment wrapText="1"/>
    </xf>
    <xf numFmtId="3" fontId="67" fillId="0" borderId="7" xfId="62" applyNumberFormat="1" applyFont="1" applyFill="1" applyBorder="1"/>
    <xf numFmtId="0" fontId="67" fillId="0" borderId="0" xfId="62" applyFont="1" applyBorder="1" applyAlignment="1">
      <alignment horizontal="center"/>
    </xf>
    <xf numFmtId="0" fontId="67" fillId="0" borderId="0" xfId="62" applyFont="1" applyBorder="1"/>
    <xf numFmtId="4" fontId="67" fillId="0" borderId="1" xfId="62" applyNumberFormat="1" applyFont="1" applyFill="1" applyBorder="1" applyAlignment="1">
      <alignment horizontal="center"/>
    </xf>
    <xf numFmtId="4" fontId="67" fillId="26" borderId="1" xfId="62" applyNumberFormat="1" applyFont="1" applyFill="1" applyBorder="1" applyAlignment="1">
      <alignment horizontal="center"/>
    </xf>
    <xf numFmtId="4" fontId="67" fillId="0" borderId="0" xfId="62" applyNumberFormat="1" applyFont="1" applyAlignment="1">
      <alignment horizontal="center"/>
    </xf>
    <xf numFmtId="10" fontId="67"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7" fillId="0" borderId="1" xfId="62" applyFont="1" applyBorder="1" applyAlignment="1">
      <alignment horizontal="left" vertical="center" wrapText="1"/>
    </xf>
    <xf numFmtId="0" fontId="67" fillId="26" borderId="1" xfId="62" applyFont="1" applyFill="1" applyBorder="1" applyAlignment="1">
      <alignment horizontal="center"/>
    </xf>
    <xf numFmtId="0" fontId="67" fillId="0" borderId="1" xfId="62" applyFont="1" applyBorder="1"/>
    <xf numFmtId="10" fontId="67" fillId="26" borderId="1" xfId="62" applyNumberFormat="1" applyFont="1" applyFill="1" applyBorder="1"/>
    <xf numFmtId="10" fontId="67" fillId="0" borderId="1" xfId="62" applyNumberFormat="1" applyFont="1" applyBorder="1"/>
    <xf numFmtId="0" fontId="67" fillId="0" borderId="7" xfId="62" applyFont="1" applyFill="1" applyBorder="1"/>
    <xf numFmtId="0" fontId="7" fillId="0" borderId="0" xfId="67" applyFont="1" applyFill="1" applyBorder="1" applyAlignment="1">
      <alignment vertical="center" wrapText="1"/>
    </xf>
    <xf numFmtId="10" fontId="67"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6" fillId="0" borderId="4" xfId="67" applyFont="1" applyFill="1" applyBorder="1" applyAlignment="1">
      <alignment horizontal="center" vertical="center" wrapText="1"/>
    </xf>
    <xf numFmtId="0" fontId="76" fillId="0" borderId="7" xfId="67" applyFont="1" applyFill="1" applyBorder="1" applyAlignment="1">
      <alignment horizontal="center" vertical="center" wrapText="1"/>
    </xf>
    <xf numFmtId="0" fontId="76" fillId="0" borderId="3" xfId="67" applyFont="1" applyFill="1" applyBorder="1" applyAlignment="1">
      <alignment horizontal="center" vertical="center" wrapText="1"/>
    </xf>
    <xf numFmtId="4" fontId="76" fillId="0" borderId="4" xfId="67" applyNumberFormat="1" applyFont="1" applyFill="1" applyBorder="1" applyAlignment="1">
      <alignment horizontal="center" vertical="center"/>
    </xf>
    <xf numFmtId="4" fontId="76" fillId="0" borderId="3" xfId="67" applyNumberFormat="1" applyFont="1" applyFill="1" applyBorder="1" applyAlignment="1">
      <alignment horizontal="center" vertical="center"/>
    </xf>
    <xf numFmtId="3" fontId="76" fillId="0" borderId="4" xfId="67" applyNumberFormat="1" applyFont="1" applyFill="1" applyBorder="1" applyAlignment="1">
      <alignment horizontal="center" vertical="center"/>
    </xf>
    <xf numFmtId="3" fontId="76" fillId="0" borderId="3" xfId="67" applyNumberFormat="1" applyFont="1" applyFill="1" applyBorder="1" applyAlignment="1">
      <alignment horizontal="center" vertical="center"/>
    </xf>
    <xf numFmtId="0" fontId="76" fillId="0" borderId="4" xfId="67" applyFont="1" applyFill="1" applyBorder="1" applyAlignment="1">
      <alignment horizontal="center" vertical="center"/>
    </xf>
    <xf numFmtId="0" fontId="76" fillId="0" borderId="7" xfId="67" applyFont="1" applyFill="1" applyBorder="1" applyAlignment="1">
      <alignment horizontal="center" vertical="center"/>
    </xf>
    <xf numFmtId="0" fontId="76"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65"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46"/>
          <c:y val="1.8909016430749624E-2"/>
        </c:manualLayout>
      </c:layout>
      <c:overlay val="0"/>
      <c:spPr>
        <a:noFill/>
        <a:ln w="25400">
          <a:noFill/>
        </a:ln>
      </c:spPr>
    </c:title>
    <c:autoTitleDeleted val="0"/>
    <c:plotArea>
      <c:layout>
        <c:manualLayout>
          <c:layoutTarget val="inner"/>
          <c:xMode val="edge"/>
          <c:yMode val="edge"/>
          <c:x val="7.4119076549210294E-2"/>
          <c:y val="0.10288065843621413"/>
          <c:w val="0.924665856622115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7585160"/>
        <c:axId val="17585552"/>
      </c:lineChart>
      <c:catAx>
        <c:axId val="17585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585552"/>
        <c:crosses val="autoZero"/>
        <c:auto val="1"/>
        <c:lblAlgn val="ctr"/>
        <c:lblOffset val="100"/>
        <c:noMultiLvlLbl val="0"/>
      </c:catAx>
      <c:valAx>
        <c:axId val="17585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585160"/>
        <c:crosses val="autoZero"/>
        <c:crossBetween val="between"/>
      </c:valAx>
    </c:plotArea>
    <c:legend>
      <c:legendPos val="r"/>
      <c:layout>
        <c:manualLayout>
          <c:xMode val="edge"/>
          <c:yMode val="edge"/>
          <c:x val="0.30660398535709404"/>
          <c:y val="0.89000083443326861"/>
          <c:w val="0.34150970437905837"/>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11" l="0.70000000000000062" r="0.70000000000000062" t="0.750000000000006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544</v>
      </c>
      <c r="B5" s="370"/>
      <c r="C5" s="370"/>
      <c r="D5" s="178"/>
      <c r="E5" s="178"/>
      <c r="F5" s="178"/>
      <c r="G5" s="178"/>
      <c r="H5" s="178"/>
      <c r="I5" s="178"/>
      <c r="J5" s="178"/>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3" t="s">
        <v>543</v>
      </c>
      <c r="B9" s="373"/>
      <c r="C9" s="373"/>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3" t="s">
        <v>630</v>
      </c>
      <c r="B12" s="373"/>
      <c r="C12" s="373"/>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2" t="s">
        <v>545</v>
      </c>
      <c r="B15" s="372"/>
      <c r="C15" s="372"/>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525</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634</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7"/>
      <c r="B24" s="368"/>
      <c r="C24" s="36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t="s">
        <v>631</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t="s">
        <v>631</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t="s">
        <v>631</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631</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631</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632</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631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631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7"/>
      <c r="B39" s="368"/>
      <c r="C39" s="369"/>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7"/>
      <c r="B47" s="368"/>
      <c r="C47" s="3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9" customWidth="1"/>
    <col min="5" max="5" width="20.42578125" style="70" customWidth="1"/>
    <col min="6" max="6" width="18.7109375" style="70" customWidth="1"/>
    <col min="7" max="7" width="12.85546875" style="71" customWidth="1"/>
    <col min="8" max="8" width="8.5703125" style="71" customWidth="1"/>
    <col min="9" max="9" width="5.42578125" style="71" customWidth="1"/>
    <col min="10" max="10" width="8.140625" style="71" customWidth="1"/>
    <col min="11" max="11" width="8.5703125" style="71" customWidth="1"/>
    <col min="12" max="12" width="8.140625" style="70" customWidth="1"/>
    <col min="13" max="13" width="5.28515625" style="70" customWidth="1"/>
    <col min="14" max="14" width="8.5703125" style="70" customWidth="1"/>
    <col min="15" max="27" width="6.140625" style="70" customWidth="1"/>
    <col min="28" max="28" width="13.140625" style="70" customWidth="1"/>
    <col min="29" max="29" width="24.85546875" style="359" customWidth="1"/>
    <col min="30" max="16384" width="9.140625" style="70"/>
  </cols>
  <sheetData>
    <row r="1" spans="1:29" ht="18.75" x14ac:dyDescent="0.25">
      <c r="A1" s="71"/>
      <c r="B1" s="71"/>
      <c r="C1" s="71"/>
      <c r="D1" s="360"/>
      <c r="E1" s="71"/>
      <c r="F1" s="71"/>
      <c r="L1" s="71"/>
      <c r="M1" s="71"/>
      <c r="AC1" s="365" t="s">
        <v>70</v>
      </c>
    </row>
    <row r="2" spans="1:29" ht="18.75" x14ac:dyDescent="0.3">
      <c r="A2" s="71"/>
      <c r="B2" s="71"/>
      <c r="C2" s="71"/>
      <c r="D2" s="360"/>
      <c r="E2" s="71"/>
      <c r="F2" s="71"/>
      <c r="L2" s="71"/>
      <c r="M2" s="71"/>
      <c r="AC2" s="366" t="s">
        <v>11</v>
      </c>
    </row>
    <row r="3" spans="1:29" ht="18.75" x14ac:dyDescent="0.3">
      <c r="A3" s="71"/>
      <c r="B3" s="71"/>
      <c r="C3" s="71"/>
      <c r="D3" s="360"/>
      <c r="E3" s="71"/>
      <c r="F3" s="71"/>
      <c r="L3" s="71"/>
      <c r="M3" s="71"/>
      <c r="AC3" s="366" t="s">
        <v>69</v>
      </c>
    </row>
    <row r="4" spans="1:29" ht="18.75" customHeight="1" x14ac:dyDescent="0.25">
      <c r="A4" s="442" t="str">
        <f>'[3]1. паспорт местоположение'!A5:C5</f>
        <v>Год раскрытия информации: 2016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row>
    <row r="5" spans="1:29" ht="18.75" x14ac:dyDescent="0.3">
      <c r="A5" s="71"/>
      <c r="B5" s="71"/>
      <c r="C5" s="71"/>
      <c r="D5" s="360"/>
      <c r="E5" s="71"/>
      <c r="F5" s="71"/>
      <c r="L5" s="71"/>
      <c r="M5" s="71"/>
      <c r="AC5" s="366"/>
    </row>
    <row r="6" spans="1:29"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43" t="str">
        <f>'1. паспорт местоположение'!A9:C9</f>
        <v xml:space="preserve">                         АО "Янтарьэнерго"                         </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43" t="str">
        <f>'1. паспорт местоположение'!A12:C12</f>
        <v>F_2791</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1"/>
      <c r="B13" s="11"/>
      <c r="C13" s="11"/>
      <c r="D13" s="361"/>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4" t="str">
        <f>'1. паспорт местоположение'!A15:C15</f>
        <v>Строительство ТПн 15/0.4 кВ, строительство КЛ 15 кВ от ТПн в г.Светлый, ул.Советская (второй этап)</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6" t="s">
        <v>510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1"/>
      <c r="B19" s="71"/>
      <c r="C19" s="71"/>
      <c r="D19" s="360"/>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7" t="s">
        <v>193</v>
      </c>
      <c r="B20" s="447" t="s">
        <v>192</v>
      </c>
      <c r="C20" s="431" t="s">
        <v>191</v>
      </c>
      <c r="D20" s="431"/>
      <c r="E20" s="449" t="s">
        <v>190</v>
      </c>
      <c r="F20" s="449"/>
      <c r="G20" s="450" t="s">
        <v>573</v>
      </c>
      <c r="H20" s="453" t="s">
        <v>574</v>
      </c>
      <c r="I20" s="454"/>
      <c r="J20" s="454"/>
      <c r="K20" s="454"/>
      <c r="L20" s="453" t="s">
        <v>575</v>
      </c>
      <c r="M20" s="454"/>
      <c r="N20" s="454"/>
      <c r="O20" s="454"/>
      <c r="P20" s="453" t="s">
        <v>576</v>
      </c>
      <c r="Q20" s="454"/>
      <c r="R20" s="454"/>
      <c r="S20" s="454"/>
      <c r="T20" s="453" t="s">
        <v>577</v>
      </c>
      <c r="U20" s="454"/>
      <c r="V20" s="454"/>
      <c r="W20" s="454"/>
      <c r="X20" s="453" t="s">
        <v>578</v>
      </c>
      <c r="Y20" s="454"/>
      <c r="Z20" s="454"/>
      <c r="AA20" s="454"/>
      <c r="AB20" s="455" t="s">
        <v>189</v>
      </c>
      <c r="AC20" s="456"/>
      <c r="AD20" s="87"/>
      <c r="AE20" s="87"/>
      <c r="AF20" s="87"/>
    </row>
    <row r="21" spans="1:32" ht="99.75" customHeight="1" x14ac:dyDescent="0.25">
      <c r="A21" s="448"/>
      <c r="B21" s="448"/>
      <c r="C21" s="431"/>
      <c r="D21" s="431"/>
      <c r="E21" s="449"/>
      <c r="F21" s="449"/>
      <c r="G21" s="451"/>
      <c r="H21" s="459" t="s">
        <v>3</v>
      </c>
      <c r="I21" s="459"/>
      <c r="J21" s="459" t="s">
        <v>636</v>
      </c>
      <c r="K21" s="459"/>
      <c r="L21" s="459" t="s">
        <v>3</v>
      </c>
      <c r="M21" s="459"/>
      <c r="N21" s="459" t="s">
        <v>188</v>
      </c>
      <c r="O21" s="459"/>
      <c r="P21" s="459" t="s">
        <v>3</v>
      </c>
      <c r="Q21" s="459"/>
      <c r="R21" s="459" t="s">
        <v>188</v>
      </c>
      <c r="S21" s="459"/>
      <c r="T21" s="459" t="s">
        <v>3</v>
      </c>
      <c r="U21" s="459"/>
      <c r="V21" s="459" t="s">
        <v>188</v>
      </c>
      <c r="W21" s="459"/>
      <c r="X21" s="459" t="s">
        <v>3</v>
      </c>
      <c r="Y21" s="459"/>
      <c r="Z21" s="459" t="s">
        <v>188</v>
      </c>
      <c r="AA21" s="459"/>
      <c r="AB21" s="457"/>
      <c r="AC21" s="458"/>
    </row>
    <row r="22" spans="1:32" ht="89.25" customHeight="1" x14ac:dyDescent="0.25">
      <c r="A22" s="438"/>
      <c r="B22" s="438"/>
      <c r="C22" s="190" t="s">
        <v>3</v>
      </c>
      <c r="D22" s="356" t="s">
        <v>185</v>
      </c>
      <c r="E22" s="207" t="s">
        <v>579</v>
      </c>
      <c r="F22" s="86" t="s">
        <v>187</v>
      </c>
      <c r="G22" s="452"/>
      <c r="H22" s="208" t="s">
        <v>491</v>
      </c>
      <c r="I22" s="208" t="s">
        <v>492</v>
      </c>
      <c r="J22" s="208" t="s">
        <v>491</v>
      </c>
      <c r="K22" s="208" t="s">
        <v>492</v>
      </c>
      <c r="L22" s="208" t="s">
        <v>491</v>
      </c>
      <c r="M22" s="208" t="s">
        <v>492</v>
      </c>
      <c r="N22" s="208" t="s">
        <v>491</v>
      </c>
      <c r="O22" s="208" t="s">
        <v>492</v>
      </c>
      <c r="P22" s="208" t="s">
        <v>491</v>
      </c>
      <c r="Q22" s="208" t="s">
        <v>492</v>
      </c>
      <c r="R22" s="208" t="s">
        <v>491</v>
      </c>
      <c r="S22" s="208" t="s">
        <v>492</v>
      </c>
      <c r="T22" s="208" t="s">
        <v>491</v>
      </c>
      <c r="U22" s="208" t="s">
        <v>492</v>
      </c>
      <c r="V22" s="208" t="s">
        <v>491</v>
      </c>
      <c r="W22" s="208" t="s">
        <v>492</v>
      </c>
      <c r="X22" s="208" t="s">
        <v>491</v>
      </c>
      <c r="Y22" s="208" t="s">
        <v>492</v>
      </c>
      <c r="Z22" s="208" t="s">
        <v>491</v>
      </c>
      <c r="AA22" s="208" t="s">
        <v>492</v>
      </c>
      <c r="AB22" s="190" t="s">
        <v>186</v>
      </c>
      <c r="AC22" s="356" t="s">
        <v>185</v>
      </c>
    </row>
    <row r="23" spans="1:32" ht="19.5" customHeight="1" x14ac:dyDescent="0.25">
      <c r="A23" s="189">
        <v>1</v>
      </c>
      <c r="B23" s="189">
        <f>A23+1</f>
        <v>2</v>
      </c>
      <c r="C23" s="189">
        <f t="shared" ref="C23:AC23" si="0">B23+1</f>
        <v>3</v>
      </c>
      <c r="D23" s="355">
        <f t="shared" si="0"/>
        <v>4</v>
      </c>
      <c r="E23" s="189">
        <f t="shared" si="0"/>
        <v>5</v>
      </c>
      <c r="F23" s="189">
        <f t="shared" si="0"/>
        <v>6</v>
      </c>
      <c r="G23" s="189">
        <f t="shared" si="0"/>
        <v>7</v>
      </c>
      <c r="H23" s="189">
        <f t="shared" si="0"/>
        <v>8</v>
      </c>
      <c r="I23" s="189">
        <f t="shared" si="0"/>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c r="V23" s="189">
        <f t="shared" si="0"/>
        <v>22</v>
      </c>
      <c r="W23" s="189">
        <f t="shared" si="0"/>
        <v>23</v>
      </c>
      <c r="X23" s="189">
        <f t="shared" si="0"/>
        <v>24</v>
      </c>
      <c r="Y23" s="189">
        <f t="shared" si="0"/>
        <v>25</v>
      </c>
      <c r="Z23" s="189">
        <f t="shared" si="0"/>
        <v>26</v>
      </c>
      <c r="AA23" s="189">
        <f t="shared" si="0"/>
        <v>27</v>
      </c>
      <c r="AB23" s="189">
        <f>AA23+1</f>
        <v>28</v>
      </c>
      <c r="AC23" s="355">
        <f t="shared" si="0"/>
        <v>29</v>
      </c>
    </row>
    <row r="24" spans="1:32" s="359" customFormat="1" ht="47.25" customHeight="1" x14ac:dyDescent="0.25">
      <c r="A24" s="84">
        <v>1</v>
      </c>
      <c r="B24" s="83" t="s">
        <v>184</v>
      </c>
      <c r="C24" s="495">
        <f>SUM(C25:C29)</f>
        <v>7.8245800000000001</v>
      </c>
      <c r="D24" s="495"/>
      <c r="E24" s="495">
        <f t="shared" ref="E24:AA24" si="1">SUM(E25:E29)</f>
        <v>7.7006799999999984</v>
      </c>
      <c r="F24" s="495">
        <f t="shared" si="1"/>
        <v>0</v>
      </c>
      <c r="G24" s="495">
        <f t="shared" si="1"/>
        <v>0.28809001000000001</v>
      </c>
      <c r="H24" s="495">
        <f>SUM(H25:H29)</f>
        <v>2.4125899899999981</v>
      </c>
      <c r="I24" s="495">
        <f t="shared" ref="I24:J24" si="2">SUM(I25:I29)</f>
        <v>0</v>
      </c>
      <c r="J24" s="495">
        <f t="shared" si="2"/>
        <v>2.8523458976271203</v>
      </c>
      <c r="K24" s="495">
        <f t="shared" si="1"/>
        <v>2.7579458976271201</v>
      </c>
      <c r="L24" s="495">
        <f>SUM(L25:L29)</f>
        <v>5</v>
      </c>
      <c r="M24" s="495">
        <f t="shared" si="1"/>
        <v>0</v>
      </c>
      <c r="N24" s="495"/>
      <c r="O24" s="495">
        <f t="shared" si="1"/>
        <v>0</v>
      </c>
      <c r="P24" s="495">
        <f t="shared" si="1"/>
        <v>0</v>
      </c>
      <c r="Q24" s="495">
        <f t="shared" si="1"/>
        <v>0</v>
      </c>
      <c r="R24" s="495">
        <f t="shared" si="1"/>
        <v>0</v>
      </c>
      <c r="S24" s="495">
        <f t="shared" si="1"/>
        <v>0</v>
      </c>
      <c r="T24" s="495">
        <f t="shared" si="1"/>
        <v>0</v>
      </c>
      <c r="U24" s="495">
        <f t="shared" si="1"/>
        <v>0</v>
      </c>
      <c r="V24" s="495">
        <f t="shared" si="1"/>
        <v>0</v>
      </c>
      <c r="W24" s="495">
        <f t="shared" si="1"/>
        <v>0</v>
      </c>
      <c r="X24" s="495">
        <f t="shared" si="1"/>
        <v>0</v>
      </c>
      <c r="Y24" s="495">
        <f t="shared" si="1"/>
        <v>0</v>
      </c>
      <c r="Z24" s="495">
        <f t="shared" si="1"/>
        <v>0</v>
      </c>
      <c r="AA24" s="495">
        <f t="shared" si="1"/>
        <v>0</v>
      </c>
      <c r="AB24" s="495">
        <f>SUM(AB25:AB29)</f>
        <v>7.412589989999999</v>
      </c>
      <c r="AC24" s="495"/>
    </row>
    <row r="25" spans="1:32" ht="24" customHeight="1" x14ac:dyDescent="0.25">
      <c r="A25" s="81" t="s">
        <v>183</v>
      </c>
      <c r="B25" s="56" t="s">
        <v>182</v>
      </c>
      <c r="C25" s="495">
        <v>0</v>
      </c>
      <c r="D25" s="495"/>
      <c r="E25" s="497">
        <f>G25+H25+L25+R25+V25+Z25</f>
        <v>0</v>
      </c>
      <c r="F25" s="497">
        <v>0</v>
      </c>
      <c r="G25" s="496">
        <v>0</v>
      </c>
      <c r="H25" s="496">
        <v>0</v>
      </c>
      <c r="I25" s="496">
        <v>0</v>
      </c>
      <c r="J25" s="496"/>
      <c r="K25" s="496">
        <v>0</v>
      </c>
      <c r="L25" s="496">
        <v>0</v>
      </c>
      <c r="M25" s="496">
        <v>0</v>
      </c>
      <c r="N25" s="496"/>
      <c r="O25" s="496">
        <v>0</v>
      </c>
      <c r="P25" s="496">
        <v>0</v>
      </c>
      <c r="Q25" s="496">
        <v>0</v>
      </c>
      <c r="R25" s="496">
        <v>0</v>
      </c>
      <c r="S25" s="496">
        <v>0</v>
      </c>
      <c r="T25" s="496">
        <v>0</v>
      </c>
      <c r="U25" s="496">
        <v>0</v>
      </c>
      <c r="V25" s="496">
        <v>0</v>
      </c>
      <c r="W25" s="496">
        <v>0</v>
      </c>
      <c r="X25" s="496">
        <v>0</v>
      </c>
      <c r="Y25" s="496">
        <v>0</v>
      </c>
      <c r="Z25" s="496">
        <v>0</v>
      </c>
      <c r="AA25" s="496">
        <v>0</v>
      </c>
      <c r="AB25" s="495">
        <f>H25+L25+R25+V25+Z25</f>
        <v>0</v>
      </c>
      <c r="AC25" s="495"/>
    </row>
    <row r="26" spans="1:32" x14ac:dyDescent="0.25">
      <c r="A26" s="81" t="s">
        <v>181</v>
      </c>
      <c r="B26" s="56" t="s">
        <v>180</v>
      </c>
      <c r="C26" s="495">
        <v>0</v>
      </c>
      <c r="D26" s="495"/>
      <c r="E26" s="497">
        <f>G26+H26+L26+R26+V26+Z26</f>
        <v>0</v>
      </c>
      <c r="F26" s="496">
        <v>0</v>
      </c>
      <c r="G26" s="496">
        <v>0</v>
      </c>
      <c r="H26" s="496">
        <v>0</v>
      </c>
      <c r="I26" s="496">
        <v>0</v>
      </c>
      <c r="J26" s="496"/>
      <c r="K26" s="496">
        <v>0</v>
      </c>
      <c r="L26" s="496">
        <v>0</v>
      </c>
      <c r="M26" s="496">
        <v>0</v>
      </c>
      <c r="N26" s="496"/>
      <c r="O26" s="496">
        <v>0</v>
      </c>
      <c r="P26" s="496">
        <v>0</v>
      </c>
      <c r="Q26" s="496">
        <v>0</v>
      </c>
      <c r="R26" s="496">
        <v>0</v>
      </c>
      <c r="S26" s="496">
        <v>0</v>
      </c>
      <c r="T26" s="496">
        <v>0</v>
      </c>
      <c r="U26" s="496">
        <v>0</v>
      </c>
      <c r="V26" s="496">
        <v>0</v>
      </c>
      <c r="W26" s="496">
        <v>0</v>
      </c>
      <c r="X26" s="496">
        <v>0</v>
      </c>
      <c r="Y26" s="496">
        <v>0</v>
      </c>
      <c r="Z26" s="496">
        <v>0</v>
      </c>
      <c r="AA26" s="496">
        <v>0</v>
      </c>
      <c r="AB26" s="495">
        <f>H26+L26+R26+V26+Z26</f>
        <v>0</v>
      </c>
      <c r="AC26" s="495"/>
    </row>
    <row r="27" spans="1:32" ht="31.5" x14ac:dyDescent="0.25">
      <c r="A27" s="81" t="s">
        <v>179</v>
      </c>
      <c r="B27" s="56" t="s">
        <v>447</v>
      </c>
      <c r="C27" s="495">
        <v>0</v>
      </c>
      <c r="D27" s="495"/>
      <c r="E27" s="497">
        <f>G27+H27+L27+R27+V27+Z27</f>
        <v>0</v>
      </c>
      <c r="F27" s="496">
        <v>0</v>
      </c>
      <c r="G27" s="496">
        <v>0</v>
      </c>
      <c r="H27" s="496">
        <v>0</v>
      </c>
      <c r="I27" s="496">
        <v>0</v>
      </c>
      <c r="J27" s="496"/>
      <c r="K27" s="496"/>
      <c r="L27" s="496"/>
      <c r="M27" s="496">
        <v>0</v>
      </c>
      <c r="N27" s="496"/>
      <c r="O27" s="496">
        <v>0</v>
      </c>
      <c r="P27" s="496">
        <v>0</v>
      </c>
      <c r="Q27" s="496">
        <v>0</v>
      </c>
      <c r="R27" s="496">
        <v>0</v>
      </c>
      <c r="S27" s="496">
        <v>0</v>
      </c>
      <c r="T27" s="496">
        <v>0</v>
      </c>
      <c r="U27" s="496">
        <v>0</v>
      </c>
      <c r="V27" s="496">
        <v>0</v>
      </c>
      <c r="W27" s="496">
        <v>0</v>
      </c>
      <c r="X27" s="496">
        <v>0</v>
      </c>
      <c r="Y27" s="496">
        <v>0</v>
      </c>
      <c r="Z27" s="496">
        <v>0</v>
      </c>
      <c r="AA27" s="496">
        <v>0</v>
      </c>
      <c r="AB27" s="495">
        <f>H27+L27+R27+V27+Z27</f>
        <v>0</v>
      </c>
      <c r="AC27" s="495"/>
    </row>
    <row r="28" spans="1:32" x14ac:dyDescent="0.25">
      <c r="A28" s="81" t="s">
        <v>178</v>
      </c>
      <c r="B28" s="56" t="s">
        <v>580</v>
      </c>
      <c r="C28" s="495">
        <f>C30</f>
        <v>6.6309999999999993</v>
      </c>
      <c r="D28" s="495"/>
      <c r="E28" s="497">
        <f>G28+H28+L28+R28+V28+Z28</f>
        <v>6.5259999999999989</v>
      </c>
      <c r="F28" s="496">
        <v>0</v>
      </c>
      <c r="G28" s="496">
        <f>0.28809001/1.18</f>
        <v>0.24414407627118645</v>
      </c>
      <c r="H28" s="496">
        <v>2.0445677881355917</v>
      </c>
      <c r="I28" s="496">
        <v>0</v>
      </c>
      <c r="J28" s="496">
        <v>2.4321974576271201</v>
      </c>
      <c r="K28" s="496">
        <f>J28-0.08</f>
        <v>2.3521974576271201</v>
      </c>
      <c r="L28" s="496">
        <v>4.2372881355932206</v>
      </c>
      <c r="M28" s="496">
        <v>0</v>
      </c>
      <c r="N28" s="496"/>
      <c r="O28" s="496">
        <v>0</v>
      </c>
      <c r="P28" s="496">
        <v>0</v>
      </c>
      <c r="Q28" s="496">
        <v>0</v>
      </c>
      <c r="R28" s="496">
        <v>0</v>
      </c>
      <c r="S28" s="496">
        <v>0</v>
      </c>
      <c r="T28" s="496">
        <v>0</v>
      </c>
      <c r="U28" s="496">
        <v>0</v>
      </c>
      <c r="V28" s="496">
        <v>0</v>
      </c>
      <c r="W28" s="496">
        <v>0</v>
      </c>
      <c r="X28" s="496">
        <v>0</v>
      </c>
      <c r="Y28" s="496">
        <v>0</v>
      </c>
      <c r="Z28" s="496">
        <v>0</v>
      </c>
      <c r="AA28" s="496">
        <v>0</v>
      </c>
      <c r="AB28" s="495">
        <f>H28+L28+R28+V28+Z28</f>
        <v>6.2818559237288127</v>
      </c>
      <c r="AC28" s="495"/>
    </row>
    <row r="29" spans="1:32" x14ac:dyDescent="0.25">
      <c r="A29" s="81" t="s">
        <v>177</v>
      </c>
      <c r="B29" s="85" t="s">
        <v>176</v>
      </c>
      <c r="C29" s="495">
        <f>7.82458-C30</f>
        <v>1.1935800000000008</v>
      </c>
      <c r="D29" s="495"/>
      <c r="E29" s="497">
        <f>G29+H29+L29+R29+V29+Z29</f>
        <v>1.1746799999999993</v>
      </c>
      <c r="F29" s="496">
        <v>0</v>
      </c>
      <c r="G29" s="496">
        <f>0.28809001/1.18*0.18</f>
        <v>4.3945933728813558E-2</v>
      </c>
      <c r="H29" s="496">
        <v>0.36802220186440637</v>
      </c>
      <c r="I29" s="496">
        <v>0</v>
      </c>
      <c r="J29" s="496">
        <v>0.42014844000000001</v>
      </c>
      <c r="K29" s="496">
        <f>J29-0.0144</f>
        <v>0.40574843999999999</v>
      </c>
      <c r="L29" s="496">
        <v>0.76271186440677941</v>
      </c>
      <c r="M29" s="496">
        <v>0</v>
      </c>
      <c r="N29" s="496"/>
      <c r="O29" s="496">
        <v>0</v>
      </c>
      <c r="P29" s="496">
        <v>0</v>
      </c>
      <c r="Q29" s="496">
        <v>0</v>
      </c>
      <c r="R29" s="496">
        <v>0</v>
      </c>
      <c r="S29" s="496">
        <v>0</v>
      </c>
      <c r="T29" s="496">
        <v>0</v>
      </c>
      <c r="U29" s="496">
        <v>0</v>
      </c>
      <c r="V29" s="496">
        <v>0</v>
      </c>
      <c r="W29" s="496">
        <v>0</v>
      </c>
      <c r="X29" s="496">
        <v>0</v>
      </c>
      <c r="Y29" s="496">
        <v>0</v>
      </c>
      <c r="Z29" s="496">
        <v>0</v>
      </c>
      <c r="AA29" s="496">
        <v>0</v>
      </c>
      <c r="AB29" s="495">
        <f>H29+L29+R29+V29+Z29</f>
        <v>1.1307340662711858</v>
      </c>
      <c r="AC29" s="495"/>
    </row>
    <row r="30" spans="1:32" s="359" customFormat="1" ht="47.25" x14ac:dyDescent="0.25">
      <c r="A30" s="84" t="s">
        <v>64</v>
      </c>
      <c r="B30" s="83" t="s">
        <v>175</v>
      </c>
      <c r="C30" s="495">
        <f>SUM(C31:C34)</f>
        <v>6.6309999999999993</v>
      </c>
      <c r="D30" s="495"/>
      <c r="E30" s="498">
        <f>G30+H30+N30+R30+V30+Z30</f>
        <v>6.2311399999999999</v>
      </c>
      <c r="F30" s="495">
        <f t="shared" ref="F30:AA30" si="3">SUM(F31:F34)</f>
        <v>0</v>
      </c>
      <c r="G30" s="495">
        <f t="shared" si="3"/>
        <v>6.150500000000001</v>
      </c>
      <c r="H30" s="495">
        <f>SUM(H31:H34)</f>
        <v>8.0639999999998935E-2</v>
      </c>
      <c r="I30" s="495">
        <f t="shared" ref="I30:J30" si="4">SUM(I31:I34)</f>
        <v>0</v>
      </c>
      <c r="J30" s="495">
        <f t="shared" si="4"/>
        <v>0.08</v>
      </c>
      <c r="K30" s="495">
        <f t="shared" si="3"/>
        <v>0</v>
      </c>
      <c r="L30" s="495">
        <f t="shared" si="3"/>
        <v>0</v>
      </c>
      <c r="M30" s="495">
        <f t="shared" si="3"/>
        <v>0</v>
      </c>
      <c r="N30" s="495">
        <f t="shared" si="3"/>
        <v>0</v>
      </c>
      <c r="O30" s="495">
        <f t="shared" si="3"/>
        <v>0</v>
      </c>
      <c r="P30" s="495">
        <f t="shared" si="3"/>
        <v>0</v>
      </c>
      <c r="Q30" s="495">
        <f t="shared" si="3"/>
        <v>0</v>
      </c>
      <c r="R30" s="495">
        <f t="shared" si="3"/>
        <v>0</v>
      </c>
      <c r="S30" s="495">
        <f t="shared" si="3"/>
        <v>0</v>
      </c>
      <c r="T30" s="495">
        <f t="shared" si="3"/>
        <v>0</v>
      </c>
      <c r="U30" s="495">
        <f t="shared" si="3"/>
        <v>0</v>
      </c>
      <c r="V30" s="495">
        <f t="shared" si="3"/>
        <v>0</v>
      </c>
      <c r="W30" s="495">
        <f t="shared" si="3"/>
        <v>0</v>
      </c>
      <c r="X30" s="495">
        <f t="shared" si="3"/>
        <v>0</v>
      </c>
      <c r="Y30" s="495">
        <f t="shared" si="3"/>
        <v>0</v>
      </c>
      <c r="Z30" s="495">
        <f t="shared" si="3"/>
        <v>0</v>
      </c>
      <c r="AA30" s="495">
        <f t="shared" si="3"/>
        <v>0</v>
      </c>
      <c r="AB30" s="495">
        <f>H30+N30+R30+V30+Z30</f>
        <v>8.0639999999998935E-2</v>
      </c>
      <c r="AC30" s="495"/>
    </row>
    <row r="31" spans="1:32" x14ac:dyDescent="0.25">
      <c r="A31" s="84" t="s">
        <v>174</v>
      </c>
      <c r="B31" s="56" t="s">
        <v>173</v>
      </c>
      <c r="C31" s="495">
        <v>0.29486000000000001</v>
      </c>
      <c r="D31" s="495"/>
      <c r="E31" s="496">
        <v>0</v>
      </c>
      <c r="F31" s="496">
        <v>0</v>
      </c>
      <c r="G31" s="496">
        <v>0</v>
      </c>
      <c r="H31" s="496">
        <v>0</v>
      </c>
      <c r="I31" s="496">
        <v>0</v>
      </c>
      <c r="J31" s="496"/>
      <c r="K31" s="496">
        <v>0</v>
      </c>
      <c r="L31" s="496">
        <v>0</v>
      </c>
      <c r="M31" s="496">
        <v>0</v>
      </c>
      <c r="N31" s="496">
        <v>0</v>
      </c>
      <c r="O31" s="496">
        <v>0</v>
      </c>
      <c r="P31" s="496">
        <v>0</v>
      </c>
      <c r="Q31" s="496">
        <v>0</v>
      </c>
      <c r="R31" s="496">
        <v>0</v>
      </c>
      <c r="S31" s="496">
        <v>0</v>
      </c>
      <c r="T31" s="496">
        <v>0</v>
      </c>
      <c r="U31" s="496">
        <v>0</v>
      </c>
      <c r="V31" s="496">
        <v>0</v>
      </c>
      <c r="W31" s="496">
        <v>0</v>
      </c>
      <c r="X31" s="496">
        <v>0</v>
      </c>
      <c r="Y31" s="496">
        <v>0</v>
      </c>
      <c r="Z31" s="496">
        <v>0</v>
      </c>
      <c r="AA31" s="496">
        <v>0</v>
      </c>
      <c r="AB31" s="495">
        <f>H31+N31+R31+V31+Z31</f>
        <v>0</v>
      </c>
      <c r="AC31" s="495"/>
    </row>
    <row r="32" spans="1:32" ht="31.5" x14ac:dyDescent="0.25">
      <c r="A32" s="84" t="s">
        <v>172</v>
      </c>
      <c r="B32" s="56" t="s">
        <v>171</v>
      </c>
      <c r="C32" s="495">
        <v>2.2549999999999999</v>
      </c>
      <c r="D32" s="495"/>
      <c r="E32" s="496">
        <v>0</v>
      </c>
      <c r="F32" s="496">
        <v>0</v>
      </c>
      <c r="G32" s="496">
        <v>2.177289</v>
      </c>
      <c r="H32" s="496">
        <v>0</v>
      </c>
      <c r="I32" s="496">
        <v>0</v>
      </c>
      <c r="J32" s="496"/>
      <c r="K32" s="496">
        <v>0</v>
      </c>
      <c r="L32" s="496">
        <v>0</v>
      </c>
      <c r="M32" s="496">
        <v>0</v>
      </c>
      <c r="N32" s="496">
        <v>0</v>
      </c>
      <c r="O32" s="496">
        <v>0</v>
      </c>
      <c r="P32" s="496">
        <v>0</v>
      </c>
      <c r="Q32" s="496">
        <v>0</v>
      </c>
      <c r="R32" s="496">
        <v>0</v>
      </c>
      <c r="S32" s="496">
        <v>0</v>
      </c>
      <c r="T32" s="496">
        <v>0</v>
      </c>
      <c r="U32" s="496">
        <v>0</v>
      </c>
      <c r="V32" s="496">
        <v>0</v>
      </c>
      <c r="W32" s="496">
        <v>0</v>
      </c>
      <c r="X32" s="496">
        <v>0</v>
      </c>
      <c r="Y32" s="496">
        <v>0</v>
      </c>
      <c r="Z32" s="496">
        <v>0</v>
      </c>
      <c r="AA32" s="496">
        <v>0</v>
      </c>
      <c r="AB32" s="495">
        <f>H32+N32+R32+V32+Z32</f>
        <v>0</v>
      </c>
      <c r="AC32" s="495"/>
    </row>
    <row r="33" spans="1:29" x14ac:dyDescent="0.25">
      <c r="A33" s="84" t="s">
        <v>170</v>
      </c>
      <c r="B33" s="56" t="s">
        <v>169</v>
      </c>
      <c r="C33" s="495">
        <v>3.8959999999999999</v>
      </c>
      <c r="D33" s="495"/>
      <c r="E33" s="496">
        <v>0</v>
      </c>
      <c r="F33" s="496">
        <v>0</v>
      </c>
      <c r="G33" s="496">
        <v>3.8963420000000002</v>
      </c>
      <c r="H33" s="496">
        <v>0</v>
      </c>
      <c r="I33" s="496">
        <v>0</v>
      </c>
      <c r="J33" s="496"/>
      <c r="K33" s="496">
        <v>0</v>
      </c>
      <c r="L33" s="496">
        <v>0</v>
      </c>
      <c r="M33" s="496">
        <v>0</v>
      </c>
      <c r="N33" s="496">
        <v>0</v>
      </c>
      <c r="O33" s="496">
        <v>0</v>
      </c>
      <c r="P33" s="496">
        <v>0</v>
      </c>
      <c r="Q33" s="496">
        <v>0</v>
      </c>
      <c r="R33" s="496">
        <v>0</v>
      </c>
      <c r="S33" s="496">
        <v>0</v>
      </c>
      <c r="T33" s="496">
        <v>0</v>
      </c>
      <c r="U33" s="496">
        <v>0</v>
      </c>
      <c r="V33" s="496">
        <v>0</v>
      </c>
      <c r="W33" s="496">
        <v>0</v>
      </c>
      <c r="X33" s="496">
        <v>0</v>
      </c>
      <c r="Y33" s="496">
        <v>0</v>
      </c>
      <c r="Z33" s="496">
        <v>0</v>
      </c>
      <c r="AA33" s="496">
        <v>0</v>
      </c>
      <c r="AB33" s="495">
        <f>H33+N33+R33+V33+Z33</f>
        <v>0</v>
      </c>
      <c r="AC33" s="495"/>
    </row>
    <row r="34" spans="1:29" x14ac:dyDescent="0.25">
      <c r="A34" s="84" t="s">
        <v>168</v>
      </c>
      <c r="B34" s="56" t="s">
        <v>167</v>
      </c>
      <c r="C34" s="495">
        <v>0.18513999999999964</v>
      </c>
      <c r="D34" s="495"/>
      <c r="E34" s="496">
        <v>0</v>
      </c>
      <c r="F34" s="496">
        <v>0</v>
      </c>
      <c r="G34" s="496">
        <v>7.6869000000000007E-2</v>
      </c>
      <c r="H34" s="496">
        <v>8.0639999999998935E-2</v>
      </c>
      <c r="I34" s="496">
        <v>0</v>
      </c>
      <c r="J34" s="496">
        <v>0.08</v>
      </c>
      <c r="K34" s="496">
        <v>0</v>
      </c>
      <c r="L34" s="496">
        <v>0</v>
      </c>
      <c r="M34" s="496">
        <v>0</v>
      </c>
      <c r="N34" s="496">
        <v>0</v>
      </c>
      <c r="O34" s="496">
        <v>0</v>
      </c>
      <c r="P34" s="496">
        <v>0</v>
      </c>
      <c r="Q34" s="496">
        <v>0</v>
      </c>
      <c r="R34" s="496">
        <v>0</v>
      </c>
      <c r="S34" s="496">
        <v>0</v>
      </c>
      <c r="T34" s="496">
        <v>0</v>
      </c>
      <c r="U34" s="496">
        <v>0</v>
      </c>
      <c r="V34" s="496">
        <v>0</v>
      </c>
      <c r="W34" s="496">
        <v>0</v>
      </c>
      <c r="X34" s="496">
        <v>0</v>
      </c>
      <c r="Y34" s="496">
        <v>0</v>
      </c>
      <c r="Z34" s="496">
        <v>0</v>
      </c>
      <c r="AA34" s="496">
        <v>0</v>
      </c>
      <c r="AB34" s="495">
        <f>H34+N34+R34+V34+Z34</f>
        <v>8.0639999999998935E-2</v>
      </c>
      <c r="AC34" s="495"/>
    </row>
    <row r="35" spans="1:29" s="359" customFormat="1" ht="31.5" x14ac:dyDescent="0.25">
      <c r="A35" s="84" t="s">
        <v>63</v>
      </c>
      <c r="B35" s="83" t="s">
        <v>166</v>
      </c>
      <c r="C35" s="495">
        <v>0</v>
      </c>
      <c r="D35" s="495">
        <v>0</v>
      </c>
      <c r="E35" s="495">
        <v>0</v>
      </c>
      <c r="F35" s="495">
        <v>0</v>
      </c>
      <c r="G35" s="495">
        <v>0</v>
      </c>
      <c r="H35" s="495">
        <v>0</v>
      </c>
      <c r="I35" s="495">
        <v>0</v>
      </c>
      <c r="J35" s="495">
        <v>0</v>
      </c>
      <c r="K35" s="495">
        <v>0</v>
      </c>
      <c r="L35" s="495">
        <v>0</v>
      </c>
      <c r="M35" s="495">
        <v>0</v>
      </c>
      <c r="N35" s="495">
        <v>0</v>
      </c>
      <c r="O35" s="495">
        <v>0</v>
      </c>
      <c r="P35" s="495">
        <v>0</v>
      </c>
      <c r="Q35" s="495">
        <v>0</v>
      </c>
      <c r="R35" s="495">
        <v>0</v>
      </c>
      <c r="S35" s="495">
        <v>0</v>
      </c>
      <c r="T35" s="495">
        <v>0</v>
      </c>
      <c r="U35" s="495">
        <v>0</v>
      </c>
      <c r="V35" s="495">
        <v>0</v>
      </c>
      <c r="W35" s="495">
        <v>0</v>
      </c>
      <c r="X35" s="495">
        <v>0</v>
      </c>
      <c r="Y35" s="495">
        <v>0</v>
      </c>
      <c r="Z35" s="495">
        <v>0</v>
      </c>
      <c r="AA35" s="495">
        <v>0</v>
      </c>
      <c r="AB35" s="495">
        <v>0</v>
      </c>
      <c r="AC35" s="498">
        <v>0</v>
      </c>
    </row>
    <row r="36" spans="1:29" ht="31.5" x14ac:dyDescent="0.25">
      <c r="A36" s="81" t="s">
        <v>165</v>
      </c>
      <c r="B36" s="80" t="s">
        <v>164</v>
      </c>
      <c r="C36" s="499">
        <v>0</v>
      </c>
      <c r="D36" s="495">
        <v>0</v>
      </c>
      <c r="E36" s="496">
        <v>0</v>
      </c>
      <c r="F36" s="496">
        <v>0</v>
      </c>
      <c r="G36" s="496">
        <v>0</v>
      </c>
      <c r="H36" s="496">
        <v>0</v>
      </c>
      <c r="I36" s="496">
        <v>0</v>
      </c>
      <c r="J36" s="496">
        <v>0</v>
      </c>
      <c r="K36" s="496">
        <v>0</v>
      </c>
      <c r="L36" s="496">
        <v>0</v>
      </c>
      <c r="M36" s="496">
        <v>0</v>
      </c>
      <c r="N36" s="496">
        <v>0</v>
      </c>
      <c r="O36" s="496">
        <v>0</v>
      </c>
      <c r="P36" s="496">
        <v>0</v>
      </c>
      <c r="Q36" s="496">
        <v>0</v>
      </c>
      <c r="R36" s="496">
        <v>0</v>
      </c>
      <c r="S36" s="496">
        <v>0</v>
      </c>
      <c r="T36" s="496">
        <v>0</v>
      </c>
      <c r="U36" s="496">
        <v>0</v>
      </c>
      <c r="V36" s="496">
        <v>0</v>
      </c>
      <c r="W36" s="496">
        <v>0</v>
      </c>
      <c r="X36" s="496">
        <v>0</v>
      </c>
      <c r="Y36" s="496">
        <v>0</v>
      </c>
      <c r="Z36" s="496">
        <v>0</v>
      </c>
      <c r="AA36" s="496">
        <v>0</v>
      </c>
      <c r="AB36" s="496">
        <v>0</v>
      </c>
      <c r="AC36" s="495">
        <f t="shared" ref="AC36:AC42" si="5">J36+N36+R36+V36+Z36</f>
        <v>0</v>
      </c>
    </row>
    <row r="37" spans="1:29" x14ac:dyDescent="0.25">
      <c r="A37" s="81" t="s">
        <v>163</v>
      </c>
      <c r="B37" s="80" t="s">
        <v>153</v>
      </c>
      <c r="C37" s="495">
        <v>2</v>
      </c>
      <c r="D37" s="495"/>
      <c r="E37" s="496">
        <f>G37+H37+N37+R37+V37+Z37</f>
        <v>2</v>
      </c>
      <c r="F37" s="496">
        <v>0</v>
      </c>
      <c r="G37" s="496">
        <v>0</v>
      </c>
      <c r="H37" s="496">
        <v>2</v>
      </c>
      <c r="I37" s="496">
        <v>0</v>
      </c>
      <c r="J37" s="496"/>
      <c r="K37" s="496">
        <v>0</v>
      </c>
      <c r="L37" s="496">
        <v>0</v>
      </c>
      <c r="M37" s="496">
        <v>0</v>
      </c>
      <c r="N37" s="496">
        <v>0</v>
      </c>
      <c r="O37" s="496">
        <v>0</v>
      </c>
      <c r="P37" s="496">
        <v>0</v>
      </c>
      <c r="Q37" s="496">
        <v>0</v>
      </c>
      <c r="R37" s="496">
        <v>0</v>
      </c>
      <c r="S37" s="496">
        <v>0</v>
      </c>
      <c r="T37" s="496">
        <v>0</v>
      </c>
      <c r="U37" s="496">
        <v>0</v>
      </c>
      <c r="V37" s="496">
        <v>0</v>
      </c>
      <c r="W37" s="496">
        <v>0</v>
      </c>
      <c r="X37" s="496">
        <v>0</v>
      </c>
      <c r="Y37" s="496">
        <v>0</v>
      </c>
      <c r="Z37" s="496">
        <v>0</v>
      </c>
      <c r="AA37" s="496">
        <v>0</v>
      </c>
      <c r="AB37" s="495">
        <f>H37+N37+R37+V37+Z37</f>
        <v>2</v>
      </c>
      <c r="AC37" s="495"/>
    </row>
    <row r="38" spans="1:29" x14ac:dyDescent="0.25">
      <c r="A38" s="81" t="s">
        <v>162</v>
      </c>
      <c r="B38" s="80" t="s">
        <v>151</v>
      </c>
      <c r="C38" s="495">
        <v>0</v>
      </c>
      <c r="D38" s="495"/>
      <c r="E38" s="496">
        <v>0</v>
      </c>
      <c r="F38" s="496">
        <v>0</v>
      </c>
      <c r="G38" s="496">
        <v>0</v>
      </c>
      <c r="H38" s="496">
        <v>0</v>
      </c>
      <c r="I38" s="496">
        <v>0</v>
      </c>
      <c r="J38" s="496"/>
      <c r="K38" s="496">
        <v>0</v>
      </c>
      <c r="L38" s="496">
        <v>0</v>
      </c>
      <c r="M38" s="496">
        <v>0</v>
      </c>
      <c r="N38" s="496">
        <v>0</v>
      </c>
      <c r="O38" s="496">
        <v>0</v>
      </c>
      <c r="P38" s="496">
        <v>0</v>
      </c>
      <c r="Q38" s="496">
        <v>0</v>
      </c>
      <c r="R38" s="496">
        <v>0</v>
      </c>
      <c r="S38" s="496">
        <v>0</v>
      </c>
      <c r="T38" s="496">
        <v>0</v>
      </c>
      <c r="U38" s="496">
        <v>0</v>
      </c>
      <c r="V38" s="496">
        <v>0</v>
      </c>
      <c r="W38" s="496">
        <v>0</v>
      </c>
      <c r="X38" s="496">
        <v>0</v>
      </c>
      <c r="Y38" s="496">
        <v>0</v>
      </c>
      <c r="Z38" s="496">
        <v>0</v>
      </c>
      <c r="AA38" s="496">
        <v>0</v>
      </c>
      <c r="AB38" s="495">
        <f>H38+N38+R38+V38+Z38</f>
        <v>0</v>
      </c>
      <c r="AC38" s="495"/>
    </row>
    <row r="39" spans="1:29" ht="31.5" x14ac:dyDescent="0.25">
      <c r="A39" s="81" t="s">
        <v>161</v>
      </c>
      <c r="B39" s="56" t="s">
        <v>149</v>
      </c>
      <c r="C39" s="495">
        <v>0</v>
      </c>
      <c r="D39" s="495"/>
      <c r="E39" s="496">
        <f>G39+H39+N39+R39+V39+Z39</f>
        <v>0</v>
      </c>
      <c r="F39" s="496">
        <v>0</v>
      </c>
      <c r="G39" s="496">
        <v>0</v>
      </c>
      <c r="H39" s="496">
        <v>0</v>
      </c>
      <c r="I39" s="496">
        <v>0</v>
      </c>
      <c r="J39" s="496"/>
      <c r="K39" s="496">
        <v>0</v>
      </c>
      <c r="L39" s="496">
        <v>0</v>
      </c>
      <c r="M39" s="496">
        <v>0</v>
      </c>
      <c r="N39" s="496">
        <v>0</v>
      </c>
      <c r="O39" s="496">
        <v>0</v>
      </c>
      <c r="P39" s="496">
        <v>0</v>
      </c>
      <c r="Q39" s="496">
        <v>0</v>
      </c>
      <c r="R39" s="496">
        <v>0</v>
      </c>
      <c r="S39" s="496">
        <v>0</v>
      </c>
      <c r="T39" s="496">
        <v>0</v>
      </c>
      <c r="U39" s="496">
        <v>0</v>
      </c>
      <c r="V39" s="496">
        <v>0</v>
      </c>
      <c r="W39" s="496">
        <v>0</v>
      </c>
      <c r="X39" s="496">
        <v>0</v>
      </c>
      <c r="Y39" s="496">
        <v>0</v>
      </c>
      <c r="Z39" s="496">
        <v>0</v>
      </c>
      <c r="AA39" s="496">
        <v>0</v>
      </c>
      <c r="AB39" s="495">
        <f>H39+N39+R39+V39+Z39</f>
        <v>0</v>
      </c>
      <c r="AC39" s="495"/>
    </row>
    <row r="40" spans="1:29" ht="31.5" x14ac:dyDescent="0.25">
      <c r="A40" s="81" t="s">
        <v>160</v>
      </c>
      <c r="B40" s="56" t="s">
        <v>147</v>
      </c>
      <c r="C40" s="495">
        <v>0</v>
      </c>
      <c r="D40" s="495"/>
      <c r="E40" s="496">
        <v>0</v>
      </c>
      <c r="F40" s="496">
        <v>0</v>
      </c>
      <c r="G40" s="496">
        <v>0</v>
      </c>
      <c r="H40" s="496">
        <v>0</v>
      </c>
      <c r="I40" s="496">
        <v>0</v>
      </c>
      <c r="J40" s="496"/>
      <c r="K40" s="496">
        <v>0</v>
      </c>
      <c r="L40" s="496">
        <v>0</v>
      </c>
      <c r="M40" s="496">
        <v>0</v>
      </c>
      <c r="N40" s="496">
        <v>0</v>
      </c>
      <c r="O40" s="496">
        <v>0</v>
      </c>
      <c r="P40" s="496">
        <v>0</v>
      </c>
      <c r="Q40" s="496">
        <v>0</v>
      </c>
      <c r="R40" s="496">
        <v>0</v>
      </c>
      <c r="S40" s="496">
        <v>0</v>
      </c>
      <c r="T40" s="496">
        <v>0</v>
      </c>
      <c r="U40" s="496">
        <v>0</v>
      </c>
      <c r="V40" s="496">
        <v>0</v>
      </c>
      <c r="W40" s="496">
        <v>0</v>
      </c>
      <c r="X40" s="496">
        <v>0</v>
      </c>
      <c r="Y40" s="496">
        <v>0</v>
      </c>
      <c r="Z40" s="496">
        <v>0</v>
      </c>
      <c r="AA40" s="496">
        <v>0</v>
      </c>
      <c r="AB40" s="495">
        <f>H40+N40+R40+V40+Z40</f>
        <v>0</v>
      </c>
      <c r="AC40" s="495"/>
    </row>
    <row r="41" spans="1:29" x14ac:dyDescent="0.25">
      <c r="A41" s="81" t="s">
        <v>159</v>
      </c>
      <c r="B41" s="56" t="s">
        <v>145</v>
      </c>
      <c r="C41" s="495">
        <v>0.6</v>
      </c>
      <c r="D41" s="495"/>
      <c r="E41" s="496">
        <f>G41+H41+N41+R41+V41+Z41</f>
        <v>0.6</v>
      </c>
      <c r="F41" s="496">
        <v>0</v>
      </c>
      <c r="G41" s="496">
        <v>0</v>
      </c>
      <c r="H41" s="496">
        <v>0.6</v>
      </c>
      <c r="I41" s="496">
        <v>0</v>
      </c>
      <c r="J41" s="496"/>
      <c r="K41" s="496">
        <v>0</v>
      </c>
      <c r="L41" s="496">
        <v>0</v>
      </c>
      <c r="M41" s="496">
        <v>0</v>
      </c>
      <c r="N41" s="496">
        <v>0</v>
      </c>
      <c r="O41" s="496">
        <v>0</v>
      </c>
      <c r="P41" s="496">
        <v>0</v>
      </c>
      <c r="Q41" s="496">
        <v>0</v>
      </c>
      <c r="R41" s="496">
        <v>0</v>
      </c>
      <c r="S41" s="496">
        <v>0</v>
      </c>
      <c r="T41" s="496">
        <v>0</v>
      </c>
      <c r="U41" s="496">
        <v>0</v>
      </c>
      <c r="V41" s="496">
        <v>0</v>
      </c>
      <c r="W41" s="496">
        <v>0</v>
      </c>
      <c r="X41" s="496">
        <v>0</v>
      </c>
      <c r="Y41" s="496">
        <v>0</v>
      </c>
      <c r="Z41" s="496">
        <v>0</v>
      </c>
      <c r="AA41" s="496">
        <v>0</v>
      </c>
      <c r="AB41" s="495">
        <f>H41+N41+R41+V41+Z41</f>
        <v>0.6</v>
      </c>
      <c r="AC41" s="495"/>
    </row>
    <row r="42" spans="1:29" ht="18.75" x14ac:dyDescent="0.25">
      <c r="A42" s="81" t="s">
        <v>158</v>
      </c>
      <c r="B42" s="80" t="s">
        <v>143</v>
      </c>
      <c r="C42" s="495">
        <v>0</v>
      </c>
      <c r="D42" s="495"/>
      <c r="E42" s="496">
        <v>0</v>
      </c>
      <c r="F42" s="496">
        <v>0</v>
      </c>
      <c r="G42" s="496">
        <v>0</v>
      </c>
      <c r="H42" s="496">
        <v>0</v>
      </c>
      <c r="I42" s="496">
        <v>0</v>
      </c>
      <c r="J42" s="496"/>
      <c r="K42" s="496">
        <v>0</v>
      </c>
      <c r="L42" s="496">
        <v>0</v>
      </c>
      <c r="M42" s="496">
        <v>0</v>
      </c>
      <c r="N42" s="496">
        <v>0</v>
      </c>
      <c r="O42" s="496">
        <v>0</v>
      </c>
      <c r="P42" s="496">
        <v>0</v>
      </c>
      <c r="Q42" s="496">
        <v>0</v>
      </c>
      <c r="R42" s="496">
        <v>0</v>
      </c>
      <c r="S42" s="496">
        <v>0</v>
      </c>
      <c r="T42" s="496">
        <v>0</v>
      </c>
      <c r="U42" s="496">
        <v>0</v>
      </c>
      <c r="V42" s="496">
        <v>0</v>
      </c>
      <c r="W42" s="496">
        <v>0</v>
      </c>
      <c r="X42" s="496">
        <v>0</v>
      </c>
      <c r="Y42" s="496">
        <v>0</v>
      </c>
      <c r="Z42" s="496">
        <v>0</v>
      </c>
      <c r="AA42" s="496">
        <v>0</v>
      </c>
      <c r="AB42" s="495">
        <f>H42+N42+R42+V42+Z42</f>
        <v>0</v>
      </c>
      <c r="AC42" s="495"/>
    </row>
    <row r="43" spans="1:29" s="359" customFormat="1" x14ac:dyDescent="0.25">
      <c r="A43" s="84" t="s">
        <v>62</v>
      </c>
      <c r="B43" s="83" t="s">
        <v>157</v>
      </c>
      <c r="C43" s="495">
        <v>0</v>
      </c>
      <c r="D43" s="495"/>
      <c r="E43" s="495">
        <v>0</v>
      </c>
      <c r="F43" s="495">
        <v>0</v>
      </c>
      <c r="G43" s="495">
        <v>0</v>
      </c>
      <c r="H43" s="495">
        <v>0</v>
      </c>
      <c r="I43" s="495">
        <v>0</v>
      </c>
      <c r="J43" s="495"/>
      <c r="K43" s="495">
        <v>0</v>
      </c>
      <c r="L43" s="495">
        <v>0</v>
      </c>
      <c r="M43" s="495">
        <v>0</v>
      </c>
      <c r="N43" s="495">
        <v>0</v>
      </c>
      <c r="O43" s="495">
        <v>0</v>
      </c>
      <c r="P43" s="495">
        <v>0</v>
      </c>
      <c r="Q43" s="495">
        <v>0</v>
      </c>
      <c r="R43" s="495">
        <v>0</v>
      </c>
      <c r="S43" s="495">
        <v>0</v>
      </c>
      <c r="T43" s="495">
        <v>0</v>
      </c>
      <c r="U43" s="495">
        <v>0</v>
      </c>
      <c r="V43" s="495">
        <v>0</v>
      </c>
      <c r="W43" s="495">
        <v>0</v>
      </c>
      <c r="X43" s="495">
        <v>0</v>
      </c>
      <c r="Y43" s="495">
        <v>0</v>
      </c>
      <c r="Z43" s="495">
        <v>0</v>
      </c>
      <c r="AA43" s="495">
        <v>0</v>
      </c>
      <c r="AB43" s="498">
        <v>0</v>
      </c>
      <c r="AC43" s="498"/>
    </row>
    <row r="44" spans="1:29" x14ac:dyDescent="0.25">
      <c r="A44" s="81" t="s">
        <v>156</v>
      </c>
      <c r="B44" s="56" t="s">
        <v>155</v>
      </c>
      <c r="C44" s="495">
        <v>0</v>
      </c>
      <c r="D44" s="495"/>
      <c r="E44" s="496">
        <v>0</v>
      </c>
      <c r="F44" s="496">
        <v>0</v>
      </c>
      <c r="G44" s="496">
        <v>0</v>
      </c>
      <c r="H44" s="496">
        <v>0</v>
      </c>
      <c r="I44" s="496">
        <v>0</v>
      </c>
      <c r="J44" s="496"/>
      <c r="K44" s="496">
        <v>0</v>
      </c>
      <c r="L44" s="496">
        <v>0</v>
      </c>
      <c r="M44" s="496">
        <v>0</v>
      </c>
      <c r="N44" s="496">
        <v>0</v>
      </c>
      <c r="O44" s="496">
        <v>0</v>
      </c>
      <c r="P44" s="496">
        <v>0</v>
      </c>
      <c r="Q44" s="496">
        <v>0</v>
      </c>
      <c r="R44" s="496">
        <v>0</v>
      </c>
      <c r="S44" s="496">
        <v>0</v>
      </c>
      <c r="T44" s="496">
        <v>0</v>
      </c>
      <c r="U44" s="496">
        <v>0</v>
      </c>
      <c r="V44" s="496">
        <v>0</v>
      </c>
      <c r="W44" s="496">
        <v>0</v>
      </c>
      <c r="X44" s="496">
        <v>0</v>
      </c>
      <c r="Y44" s="496">
        <v>0</v>
      </c>
      <c r="Z44" s="496">
        <v>0</v>
      </c>
      <c r="AA44" s="496">
        <v>0</v>
      </c>
      <c r="AB44" s="495">
        <f>H44+N44+R44+V44+Z44</f>
        <v>0</v>
      </c>
      <c r="AC44" s="495"/>
    </row>
    <row r="45" spans="1:29" x14ac:dyDescent="0.25">
      <c r="A45" s="81" t="s">
        <v>154</v>
      </c>
      <c r="B45" s="56" t="s">
        <v>153</v>
      </c>
      <c r="C45" s="495">
        <v>2</v>
      </c>
      <c r="D45" s="495"/>
      <c r="E45" s="496">
        <f>G45+H45+N45+R45+V45+Z45</f>
        <v>2</v>
      </c>
      <c r="F45" s="496">
        <v>0</v>
      </c>
      <c r="G45" s="496">
        <v>0</v>
      </c>
      <c r="H45" s="496">
        <v>2</v>
      </c>
      <c r="I45" s="496">
        <v>0</v>
      </c>
      <c r="J45" s="496"/>
      <c r="K45" s="496">
        <v>0</v>
      </c>
      <c r="L45" s="496">
        <v>0</v>
      </c>
      <c r="M45" s="496">
        <v>0</v>
      </c>
      <c r="N45" s="496">
        <v>0</v>
      </c>
      <c r="O45" s="496">
        <v>0</v>
      </c>
      <c r="P45" s="496">
        <v>0</v>
      </c>
      <c r="Q45" s="496">
        <v>0</v>
      </c>
      <c r="R45" s="496">
        <v>0</v>
      </c>
      <c r="S45" s="496">
        <v>0</v>
      </c>
      <c r="T45" s="496">
        <v>0</v>
      </c>
      <c r="U45" s="496">
        <v>0</v>
      </c>
      <c r="V45" s="496">
        <v>0</v>
      </c>
      <c r="W45" s="496">
        <v>0</v>
      </c>
      <c r="X45" s="496">
        <v>0</v>
      </c>
      <c r="Y45" s="496">
        <v>0</v>
      </c>
      <c r="Z45" s="496">
        <v>0</v>
      </c>
      <c r="AA45" s="496">
        <v>0</v>
      </c>
      <c r="AB45" s="495">
        <f>H45+N45+R45+V45+Z45</f>
        <v>2</v>
      </c>
      <c r="AC45" s="495"/>
    </row>
    <row r="46" spans="1:29" x14ac:dyDescent="0.25">
      <c r="A46" s="81" t="s">
        <v>152</v>
      </c>
      <c r="B46" s="56" t="s">
        <v>151</v>
      </c>
      <c r="C46" s="495">
        <v>0</v>
      </c>
      <c r="D46" s="495"/>
      <c r="E46" s="496">
        <v>0</v>
      </c>
      <c r="F46" s="496">
        <v>0</v>
      </c>
      <c r="G46" s="496">
        <v>0</v>
      </c>
      <c r="H46" s="496">
        <v>0</v>
      </c>
      <c r="I46" s="496">
        <v>0</v>
      </c>
      <c r="J46" s="496"/>
      <c r="K46" s="496">
        <v>0</v>
      </c>
      <c r="L46" s="496">
        <v>0</v>
      </c>
      <c r="M46" s="496">
        <v>0</v>
      </c>
      <c r="N46" s="496">
        <v>0</v>
      </c>
      <c r="O46" s="496">
        <v>0</v>
      </c>
      <c r="P46" s="496">
        <v>0</v>
      </c>
      <c r="Q46" s="496">
        <v>0</v>
      </c>
      <c r="R46" s="496">
        <v>0</v>
      </c>
      <c r="S46" s="496">
        <v>0</v>
      </c>
      <c r="T46" s="496">
        <v>0</v>
      </c>
      <c r="U46" s="496">
        <v>0</v>
      </c>
      <c r="V46" s="496">
        <v>0</v>
      </c>
      <c r="W46" s="496">
        <v>0</v>
      </c>
      <c r="X46" s="496">
        <v>0</v>
      </c>
      <c r="Y46" s="496">
        <v>0</v>
      </c>
      <c r="Z46" s="496">
        <v>0</v>
      </c>
      <c r="AA46" s="496">
        <v>0</v>
      </c>
      <c r="AB46" s="495">
        <f>H46+N46+R46+V46+Z46</f>
        <v>0</v>
      </c>
      <c r="AC46" s="495"/>
    </row>
    <row r="47" spans="1:29" ht="31.5" x14ac:dyDescent="0.25">
      <c r="A47" s="81" t="s">
        <v>150</v>
      </c>
      <c r="B47" s="56" t="s">
        <v>149</v>
      </c>
      <c r="C47" s="495">
        <v>0</v>
      </c>
      <c r="D47" s="495"/>
      <c r="E47" s="496">
        <f>G47+H47+N47+R47+V47+Z47</f>
        <v>0</v>
      </c>
      <c r="F47" s="496">
        <v>0</v>
      </c>
      <c r="G47" s="496">
        <v>0</v>
      </c>
      <c r="H47" s="496">
        <v>0</v>
      </c>
      <c r="I47" s="496">
        <v>0</v>
      </c>
      <c r="J47" s="496"/>
      <c r="K47" s="496">
        <v>0</v>
      </c>
      <c r="L47" s="496">
        <v>0</v>
      </c>
      <c r="M47" s="496">
        <v>0</v>
      </c>
      <c r="N47" s="496">
        <v>0</v>
      </c>
      <c r="O47" s="496">
        <v>0</v>
      </c>
      <c r="P47" s="496">
        <v>0</v>
      </c>
      <c r="Q47" s="496">
        <v>0</v>
      </c>
      <c r="R47" s="496">
        <v>0</v>
      </c>
      <c r="S47" s="496">
        <v>0</v>
      </c>
      <c r="T47" s="496">
        <v>0</v>
      </c>
      <c r="U47" s="496">
        <v>0</v>
      </c>
      <c r="V47" s="496">
        <v>0</v>
      </c>
      <c r="W47" s="496">
        <v>0</v>
      </c>
      <c r="X47" s="496">
        <v>0</v>
      </c>
      <c r="Y47" s="496">
        <v>0</v>
      </c>
      <c r="Z47" s="496">
        <v>0</v>
      </c>
      <c r="AA47" s="496">
        <v>0</v>
      </c>
      <c r="AB47" s="495">
        <f>H47+N47+R47+V47+Z47</f>
        <v>0</v>
      </c>
      <c r="AC47" s="495"/>
    </row>
    <row r="48" spans="1:29" ht="31.5" x14ac:dyDescent="0.25">
      <c r="A48" s="81" t="s">
        <v>148</v>
      </c>
      <c r="B48" s="56" t="s">
        <v>147</v>
      </c>
      <c r="C48" s="495">
        <v>0</v>
      </c>
      <c r="D48" s="495"/>
      <c r="E48" s="496">
        <v>0</v>
      </c>
      <c r="F48" s="496">
        <v>0</v>
      </c>
      <c r="G48" s="496">
        <v>0</v>
      </c>
      <c r="H48" s="496">
        <v>0</v>
      </c>
      <c r="I48" s="496">
        <v>0</v>
      </c>
      <c r="J48" s="496"/>
      <c r="K48" s="496">
        <v>0</v>
      </c>
      <c r="L48" s="496">
        <v>0</v>
      </c>
      <c r="M48" s="496">
        <v>0</v>
      </c>
      <c r="N48" s="496">
        <v>0</v>
      </c>
      <c r="O48" s="496">
        <v>0</v>
      </c>
      <c r="P48" s="496">
        <v>0</v>
      </c>
      <c r="Q48" s="496">
        <v>0</v>
      </c>
      <c r="R48" s="496">
        <v>0</v>
      </c>
      <c r="S48" s="496">
        <v>0</v>
      </c>
      <c r="T48" s="496">
        <v>0</v>
      </c>
      <c r="U48" s="496">
        <v>0</v>
      </c>
      <c r="V48" s="496">
        <v>0</v>
      </c>
      <c r="W48" s="496">
        <v>0</v>
      </c>
      <c r="X48" s="496">
        <v>0</v>
      </c>
      <c r="Y48" s="496">
        <v>0</v>
      </c>
      <c r="Z48" s="496">
        <v>0</v>
      </c>
      <c r="AA48" s="496">
        <v>0</v>
      </c>
      <c r="AB48" s="495">
        <f>H48+N48+R48+V48+Z48</f>
        <v>0</v>
      </c>
      <c r="AC48" s="495"/>
    </row>
    <row r="49" spans="1:29" x14ac:dyDescent="0.25">
      <c r="A49" s="81" t="s">
        <v>146</v>
      </c>
      <c r="B49" s="56" t="s">
        <v>145</v>
      </c>
      <c r="C49" s="495">
        <v>0.6</v>
      </c>
      <c r="D49" s="495"/>
      <c r="E49" s="496">
        <f>G49+H49+N49+R49+V49+Z49</f>
        <v>0.6</v>
      </c>
      <c r="F49" s="496">
        <v>0</v>
      </c>
      <c r="G49" s="496">
        <v>0</v>
      </c>
      <c r="H49" s="496">
        <v>0.6</v>
      </c>
      <c r="I49" s="496">
        <v>0</v>
      </c>
      <c r="J49" s="496"/>
      <c r="K49" s="496">
        <v>0</v>
      </c>
      <c r="L49" s="496">
        <v>0</v>
      </c>
      <c r="M49" s="496">
        <v>0</v>
      </c>
      <c r="N49" s="496">
        <v>0</v>
      </c>
      <c r="O49" s="496">
        <v>0</v>
      </c>
      <c r="P49" s="496">
        <v>0</v>
      </c>
      <c r="Q49" s="496">
        <v>0</v>
      </c>
      <c r="R49" s="496">
        <v>0</v>
      </c>
      <c r="S49" s="496">
        <v>0</v>
      </c>
      <c r="T49" s="496">
        <v>0</v>
      </c>
      <c r="U49" s="496">
        <v>0</v>
      </c>
      <c r="V49" s="496">
        <v>0</v>
      </c>
      <c r="W49" s="496">
        <v>0</v>
      </c>
      <c r="X49" s="496">
        <v>0</v>
      </c>
      <c r="Y49" s="496">
        <v>0</v>
      </c>
      <c r="Z49" s="496">
        <v>0</v>
      </c>
      <c r="AA49" s="496">
        <v>0</v>
      </c>
      <c r="AB49" s="495">
        <f>H49+N49+R49+V49+Z49</f>
        <v>0.6</v>
      </c>
      <c r="AC49" s="495"/>
    </row>
    <row r="50" spans="1:29" ht="18.75" x14ac:dyDescent="0.25">
      <c r="A50" s="81" t="s">
        <v>144</v>
      </c>
      <c r="B50" s="80" t="s">
        <v>143</v>
      </c>
      <c r="C50" s="495">
        <v>0</v>
      </c>
      <c r="D50" s="495"/>
      <c r="E50" s="496">
        <v>0</v>
      </c>
      <c r="F50" s="496">
        <v>0</v>
      </c>
      <c r="G50" s="496">
        <v>0</v>
      </c>
      <c r="H50" s="496">
        <v>0</v>
      </c>
      <c r="I50" s="496">
        <v>0</v>
      </c>
      <c r="J50" s="496"/>
      <c r="K50" s="496">
        <v>0</v>
      </c>
      <c r="L50" s="496">
        <v>0</v>
      </c>
      <c r="M50" s="496">
        <v>0</v>
      </c>
      <c r="N50" s="496">
        <v>0</v>
      </c>
      <c r="O50" s="496">
        <v>0</v>
      </c>
      <c r="P50" s="496">
        <v>0</v>
      </c>
      <c r="Q50" s="496">
        <v>0</v>
      </c>
      <c r="R50" s="496">
        <v>0</v>
      </c>
      <c r="S50" s="496">
        <v>0</v>
      </c>
      <c r="T50" s="496">
        <v>0</v>
      </c>
      <c r="U50" s="496">
        <v>0</v>
      </c>
      <c r="V50" s="496">
        <v>0</v>
      </c>
      <c r="W50" s="496">
        <v>0</v>
      </c>
      <c r="X50" s="496">
        <v>0</v>
      </c>
      <c r="Y50" s="496">
        <v>0</v>
      </c>
      <c r="Z50" s="496">
        <v>0</v>
      </c>
      <c r="AA50" s="496">
        <v>0</v>
      </c>
      <c r="AB50" s="495">
        <f>H50+N50+R50+V50+Z50</f>
        <v>0</v>
      </c>
      <c r="AC50" s="495"/>
    </row>
    <row r="51" spans="1:29" s="359" customFormat="1" ht="35.25" customHeight="1" x14ac:dyDescent="0.25">
      <c r="A51" s="84" t="s">
        <v>60</v>
      </c>
      <c r="B51" s="83" t="s">
        <v>142</v>
      </c>
      <c r="C51" s="495">
        <v>0</v>
      </c>
      <c r="D51" s="495"/>
      <c r="E51" s="495">
        <v>0</v>
      </c>
      <c r="F51" s="495">
        <v>0</v>
      </c>
      <c r="G51" s="495">
        <v>0</v>
      </c>
      <c r="H51" s="495">
        <v>0</v>
      </c>
      <c r="I51" s="495">
        <v>0</v>
      </c>
      <c r="J51" s="495"/>
      <c r="K51" s="495">
        <v>0</v>
      </c>
      <c r="L51" s="495">
        <v>0</v>
      </c>
      <c r="M51" s="495">
        <v>0</v>
      </c>
      <c r="N51" s="495">
        <v>0</v>
      </c>
      <c r="O51" s="495">
        <v>0</v>
      </c>
      <c r="P51" s="495">
        <v>0</v>
      </c>
      <c r="Q51" s="495">
        <v>0</v>
      </c>
      <c r="R51" s="495">
        <v>0</v>
      </c>
      <c r="S51" s="495">
        <v>0</v>
      </c>
      <c r="T51" s="495">
        <v>0</v>
      </c>
      <c r="U51" s="495">
        <v>0</v>
      </c>
      <c r="V51" s="495">
        <v>0</v>
      </c>
      <c r="W51" s="495">
        <v>0</v>
      </c>
      <c r="X51" s="495">
        <v>0</v>
      </c>
      <c r="Y51" s="495">
        <v>0</v>
      </c>
      <c r="Z51" s="495">
        <v>0</v>
      </c>
      <c r="AA51" s="495">
        <v>0</v>
      </c>
      <c r="AB51" s="498">
        <v>0</v>
      </c>
      <c r="AC51" s="498"/>
    </row>
    <row r="52" spans="1:29" x14ac:dyDescent="0.25">
      <c r="A52" s="81" t="s">
        <v>141</v>
      </c>
      <c r="B52" s="56" t="s">
        <v>140</v>
      </c>
      <c r="C52" s="495">
        <f>C30</f>
        <v>6.6309999999999993</v>
      </c>
      <c r="D52" s="495"/>
      <c r="E52" s="496">
        <f>G52+H52+N52+R52+V52+Z52</f>
        <v>6.6309999999999993</v>
      </c>
      <c r="F52" s="496">
        <v>0</v>
      </c>
      <c r="G52" s="496">
        <v>0</v>
      </c>
      <c r="H52" s="496">
        <v>6.6309999999999993</v>
      </c>
      <c r="I52" s="496">
        <v>0</v>
      </c>
      <c r="J52" s="496"/>
      <c r="K52" s="496">
        <v>0</v>
      </c>
      <c r="L52" s="496">
        <v>0</v>
      </c>
      <c r="M52" s="496">
        <v>0</v>
      </c>
      <c r="N52" s="496">
        <v>0</v>
      </c>
      <c r="O52" s="496">
        <v>0</v>
      </c>
      <c r="P52" s="496">
        <v>0</v>
      </c>
      <c r="Q52" s="496">
        <v>0</v>
      </c>
      <c r="R52" s="496">
        <v>0</v>
      </c>
      <c r="S52" s="496">
        <v>0</v>
      </c>
      <c r="T52" s="496">
        <v>0</v>
      </c>
      <c r="U52" s="496">
        <v>0</v>
      </c>
      <c r="V52" s="496">
        <v>0</v>
      </c>
      <c r="W52" s="496">
        <v>0</v>
      </c>
      <c r="X52" s="496">
        <v>0</v>
      </c>
      <c r="Y52" s="496">
        <v>0</v>
      </c>
      <c r="Z52" s="496">
        <v>0</v>
      </c>
      <c r="AA52" s="496">
        <v>0</v>
      </c>
      <c r="AB52" s="495">
        <f>H52+N52+R52+V52+Z52</f>
        <v>6.6309999999999993</v>
      </c>
      <c r="AC52" s="495"/>
    </row>
    <row r="53" spans="1:29" x14ac:dyDescent="0.25">
      <c r="A53" s="81" t="s">
        <v>139</v>
      </c>
      <c r="B53" s="56" t="s">
        <v>133</v>
      </c>
      <c r="C53" s="495">
        <v>0</v>
      </c>
      <c r="D53" s="495"/>
      <c r="E53" s="496">
        <v>0</v>
      </c>
      <c r="F53" s="496">
        <v>0</v>
      </c>
      <c r="G53" s="496">
        <v>0</v>
      </c>
      <c r="H53" s="496">
        <v>0</v>
      </c>
      <c r="I53" s="496">
        <v>0</v>
      </c>
      <c r="J53" s="496"/>
      <c r="K53" s="496">
        <v>0</v>
      </c>
      <c r="L53" s="496">
        <v>0</v>
      </c>
      <c r="M53" s="496">
        <v>0</v>
      </c>
      <c r="N53" s="496">
        <v>0</v>
      </c>
      <c r="O53" s="496">
        <v>0</v>
      </c>
      <c r="P53" s="496">
        <v>0</v>
      </c>
      <c r="Q53" s="496">
        <v>0</v>
      </c>
      <c r="R53" s="496">
        <v>0</v>
      </c>
      <c r="S53" s="496">
        <v>0</v>
      </c>
      <c r="T53" s="496">
        <v>0</v>
      </c>
      <c r="U53" s="496">
        <v>0</v>
      </c>
      <c r="V53" s="496">
        <v>0</v>
      </c>
      <c r="W53" s="496">
        <v>0</v>
      </c>
      <c r="X53" s="496">
        <v>0</v>
      </c>
      <c r="Y53" s="496">
        <v>0</v>
      </c>
      <c r="Z53" s="496">
        <v>0</v>
      </c>
      <c r="AA53" s="496">
        <v>0</v>
      </c>
      <c r="AB53" s="495">
        <f>H53+N53+R53+V53+Z53</f>
        <v>0</v>
      </c>
      <c r="AC53" s="495"/>
    </row>
    <row r="54" spans="1:29" x14ac:dyDescent="0.25">
      <c r="A54" s="81" t="s">
        <v>138</v>
      </c>
      <c r="B54" s="80" t="s">
        <v>132</v>
      </c>
      <c r="C54" s="495">
        <v>2</v>
      </c>
      <c r="D54" s="495"/>
      <c r="E54" s="496">
        <f>G54+H54+N54+R54+V54+Z54</f>
        <v>2</v>
      </c>
      <c r="F54" s="496">
        <v>0</v>
      </c>
      <c r="G54" s="496">
        <v>0</v>
      </c>
      <c r="H54" s="496">
        <v>2</v>
      </c>
      <c r="I54" s="496">
        <v>0</v>
      </c>
      <c r="J54" s="496"/>
      <c r="K54" s="496">
        <v>0</v>
      </c>
      <c r="L54" s="496">
        <v>0</v>
      </c>
      <c r="M54" s="496">
        <v>0</v>
      </c>
      <c r="N54" s="496">
        <v>0</v>
      </c>
      <c r="O54" s="496">
        <v>0</v>
      </c>
      <c r="P54" s="496">
        <v>0</v>
      </c>
      <c r="Q54" s="496">
        <v>0</v>
      </c>
      <c r="R54" s="496">
        <v>0</v>
      </c>
      <c r="S54" s="496">
        <v>0</v>
      </c>
      <c r="T54" s="496">
        <v>0</v>
      </c>
      <c r="U54" s="496">
        <v>0</v>
      </c>
      <c r="V54" s="496">
        <v>0</v>
      </c>
      <c r="W54" s="496">
        <v>0</v>
      </c>
      <c r="X54" s="496">
        <v>0</v>
      </c>
      <c r="Y54" s="496">
        <v>0</v>
      </c>
      <c r="Z54" s="496">
        <v>0</v>
      </c>
      <c r="AA54" s="496">
        <v>0</v>
      </c>
      <c r="AB54" s="495">
        <f>H54+N54+R54+V54+Z54</f>
        <v>2</v>
      </c>
      <c r="AC54" s="495"/>
    </row>
    <row r="55" spans="1:29" x14ac:dyDescent="0.25">
      <c r="A55" s="81" t="s">
        <v>137</v>
      </c>
      <c r="B55" s="80" t="s">
        <v>131</v>
      </c>
      <c r="C55" s="495">
        <v>0</v>
      </c>
      <c r="D55" s="495"/>
      <c r="E55" s="496">
        <v>0</v>
      </c>
      <c r="F55" s="496">
        <v>0</v>
      </c>
      <c r="G55" s="496">
        <v>0</v>
      </c>
      <c r="H55" s="496">
        <v>0</v>
      </c>
      <c r="I55" s="496">
        <v>0</v>
      </c>
      <c r="J55" s="496"/>
      <c r="K55" s="496">
        <v>0</v>
      </c>
      <c r="L55" s="496">
        <v>0</v>
      </c>
      <c r="M55" s="496">
        <v>0</v>
      </c>
      <c r="N55" s="496">
        <v>0</v>
      </c>
      <c r="O55" s="496">
        <v>0</v>
      </c>
      <c r="P55" s="496">
        <v>0</v>
      </c>
      <c r="Q55" s="496">
        <v>0</v>
      </c>
      <c r="R55" s="496">
        <v>0</v>
      </c>
      <c r="S55" s="496">
        <v>0</v>
      </c>
      <c r="T55" s="496">
        <v>0</v>
      </c>
      <c r="U55" s="496">
        <v>0</v>
      </c>
      <c r="V55" s="496">
        <v>0</v>
      </c>
      <c r="W55" s="496">
        <v>0</v>
      </c>
      <c r="X55" s="496">
        <v>0</v>
      </c>
      <c r="Y55" s="496">
        <v>0</v>
      </c>
      <c r="Z55" s="496">
        <v>0</v>
      </c>
      <c r="AA55" s="496">
        <v>0</v>
      </c>
      <c r="AB55" s="495">
        <f>H55+N55+R55+V55+Z55</f>
        <v>0</v>
      </c>
      <c r="AC55" s="495"/>
    </row>
    <row r="56" spans="1:29" x14ac:dyDescent="0.25">
      <c r="A56" s="81" t="s">
        <v>136</v>
      </c>
      <c r="B56" s="80" t="s">
        <v>130</v>
      </c>
      <c r="C56" s="495">
        <v>0.6</v>
      </c>
      <c r="D56" s="495"/>
      <c r="E56" s="496">
        <f>G56+H56+N56+R56+V56+Z56</f>
        <v>0.6</v>
      </c>
      <c r="F56" s="496">
        <v>0</v>
      </c>
      <c r="G56" s="496">
        <v>0</v>
      </c>
      <c r="H56" s="496">
        <v>0.6</v>
      </c>
      <c r="I56" s="496">
        <v>0</v>
      </c>
      <c r="J56" s="496"/>
      <c r="K56" s="496">
        <v>0</v>
      </c>
      <c r="L56" s="496">
        <v>0</v>
      </c>
      <c r="M56" s="496">
        <v>0</v>
      </c>
      <c r="N56" s="496">
        <v>0</v>
      </c>
      <c r="O56" s="496">
        <v>0</v>
      </c>
      <c r="P56" s="496">
        <v>0</v>
      </c>
      <c r="Q56" s="496">
        <v>0</v>
      </c>
      <c r="R56" s="496">
        <v>0</v>
      </c>
      <c r="S56" s="496">
        <v>0</v>
      </c>
      <c r="T56" s="496">
        <v>0</v>
      </c>
      <c r="U56" s="496">
        <v>0</v>
      </c>
      <c r="V56" s="496">
        <v>0</v>
      </c>
      <c r="W56" s="496">
        <v>0</v>
      </c>
      <c r="X56" s="496">
        <v>0</v>
      </c>
      <c r="Y56" s="496">
        <v>0</v>
      </c>
      <c r="Z56" s="496">
        <v>0</v>
      </c>
      <c r="AA56" s="496">
        <v>0</v>
      </c>
      <c r="AB56" s="495">
        <f>H56+N56+R56+V56+Z56</f>
        <v>0.6</v>
      </c>
      <c r="AC56" s="495"/>
    </row>
    <row r="57" spans="1:29" ht="18.75" x14ac:dyDescent="0.25">
      <c r="A57" s="81" t="s">
        <v>135</v>
      </c>
      <c r="B57" s="80" t="s">
        <v>129</v>
      </c>
      <c r="C57" s="499">
        <v>0</v>
      </c>
      <c r="D57" s="495">
        <v>0</v>
      </c>
      <c r="E57" s="496">
        <v>0</v>
      </c>
      <c r="F57" s="496">
        <v>0</v>
      </c>
      <c r="G57" s="496">
        <v>0</v>
      </c>
      <c r="H57" s="496">
        <v>0</v>
      </c>
      <c r="I57" s="496">
        <v>0</v>
      </c>
      <c r="J57" s="496">
        <v>0</v>
      </c>
      <c r="K57" s="496">
        <v>0</v>
      </c>
      <c r="L57" s="496">
        <v>0</v>
      </c>
      <c r="M57" s="496">
        <v>0</v>
      </c>
      <c r="N57" s="496">
        <v>0</v>
      </c>
      <c r="O57" s="496">
        <v>0</v>
      </c>
      <c r="P57" s="496">
        <v>0</v>
      </c>
      <c r="Q57" s="496">
        <v>0</v>
      </c>
      <c r="R57" s="496">
        <v>0</v>
      </c>
      <c r="S57" s="496">
        <v>0</v>
      </c>
      <c r="T57" s="496">
        <v>0</v>
      </c>
      <c r="U57" s="496">
        <v>0</v>
      </c>
      <c r="V57" s="496">
        <v>0</v>
      </c>
      <c r="W57" s="496">
        <v>0</v>
      </c>
      <c r="X57" s="496">
        <v>0</v>
      </c>
      <c r="Y57" s="496">
        <v>0</v>
      </c>
      <c r="Z57" s="496">
        <v>0</v>
      </c>
      <c r="AA57" s="496">
        <v>0</v>
      </c>
      <c r="AB57" s="496">
        <v>0</v>
      </c>
      <c r="AC57" s="495">
        <f t="shared" ref="AC52:AC57" si="6">J57+N57+R57+V57+Z57</f>
        <v>0</v>
      </c>
    </row>
    <row r="58" spans="1:29" s="359" customFormat="1" ht="36.75" customHeight="1" x14ac:dyDescent="0.25">
      <c r="A58" s="84" t="s">
        <v>59</v>
      </c>
      <c r="B58" s="106" t="s">
        <v>235</v>
      </c>
      <c r="C58" s="500">
        <v>0</v>
      </c>
      <c r="D58" s="495">
        <v>0</v>
      </c>
      <c r="E58" s="495">
        <v>0</v>
      </c>
      <c r="F58" s="495">
        <v>0</v>
      </c>
      <c r="G58" s="495">
        <v>0</v>
      </c>
      <c r="H58" s="495">
        <v>0</v>
      </c>
      <c r="I58" s="495">
        <v>0</v>
      </c>
      <c r="J58" s="495">
        <v>0</v>
      </c>
      <c r="K58" s="495">
        <v>0</v>
      </c>
      <c r="L58" s="495">
        <v>0</v>
      </c>
      <c r="M58" s="495">
        <v>0</v>
      </c>
      <c r="N58" s="495">
        <v>0</v>
      </c>
      <c r="O58" s="495">
        <v>0</v>
      </c>
      <c r="P58" s="495">
        <v>0</v>
      </c>
      <c r="Q58" s="495">
        <v>0</v>
      </c>
      <c r="R58" s="495">
        <v>0</v>
      </c>
      <c r="S58" s="495">
        <v>0</v>
      </c>
      <c r="T58" s="495">
        <v>0</v>
      </c>
      <c r="U58" s="495">
        <v>0</v>
      </c>
      <c r="V58" s="495">
        <v>0</v>
      </c>
      <c r="W58" s="495">
        <v>0</v>
      </c>
      <c r="X58" s="495">
        <v>0</v>
      </c>
      <c r="Y58" s="495">
        <v>0</v>
      </c>
      <c r="Z58" s="495">
        <v>0</v>
      </c>
      <c r="AA58" s="495">
        <v>0</v>
      </c>
      <c r="AB58" s="495">
        <v>0</v>
      </c>
      <c r="AC58" s="498">
        <v>0</v>
      </c>
    </row>
    <row r="59" spans="1:29" s="359" customFormat="1" x14ac:dyDescent="0.25">
      <c r="A59" s="84" t="s">
        <v>57</v>
      </c>
      <c r="B59" s="83" t="s">
        <v>134</v>
      </c>
      <c r="C59" s="495">
        <v>0</v>
      </c>
      <c r="D59" s="495">
        <v>0</v>
      </c>
      <c r="E59" s="495">
        <v>0</v>
      </c>
      <c r="F59" s="495">
        <v>0</v>
      </c>
      <c r="G59" s="495">
        <v>0</v>
      </c>
      <c r="H59" s="495">
        <v>0</v>
      </c>
      <c r="I59" s="495">
        <v>0</v>
      </c>
      <c r="J59" s="495">
        <v>0</v>
      </c>
      <c r="K59" s="495">
        <v>0</v>
      </c>
      <c r="L59" s="495">
        <v>0</v>
      </c>
      <c r="M59" s="495">
        <v>0</v>
      </c>
      <c r="N59" s="495">
        <v>0</v>
      </c>
      <c r="O59" s="495">
        <v>0</v>
      </c>
      <c r="P59" s="495">
        <v>0</v>
      </c>
      <c r="Q59" s="495">
        <v>0</v>
      </c>
      <c r="R59" s="495">
        <v>0</v>
      </c>
      <c r="S59" s="495">
        <v>0</v>
      </c>
      <c r="T59" s="495">
        <v>0</v>
      </c>
      <c r="U59" s="495">
        <v>0</v>
      </c>
      <c r="V59" s="495">
        <v>0</v>
      </c>
      <c r="W59" s="495">
        <v>0</v>
      </c>
      <c r="X59" s="495">
        <v>0</v>
      </c>
      <c r="Y59" s="495">
        <v>0</v>
      </c>
      <c r="Z59" s="495">
        <v>0</v>
      </c>
      <c r="AA59" s="495">
        <v>0</v>
      </c>
      <c r="AB59" s="495">
        <v>0</v>
      </c>
      <c r="AC59" s="498">
        <v>0</v>
      </c>
    </row>
    <row r="60" spans="1:29" x14ac:dyDescent="0.25">
      <c r="A60" s="81" t="s">
        <v>229</v>
      </c>
      <c r="B60" s="82" t="s">
        <v>155</v>
      </c>
      <c r="C60" s="501">
        <v>0</v>
      </c>
      <c r="D60" s="495">
        <v>0</v>
      </c>
      <c r="E60" s="496">
        <v>0</v>
      </c>
      <c r="F60" s="496">
        <v>0</v>
      </c>
      <c r="G60" s="496">
        <v>0</v>
      </c>
      <c r="H60" s="496">
        <v>0</v>
      </c>
      <c r="I60" s="496">
        <v>0</v>
      </c>
      <c r="J60" s="496">
        <v>0</v>
      </c>
      <c r="K60" s="496">
        <v>0</v>
      </c>
      <c r="L60" s="496">
        <v>0</v>
      </c>
      <c r="M60" s="496">
        <v>0</v>
      </c>
      <c r="N60" s="496">
        <v>0</v>
      </c>
      <c r="O60" s="496">
        <v>0</v>
      </c>
      <c r="P60" s="496">
        <v>0</v>
      </c>
      <c r="Q60" s="496">
        <v>0</v>
      </c>
      <c r="R60" s="496">
        <v>0</v>
      </c>
      <c r="S60" s="496">
        <v>0</v>
      </c>
      <c r="T60" s="496">
        <v>0</v>
      </c>
      <c r="U60" s="496">
        <v>0</v>
      </c>
      <c r="V60" s="496">
        <v>0</v>
      </c>
      <c r="W60" s="496">
        <v>0</v>
      </c>
      <c r="X60" s="496">
        <v>0</v>
      </c>
      <c r="Y60" s="496">
        <v>0</v>
      </c>
      <c r="Z60" s="496">
        <v>0</v>
      </c>
      <c r="AA60" s="496">
        <v>0</v>
      </c>
      <c r="AB60" s="496">
        <v>0</v>
      </c>
      <c r="AC60" s="495">
        <f t="shared" ref="AC60:AC64" si="7">J60+N60+R60+V60+Z60</f>
        <v>0</v>
      </c>
    </row>
    <row r="61" spans="1:29" x14ac:dyDescent="0.25">
      <c r="A61" s="81" t="s">
        <v>230</v>
      </c>
      <c r="B61" s="82" t="s">
        <v>153</v>
      </c>
      <c r="C61" s="501">
        <v>0</v>
      </c>
      <c r="D61" s="495">
        <v>0</v>
      </c>
      <c r="E61" s="496">
        <v>0</v>
      </c>
      <c r="F61" s="496">
        <v>0</v>
      </c>
      <c r="G61" s="496">
        <v>0</v>
      </c>
      <c r="H61" s="496">
        <v>0</v>
      </c>
      <c r="I61" s="496">
        <v>0</v>
      </c>
      <c r="J61" s="496">
        <v>0</v>
      </c>
      <c r="K61" s="496">
        <v>0</v>
      </c>
      <c r="L61" s="496">
        <v>0</v>
      </c>
      <c r="M61" s="496">
        <v>0</v>
      </c>
      <c r="N61" s="496">
        <v>0</v>
      </c>
      <c r="O61" s="496">
        <v>0</v>
      </c>
      <c r="P61" s="496">
        <v>0</v>
      </c>
      <c r="Q61" s="496">
        <v>0</v>
      </c>
      <c r="R61" s="496">
        <v>0</v>
      </c>
      <c r="S61" s="496">
        <v>0</v>
      </c>
      <c r="T61" s="496">
        <v>0</v>
      </c>
      <c r="U61" s="496">
        <v>0</v>
      </c>
      <c r="V61" s="496">
        <v>0</v>
      </c>
      <c r="W61" s="496">
        <v>0</v>
      </c>
      <c r="X61" s="496">
        <v>0</v>
      </c>
      <c r="Y61" s="496">
        <v>0</v>
      </c>
      <c r="Z61" s="496">
        <v>0</v>
      </c>
      <c r="AA61" s="496">
        <v>0</v>
      </c>
      <c r="AB61" s="496">
        <v>0</v>
      </c>
      <c r="AC61" s="495">
        <f t="shared" si="7"/>
        <v>0</v>
      </c>
    </row>
    <row r="62" spans="1:29" x14ac:dyDescent="0.25">
      <c r="A62" s="81" t="s">
        <v>231</v>
      </c>
      <c r="B62" s="82" t="s">
        <v>151</v>
      </c>
      <c r="C62" s="501">
        <v>0</v>
      </c>
      <c r="D62" s="495">
        <v>0</v>
      </c>
      <c r="E62" s="496">
        <v>0</v>
      </c>
      <c r="F62" s="496">
        <v>0</v>
      </c>
      <c r="G62" s="496">
        <v>0</v>
      </c>
      <c r="H62" s="496">
        <v>0</v>
      </c>
      <c r="I62" s="496">
        <v>0</v>
      </c>
      <c r="J62" s="496">
        <v>0</v>
      </c>
      <c r="K62" s="496">
        <v>0</v>
      </c>
      <c r="L62" s="496">
        <v>0</v>
      </c>
      <c r="M62" s="496">
        <v>0</v>
      </c>
      <c r="N62" s="496">
        <v>0</v>
      </c>
      <c r="O62" s="496">
        <v>0</v>
      </c>
      <c r="P62" s="496">
        <v>0</v>
      </c>
      <c r="Q62" s="496">
        <v>0</v>
      </c>
      <c r="R62" s="496">
        <v>0</v>
      </c>
      <c r="S62" s="496">
        <v>0</v>
      </c>
      <c r="T62" s="496">
        <v>0</v>
      </c>
      <c r="U62" s="496">
        <v>0</v>
      </c>
      <c r="V62" s="496">
        <v>0</v>
      </c>
      <c r="W62" s="496">
        <v>0</v>
      </c>
      <c r="X62" s="496">
        <v>0</v>
      </c>
      <c r="Y62" s="496">
        <v>0</v>
      </c>
      <c r="Z62" s="496">
        <v>0</v>
      </c>
      <c r="AA62" s="496">
        <v>0</v>
      </c>
      <c r="AB62" s="496">
        <v>0</v>
      </c>
      <c r="AC62" s="495">
        <f t="shared" si="7"/>
        <v>0</v>
      </c>
    </row>
    <row r="63" spans="1:29" x14ac:dyDescent="0.25">
      <c r="A63" s="81" t="s">
        <v>232</v>
      </c>
      <c r="B63" s="82" t="s">
        <v>234</v>
      </c>
      <c r="C63" s="501">
        <v>0</v>
      </c>
      <c r="D63" s="495">
        <v>0</v>
      </c>
      <c r="E63" s="496">
        <v>0</v>
      </c>
      <c r="F63" s="496">
        <v>0</v>
      </c>
      <c r="G63" s="496">
        <v>0</v>
      </c>
      <c r="H63" s="496">
        <v>0</v>
      </c>
      <c r="I63" s="496">
        <v>0</v>
      </c>
      <c r="J63" s="496">
        <v>0</v>
      </c>
      <c r="K63" s="496">
        <v>0</v>
      </c>
      <c r="L63" s="496">
        <v>0</v>
      </c>
      <c r="M63" s="496">
        <v>0</v>
      </c>
      <c r="N63" s="496">
        <v>0</v>
      </c>
      <c r="O63" s="496">
        <v>0</v>
      </c>
      <c r="P63" s="496">
        <v>0</v>
      </c>
      <c r="Q63" s="496">
        <v>0</v>
      </c>
      <c r="R63" s="496">
        <v>0</v>
      </c>
      <c r="S63" s="496">
        <v>0</v>
      </c>
      <c r="T63" s="496">
        <v>0</v>
      </c>
      <c r="U63" s="496">
        <v>0</v>
      </c>
      <c r="V63" s="496">
        <v>0</v>
      </c>
      <c r="W63" s="496">
        <v>0</v>
      </c>
      <c r="X63" s="496">
        <v>0</v>
      </c>
      <c r="Y63" s="496">
        <v>0</v>
      </c>
      <c r="Z63" s="496">
        <v>0</v>
      </c>
      <c r="AA63" s="496">
        <v>0</v>
      </c>
      <c r="AB63" s="496">
        <v>0</v>
      </c>
      <c r="AC63" s="495">
        <f t="shared" si="7"/>
        <v>0</v>
      </c>
    </row>
    <row r="64" spans="1:29" ht="18.75" x14ac:dyDescent="0.25">
      <c r="A64" s="81" t="s">
        <v>233</v>
      </c>
      <c r="B64" s="80" t="s">
        <v>129</v>
      </c>
      <c r="C64" s="502"/>
      <c r="D64" s="503"/>
      <c r="E64" s="504"/>
      <c r="F64" s="504"/>
      <c r="G64" s="504"/>
      <c r="H64" s="504"/>
      <c r="I64" s="504"/>
      <c r="J64" s="504"/>
      <c r="K64" s="504"/>
      <c r="L64" s="504"/>
      <c r="M64" s="504"/>
      <c r="N64" s="504"/>
      <c r="O64" s="504"/>
      <c r="P64" s="504"/>
      <c r="Q64" s="504"/>
      <c r="R64" s="504"/>
      <c r="S64" s="504"/>
      <c r="T64" s="504"/>
      <c r="U64" s="504"/>
      <c r="V64" s="504"/>
      <c r="W64" s="504"/>
      <c r="X64" s="504"/>
      <c r="Y64" s="504"/>
      <c r="Z64" s="504"/>
      <c r="AA64" s="504"/>
      <c r="AB64" s="504"/>
      <c r="AC64" s="505">
        <f t="shared" si="7"/>
        <v>0</v>
      </c>
    </row>
    <row r="65" spans="1:28" x14ac:dyDescent="0.25">
      <c r="A65" s="77"/>
      <c r="B65" s="78"/>
      <c r="C65" s="78"/>
      <c r="D65" s="362"/>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0"/>
      <c r="C66" s="460"/>
      <c r="D66" s="460"/>
      <c r="E66" s="460"/>
      <c r="F66" s="460"/>
      <c r="G66" s="460"/>
      <c r="H66" s="460"/>
      <c r="I66" s="460"/>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360"/>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2"/>
      <c r="C68" s="462"/>
      <c r="D68" s="462"/>
      <c r="E68" s="462"/>
      <c r="F68" s="462"/>
      <c r="G68" s="462"/>
      <c r="H68" s="462"/>
      <c r="I68" s="462"/>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360"/>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0"/>
      <c r="C70" s="460"/>
      <c r="D70" s="460"/>
      <c r="E70" s="460"/>
      <c r="F70" s="460"/>
      <c r="G70" s="460"/>
      <c r="H70" s="460"/>
      <c r="I70" s="460"/>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363"/>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0"/>
      <c r="C72" s="460"/>
      <c r="D72" s="460"/>
      <c r="E72" s="460"/>
      <c r="F72" s="460"/>
      <c r="G72" s="460"/>
      <c r="H72" s="460"/>
      <c r="I72" s="460"/>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62"/>
      <c r="C73" s="462"/>
      <c r="D73" s="462"/>
      <c r="E73" s="462"/>
      <c r="F73" s="462"/>
      <c r="G73" s="462"/>
      <c r="H73" s="462"/>
      <c r="I73" s="462"/>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60"/>
      <c r="C74" s="460"/>
      <c r="D74" s="460"/>
      <c r="E74" s="460"/>
      <c r="F74" s="460"/>
      <c r="G74" s="460"/>
      <c r="H74" s="460"/>
      <c r="I74" s="460"/>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63"/>
      <c r="C75" s="463"/>
      <c r="D75" s="463"/>
      <c r="E75" s="463"/>
      <c r="F75" s="463"/>
      <c r="G75" s="463"/>
      <c r="H75" s="463"/>
      <c r="I75" s="463"/>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4"/>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1"/>
      <c r="C77" s="461"/>
      <c r="D77" s="461"/>
      <c r="E77" s="461"/>
      <c r="F77" s="461"/>
      <c r="G77" s="461"/>
      <c r="H77" s="461"/>
      <c r="I77" s="461"/>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360"/>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60"/>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6" t="str">
        <f>'1. паспорт местоположение'!A12:C12</f>
        <v>F_2791</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80"/>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0"/>
      <c r="AL14" s="380"/>
      <c r="AM14" s="380"/>
      <c r="AN14" s="380"/>
      <c r="AO14" s="380"/>
      <c r="AP14" s="380"/>
      <c r="AQ14" s="380"/>
      <c r="AR14" s="380"/>
      <c r="AS14" s="380"/>
      <c r="AT14" s="380"/>
      <c r="AU14" s="380"/>
      <c r="AV14" s="380"/>
    </row>
    <row r="15" spans="1:48" ht="15.75" x14ac:dyDescent="0.25">
      <c r="A15" s="381" t="str">
        <f>'1. паспорт местоположение'!A15:C15</f>
        <v>Строительство ТПн 15/0.4 кВ, строительство КЛ 15 кВ от ТПн в г.Светлый, ул.Советская (второй этап)</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c r="AH15" s="381"/>
      <c r="AI15" s="381"/>
      <c r="AJ15" s="381"/>
      <c r="AK15" s="381"/>
      <c r="AL15" s="381"/>
      <c r="AM15" s="381"/>
      <c r="AN15" s="381"/>
      <c r="AO15" s="381"/>
      <c r="AP15" s="381"/>
      <c r="AQ15" s="381"/>
      <c r="AR15" s="381"/>
      <c r="AS15" s="381"/>
      <c r="AT15" s="381"/>
      <c r="AU15" s="381"/>
      <c r="AV15" s="381"/>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6"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6" customFormat="1" x14ac:dyDescent="0.25">
      <c r="A21" s="478" t="s">
        <v>523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row>
    <row r="22" spans="1:48" s="26" customFormat="1" ht="58.5" customHeight="1" x14ac:dyDescent="0.25">
      <c r="A22" s="469" t="s">
        <v>53</v>
      </c>
      <c r="B22" s="480" t="s">
        <v>25</v>
      </c>
      <c r="C22" s="469" t="s">
        <v>52</v>
      </c>
      <c r="D22" s="469" t="s">
        <v>51</v>
      </c>
      <c r="E22" s="483" t="s">
        <v>534</v>
      </c>
      <c r="F22" s="484"/>
      <c r="G22" s="484"/>
      <c r="H22" s="484"/>
      <c r="I22" s="484"/>
      <c r="J22" s="484"/>
      <c r="K22" s="484"/>
      <c r="L22" s="485"/>
      <c r="M22" s="469" t="s">
        <v>50</v>
      </c>
      <c r="N22" s="469" t="s">
        <v>49</v>
      </c>
      <c r="O22" s="469" t="s">
        <v>48</v>
      </c>
      <c r="P22" s="464" t="s">
        <v>265</v>
      </c>
      <c r="Q22" s="464" t="s">
        <v>47</v>
      </c>
      <c r="R22" s="464" t="s">
        <v>46</v>
      </c>
      <c r="S22" s="464" t="s">
        <v>45</v>
      </c>
      <c r="T22" s="464"/>
      <c r="U22" s="486" t="s">
        <v>44</v>
      </c>
      <c r="V22" s="486" t="s">
        <v>43</v>
      </c>
      <c r="W22" s="464" t="s">
        <v>42</v>
      </c>
      <c r="X22" s="464" t="s">
        <v>41</v>
      </c>
      <c r="Y22" s="464" t="s">
        <v>40</v>
      </c>
      <c r="Z22" s="471"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72" t="s">
        <v>26</v>
      </c>
    </row>
    <row r="23" spans="1:48" s="26" customFormat="1" ht="64.5" customHeight="1" x14ac:dyDescent="0.25">
      <c r="A23" s="479"/>
      <c r="B23" s="481"/>
      <c r="C23" s="479"/>
      <c r="D23" s="479"/>
      <c r="E23" s="474" t="s">
        <v>24</v>
      </c>
      <c r="F23" s="465" t="s">
        <v>133</v>
      </c>
      <c r="G23" s="465" t="s">
        <v>132</v>
      </c>
      <c r="H23" s="465" t="s">
        <v>131</v>
      </c>
      <c r="I23" s="467" t="s">
        <v>444</v>
      </c>
      <c r="J23" s="467" t="s">
        <v>445</v>
      </c>
      <c r="K23" s="467" t="s">
        <v>446</v>
      </c>
      <c r="L23" s="465" t="s">
        <v>81</v>
      </c>
      <c r="M23" s="479"/>
      <c r="N23" s="479"/>
      <c r="O23" s="479"/>
      <c r="P23" s="464"/>
      <c r="Q23" s="464"/>
      <c r="R23" s="464"/>
      <c r="S23" s="476" t="s">
        <v>3</v>
      </c>
      <c r="T23" s="476" t="s">
        <v>12</v>
      </c>
      <c r="U23" s="486"/>
      <c r="V23" s="486"/>
      <c r="W23" s="464"/>
      <c r="X23" s="464"/>
      <c r="Y23" s="464"/>
      <c r="Z23" s="464"/>
      <c r="AA23" s="464"/>
      <c r="AB23" s="464"/>
      <c r="AC23" s="464"/>
      <c r="AD23" s="464"/>
      <c r="AE23" s="464"/>
      <c r="AF23" s="464" t="s">
        <v>23</v>
      </c>
      <c r="AG23" s="464"/>
      <c r="AH23" s="464" t="s">
        <v>22</v>
      </c>
      <c r="AI23" s="464"/>
      <c r="AJ23" s="469" t="s">
        <v>21</v>
      </c>
      <c r="AK23" s="469" t="s">
        <v>20</v>
      </c>
      <c r="AL23" s="469" t="s">
        <v>19</v>
      </c>
      <c r="AM23" s="469" t="s">
        <v>18</v>
      </c>
      <c r="AN23" s="469" t="s">
        <v>17</v>
      </c>
      <c r="AO23" s="469" t="s">
        <v>16</v>
      </c>
      <c r="AP23" s="469" t="s">
        <v>15</v>
      </c>
      <c r="AQ23" s="487" t="s">
        <v>12</v>
      </c>
      <c r="AR23" s="464"/>
      <c r="AS23" s="464"/>
      <c r="AT23" s="464"/>
      <c r="AU23" s="464"/>
      <c r="AV23" s="473"/>
    </row>
    <row r="24" spans="1:48" s="26"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66" t="s">
        <v>14</v>
      </c>
      <c r="AG24" s="166" t="s">
        <v>13</v>
      </c>
      <c r="AH24" s="167" t="s">
        <v>3</v>
      </c>
      <c r="AI24" s="167" t="s">
        <v>12</v>
      </c>
      <c r="AJ24" s="470"/>
      <c r="AK24" s="470"/>
      <c r="AL24" s="470"/>
      <c r="AM24" s="470"/>
      <c r="AN24" s="470"/>
      <c r="AO24" s="470"/>
      <c r="AP24" s="470"/>
      <c r="AQ24" s="488"/>
      <c r="AR24" s="464"/>
      <c r="AS24" s="464"/>
      <c r="AT24" s="464"/>
      <c r="AU24" s="464"/>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560</v>
      </c>
      <c r="E26" s="23"/>
      <c r="F26" s="23"/>
      <c r="G26" s="23" t="s">
        <v>567</v>
      </c>
      <c r="H26" s="23"/>
      <c r="I26" s="23"/>
      <c r="J26" s="23"/>
      <c r="K26" s="23" t="s">
        <v>569</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48" zoomScale="90" zoomScaleNormal="90" zoomScaleSheetLayoutView="90" workbookViewId="0">
      <selection activeCell="B83" sqref="B83"/>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4" t="str">
        <f>'[4]1. паспорт местоположение'!A5:C5</f>
        <v>Год раскрытия информации: 2016 год</v>
      </c>
      <c r="B5" s="494"/>
      <c r="C5" s="90"/>
      <c r="D5" s="90"/>
      <c r="E5" s="90"/>
      <c r="F5" s="90"/>
      <c r="G5" s="90"/>
      <c r="H5" s="90"/>
    </row>
    <row r="6" spans="1:8" ht="18.75" x14ac:dyDescent="0.3">
      <c r="A6" s="200"/>
      <c r="B6" s="200"/>
      <c r="C6" s="200"/>
      <c r="D6" s="200"/>
      <c r="E6" s="200"/>
      <c r="F6" s="200"/>
      <c r="G6" s="200"/>
      <c r="H6" s="200"/>
    </row>
    <row r="7" spans="1:8" ht="18.75" x14ac:dyDescent="0.25">
      <c r="A7" s="374" t="s">
        <v>10</v>
      </c>
      <c r="B7" s="374"/>
      <c r="C7" s="171"/>
      <c r="D7" s="171"/>
      <c r="E7" s="171"/>
      <c r="F7" s="171"/>
      <c r="G7" s="171"/>
      <c r="H7" s="171"/>
    </row>
    <row r="8" spans="1:8" ht="18.75" x14ac:dyDescent="0.25">
      <c r="A8" s="171"/>
      <c r="B8" s="171"/>
      <c r="C8" s="171"/>
      <c r="D8" s="171"/>
      <c r="E8" s="171"/>
      <c r="F8" s="171"/>
      <c r="G8" s="171"/>
      <c r="H8" s="171"/>
    </row>
    <row r="9" spans="1:8" x14ac:dyDescent="0.25">
      <c r="A9" s="376" t="str">
        <f>'1. паспорт местоположение'!A9:C9</f>
        <v xml:space="preserve">                         АО "Янтарьэнерго"                         </v>
      </c>
      <c r="B9" s="376"/>
      <c r="C9" s="172"/>
      <c r="D9" s="172"/>
      <c r="E9" s="172"/>
      <c r="F9" s="172"/>
      <c r="G9" s="172"/>
      <c r="H9" s="172"/>
    </row>
    <row r="10" spans="1:8" x14ac:dyDescent="0.25">
      <c r="A10" s="371" t="s">
        <v>9</v>
      </c>
      <c r="B10" s="371"/>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6" t="str">
        <f>'1. паспорт местоположение'!A12:C12</f>
        <v>F_2791</v>
      </c>
      <c r="B12" s="376"/>
      <c r="C12" s="172"/>
      <c r="D12" s="172"/>
      <c r="E12" s="172"/>
      <c r="F12" s="172"/>
      <c r="G12" s="172"/>
      <c r="H12" s="172"/>
    </row>
    <row r="13" spans="1:8" x14ac:dyDescent="0.25">
      <c r="A13" s="371" t="s">
        <v>8</v>
      </c>
      <c r="B13" s="371"/>
      <c r="C13" s="173"/>
      <c r="D13" s="173"/>
      <c r="E13" s="173"/>
      <c r="F13" s="173"/>
      <c r="G13" s="173"/>
      <c r="H13" s="173"/>
    </row>
    <row r="14" spans="1:8" ht="18.75" x14ac:dyDescent="0.25">
      <c r="A14" s="11"/>
      <c r="B14" s="11"/>
      <c r="C14" s="11"/>
      <c r="D14" s="11"/>
      <c r="E14" s="11"/>
      <c r="F14" s="11"/>
      <c r="G14" s="11"/>
      <c r="H14" s="11"/>
    </row>
    <row r="15" spans="1:8" ht="39" customHeight="1" x14ac:dyDescent="0.25">
      <c r="A15" s="381" t="str">
        <f>'1. паспорт местоположение'!A15:C15</f>
        <v>Строительство ТПн 15/0.4 кВ, строительство КЛ 15 кВ от ТПн в г.Светлый, ул.Советская (второй этап)</v>
      </c>
      <c r="B15" s="381"/>
      <c r="C15" s="172"/>
      <c r="D15" s="172"/>
      <c r="E15" s="172"/>
      <c r="F15" s="172"/>
      <c r="G15" s="172"/>
      <c r="H15" s="172"/>
    </row>
    <row r="16" spans="1:8" x14ac:dyDescent="0.25">
      <c r="A16" s="371" t="s">
        <v>7</v>
      </c>
      <c r="B16" s="371"/>
      <c r="C16" s="173"/>
      <c r="D16" s="173"/>
      <c r="E16" s="173"/>
      <c r="F16" s="173"/>
      <c r="G16" s="173"/>
      <c r="H16" s="173"/>
    </row>
    <row r="17" spans="1:2" x14ac:dyDescent="0.25">
      <c r="B17" s="138"/>
    </row>
    <row r="18" spans="1:2" ht="33.75" customHeight="1" x14ac:dyDescent="0.25">
      <c r="A18" s="489" t="s">
        <v>524</v>
      </c>
      <c r="B18" s="490"/>
    </row>
    <row r="19" spans="1:2" x14ac:dyDescent="0.25">
      <c r="B19" s="49"/>
    </row>
    <row r="20" spans="1:2" ht="16.5" thickBot="1" x14ac:dyDescent="0.3">
      <c r="B20" s="139"/>
    </row>
    <row r="21" spans="1:2" ht="29.45" customHeight="1" thickBot="1" x14ac:dyDescent="0.3">
      <c r="A21" s="140" t="s">
        <v>390</v>
      </c>
      <c r="B21" s="141" t="str">
        <f>A15</f>
        <v>Строительство ТПн 15/0.4 кВ, строительство КЛ 15 кВ от ТПн в г.Светлый, ул.Советская (второй этап)</v>
      </c>
    </row>
    <row r="22" spans="1:2" ht="16.5" thickBot="1" x14ac:dyDescent="0.3">
      <c r="A22" s="140" t="s">
        <v>391</v>
      </c>
      <c r="B22" s="141" t="s">
        <v>555</v>
      </c>
    </row>
    <row r="23" spans="1:2" ht="16.5" thickBot="1" x14ac:dyDescent="0.3">
      <c r="A23" s="140" t="s">
        <v>356</v>
      </c>
      <c r="B23" s="142" t="s">
        <v>571</v>
      </c>
    </row>
    <row r="24" spans="1:2" ht="16.5" thickBot="1" x14ac:dyDescent="0.3">
      <c r="A24" s="140" t="s">
        <v>392</v>
      </c>
      <c r="B24" s="142" t="s">
        <v>572</v>
      </c>
    </row>
    <row r="25" spans="1:2" ht="16.5" thickBot="1" x14ac:dyDescent="0.3">
      <c r="A25" s="143" t="s">
        <v>393</v>
      </c>
      <c r="B25" s="141" t="s">
        <v>560</v>
      </c>
    </row>
    <row r="26" spans="1:2" ht="16.5" thickBot="1" x14ac:dyDescent="0.3">
      <c r="A26" s="144" t="s">
        <v>394</v>
      </c>
      <c r="B26" s="146" t="s">
        <v>561</v>
      </c>
    </row>
    <row r="27" spans="1:2" ht="29.25" thickBot="1" x14ac:dyDescent="0.3">
      <c r="A27" s="151" t="s">
        <v>395</v>
      </c>
      <c r="B27" s="348">
        <f>'6.2. Паспорт фин осв ввод'!C24</f>
        <v>7.8245800000000001</v>
      </c>
    </row>
    <row r="28" spans="1:2" ht="16.5" thickBot="1" x14ac:dyDescent="0.3">
      <c r="A28" s="146" t="s">
        <v>396</v>
      </c>
      <c r="B28" s="146" t="s">
        <v>625</v>
      </c>
    </row>
    <row r="29" spans="1:2" ht="29.25" thickBot="1" x14ac:dyDescent="0.3">
      <c r="A29" s="152" t="s">
        <v>397</v>
      </c>
      <c r="B29" s="146"/>
    </row>
    <row r="30" spans="1:2" ht="29.25" thickBot="1" x14ac:dyDescent="0.3">
      <c r="A30" s="152" t="s">
        <v>398</v>
      </c>
      <c r="B30" s="348">
        <f>B32+B41+B58</f>
        <v>7.6055248000000004</v>
      </c>
    </row>
    <row r="31" spans="1:2" ht="16.5" thickBot="1" x14ac:dyDescent="0.3">
      <c r="A31" s="146" t="s">
        <v>399</v>
      </c>
      <c r="B31" s="348"/>
    </row>
    <row r="32" spans="1:2" ht="29.25" thickBot="1" x14ac:dyDescent="0.3">
      <c r="A32" s="152" t="s">
        <v>400</v>
      </c>
      <c r="B32" s="348">
        <f>B33+B37</f>
        <v>7.2575900000000004</v>
      </c>
    </row>
    <row r="33" spans="1:3" s="344" customFormat="1" ht="30.75" thickBot="1" x14ac:dyDescent="0.3">
      <c r="A33" s="343" t="s">
        <v>627</v>
      </c>
      <c r="B33" s="349">
        <v>7.2575900000000004</v>
      </c>
    </row>
    <row r="34" spans="1:3" ht="16.5" thickBot="1" x14ac:dyDescent="0.3">
      <c r="A34" s="146" t="s">
        <v>402</v>
      </c>
      <c r="B34" s="346">
        <f>B33/$B$27</f>
        <v>0.92753732468707595</v>
      </c>
    </row>
    <row r="35" spans="1:3" ht="16.5" thickBot="1" x14ac:dyDescent="0.3">
      <c r="A35" s="146" t="s">
        <v>403</v>
      </c>
      <c r="B35" s="348"/>
      <c r="C35" s="137">
        <v>1</v>
      </c>
    </row>
    <row r="36" spans="1:3" ht="16.5" thickBot="1" x14ac:dyDescent="0.3">
      <c r="A36" s="146" t="s">
        <v>404</v>
      </c>
      <c r="B36" s="348">
        <v>7.2575900000000004</v>
      </c>
      <c r="C36" s="137">
        <v>2</v>
      </c>
    </row>
    <row r="37" spans="1:3" s="344" customFormat="1" ht="16.5" thickBot="1" x14ac:dyDescent="0.3">
      <c r="A37" s="343" t="s">
        <v>401</v>
      </c>
      <c r="B37" s="349"/>
    </row>
    <row r="38" spans="1:3" ht="16.5" thickBot="1" x14ac:dyDescent="0.3">
      <c r="A38" s="146" t="s">
        <v>402</v>
      </c>
      <c r="B38" s="346">
        <f>B37/$B$27</f>
        <v>0</v>
      </c>
    </row>
    <row r="39" spans="1:3" ht="16.5" thickBot="1" x14ac:dyDescent="0.3">
      <c r="A39" s="146" t="s">
        <v>403</v>
      </c>
      <c r="B39" s="348"/>
      <c r="C39" s="137">
        <v>1</v>
      </c>
    </row>
    <row r="40" spans="1:3" ht="16.5" thickBot="1" x14ac:dyDescent="0.3">
      <c r="A40" s="146" t="s">
        <v>404</v>
      </c>
      <c r="B40" s="348"/>
      <c r="C40" s="137">
        <v>2</v>
      </c>
    </row>
    <row r="41" spans="1:3" ht="29.25" thickBot="1" x14ac:dyDescent="0.3">
      <c r="A41" s="152" t="s">
        <v>405</v>
      </c>
      <c r="B41" s="348">
        <f>B42+B46+B50+B54</f>
        <v>0</v>
      </c>
    </row>
    <row r="42" spans="1:3" s="344" customFormat="1" ht="16.5" thickBot="1" x14ac:dyDescent="0.3">
      <c r="A42" s="343" t="s">
        <v>401</v>
      </c>
      <c r="B42" s="349"/>
    </row>
    <row r="43" spans="1:3" ht="16.5" thickBot="1" x14ac:dyDescent="0.3">
      <c r="A43" s="146" t="s">
        <v>402</v>
      </c>
      <c r="B43" s="346">
        <f>B42/$B$27</f>
        <v>0</v>
      </c>
    </row>
    <row r="44" spans="1:3" ht="16.5" thickBot="1" x14ac:dyDescent="0.3">
      <c r="A44" s="146" t="s">
        <v>403</v>
      </c>
      <c r="B44" s="348"/>
      <c r="C44" s="137">
        <v>1</v>
      </c>
    </row>
    <row r="45" spans="1:3" ht="16.5" thickBot="1" x14ac:dyDescent="0.3">
      <c r="A45" s="146" t="s">
        <v>404</v>
      </c>
      <c r="B45" s="348"/>
      <c r="C45" s="137">
        <v>2</v>
      </c>
    </row>
    <row r="46" spans="1:3" s="344" customFormat="1" ht="16.5" thickBot="1" x14ac:dyDescent="0.3">
      <c r="A46" s="343" t="s">
        <v>401</v>
      </c>
      <c r="B46" s="349"/>
    </row>
    <row r="47" spans="1:3" ht="16.5" thickBot="1" x14ac:dyDescent="0.3">
      <c r="A47" s="146" t="s">
        <v>402</v>
      </c>
      <c r="B47" s="346">
        <f>B46/$B$27</f>
        <v>0</v>
      </c>
    </row>
    <row r="48" spans="1:3" ht="16.5" thickBot="1" x14ac:dyDescent="0.3">
      <c r="A48" s="146" t="s">
        <v>403</v>
      </c>
      <c r="B48" s="348"/>
      <c r="C48" s="137">
        <v>1</v>
      </c>
    </row>
    <row r="49" spans="1:3" ht="16.5" thickBot="1" x14ac:dyDescent="0.3">
      <c r="A49" s="146" t="s">
        <v>404</v>
      </c>
      <c r="B49" s="348"/>
      <c r="C49" s="137">
        <v>2</v>
      </c>
    </row>
    <row r="50" spans="1:3" s="344" customFormat="1" ht="16.5" thickBot="1" x14ac:dyDescent="0.3">
      <c r="A50" s="343" t="s">
        <v>401</v>
      </c>
      <c r="B50" s="349"/>
    </row>
    <row r="51" spans="1:3" ht="16.5" thickBot="1" x14ac:dyDescent="0.3">
      <c r="A51" s="146" t="s">
        <v>402</v>
      </c>
      <c r="B51" s="346">
        <f>B50/$B$27</f>
        <v>0</v>
      </c>
    </row>
    <row r="52" spans="1:3" ht="16.5" thickBot="1" x14ac:dyDescent="0.3">
      <c r="A52" s="146" t="s">
        <v>403</v>
      </c>
      <c r="B52" s="348"/>
      <c r="C52" s="137">
        <v>1</v>
      </c>
    </row>
    <row r="53" spans="1:3" ht="16.5" thickBot="1" x14ac:dyDescent="0.3">
      <c r="A53" s="146" t="s">
        <v>404</v>
      </c>
      <c r="B53" s="348"/>
      <c r="C53" s="137">
        <v>2</v>
      </c>
    </row>
    <row r="54" spans="1:3" s="344" customFormat="1" ht="16.5" thickBot="1" x14ac:dyDescent="0.3">
      <c r="A54" s="343" t="s">
        <v>401</v>
      </c>
      <c r="B54" s="349"/>
    </row>
    <row r="55" spans="1:3" ht="16.5" thickBot="1" x14ac:dyDescent="0.3">
      <c r="A55" s="146" t="s">
        <v>402</v>
      </c>
      <c r="B55" s="346">
        <f>B54/$B$27</f>
        <v>0</v>
      </c>
    </row>
    <row r="56" spans="1:3" ht="16.5" thickBot="1" x14ac:dyDescent="0.3">
      <c r="A56" s="146" t="s">
        <v>403</v>
      </c>
      <c r="B56" s="348"/>
      <c r="C56" s="137">
        <v>1</v>
      </c>
    </row>
    <row r="57" spans="1:3" ht="16.5" thickBot="1" x14ac:dyDescent="0.3">
      <c r="A57" s="146" t="s">
        <v>404</v>
      </c>
      <c r="B57" s="348"/>
      <c r="C57" s="137">
        <v>2</v>
      </c>
    </row>
    <row r="58" spans="1:3" ht="29.25" thickBot="1" x14ac:dyDescent="0.3">
      <c r="A58" s="152" t="s">
        <v>406</v>
      </c>
      <c r="B58" s="348">
        <f>B59+B63+B67+B71</f>
        <v>0.34793479999999999</v>
      </c>
    </row>
    <row r="59" spans="1:3" s="344" customFormat="1" ht="30.75" thickBot="1" x14ac:dyDescent="0.3">
      <c r="A59" s="343" t="s">
        <v>626</v>
      </c>
      <c r="B59" s="349">
        <v>0.34793479999999999</v>
      </c>
    </row>
    <row r="60" spans="1:3" ht="16.5" thickBot="1" x14ac:dyDescent="0.3">
      <c r="A60" s="146" t="s">
        <v>402</v>
      </c>
      <c r="B60" s="346">
        <f>B59/$B$27</f>
        <v>4.4466897903785246E-2</v>
      </c>
    </row>
    <row r="61" spans="1:3" ht="16.5" thickBot="1" x14ac:dyDescent="0.3">
      <c r="A61" s="146" t="s">
        <v>403</v>
      </c>
      <c r="B61" s="348">
        <v>0.28809001000000001</v>
      </c>
      <c r="C61" s="137">
        <v>1</v>
      </c>
    </row>
    <row r="62" spans="1:3" ht="16.5" thickBot="1" x14ac:dyDescent="0.3">
      <c r="A62" s="146" t="s">
        <v>404</v>
      </c>
      <c r="B62" s="348">
        <v>0.34793479999999999</v>
      </c>
      <c r="C62" s="137">
        <v>2</v>
      </c>
    </row>
    <row r="63" spans="1:3" s="344" customFormat="1" ht="16.5" thickBot="1" x14ac:dyDescent="0.3">
      <c r="A63" s="343" t="s">
        <v>401</v>
      </c>
      <c r="B63" s="349"/>
    </row>
    <row r="64" spans="1:3" ht="16.5" thickBot="1" x14ac:dyDescent="0.3">
      <c r="A64" s="146" t="s">
        <v>402</v>
      </c>
      <c r="B64" s="346">
        <f>B63/$B$27</f>
        <v>0</v>
      </c>
    </row>
    <row r="65" spans="1:3" ht="16.5" thickBot="1" x14ac:dyDescent="0.3">
      <c r="A65" s="146" t="s">
        <v>403</v>
      </c>
      <c r="B65" s="348"/>
      <c r="C65" s="137">
        <v>1</v>
      </c>
    </row>
    <row r="66" spans="1:3" ht="16.5" thickBot="1" x14ac:dyDescent="0.3">
      <c r="A66" s="146" t="s">
        <v>404</v>
      </c>
      <c r="B66" s="348"/>
      <c r="C66" s="137">
        <v>2</v>
      </c>
    </row>
    <row r="67" spans="1:3" s="344" customFormat="1" ht="16.5" thickBot="1" x14ac:dyDescent="0.3">
      <c r="A67" s="343" t="s">
        <v>401</v>
      </c>
      <c r="B67" s="349"/>
    </row>
    <row r="68" spans="1:3" ht="16.5" thickBot="1" x14ac:dyDescent="0.3">
      <c r="A68" s="146" t="s">
        <v>402</v>
      </c>
      <c r="B68" s="346">
        <f>B67/$B$27</f>
        <v>0</v>
      </c>
    </row>
    <row r="69" spans="1:3" ht="16.5" thickBot="1" x14ac:dyDescent="0.3">
      <c r="A69" s="146" t="s">
        <v>403</v>
      </c>
      <c r="B69" s="348"/>
      <c r="C69" s="137">
        <v>1</v>
      </c>
    </row>
    <row r="70" spans="1:3" ht="16.5" thickBot="1" x14ac:dyDescent="0.3">
      <c r="A70" s="146" t="s">
        <v>404</v>
      </c>
      <c r="B70" s="348"/>
      <c r="C70" s="137">
        <v>2</v>
      </c>
    </row>
    <row r="71" spans="1:3" s="344" customFormat="1" ht="16.5" thickBot="1" x14ac:dyDescent="0.3">
      <c r="A71" s="343" t="s">
        <v>401</v>
      </c>
      <c r="B71" s="349"/>
    </row>
    <row r="72" spans="1:3" ht="16.5" thickBot="1" x14ac:dyDescent="0.3">
      <c r="A72" s="146" t="s">
        <v>402</v>
      </c>
      <c r="B72" s="346">
        <f>B71/$B$27</f>
        <v>0</v>
      </c>
    </row>
    <row r="73" spans="1:3" ht="16.5" thickBot="1" x14ac:dyDescent="0.3">
      <c r="A73" s="146" t="s">
        <v>403</v>
      </c>
      <c r="B73" s="348"/>
      <c r="C73" s="137">
        <v>1</v>
      </c>
    </row>
    <row r="74" spans="1:3" ht="16.5" thickBot="1" x14ac:dyDescent="0.3">
      <c r="A74" s="146" t="s">
        <v>404</v>
      </c>
      <c r="B74" s="348"/>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7">
        <f>B81/$B$27</f>
        <v>3.6818590902003685E-2</v>
      </c>
    </row>
    <row r="81" spans="1:2" ht="16.5" thickBot="1" x14ac:dyDescent="0.3">
      <c r="A81" s="143" t="s">
        <v>412</v>
      </c>
      <c r="B81" s="345">
        <f xml:space="preserve"> SUMIF(C33:C74, 1,B33:B74)</f>
        <v>0.28809001000000001</v>
      </c>
    </row>
    <row r="82" spans="1:2" ht="16.5" thickBot="1" x14ac:dyDescent="0.3">
      <c r="A82" s="143" t="s">
        <v>413</v>
      </c>
      <c r="B82" s="347">
        <f>B83/$B$27</f>
        <v>0.97200422259086117</v>
      </c>
    </row>
    <row r="83" spans="1:2" ht="16.5" thickBot="1" x14ac:dyDescent="0.3">
      <c r="A83" s="144" t="s">
        <v>414</v>
      </c>
      <c r="B83" s="345">
        <f xml:space="preserve"> SUMIF(C35:C76, 2,B35:B76)</f>
        <v>7.6055248000000004</v>
      </c>
    </row>
    <row r="84" spans="1:2" x14ac:dyDescent="0.25">
      <c r="A84" s="145" t="s">
        <v>415</v>
      </c>
      <c r="B84" s="491" t="s">
        <v>416</v>
      </c>
    </row>
    <row r="85" spans="1:2" x14ac:dyDescent="0.25">
      <c r="A85" s="149" t="s">
        <v>417</v>
      </c>
      <c r="B85" s="492"/>
    </row>
    <row r="86" spans="1:2" x14ac:dyDescent="0.25">
      <c r="A86" s="149" t="s">
        <v>418</v>
      </c>
      <c r="B86" s="492"/>
    </row>
    <row r="87" spans="1:2" x14ac:dyDescent="0.25">
      <c r="A87" s="149" t="s">
        <v>419</v>
      </c>
      <c r="B87" s="492"/>
    </row>
    <row r="88" spans="1:2" x14ac:dyDescent="0.25">
      <c r="A88" s="149" t="s">
        <v>420</v>
      </c>
      <c r="B88" s="492"/>
    </row>
    <row r="89" spans="1:2" ht="16.5" thickBot="1" x14ac:dyDescent="0.3">
      <c r="A89" s="150" t="s">
        <v>421</v>
      </c>
      <c r="B89" s="493"/>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199"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91" t="s">
        <v>435</v>
      </c>
    </row>
    <row r="102" spans="1:2" x14ac:dyDescent="0.25">
      <c r="A102" s="149" t="s">
        <v>436</v>
      </c>
      <c r="B102" s="492"/>
    </row>
    <row r="103" spans="1:2" x14ac:dyDescent="0.25">
      <c r="A103" s="149" t="s">
        <v>437</v>
      </c>
      <c r="B103" s="492"/>
    </row>
    <row r="104" spans="1:2" x14ac:dyDescent="0.25">
      <c r="A104" s="149" t="s">
        <v>438</v>
      </c>
      <c r="B104" s="492"/>
    </row>
    <row r="105" spans="1:2" x14ac:dyDescent="0.25">
      <c r="A105" s="149" t="s">
        <v>439</v>
      </c>
      <c r="B105" s="492"/>
    </row>
    <row r="106" spans="1:2" ht="16.5" thickBot="1" x14ac:dyDescent="0.3">
      <c r="A106" s="159" t="s">
        <v>440</v>
      </c>
      <c r="B106" s="493"/>
    </row>
    <row r="109" spans="1:2" x14ac:dyDescent="0.25">
      <c r="A109" s="160"/>
      <c r="B109" s="161"/>
    </row>
    <row r="110" spans="1:2" x14ac:dyDescent="0.25">
      <c r="B110" s="162"/>
    </row>
    <row r="111" spans="1:2" x14ac:dyDescent="0.25">
      <c r="B111" s="16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4" zoomScale="80" zoomScaleSheetLayoutView="80" workbookViewId="0">
      <selection activeCell="Q34" sqref="Q3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6" t="str">
        <f>'1. паспорт местоположение'!A12:C12</f>
        <v>F_2791</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80"/>
      <c r="B13" s="380"/>
      <c r="C13" s="380"/>
      <c r="D13" s="380"/>
      <c r="E13" s="380"/>
      <c r="F13" s="380"/>
      <c r="G13" s="380"/>
      <c r="H13" s="380"/>
      <c r="I13" s="380"/>
      <c r="J13" s="380"/>
      <c r="K13" s="380"/>
      <c r="L13" s="380"/>
      <c r="M13" s="380"/>
      <c r="N13" s="380"/>
      <c r="O13" s="380"/>
      <c r="P13" s="380"/>
      <c r="Q13" s="380"/>
      <c r="R13" s="380"/>
      <c r="S13" s="380"/>
      <c r="T13" s="10"/>
      <c r="U13" s="10"/>
      <c r="V13" s="10"/>
      <c r="W13" s="10"/>
      <c r="X13" s="10"/>
      <c r="Y13" s="10"/>
      <c r="Z13" s="10"/>
      <c r="AA13" s="10"/>
      <c r="AB13" s="10"/>
    </row>
    <row r="14" spans="1:28" s="3" customFormat="1" ht="15.75" x14ac:dyDescent="0.2">
      <c r="A14" s="381" t="str">
        <f>'1. паспорт местоположение'!A15:C15</f>
        <v>Строительство ТПн 15/0.4 кВ, строительство КЛ 15 кВ от ТПн в г.Светлый, ул.Советская (второй этап)</v>
      </c>
      <c r="B14" s="381"/>
      <c r="C14" s="381"/>
      <c r="D14" s="381"/>
      <c r="E14" s="381"/>
      <c r="F14" s="381"/>
      <c r="G14" s="381"/>
      <c r="H14" s="381"/>
      <c r="I14" s="381"/>
      <c r="J14" s="381"/>
      <c r="K14" s="381"/>
      <c r="L14" s="381"/>
      <c r="M14" s="381"/>
      <c r="N14" s="381"/>
      <c r="O14" s="381"/>
      <c r="P14" s="381"/>
      <c r="Q14" s="381"/>
      <c r="R14" s="381"/>
      <c r="S14" s="381"/>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82"/>
      <c r="B16" s="382"/>
      <c r="C16" s="382"/>
      <c r="D16" s="382"/>
      <c r="E16" s="382"/>
      <c r="F16" s="382"/>
      <c r="G16" s="382"/>
      <c r="H16" s="382"/>
      <c r="I16" s="382"/>
      <c r="J16" s="382"/>
      <c r="K16" s="382"/>
      <c r="L16" s="382"/>
      <c r="M16" s="382"/>
      <c r="N16" s="382"/>
      <c r="O16" s="382"/>
      <c r="P16" s="382"/>
      <c r="Q16" s="382"/>
      <c r="R16" s="382"/>
      <c r="S16" s="382"/>
      <c r="T16" s="4"/>
      <c r="U16" s="4"/>
      <c r="V16" s="4"/>
      <c r="W16" s="4"/>
      <c r="X16" s="4"/>
      <c r="Y16" s="4"/>
    </row>
    <row r="17" spans="1:28" s="3" customFormat="1" ht="45.75" customHeight="1" x14ac:dyDescent="0.2">
      <c r="A17" s="372" t="s">
        <v>499</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75" t="s">
        <v>6</v>
      </c>
      <c r="B19" s="375" t="s">
        <v>101</v>
      </c>
      <c r="C19" s="377" t="s">
        <v>389</v>
      </c>
      <c r="D19" s="375" t="s">
        <v>388</v>
      </c>
      <c r="E19" s="375" t="s">
        <v>100</v>
      </c>
      <c r="F19" s="375" t="s">
        <v>99</v>
      </c>
      <c r="G19" s="375" t="s">
        <v>384</v>
      </c>
      <c r="H19" s="375" t="s">
        <v>98</v>
      </c>
      <c r="I19" s="375" t="s">
        <v>97</v>
      </c>
      <c r="J19" s="375" t="s">
        <v>96</v>
      </c>
      <c r="K19" s="375" t="s">
        <v>95</v>
      </c>
      <c r="L19" s="375" t="s">
        <v>94</v>
      </c>
      <c r="M19" s="375" t="s">
        <v>93</v>
      </c>
      <c r="N19" s="375" t="s">
        <v>92</v>
      </c>
      <c r="O19" s="375" t="s">
        <v>91</v>
      </c>
      <c r="P19" s="375" t="s">
        <v>90</v>
      </c>
      <c r="Q19" s="375" t="s">
        <v>387</v>
      </c>
      <c r="R19" s="375"/>
      <c r="S19" s="379" t="s">
        <v>493</v>
      </c>
      <c r="T19" s="4"/>
      <c r="U19" s="4"/>
      <c r="V19" s="4"/>
      <c r="W19" s="4"/>
      <c r="X19" s="4"/>
      <c r="Y19" s="4"/>
    </row>
    <row r="20" spans="1:28" s="3" customFormat="1" ht="180.75" customHeight="1" x14ac:dyDescent="0.2">
      <c r="A20" s="375"/>
      <c r="B20" s="375"/>
      <c r="C20" s="378"/>
      <c r="D20" s="375"/>
      <c r="E20" s="375"/>
      <c r="F20" s="375"/>
      <c r="G20" s="375"/>
      <c r="H20" s="375"/>
      <c r="I20" s="375"/>
      <c r="J20" s="375"/>
      <c r="K20" s="375"/>
      <c r="L20" s="375"/>
      <c r="M20" s="375"/>
      <c r="N20" s="375"/>
      <c r="O20" s="375"/>
      <c r="P20" s="375"/>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108.75" customHeight="1" x14ac:dyDescent="0.2">
      <c r="A22" s="47"/>
      <c r="B22" s="195" t="s">
        <v>546</v>
      </c>
      <c r="C22" s="195"/>
      <c r="D22" s="195" t="s">
        <v>547</v>
      </c>
      <c r="E22" s="195" t="s">
        <v>548</v>
      </c>
      <c r="F22" s="195" t="s">
        <v>549</v>
      </c>
      <c r="G22" s="195" t="s">
        <v>628</v>
      </c>
      <c r="H22" s="196">
        <v>600</v>
      </c>
      <c r="I22" s="196"/>
      <c r="J22" s="196">
        <v>600</v>
      </c>
      <c r="K22" s="195">
        <v>0.4</v>
      </c>
      <c r="L22" s="195">
        <v>2</v>
      </c>
      <c r="M22" s="195">
        <v>2</v>
      </c>
      <c r="N22" s="195">
        <v>2</v>
      </c>
      <c r="O22" s="195"/>
      <c r="P22" s="195"/>
      <c r="Q22" s="195" t="s">
        <v>629</v>
      </c>
      <c r="R22" s="195"/>
      <c r="S22" s="197">
        <v>7.6465223699999996</v>
      </c>
      <c r="T22" s="32"/>
      <c r="U22" s="32"/>
      <c r="V22" s="32"/>
      <c r="W22" s="32"/>
      <c r="X22" s="32"/>
      <c r="Y22" s="32"/>
      <c r="Z22" s="31"/>
      <c r="AA22" s="31"/>
      <c r="AB22" s="31"/>
    </row>
    <row r="23" spans="1:28" ht="20.25" customHeight="1" x14ac:dyDescent="0.25">
      <c r="A23" s="134"/>
      <c r="B23" s="52" t="s">
        <v>382</v>
      </c>
      <c r="C23" s="52"/>
      <c r="D23" s="52"/>
      <c r="E23" s="134" t="s">
        <v>383</v>
      </c>
      <c r="F23" s="134" t="s">
        <v>383</v>
      </c>
      <c r="G23" s="134" t="s">
        <v>383</v>
      </c>
      <c r="H23" s="198">
        <f>H22</f>
        <v>600</v>
      </c>
      <c r="I23" s="134"/>
      <c r="J23" s="198">
        <f>J22</f>
        <v>600</v>
      </c>
      <c r="K23" s="134"/>
      <c r="L23" s="134"/>
      <c r="M23" s="134"/>
      <c r="N23" s="134"/>
      <c r="O23" s="134"/>
      <c r="P23" s="134"/>
      <c r="Q23" s="135"/>
      <c r="R23" s="2"/>
      <c r="S23" s="350">
        <f>S22</f>
        <v>7.6465223699999996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O26" sqref="O26"/>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4.425781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2.5703125" style="57" customWidth="1"/>
    <col min="14" max="14" width="8.7109375" style="57" customWidth="1"/>
    <col min="15" max="15" width="12"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0" t="str">
        <f>'1. паспорт местоположение'!A5:C5</f>
        <v>Год раскрытия информации: 2016 год</v>
      </c>
      <c r="B6" s="370"/>
      <c r="C6" s="370"/>
      <c r="D6" s="370"/>
      <c r="E6" s="370"/>
      <c r="F6" s="370"/>
      <c r="G6" s="370"/>
      <c r="H6" s="370"/>
      <c r="I6" s="370"/>
      <c r="J6" s="370"/>
      <c r="K6" s="370"/>
      <c r="L6" s="370"/>
      <c r="M6" s="370"/>
      <c r="N6" s="370"/>
      <c r="O6" s="370"/>
      <c r="P6" s="370"/>
      <c r="Q6" s="370"/>
      <c r="R6" s="370"/>
      <c r="S6" s="370"/>
      <c r="T6" s="370"/>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6" t="str">
        <f>'1. паспорт местоположение'!A12:C12</f>
        <v>F_2791</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80"/>
      <c r="B15" s="380"/>
      <c r="C15" s="380"/>
      <c r="D15" s="380"/>
      <c r="E15" s="380"/>
      <c r="F15" s="380"/>
      <c r="G15" s="380"/>
      <c r="H15" s="380"/>
      <c r="I15" s="380"/>
      <c r="J15" s="380"/>
      <c r="K15" s="380"/>
      <c r="L15" s="380"/>
      <c r="M15" s="380"/>
      <c r="N15" s="380"/>
      <c r="O15" s="380"/>
      <c r="P15" s="380"/>
      <c r="Q15" s="380"/>
      <c r="R15" s="380"/>
      <c r="S15" s="380"/>
      <c r="T15" s="380"/>
    </row>
    <row r="16" spans="1:20" s="3" customFormat="1" x14ac:dyDescent="0.2">
      <c r="A16" s="381" t="str">
        <f>'1. паспорт местоположение'!A15:C15</f>
        <v>Строительство ТПн 15/0.4 кВ, строительство КЛ 15 кВ от ТПн в г.Светлый, ул.Советская (второй этап)</v>
      </c>
      <c r="B16" s="381"/>
      <c r="C16" s="381"/>
      <c r="D16" s="381"/>
      <c r="E16" s="381"/>
      <c r="F16" s="381"/>
      <c r="G16" s="381"/>
      <c r="H16" s="381"/>
      <c r="I16" s="381"/>
      <c r="J16" s="381"/>
      <c r="K16" s="381"/>
      <c r="L16" s="381"/>
      <c r="M16" s="381"/>
      <c r="N16" s="381"/>
      <c r="O16" s="381"/>
      <c r="P16" s="381"/>
      <c r="Q16" s="381"/>
      <c r="R16" s="381"/>
      <c r="S16" s="381"/>
      <c r="T16" s="381"/>
    </row>
    <row r="17" spans="1:113"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382"/>
    </row>
    <row r="19" spans="1:113" s="3" customFormat="1" ht="15" customHeight="1" x14ac:dyDescent="0.2">
      <c r="A19" s="373" t="s">
        <v>504</v>
      </c>
      <c r="B19" s="373"/>
      <c r="C19" s="373"/>
      <c r="D19" s="373"/>
      <c r="E19" s="373"/>
      <c r="F19" s="373"/>
      <c r="G19" s="373"/>
      <c r="H19" s="373"/>
      <c r="I19" s="373"/>
      <c r="J19" s="373"/>
      <c r="K19" s="373"/>
      <c r="L19" s="373"/>
      <c r="M19" s="373"/>
      <c r="N19" s="373"/>
      <c r="O19" s="373"/>
      <c r="P19" s="373"/>
      <c r="Q19" s="373"/>
      <c r="R19" s="373"/>
      <c r="S19" s="373"/>
      <c r="T19" s="373"/>
    </row>
    <row r="20" spans="1:113" s="65" customFormat="1" ht="21" customHeight="1" x14ac:dyDescent="0.25">
      <c r="A20" s="398"/>
      <c r="B20" s="398"/>
      <c r="C20" s="398"/>
      <c r="D20" s="398"/>
      <c r="E20" s="398"/>
      <c r="F20" s="398"/>
      <c r="G20" s="398"/>
      <c r="H20" s="398"/>
      <c r="I20" s="398"/>
      <c r="J20" s="398"/>
      <c r="K20" s="398"/>
      <c r="L20" s="398"/>
      <c r="M20" s="398"/>
      <c r="N20" s="398"/>
      <c r="O20" s="398"/>
      <c r="P20" s="398"/>
      <c r="Q20" s="398"/>
      <c r="R20" s="398"/>
      <c r="S20" s="398"/>
      <c r="T20" s="398"/>
    </row>
    <row r="21" spans="1:113" ht="46.5" customHeight="1" x14ac:dyDescent="0.25">
      <c r="A21" s="392" t="s">
        <v>6</v>
      </c>
      <c r="B21" s="385" t="s">
        <v>228</v>
      </c>
      <c r="C21" s="386"/>
      <c r="D21" s="389" t="s">
        <v>123</v>
      </c>
      <c r="E21" s="385" t="s">
        <v>533</v>
      </c>
      <c r="F21" s="386"/>
      <c r="G21" s="385" t="s">
        <v>279</v>
      </c>
      <c r="H21" s="386"/>
      <c r="I21" s="385" t="s">
        <v>122</v>
      </c>
      <c r="J21" s="386"/>
      <c r="K21" s="389" t="s">
        <v>121</v>
      </c>
      <c r="L21" s="385" t="s">
        <v>120</v>
      </c>
      <c r="M21" s="386"/>
      <c r="N21" s="385" t="s">
        <v>529</v>
      </c>
      <c r="O21" s="386"/>
      <c r="P21" s="389" t="s">
        <v>119</v>
      </c>
      <c r="Q21" s="395" t="s">
        <v>118</v>
      </c>
      <c r="R21" s="396"/>
      <c r="S21" s="395" t="s">
        <v>117</v>
      </c>
      <c r="T21" s="397"/>
    </row>
    <row r="22" spans="1:113" ht="204.75" customHeight="1" x14ac:dyDescent="0.25">
      <c r="A22" s="393"/>
      <c r="B22" s="387"/>
      <c r="C22" s="388"/>
      <c r="D22" s="391"/>
      <c r="E22" s="387"/>
      <c r="F22" s="388"/>
      <c r="G22" s="387"/>
      <c r="H22" s="388"/>
      <c r="I22" s="387"/>
      <c r="J22" s="388"/>
      <c r="K22" s="390"/>
      <c r="L22" s="387"/>
      <c r="M22" s="388"/>
      <c r="N22" s="387"/>
      <c r="O22" s="388"/>
      <c r="P22" s="390"/>
      <c r="Q22" s="118" t="s">
        <v>116</v>
      </c>
      <c r="R22" s="118" t="s">
        <v>503</v>
      </c>
      <c r="S22" s="118" t="s">
        <v>115</v>
      </c>
      <c r="T22" s="118" t="s">
        <v>114</v>
      </c>
    </row>
    <row r="23" spans="1:113" ht="51.75" customHeight="1" x14ac:dyDescent="0.25">
      <c r="A23" s="394"/>
      <c r="B23" s="176" t="s">
        <v>112</v>
      </c>
      <c r="C23" s="176" t="s">
        <v>113</v>
      </c>
      <c r="D23" s="390"/>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47.25" x14ac:dyDescent="0.25">
      <c r="A25" s="68">
        <v>1</v>
      </c>
      <c r="B25" s="201"/>
      <c r="C25" s="201"/>
      <c r="D25" s="201" t="s">
        <v>564</v>
      </c>
      <c r="E25" s="201"/>
      <c r="F25" s="203" t="s">
        <v>566</v>
      </c>
      <c r="G25" s="201"/>
      <c r="H25" s="202"/>
      <c r="I25" s="201"/>
      <c r="J25" s="66"/>
      <c r="K25" s="66"/>
      <c r="L25" s="66"/>
      <c r="M25" s="202" t="s">
        <v>565</v>
      </c>
      <c r="N25" s="68"/>
      <c r="O25" s="68" t="s">
        <v>567</v>
      </c>
      <c r="P25" s="66"/>
      <c r="Q25" s="179"/>
      <c r="R25" s="67"/>
      <c r="S25" s="179"/>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4" t="s">
        <v>539</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3" zoomScale="80" zoomScaleSheetLayoutView="80" workbookViewId="0">
      <selection activeCell="N26" sqref="N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F_2791</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1" t="str">
        <f>'1. паспорт местоположение'!A15</f>
        <v>Строительство ТПн 15/0.4 кВ, строительство КЛ 15 кВ от ТПн в г.Светлый, ул.Советская (второй этап)</v>
      </c>
      <c r="F15" s="381"/>
      <c r="G15" s="381"/>
      <c r="H15" s="381"/>
      <c r="I15" s="381"/>
      <c r="J15" s="381"/>
      <c r="K15" s="381"/>
      <c r="L15" s="381"/>
      <c r="M15" s="381"/>
      <c r="N15" s="381"/>
      <c r="O15" s="381"/>
      <c r="P15" s="381"/>
      <c r="Q15" s="381"/>
      <c r="R15" s="381"/>
      <c r="S15" s="381"/>
      <c r="T15" s="381"/>
      <c r="U15" s="381"/>
      <c r="V15" s="381"/>
      <c r="W15" s="381"/>
      <c r="X15" s="381"/>
      <c r="Y15" s="381"/>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506</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5" customFormat="1" ht="21" customHeight="1" x14ac:dyDescent="0.25"/>
    <row r="21" spans="1:27" ht="15.75" customHeight="1" x14ac:dyDescent="0.25">
      <c r="A21" s="399" t="s">
        <v>6</v>
      </c>
      <c r="B21" s="402" t="s">
        <v>513</v>
      </c>
      <c r="C21" s="403"/>
      <c r="D21" s="402" t="s">
        <v>515</v>
      </c>
      <c r="E21" s="403"/>
      <c r="F21" s="395" t="s">
        <v>95</v>
      </c>
      <c r="G21" s="397"/>
      <c r="H21" s="397"/>
      <c r="I21" s="396"/>
      <c r="J21" s="399" t="s">
        <v>516</v>
      </c>
      <c r="K21" s="402" t="s">
        <v>517</v>
      </c>
      <c r="L21" s="403"/>
      <c r="M21" s="402" t="s">
        <v>518</v>
      </c>
      <c r="N21" s="403"/>
      <c r="O21" s="402" t="s">
        <v>505</v>
      </c>
      <c r="P21" s="403"/>
      <c r="Q21" s="402" t="s">
        <v>128</v>
      </c>
      <c r="R21" s="403"/>
      <c r="S21" s="399" t="s">
        <v>127</v>
      </c>
      <c r="T21" s="399" t="s">
        <v>519</v>
      </c>
      <c r="U21" s="399" t="s">
        <v>514</v>
      </c>
      <c r="V21" s="402" t="s">
        <v>126</v>
      </c>
      <c r="W21" s="403"/>
      <c r="X21" s="395" t="s">
        <v>118</v>
      </c>
      <c r="Y21" s="397"/>
      <c r="Z21" s="395" t="s">
        <v>117</v>
      </c>
      <c r="AA21" s="397"/>
    </row>
    <row r="22" spans="1:27" ht="216" customHeight="1" x14ac:dyDescent="0.25">
      <c r="A22" s="400"/>
      <c r="B22" s="404"/>
      <c r="C22" s="405"/>
      <c r="D22" s="404"/>
      <c r="E22" s="405"/>
      <c r="F22" s="395" t="s">
        <v>125</v>
      </c>
      <c r="G22" s="396"/>
      <c r="H22" s="395" t="s">
        <v>124</v>
      </c>
      <c r="I22" s="396"/>
      <c r="J22" s="401"/>
      <c r="K22" s="404"/>
      <c r="L22" s="405"/>
      <c r="M22" s="404"/>
      <c r="N22" s="405"/>
      <c r="O22" s="404"/>
      <c r="P22" s="405"/>
      <c r="Q22" s="404"/>
      <c r="R22" s="405"/>
      <c r="S22" s="401"/>
      <c r="T22" s="401"/>
      <c r="U22" s="401"/>
      <c r="V22" s="404"/>
      <c r="W22" s="405"/>
      <c r="X22" s="118" t="s">
        <v>116</v>
      </c>
      <c r="Y22" s="118" t="s">
        <v>503</v>
      </c>
      <c r="Z22" s="118" t="s">
        <v>115</v>
      </c>
      <c r="AA22" s="118" t="s">
        <v>114</v>
      </c>
    </row>
    <row r="23" spans="1:27" ht="60" customHeight="1" x14ac:dyDescent="0.25">
      <c r="A23" s="401"/>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204" t="s">
        <v>570</v>
      </c>
      <c r="H25" s="204"/>
      <c r="I25" s="204" t="s">
        <v>570</v>
      </c>
      <c r="J25" s="204"/>
      <c r="K25" s="126"/>
      <c r="L25" s="205"/>
      <c r="M25" s="205"/>
      <c r="N25" s="206">
        <v>150</v>
      </c>
      <c r="O25" s="206"/>
      <c r="P25" s="206" t="s">
        <v>568</v>
      </c>
      <c r="Q25" s="206"/>
      <c r="R25" s="204" t="s">
        <v>569</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0" t="str">
        <f>'1. паспорт местоположение'!A5:C5</f>
        <v>Год раскрытия информации: 2016 год</v>
      </c>
      <c r="B5" s="370"/>
      <c r="C5" s="370"/>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F_2791</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0"/>
      <c r="B14" s="380"/>
      <c r="C14" s="380"/>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1" t="str">
        <f>'1. паспорт местоположение'!A15:C15</f>
        <v>Строительство ТПн 15/0.4 кВ, строительство КЛ 15 кВ от ТПн в г.Светлый, ул.Советская (второй этап)</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82"/>
      <c r="B17" s="382"/>
      <c r="C17" s="382"/>
      <c r="D17" s="4"/>
      <c r="E17" s="4"/>
      <c r="F17" s="4"/>
      <c r="G17" s="4"/>
      <c r="H17" s="4"/>
      <c r="I17" s="4"/>
      <c r="J17" s="4"/>
      <c r="K17" s="4"/>
      <c r="L17" s="4"/>
      <c r="M17" s="4"/>
      <c r="N17" s="4"/>
      <c r="O17" s="4"/>
      <c r="P17" s="4"/>
      <c r="Q17" s="4"/>
      <c r="R17" s="4"/>
    </row>
    <row r="18" spans="1:21" s="3" customFormat="1" ht="27.75" customHeight="1" x14ac:dyDescent="0.2">
      <c r="A18" s="372" t="s">
        <v>498</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559</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0" t="str">
        <f>'1. паспорт местоположение'!A5:C5</f>
        <v>Год раскрытия информации: 2016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71"/>
      <c r="AB6" s="171"/>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71"/>
      <c r="AB7" s="171"/>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72"/>
      <c r="AB8" s="172"/>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73"/>
      <c r="AB9" s="173"/>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71"/>
      <c r="AB10" s="171"/>
    </row>
    <row r="11" spans="1:28" ht="15.75" x14ac:dyDescent="0.25">
      <c r="A11" s="376" t="str">
        <f>'1. паспорт местоположение'!A12:C12</f>
        <v>F_2791</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72"/>
      <c r="AB11" s="172"/>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73"/>
      <c r="AB12" s="173"/>
    </row>
    <row r="13" spans="1:28" ht="18.75" x14ac:dyDescent="0.25">
      <c r="A13" s="380"/>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11"/>
      <c r="AB13" s="11"/>
    </row>
    <row r="14" spans="1:28" ht="15.75" x14ac:dyDescent="0.25">
      <c r="A14" s="381" t="str">
        <f>'1. паспорт местоположение'!A15:C15</f>
        <v>Строительство ТПн 15/0.4 кВ, строительство КЛ 15 кВ от ТПн в г.Светлый, ул.Советская (второй этап)</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172"/>
      <c r="AB14" s="172"/>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73"/>
      <c r="AB15" s="173"/>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82"/>
      <c r="AB16" s="182"/>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82"/>
      <c r="AB17" s="182"/>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82"/>
      <c r="AB18" s="182"/>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82"/>
      <c r="AB19" s="182"/>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83"/>
      <c r="AB20" s="183"/>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83"/>
      <c r="AB21" s="183"/>
    </row>
    <row r="22" spans="1:28" x14ac:dyDescent="0.25">
      <c r="A22" s="407" t="s">
        <v>530</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84"/>
      <c r="AB22" s="184"/>
    </row>
    <row r="23" spans="1:28" ht="32.25" customHeight="1" x14ac:dyDescent="0.25">
      <c r="A23" s="409" t="s">
        <v>380</v>
      </c>
      <c r="B23" s="410"/>
      <c r="C23" s="410"/>
      <c r="D23" s="410"/>
      <c r="E23" s="410"/>
      <c r="F23" s="410"/>
      <c r="G23" s="410"/>
      <c r="H23" s="410"/>
      <c r="I23" s="410"/>
      <c r="J23" s="410"/>
      <c r="K23" s="410"/>
      <c r="L23" s="411"/>
      <c r="M23" s="408" t="s">
        <v>381</v>
      </c>
      <c r="N23" s="408"/>
      <c r="O23" s="408"/>
      <c r="P23" s="408"/>
      <c r="Q23" s="408"/>
      <c r="R23" s="408"/>
      <c r="S23" s="408"/>
      <c r="T23" s="408"/>
      <c r="U23" s="408"/>
      <c r="V23" s="408"/>
      <c r="W23" s="408"/>
      <c r="X23" s="408"/>
      <c r="Y23" s="408"/>
      <c r="Z23" s="408"/>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0" t="str">
        <f>'1. паспорт местоположение'!A5:C5</f>
        <v>Год раскрытия информации: 2016 год</v>
      </c>
      <c r="B5" s="370"/>
      <c r="C5" s="370"/>
      <c r="D5" s="370"/>
      <c r="E5" s="370"/>
      <c r="F5" s="370"/>
      <c r="G5" s="370"/>
      <c r="H5" s="370"/>
      <c r="I5" s="370"/>
      <c r="J5" s="370"/>
      <c r="K5" s="370"/>
      <c r="L5" s="370"/>
      <c r="M5" s="370"/>
      <c r="N5" s="370"/>
      <c r="O5" s="370"/>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6" t="str">
        <f>'1. паспорт местоположение'!A12:C12</f>
        <v>F_2791</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80"/>
      <c r="B14" s="380"/>
      <c r="C14" s="380"/>
      <c r="D14" s="380"/>
      <c r="E14" s="380"/>
      <c r="F14" s="380"/>
      <c r="G14" s="380"/>
      <c r="H14" s="380"/>
      <c r="I14" s="380"/>
      <c r="J14" s="380"/>
      <c r="K14" s="380"/>
      <c r="L14" s="380"/>
      <c r="M14" s="380"/>
      <c r="N14" s="380"/>
      <c r="O14" s="380"/>
      <c r="P14" s="10"/>
      <c r="Q14" s="10"/>
      <c r="R14" s="10"/>
      <c r="S14" s="10"/>
      <c r="T14" s="10"/>
      <c r="U14" s="10"/>
      <c r="V14" s="10"/>
      <c r="W14" s="10"/>
      <c r="X14" s="10"/>
      <c r="Y14" s="10"/>
      <c r="Z14" s="10"/>
    </row>
    <row r="15" spans="1:28" s="3" customFormat="1" ht="15.75" x14ac:dyDescent="0.2">
      <c r="A15" s="376" t="str">
        <f>'1. паспорт местоположение'!A15:C15</f>
        <v>Строительство ТПн 15/0.4 кВ, строительство КЛ 15 кВ от ТПн в г.Светлый, ул.Советская (второй этап)</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82"/>
      <c r="B17" s="382"/>
      <c r="C17" s="382"/>
      <c r="D17" s="382"/>
      <c r="E17" s="382"/>
      <c r="F17" s="382"/>
      <c r="G17" s="382"/>
      <c r="H17" s="382"/>
      <c r="I17" s="382"/>
      <c r="J17" s="382"/>
      <c r="K17" s="382"/>
      <c r="L17" s="382"/>
      <c r="M17" s="382"/>
      <c r="N17" s="382"/>
      <c r="O17" s="382"/>
      <c r="P17" s="4"/>
      <c r="Q17" s="4"/>
      <c r="R17" s="4"/>
      <c r="S17" s="4"/>
      <c r="T17" s="4"/>
      <c r="U17" s="4"/>
      <c r="V17" s="4"/>
      <c r="W17" s="4"/>
    </row>
    <row r="18" spans="1:26" s="3" customFormat="1" ht="91.5" customHeight="1" x14ac:dyDescent="0.2">
      <c r="A18" s="416" t="s">
        <v>507</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13" t="s">
        <v>87</v>
      </c>
      <c r="F19" s="414"/>
      <c r="G19" s="414"/>
      <c r="H19" s="414"/>
      <c r="I19" s="415"/>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A99" sqref="A99:XFD158"/>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17" t="str">
        <f>'[1]1. паспорт местоположение'!A5:C5</f>
        <v>Год раскрытия информации: 2016 год</v>
      </c>
      <c r="B5" s="417"/>
      <c r="C5" s="417"/>
      <c r="D5" s="417"/>
      <c r="E5" s="417"/>
      <c r="F5" s="417"/>
      <c r="G5" s="417"/>
      <c r="H5" s="417"/>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74" t="str">
        <f>'[1]1. паспорт местоположение'!A7:C7</f>
        <v xml:space="preserve">Паспорт инвестиционного проекта </v>
      </c>
      <c r="B7" s="374"/>
      <c r="C7" s="374"/>
      <c r="D7" s="374"/>
      <c r="E7" s="374"/>
      <c r="F7" s="374"/>
      <c r="G7" s="374"/>
      <c r="H7" s="374"/>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6"/>
      <c r="AR7" s="216"/>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13"/>
      <c r="AR8" s="213"/>
    </row>
    <row r="9" spans="1:44" ht="18.75" x14ac:dyDescent="0.2">
      <c r="A9" s="373" t="str">
        <f>'1. паспорт местоположение'!A9:C9</f>
        <v xml:space="preserve">                         АО "Янтарьэнерго"                         </v>
      </c>
      <c r="B9" s="373"/>
      <c r="C9" s="373"/>
      <c r="D9" s="373"/>
      <c r="E9" s="373"/>
      <c r="F9" s="373"/>
      <c r="G9" s="373"/>
      <c r="H9" s="373"/>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7"/>
      <c r="AR9" s="217"/>
    </row>
    <row r="10" spans="1:44" x14ac:dyDescent="0.2">
      <c r="A10" s="371" t="s">
        <v>9</v>
      </c>
      <c r="B10" s="371"/>
      <c r="C10" s="371"/>
      <c r="D10" s="371"/>
      <c r="E10" s="371"/>
      <c r="F10" s="371"/>
      <c r="G10" s="371"/>
      <c r="H10" s="371"/>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8"/>
      <c r="AR10" s="218"/>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73" t="str">
        <f>'1. паспорт местоположение'!A12:C12</f>
        <v>F_2791</v>
      </c>
      <c r="B12" s="373"/>
      <c r="C12" s="373"/>
      <c r="D12" s="373"/>
      <c r="E12" s="373"/>
      <c r="F12" s="373"/>
      <c r="G12" s="373"/>
      <c r="H12" s="373"/>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7"/>
      <c r="AR12" s="217"/>
    </row>
    <row r="13" spans="1:44" x14ac:dyDescent="0.2">
      <c r="A13" s="371" t="s">
        <v>8</v>
      </c>
      <c r="B13" s="371"/>
      <c r="C13" s="371"/>
      <c r="D13" s="371"/>
      <c r="E13" s="371"/>
      <c r="F13" s="371"/>
      <c r="G13" s="371"/>
      <c r="H13" s="371"/>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8"/>
      <c r="AR13" s="218"/>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9"/>
      <c r="AR14" s="219"/>
    </row>
    <row r="15" spans="1:44" ht="18.75" x14ac:dyDescent="0.2">
      <c r="A15" s="372" t="str">
        <f>'1. паспорт местоположение'!A15:C15</f>
        <v>Строительство ТПн 15/0.4 кВ, строительство КЛ 15 кВ от ТПн в г.Светлый, ул.Советская (второй этап)</v>
      </c>
      <c r="B15" s="372"/>
      <c r="C15" s="372"/>
      <c r="D15" s="372"/>
      <c r="E15" s="372"/>
      <c r="F15" s="372"/>
      <c r="G15" s="372"/>
      <c r="H15" s="3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7"/>
      <c r="AR15" s="217"/>
    </row>
    <row r="16" spans="1:44" x14ac:dyDescent="0.2">
      <c r="A16" s="371" t="s">
        <v>7</v>
      </c>
      <c r="B16" s="371"/>
      <c r="C16" s="371"/>
      <c r="D16" s="371"/>
      <c r="E16" s="371"/>
      <c r="F16" s="371"/>
      <c r="G16" s="371"/>
      <c r="H16" s="371"/>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8"/>
      <c r="AR16" s="218"/>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73" t="s">
        <v>508</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354</v>
      </c>
      <c r="B24" s="227" t="s">
        <v>1</v>
      </c>
      <c r="D24" s="228"/>
      <c r="E24" s="229"/>
      <c r="F24" s="229"/>
      <c r="G24" s="229"/>
      <c r="H24" s="229"/>
    </row>
    <row r="25" spans="1:44" x14ac:dyDescent="0.2">
      <c r="A25" s="230" t="s">
        <v>581</v>
      </c>
      <c r="B25" s="231">
        <f>$B$126</f>
        <v>7824579.9999999991</v>
      </c>
    </row>
    <row r="26" spans="1:44" x14ac:dyDescent="0.2">
      <c r="A26" s="232" t="s">
        <v>352</v>
      </c>
      <c r="B26" s="233">
        <v>0</v>
      </c>
    </row>
    <row r="27" spans="1:44" x14ac:dyDescent="0.2">
      <c r="A27" s="232" t="s">
        <v>350</v>
      </c>
      <c r="B27" s="233">
        <f>$B$123</f>
        <v>25</v>
      </c>
      <c r="D27" s="225" t="s">
        <v>353</v>
      </c>
    </row>
    <row r="28" spans="1:44" ht="16.149999999999999" customHeight="1" thickBot="1" x14ac:dyDescent="0.25">
      <c r="A28" s="234" t="s">
        <v>348</v>
      </c>
      <c r="B28" s="235">
        <v>1</v>
      </c>
      <c r="D28" s="420" t="s">
        <v>351</v>
      </c>
      <c r="E28" s="421"/>
      <c r="F28" s="422"/>
      <c r="G28" s="423">
        <f>IF(SUM(B89:L89)=0,"не окупается",SUM(B89:L89))</f>
        <v>2.0809076433311873</v>
      </c>
      <c r="H28" s="424"/>
    </row>
    <row r="29" spans="1:44" ht="15.6" customHeight="1" x14ac:dyDescent="0.2">
      <c r="A29" s="230" t="s">
        <v>346</v>
      </c>
      <c r="B29" s="231">
        <f>$B$126*$B$127</f>
        <v>78245.799999999988</v>
      </c>
      <c r="D29" s="420" t="s">
        <v>349</v>
      </c>
      <c r="E29" s="421"/>
      <c r="F29" s="422"/>
      <c r="G29" s="423">
        <f>IF(SUM(B90:L90)=0,"не окупается",SUM(B90:L90))</f>
        <v>2.2350582889404098</v>
      </c>
      <c r="H29" s="424"/>
    </row>
    <row r="30" spans="1:44" ht="27.6" customHeight="1" x14ac:dyDescent="0.2">
      <c r="A30" s="232" t="s">
        <v>582</v>
      </c>
      <c r="B30" s="233">
        <v>1</v>
      </c>
      <c r="D30" s="420" t="s">
        <v>347</v>
      </c>
      <c r="E30" s="421"/>
      <c r="F30" s="422"/>
      <c r="G30" s="425">
        <f>L87</f>
        <v>13605898.625877582</v>
      </c>
      <c r="H30" s="426"/>
    </row>
    <row r="31" spans="1:44" x14ac:dyDescent="0.2">
      <c r="A31" s="232" t="s">
        <v>345</v>
      </c>
      <c r="B31" s="233">
        <v>1</v>
      </c>
      <c r="D31" s="427"/>
      <c r="E31" s="428"/>
      <c r="F31" s="429"/>
      <c r="G31" s="427"/>
      <c r="H31" s="429"/>
    </row>
    <row r="32" spans="1:44" x14ac:dyDescent="0.2">
      <c r="A32" s="232" t="s">
        <v>323</v>
      </c>
      <c r="B32" s="233"/>
    </row>
    <row r="33" spans="1:42" x14ac:dyDescent="0.2">
      <c r="A33" s="232" t="s">
        <v>344</v>
      </c>
      <c r="B33" s="233"/>
    </row>
    <row r="34" spans="1:42" x14ac:dyDescent="0.2">
      <c r="A34" s="232" t="s">
        <v>343</v>
      </c>
      <c r="B34" s="233"/>
    </row>
    <row r="35" spans="1:42" x14ac:dyDescent="0.2">
      <c r="A35" s="236"/>
      <c r="B35" s="233"/>
    </row>
    <row r="36" spans="1:42" ht="16.5" thickBot="1" x14ac:dyDescent="0.25">
      <c r="A36" s="234" t="s">
        <v>315</v>
      </c>
      <c r="B36" s="237">
        <v>0.2</v>
      </c>
    </row>
    <row r="37" spans="1:42" x14ac:dyDescent="0.2">
      <c r="A37" s="230" t="s">
        <v>583</v>
      </c>
      <c r="B37" s="231">
        <v>0</v>
      </c>
    </row>
    <row r="38" spans="1:42" x14ac:dyDescent="0.2">
      <c r="A38" s="232" t="s">
        <v>342</v>
      </c>
      <c r="B38" s="233"/>
    </row>
    <row r="39" spans="1:42" ht="16.5" thickBot="1" x14ac:dyDescent="0.25">
      <c r="A39" s="238" t="s">
        <v>341</v>
      </c>
      <c r="B39" s="239"/>
    </row>
    <row r="40" spans="1:42" x14ac:dyDescent="0.2">
      <c r="A40" s="240" t="s">
        <v>584</v>
      </c>
      <c r="B40" s="241">
        <v>1</v>
      </c>
    </row>
    <row r="41" spans="1:42" x14ac:dyDescent="0.2">
      <c r="A41" s="242" t="s">
        <v>340</v>
      </c>
      <c r="B41" s="243"/>
    </row>
    <row r="42" spans="1:42" x14ac:dyDescent="0.2">
      <c r="A42" s="242" t="s">
        <v>339</v>
      </c>
      <c r="B42" s="244"/>
    </row>
    <row r="43" spans="1:42" x14ac:dyDescent="0.2">
      <c r="A43" s="242" t="s">
        <v>338</v>
      </c>
      <c r="B43" s="244">
        <v>0</v>
      </c>
    </row>
    <row r="44" spans="1:42" x14ac:dyDescent="0.2">
      <c r="A44" s="242" t="s">
        <v>337</v>
      </c>
      <c r="B44" s="244">
        <f>B129</f>
        <v>0.20499999999999999</v>
      </c>
    </row>
    <row r="45" spans="1:42" x14ac:dyDescent="0.2">
      <c r="A45" s="242" t="s">
        <v>336</v>
      </c>
      <c r="B45" s="244">
        <f>1-B43</f>
        <v>1</v>
      </c>
    </row>
    <row r="46" spans="1:42" ht="16.5" thickBot="1" x14ac:dyDescent="0.25">
      <c r="A46" s="245" t="s">
        <v>335</v>
      </c>
      <c r="B46" s="246">
        <f>B45*B44+B43*B42*(1-B36)</f>
        <v>0.20499999999999999</v>
      </c>
      <c r="C46" s="247"/>
    </row>
    <row r="47" spans="1:42" s="250" customFormat="1" x14ac:dyDescent="0.2">
      <c r="A47" s="248" t="s">
        <v>334</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333</v>
      </c>
      <c r="B48" s="252">
        <f>B136</f>
        <v>0</v>
      </c>
      <c r="C48" s="252">
        <f t="shared" ref="C48:AP49" si="1">C136</f>
        <v>5.8000000000000003E-2</v>
      </c>
      <c r="D48" s="252">
        <f t="shared" si="1"/>
        <v>5.5E-2</v>
      </c>
      <c r="E48" s="252">
        <f t="shared" si="1"/>
        <v>5.5E-2</v>
      </c>
      <c r="F48" s="252">
        <f t="shared" si="1"/>
        <v>5.5E-2</v>
      </c>
      <c r="G48" s="252">
        <f t="shared" si="1"/>
        <v>5.5E-2</v>
      </c>
      <c r="H48" s="252">
        <f t="shared" si="1"/>
        <v>5.5E-2</v>
      </c>
      <c r="I48" s="252">
        <f t="shared" si="1"/>
        <v>5.5E-2</v>
      </c>
      <c r="J48" s="252">
        <f t="shared" si="1"/>
        <v>5.5E-2</v>
      </c>
      <c r="K48" s="252">
        <f t="shared" si="1"/>
        <v>5.5E-2</v>
      </c>
      <c r="L48" s="252">
        <f t="shared" si="1"/>
        <v>5.5E-2</v>
      </c>
      <c r="M48" s="252">
        <f t="shared" si="1"/>
        <v>5.5E-2</v>
      </c>
      <c r="N48" s="252">
        <f t="shared" si="1"/>
        <v>5.5E-2</v>
      </c>
      <c r="O48" s="252">
        <f t="shared" si="1"/>
        <v>5.5E-2</v>
      </c>
      <c r="P48" s="252">
        <f t="shared" si="1"/>
        <v>5.5E-2</v>
      </c>
      <c r="Q48" s="252">
        <f t="shared" si="1"/>
        <v>5.5E-2</v>
      </c>
      <c r="R48" s="252">
        <f t="shared" si="1"/>
        <v>5.5E-2</v>
      </c>
      <c r="S48" s="252">
        <f t="shared" si="1"/>
        <v>5.5E-2</v>
      </c>
      <c r="T48" s="252">
        <f t="shared" si="1"/>
        <v>5.5E-2</v>
      </c>
      <c r="U48" s="252">
        <f t="shared" si="1"/>
        <v>5.5E-2</v>
      </c>
      <c r="V48" s="252">
        <f t="shared" si="1"/>
        <v>5.5E-2</v>
      </c>
      <c r="W48" s="252">
        <f t="shared" si="1"/>
        <v>5.5E-2</v>
      </c>
      <c r="X48" s="252">
        <f t="shared" si="1"/>
        <v>5.5E-2</v>
      </c>
      <c r="Y48" s="252">
        <f t="shared" si="1"/>
        <v>5.5E-2</v>
      </c>
      <c r="Z48" s="252">
        <f t="shared" si="1"/>
        <v>5.5E-2</v>
      </c>
      <c r="AA48" s="252">
        <f t="shared" si="1"/>
        <v>5.5E-2</v>
      </c>
      <c r="AB48" s="252">
        <f t="shared" si="1"/>
        <v>5.5E-2</v>
      </c>
      <c r="AC48" s="252">
        <f t="shared" si="1"/>
        <v>5.5E-2</v>
      </c>
      <c r="AD48" s="252">
        <f t="shared" si="1"/>
        <v>5.5E-2</v>
      </c>
      <c r="AE48" s="252">
        <f t="shared" si="1"/>
        <v>5.5E-2</v>
      </c>
      <c r="AF48" s="252">
        <f t="shared" si="1"/>
        <v>5.5E-2</v>
      </c>
      <c r="AG48" s="252">
        <f t="shared" si="1"/>
        <v>5.5E-2</v>
      </c>
      <c r="AH48" s="252">
        <f t="shared" si="1"/>
        <v>5.5E-2</v>
      </c>
      <c r="AI48" s="252">
        <f t="shared" si="1"/>
        <v>5.5E-2</v>
      </c>
      <c r="AJ48" s="252">
        <f t="shared" si="1"/>
        <v>5.5E-2</v>
      </c>
      <c r="AK48" s="252">
        <f t="shared" si="1"/>
        <v>5.5E-2</v>
      </c>
      <c r="AL48" s="252">
        <f t="shared" si="1"/>
        <v>5.5E-2</v>
      </c>
      <c r="AM48" s="252">
        <f t="shared" si="1"/>
        <v>5.5E-2</v>
      </c>
      <c r="AN48" s="252">
        <f t="shared" si="1"/>
        <v>5.5E-2</v>
      </c>
      <c r="AO48" s="252">
        <f t="shared" si="1"/>
        <v>5.5E-2</v>
      </c>
      <c r="AP48" s="252">
        <f t="shared" si="1"/>
        <v>5.5E-2</v>
      </c>
    </row>
    <row r="49" spans="1:45" s="250" customFormat="1" x14ac:dyDescent="0.2">
      <c r="A49" s="251" t="s">
        <v>332</v>
      </c>
      <c r="B49" s="252">
        <f>B137</f>
        <v>0</v>
      </c>
      <c r="C49" s="252">
        <f t="shared" si="1"/>
        <v>5.8000000000000052E-2</v>
      </c>
      <c r="D49" s="252">
        <f t="shared" si="1"/>
        <v>0.11619000000000002</v>
      </c>
      <c r="E49" s="252">
        <f t="shared" si="1"/>
        <v>0.17758045</v>
      </c>
      <c r="F49" s="252">
        <f t="shared" si="1"/>
        <v>0.24234737475000001</v>
      </c>
      <c r="G49" s="252">
        <f t="shared" si="1"/>
        <v>0.31067648036124984</v>
      </c>
      <c r="H49" s="252">
        <f t="shared" si="1"/>
        <v>0.38276368678111861</v>
      </c>
      <c r="I49" s="252">
        <f t="shared" si="1"/>
        <v>0.45881568955408003</v>
      </c>
      <c r="J49" s="252">
        <f t="shared" si="1"/>
        <v>0.53905055247955436</v>
      </c>
      <c r="K49" s="252">
        <f t="shared" si="1"/>
        <v>0.62369833286592979</v>
      </c>
      <c r="L49" s="252">
        <f t="shared" si="1"/>
        <v>0.71300174117355586</v>
      </c>
      <c r="M49" s="252">
        <f t="shared" si="1"/>
        <v>0.80721683693810142</v>
      </c>
      <c r="N49" s="252">
        <f t="shared" si="1"/>
        <v>0.90661376296969687</v>
      </c>
      <c r="O49" s="252">
        <f t="shared" si="1"/>
        <v>1.0114775199330301</v>
      </c>
      <c r="P49" s="252">
        <f t="shared" si="1"/>
        <v>1.1221087835293466</v>
      </c>
      <c r="Q49" s="252">
        <f t="shared" si="1"/>
        <v>1.2388247666234604</v>
      </c>
      <c r="R49" s="252">
        <f t="shared" si="1"/>
        <v>1.3619601287877505</v>
      </c>
      <c r="S49" s="252">
        <f t="shared" si="1"/>
        <v>1.4918679358710767</v>
      </c>
      <c r="T49" s="252">
        <f t="shared" si="1"/>
        <v>1.6289206723439857</v>
      </c>
      <c r="U49" s="252">
        <f t="shared" si="1"/>
        <v>1.7735113093229047</v>
      </c>
      <c r="V49" s="252">
        <f t="shared" si="1"/>
        <v>1.9260544313356642</v>
      </c>
      <c r="W49" s="252">
        <f t="shared" si="1"/>
        <v>2.0869874250591254</v>
      </c>
      <c r="X49" s="252">
        <f t="shared" si="1"/>
        <v>2.2567717334373771</v>
      </c>
      <c r="Y49" s="252">
        <f t="shared" si="1"/>
        <v>2.4358941787764326</v>
      </c>
      <c r="Z49" s="252">
        <f t="shared" si="1"/>
        <v>2.6248683586091359</v>
      </c>
      <c r="AA49" s="252">
        <f t="shared" si="1"/>
        <v>2.8242361183326383</v>
      </c>
      <c r="AB49" s="252">
        <f t="shared" si="1"/>
        <v>3.0345691048409336</v>
      </c>
      <c r="AC49" s="252">
        <f t="shared" si="1"/>
        <v>3.2564704056071845</v>
      </c>
      <c r="AD49" s="252">
        <f t="shared" si="1"/>
        <v>3.4905762779155793</v>
      </c>
      <c r="AE49" s="252">
        <f t="shared" si="1"/>
        <v>3.7375579732009356</v>
      </c>
      <c r="AF49" s="252">
        <f t="shared" si="1"/>
        <v>3.9981236617269866</v>
      </c>
      <c r="AG49" s="252">
        <f t="shared" si="1"/>
        <v>4.2730204631219708</v>
      </c>
      <c r="AH49" s="252">
        <f t="shared" si="1"/>
        <v>4.563036588593679</v>
      </c>
      <c r="AI49" s="252">
        <f t="shared" si="1"/>
        <v>4.8690036009663311</v>
      </c>
      <c r="AJ49" s="252">
        <f t="shared" si="1"/>
        <v>5.1917987990194794</v>
      </c>
      <c r="AK49" s="252">
        <f t="shared" si="1"/>
        <v>5.5323477329655502</v>
      </c>
      <c r="AL49" s="252">
        <f t="shared" si="1"/>
        <v>5.8916268582786548</v>
      </c>
      <c r="AM49" s="252">
        <f t="shared" si="1"/>
        <v>6.2706663354839804</v>
      </c>
      <c r="AN49" s="252">
        <f t="shared" si="1"/>
        <v>6.6705529839355986</v>
      </c>
      <c r="AO49" s="252">
        <f t="shared" si="1"/>
        <v>7.0924333980520569</v>
      </c>
      <c r="AP49" s="252">
        <f t="shared" si="1"/>
        <v>7.5375172349449198</v>
      </c>
    </row>
    <row r="50" spans="1:45" s="250" customFormat="1" ht="16.5" thickBot="1" x14ac:dyDescent="0.25">
      <c r="A50" s="253" t="s">
        <v>585</v>
      </c>
      <c r="B50" s="254">
        <f>IF($B$124="да",($B$126-0.05),0)</f>
        <v>7824579.9499999993</v>
      </c>
      <c r="C50" s="254">
        <f>C108*(1+C49)</f>
        <v>1662398.52539904</v>
      </c>
      <c r="D50" s="254">
        <f t="shared" ref="D50:AP50" si="2">D108*(1+D49)</f>
        <v>3507660.888591974</v>
      </c>
      <c r="E50" s="254">
        <f t="shared" si="2"/>
        <v>5606942.7840371719</v>
      </c>
      <c r="F50" s="254">
        <f t="shared" si="2"/>
        <v>5915324.6371592162</v>
      </c>
      <c r="G50" s="254">
        <f t="shared" si="2"/>
        <v>6240667.4922029721</v>
      </c>
      <c r="H50" s="254">
        <f t="shared" si="2"/>
        <v>6583904.2042741356</v>
      </c>
      <c r="I50" s="254">
        <f t="shared" si="2"/>
        <v>6946018.9355092123</v>
      </c>
      <c r="J50" s="254">
        <f t="shared" si="2"/>
        <v>7328049.976962219</v>
      </c>
      <c r="K50" s="254">
        <f t="shared" si="2"/>
        <v>7731092.7256951407</v>
      </c>
      <c r="L50" s="254">
        <f t="shared" si="2"/>
        <v>8156302.8256083736</v>
      </c>
      <c r="M50" s="254">
        <f t="shared" si="2"/>
        <v>8604899.4810168333</v>
      </c>
      <c r="N50" s="254">
        <f t="shared" si="2"/>
        <v>9078168.9524727594</v>
      </c>
      <c r="O50" s="254">
        <f t="shared" si="2"/>
        <v>9577468.2448587604</v>
      </c>
      <c r="P50" s="254">
        <f t="shared" si="2"/>
        <v>10104228.998325991</v>
      </c>
      <c r="Q50" s="254">
        <f t="shared" si="2"/>
        <v>10659961.593233919</v>
      </c>
      <c r="R50" s="254">
        <f t="shared" si="2"/>
        <v>11246259.480861785</v>
      </c>
      <c r="S50" s="254">
        <f t="shared" si="2"/>
        <v>11864803.752309183</v>
      </c>
      <c r="T50" s="254">
        <f t="shared" si="2"/>
        <v>12517367.958686186</v>
      </c>
      <c r="U50" s="254">
        <f t="shared" si="2"/>
        <v>13205823.196413925</v>
      </c>
      <c r="V50" s="254">
        <f t="shared" si="2"/>
        <v>13932143.47221669</v>
      </c>
      <c r="W50" s="254">
        <f t="shared" si="2"/>
        <v>14698411.363188606</v>
      </c>
      <c r="X50" s="254">
        <f t="shared" si="2"/>
        <v>15506823.988163978</v>
      </c>
      <c r="Y50" s="254">
        <f t="shared" si="2"/>
        <v>16359699.307512997</v>
      </c>
      <c r="Z50" s="254">
        <f t="shared" si="2"/>
        <v>17259482.769426208</v>
      </c>
      <c r="AA50" s="254">
        <f t="shared" si="2"/>
        <v>18208754.321744651</v>
      </c>
      <c r="AB50" s="254">
        <f t="shared" si="2"/>
        <v>19210235.809440605</v>
      </c>
      <c r="AC50" s="254">
        <f t="shared" si="2"/>
        <v>20266798.778959837</v>
      </c>
      <c r="AD50" s="254">
        <f t="shared" si="2"/>
        <v>21381472.711802628</v>
      </c>
      <c r="AE50" s="254">
        <f t="shared" si="2"/>
        <v>22557453.710951768</v>
      </c>
      <c r="AF50" s="254">
        <f t="shared" si="2"/>
        <v>23798113.665054113</v>
      </c>
      <c r="AG50" s="254">
        <f t="shared" si="2"/>
        <v>25107009.91663209</v>
      </c>
      <c r="AH50" s="254">
        <f t="shared" si="2"/>
        <v>26487895.462046854</v>
      </c>
      <c r="AI50" s="254">
        <f t="shared" si="2"/>
        <v>27944729.71245943</v>
      </c>
      <c r="AJ50" s="254">
        <f t="shared" si="2"/>
        <v>29481689.8466447</v>
      </c>
      <c r="AK50" s="254">
        <f t="shared" si="2"/>
        <v>31103182.788210154</v>
      </c>
      <c r="AL50" s="254">
        <f t="shared" si="2"/>
        <v>32813857.841561709</v>
      </c>
      <c r="AM50" s="254">
        <f t="shared" si="2"/>
        <v>34618620.0228476</v>
      </c>
      <c r="AN50" s="254">
        <f t="shared" si="2"/>
        <v>36522644.124104217</v>
      </c>
      <c r="AO50" s="254">
        <f t="shared" si="2"/>
        <v>38531389.550929949</v>
      </c>
      <c r="AP50" s="254">
        <f t="shared" si="2"/>
        <v>40650615.976231098</v>
      </c>
    </row>
    <row r="51" spans="1:45" ht="16.5" thickBot="1" x14ac:dyDescent="0.25"/>
    <row r="52" spans="1:45" x14ac:dyDescent="0.2">
      <c r="A52" s="255" t="s">
        <v>331</v>
      </c>
      <c r="B52" s="256">
        <f>B58</f>
        <v>1</v>
      </c>
      <c r="C52" s="256">
        <f t="shared" ref="C52:AO52" si="3">C58</f>
        <v>2</v>
      </c>
      <c r="D52" s="256">
        <f t="shared" si="3"/>
        <v>3</v>
      </c>
      <c r="E52" s="256">
        <f t="shared" si="3"/>
        <v>4</v>
      </c>
      <c r="F52" s="256">
        <f t="shared" si="3"/>
        <v>5</v>
      </c>
      <c r="G52" s="256">
        <f t="shared" si="3"/>
        <v>6</v>
      </c>
      <c r="H52" s="256">
        <f t="shared" si="3"/>
        <v>7</v>
      </c>
      <c r="I52" s="256">
        <f t="shared" si="3"/>
        <v>8</v>
      </c>
      <c r="J52" s="256">
        <f t="shared" si="3"/>
        <v>9</v>
      </c>
      <c r="K52" s="256">
        <f t="shared" si="3"/>
        <v>10</v>
      </c>
      <c r="L52" s="256">
        <f t="shared" si="3"/>
        <v>11</v>
      </c>
      <c r="M52" s="256">
        <f t="shared" si="3"/>
        <v>12</v>
      </c>
      <c r="N52" s="256">
        <f t="shared" si="3"/>
        <v>13</v>
      </c>
      <c r="O52" s="256">
        <f t="shared" si="3"/>
        <v>14</v>
      </c>
      <c r="P52" s="256">
        <f t="shared" si="3"/>
        <v>15</v>
      </c>
      <c r="Q52" s="256">
        <f t="shared" si="3"/>
        <v>16</v>
      </c>
      <c r="R52" s="256">
        <f t="shared" si="3"/>
        <v>17</v>
      </c>
      <c r="S52" s="256">
        <f t="shared" si="3"/>
        <v>18</v>
      </c>
      <c r="T52" s="256">
        <f t="shared" si="3"/>
        <v>19</v>
      </c>
      <c r="U52" s="256">
        <f t="shared" si="3"/>
        <v>20</v>
      </c>
      <c r="V52" s="256">
        <f t="shared" si="3"/>
        <v>21</v>
      </c>
      <c r="W52" s="256">
        <f t="shared" si="3"/>
        <v>22</v>
      </c>
      <c r="X52" s="256">
        <f t="shared" si="3"/>
        <v>23</v>
      </c>
      <c r="Y52" s="256">
        <f t="shared" si="3"/>
        <v>24</v>
      </c>
      <c r="Z52" s="256">
        <f t="shared" si="3"/>
        <v>25</v>
      </c>
      <c r="AA52" s="256">
        <f t="shared" si="3"/>
        <v>26</v>
      </c>
      <c r="AB52" s="256">
        <f t="shared" si="3"/>
        <v>27</v>
      </c>
      <c r="AC52" s="256">
        <f t="shared" si="3"/>
        <v>28</v>
      </c>
      <c r="AD52" s="256">
        <f t="shared" si="3"/>
        <v>29</v>
      </c>
      <c r="AE52" s="256">
        <f t="shared" si="3"/>
        <v>30</v>
      </c>
      <c r="AF52" s="256">
        <f t="shared" si="3"/>
        <v>31</v>
      </c>
      <c r="AG52" s="256">
        <f t="shared" si="3"/>
        <v>32</v>
      </c>
      <c r="AH52" s="256">
        <f t="shared" si="3"/>
        <v>33</v>
      </c>
      <c r="AI52" s="256">
        <f t="shared" si="3"/>
        <v>34</v>
      </c>
      <c r="AJ52" s="256">
        <f t="shared" si="3"/>
        <v>35</v>
      </c>
      <c r="AK52" s="256">
        <f t="shared" si="3"/>
        <v>36</v>
      </c>
      <c r="AL52" s="256">
        <f t="shared" si="3"/>
        <v>37</v>
      </c>
      <c r="AM52" s="256">
        <f t="shared" si="3"/>
        <v>38</v>
      </c>
      <c r="AN52" s="256">
        <f t="shared" si="3"/>
        <v>39</v>
      </c>
      <c r="AO52" s="256">
        <f t="shared" si="3"/>
        <v>40</v>
      </c>
      <c r="AP52" s="256">
        <f>AP58</f>
        <v>41</v>
      </c>
    </row>
    <row r="53" spans="1:45" x14ac:dyDescent="0.2">
      <c r="A53" s="257" t="s">
        <v>330</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257" t="s">
        <v>329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257" t="s">
        <v>328</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259" t="s">
        <v>327</v>
      </c>
      <c r="B56" s="260">
        <f t="shared" ref="B56:AP56" si="6">AVERAGE(SUM(B53:B54),(SUM(B53:B54)-B55))*$B$42</f>
        <v>0</v>
      </c>
      <c r="C56" s="260">
        <f t="shared" si="6"/>
        <v>0</v>
      </c>
      <c r="D56" s="260">
        <f t="shared" si="6"/>
        <v>0</v>
      </c>
      <c r="E56" s="260">
        <f t="shared" si="6"/>
        <v>0</v>
      </c>
      <c r="F56" s="260">
        <f t="shared" si="6"/>
        <v>0</v>
      </c>
      <c r="G56" s="260">
        <f t="shared" si="6"/>
        <v>0</v>
      </c>
      <c r="H56" s="260">
        <f t="shared" si="6"/>
        <v>0</v>
      </c>
      <c r="I56" s="260">
        <f t="shared" si="6"/>
        <v>0</v>
      </c>
      <c r="J56" s="260">
        <f t="shared" si="6"/>
        <v>0</v>
      </c>
      <c r="K56" s="260">
        <f t="shared" si="6"/>
        <v>0</v>
      </c>
      <c r="L56" s="260">
        <f t="shared" si="6"/>
        <v>0</v>
      </c>
      <c r="M56" s="260">
        <f t="shared" si="6"/>
        <v>0</v>
      </c>
      <c r="N56" s="260">
        <f t="shared" si="6"/>
        <v>0</v>
      </c>
      <c r="O56" s="260">
        <f t="shared" si="6"/>
        <v>0</v>
      </c>
      <c r="P56" s="260">
        <f t="shared" si="6"/>
        <v>0</v>
      </c>
      <c r="Q56" s="260">
        <f t="shared" si="6"/>
        <v>0</v>
      </c>
      <c r="R56" s="260">
        <f t="shared" si="6"/>
        <v>0</v>
      </c>
      <c r="S56" s="260">
        <f t="shared" si="6"/>
        <v>0</v>
      </c>
      <c r="T56" s="260">
        <f t="shared" si="6"/>
        <v>0</v>
      </c>
      <c r="U56" s="260">
        <f t="shared" si="6"/>
        <v>0</v>
      </c>
      <c r="V56" s="260">
        <f t="shared" si="6"/>
        <v>0</v>
      </c>
      <c r="W56" s="260">
        <f t="shared" si="6"/>
        <v>0</v>
      </c>
      <c r="X56" s="260">
        <f t="shared" si="6"/>
        <v>0</v>
      </c>
      <c r="Y56" s="260">
        <f t="shared" si="6"/>
        <v>0</v>
      </c>
      <c r="Z56" s="260">
        <f t="shared" si="6"/>
        <v>0</v>
      </c>
      <c r="AA56" s="260">
        <f t="shared" si="6"/>
        <v>0</v>
      </c>
      <c r="AB56" s="260">
        <f t="shared" si="6"/>
        <v>0</v>
      </c>
      <c r="AC56" s="260">
        <f t="shared" si="6"/>
        <v>0</v>
      </c>
      <c r="AD56" s="260">
        <f t="shared" si="6"/>
        <v>0</v>
      </c>
      <c r="AE56" s="260">
        <f t="shared" si="6"/>
        <v>0</v>
      </c>
      <c r="AF56" s="260">
        <f t="shared" si="6"/>
        <v>0</v>
      </c>
      <c r="AG56" s="260">
        <f t="shared" si="6"/>
        <v>0</v>
      </c>
      <c r="AH56" s="260">
        <f t="shared" si="6"/>
        <v>0</v>
      </c>
      <c r="AI56" s="260">
        <f t="shared" si="6"/>
        <v>0</v>
      </c>
      <c r="AJ56" s="260">
        <f t="shared" si="6"/>
        <v>0</v>
      </c>
      <c r="AK56" s="260">
        <f t="shared" si="6"/>
        <v>0</v>
      </c>
      <c r="AL56" s="260">
        <f t="shared" si="6"/>
        <v>0</v>
      </c>
      <c r="AM56" s="260">
        <f t="shared" si="6"/>
        <v>0</v>
      </c>
      <c r="AN56" s="260">
        <f t="shared" si="6"/>
        <v>0</v>
      </c>
      <c r="AO56" s="260">
        <f t="shared" si="6"/>
        <v>0</v>
      </c>
      <c r="AP56" s="260">
        <f t="shared" si="6"/>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0"/>
      <c r="AR57" s="210"/>
      <c r="AS57" s="210"/>
    </row>
    <row r="58" spans="1:45" x14ac:dyDescent="0.2">
      <c r="A58" s="255" t="s">
        <v>586</v>
      </c>
      <c r="B58" s="256">
        <v>1</v>
      </c>
      <c r="C58" s="256">
        <f>B58+1</f>
        <v>2</v>
      </c>
      <c r="D58" s="256">
        <f t="shared" ref="D58:AP58" si="7">C58+1</f>
        <v>3</v>
      </c>
      <c r="E58" s="256">
        <f t="shared" si="7"/>
        <v>4</v>
      </c>
      <c r="F58" s="256">
        <f t="shared" si="7"/>
        <v>5</v>
      </c>
      <c r="G58" s="256">
        <f t="shared" si="7"/>
        <v>6</v>
      </c>
      <c r="H58" s="256">
        <f t="shared" si="7"/>
        <v>7</v>
      </c>
      <c r="I58" s="256">
        <f t="shared" si="7"/>
        <v>8</v>
      </c>
      <c r="J58" s="256">
        <f t="shared" si="7"/>
        <v>9</v>
      </c>
      <c r="K58" s="256">
        <f t="shared" si="7"/>
        <v>10</v>
      </c>
      <c r="L58" s="256">
        <f t="shared" si="7"/>
        <v>11</v>
      </c>
      <c r="M58" s="256">
        <f t="shared" si="7"/>
        <v>12</v>
      </c>
      <c r="N58" s="256">
        <f t="shared" si="7"/>
        <v>13</v>
      </c>
      <c r="O58" s="256">
        <f t="shared" si="7"/>
        <v>14</v>
      </c>
      <c r="P58" s="256">
        <f t="shared" si="7"/>
        <v>15</v>
      </c>
      <c r="Q58" s="256">
        <f t="shared" si="7"/>
        <v>16</v>
      </c>
      <c r="R58" s="256">
        <f t="shared" si="7"/>
        <v>17</v>
      </c>
      <c r="S58" s="256">
        <f t="shared" si="7"/>
        <v>18</v>
      </c>
      <c r="T58" s="256">
        <f t="shared" si="7"/>
        <v>19</v>
      </c>
      <c r="U58" s="256">
        <f t="shared" si="7"/>
        <v>20</v>
      </c>
      <c r="V58" s="256">
        <f t="shared" si="7"/>
        <v>21</v>
      </c>
      <c r="W58" s="256">
        <f t="shared" si="7"/>
        <v>22</v>
      </c>
      <c r="X58" s="256">
        <f t="shared" si="7"/>
        <v>23</v>
      </c>
      <c r="Y58" s="256">
        <f t="shared" si="7"/>
        <v>24</v>
      </c>
      <c r="Z58" s="256">
        <f t="shared" si="7"/>
        <v>25</v>
      </c>
      <c r="AA58" s="256">
        <f t="shared" si="7"/>
        <v>26</v>
      </c>
      <c r="AB58" s="256">
        <f t="shared" si="7"/>
        <v>27</v>
      </c>
      <c r="AC58" s="256">
        <f t="shared" si="7"/>
        <v>28</v>
      </c>
      <c r="AD58" s="256">
        <f t="shared" si="7"/>
        <v>29</v>
      </c>
      <c r="AE58" s="256">
        <f t="shared" si="7"/>
        <v>30</v>
      </c>
      <c r="AF58" s="256">
        <f t="shared" si="7"/>
        <v>31</v>
      </c>
      <c r="AG58" s="256">
        <f t="shared" si="7"/>
        <v>32</v>
      </c>
      <c r="AH58" s="256">
        <f t="shared" si="7"/>
        <v>33</v>
      </c>
      <c r="AI58" s="256">
        <f t="shared" si="7"/>
        <v>34</v>
      </c>
      <c r="AJ58" s="256">
        <f t="shared" si="7"/>
        <v>35</v>
      </c>
      <c r="AK58" s="256">
        <f t="shared" si="7"/>
        <v>36</v>
      </c>
      <c r="AL58" s="256">
        <f t="shared" si="7"/>
        <v>37</v>
      </c>
      <c r="AM58" s="256">
        <f t="shared" si="7"/>
        <v>38</v>
      </c>
      <c r="AN58" s="256">
        <f t="shared" si="7"/>
        <v>39</v>
      </c>
      <c r="AO58" s="256">
        <f t="shared" si="7"/>
        <v>40</v>
      </c>
      <c r="AP58" s="256">
        <f t="shared" si="7"/>
        <v>41</v>
      </c>
    </row>
    <row r="59" spans="1:45" ht="14.25" x14ac:dyDescent="0.2">
      <c r="A59" s="264" t="s">
        <v>326</v>
      </c>
      <c r="B59" s="265">
        <f t="shared" ref="B59:AP59" si="8">B50*$B$28</f>
        <v>7824579.9499999993</v>
      </c>
      <c r="C59" s="265">
        <f t="shared" si="8"/>
        <v>1662398.52539904</v>
      </c>
      <c r="D59" s="265">
        <f t="shared" si="8"/>
        <v>3507660.888591974</v>
      </c>
      <c r="E59" s="265">
        <f t="shared" si="8"/>
        <v>5606942.7840371719</v>
      </c>
      <c r="F59" s="265">
        <f t="shared" si="8"/>
        <v>5915324.6371592162</v>
      </c>
      <c r="G59" s="265">
        <f t="shared" si="8"/>
        <v>6240667.4922029721</v>
      </c>
      <c r="H59" s="265">
        <f t="shared" si="8"/>
        <v>6583904.2042741356</v>
      </c>
      <c r="I59" s="265">
        <f t="shared" si="8"/>
        <v>6946018.9355092123</v>
      </c>
      <c r="J59" s="265">
        <f t="shared" si="8"/>
        <v>7328049.976962219</v>
      </c>
      <c r="K59" s="265">
        <f t="shared" si="8"/>
        <v>7731092.7256951407</v>
      </c>
      <c r="L59" s="265">
        <f t="shared" si="8"/>
        <v>8156302.8256083736</v>
      </c>
      <c r="M59" s="265">
        <f t="shared" si="8"/>
        <v>8604899.4810168333</v>
      </c>
      <c r="N59" s="265">
        <f t="shared" si="8"/>
        <v>9078168.9524727594</v>
      </c>
      <c r="O59" s="265">
        <f t="shared" si="8"/>
        <v>9577468.2448587604</v>
      </c>
      <c r="P59" s="265">
        <f t="shared" si="8"/>
        <v>10104228.998325991</v>
      </c>
      <c r="Q59" s="265">
        <f t="shared" si="8"/>
        <v>10659961.593233919</v>
      </c>
      <c r="R59" s="265">
        <f t="shared" si="8"/>
        <v>11246259.480861785</v>
      </c>
      <c r="S59" s="265">
        <f t="shared" si="8"/>
        <v>11864803.752309183</v>
      </c>
      <c r="T59" s="265">
        <f t="shared" si="8"/>
        <v>12517367.958686186</v>
      </c>
      <c r="U59" s="265">
        <f t="shared" si="8"/>
        <v>13205823.196413925</v>
      </c>
      <c r="V59" s="265">
        <f t="shared" si="8"/>
        <v>13932143.47221669</v>
      </c>
      <c r="W59" s="265">
        <f t="shared" si="8"/>
        <v>14698411.363188606</v>
      </c>
      <c r="X59" s="265">
        <f t="shared" si="8"/>
        <v>15506823.988163978</v>
      </c>
      <c r="Y59" s="265">
        <f t="shared" si="8"/>
        <v>16359699.307512997</v>
      </c>
      <c r="Z59" s="265">
        <f t="shared" si="8"/>
        <v>17259482.769426208</v>
      </c>
      <c r="AA59" s="265">
        <f t="shared" si="8"/>
        <v>18208754.321744651</v>
      </c>
      <c r="AB59" s="265">
        <f t="shared" si="8"/>
        <v>19210235.809440605</v>
      </c>
      <c r="AC59" s="265">
        <f t="shared" si="8"/>
        <v>20266798.778959837</v>
      </c>
      <c r="AD59" s="265">
        <f t="shared" si="8"/>
        <v>21381472.711802628</v>
      </c>
      <c r="AE59" s="265">
        <f t="shared" si="8"/>
        <v>22557453.710951768</v>
      </c>
      <c r="AF59" s="265">
        <f t="shared" si="8"/>
        <v>23798113.665054113</v>
      </c>
      <c r="AG59" s="265">
        <f t="shared" si="8"/>
        <v>25107009.91663209</v>
      </c>
      <c r="AH59" s="265">
        <f t="shared" si="8"/>
        <v>26487895.462046854</v>
      </c>
      <c r="AI59" s="265">
        <f t="shared" si="8"/>
        <v>27944729.71245943</v>
      </c>
      <c r="AJ59" s="265">
        <f t="shared" si="8"/>
        <v>29481689.8466447</v>
      </c>
      <c r="AK59" s="265">
        <f t="shared" si="8"/>
        <v>31103182.788210154</v>
      </c>
      <c r="AL59" s="265">
        <f t="shared" si="8"/>
        <v>32813857.841561709</v>
      </c>
      <c r="AM59" s="265">
        <f t="shared" si="8"/>
        <v>34618620.0228476</v>
      </c>
      <c r="AN59" s="265">
        <f t="shared" si="8"/>
        <v>36522644.124104217</v>
      </c>
      <c r="AO59" s="265">
        <f t="shared" si="8"/>
        <v>38531389.550929949</v>
      </c>
      <c r="AP59" s="265">
        <f t="shared" si="8"/>
        <v>40650615.976231098</v>
      </c>
    </row>
    <row r="60" spans="1:45" x14ac:dyDescent="0.2">
      <c r="A60" s="257" t="s">
        <v>325</v>
      </c>
      <c r="B60" s="258">
        <f t="shared" ref="B60:Z60" si="9">SUM(B61:B65)</f>
        <v>0</v>
      </c>
      <c r="C60" s="258">
        <f t="shared" si="9"/>
        <v>-82784.056399999987</v>
      </c>
      <c r="D60" s="258">
        <f>SUM(D61:D65)</f>
        <v>-87337.179501999984</v>
      </c>
      <c r="E60" s="258">
        <f t="shared" si="9"/>
        <v>-92140.724374609985</v>
      </c>
      <c r="F60" s="258">
        <f t="shared" si="9"/>
        <v>-97208.464215213535</v>
      </c>
      <c r="G60" s="258">
        <f t="shared" si="9"/>
        <v>-102554.92974705026</v>
      </c>
      <c r="H60" s="258">
        <f t="shared" si="9"/>
        <v>-108195.45088313804</v>
      </c>
      <c r="I60" s="258">
        <f t="shared" si="9"/>
        <v>-114146.20068171062</v>
      </c>
      <c r="J60" s="258">
        <f t="shared" si="9"/>
        <v>-120424.2417192047</v>
      </c>
      <c r="K60" s="258">
        <f t="shared" si="9"/>
        <v>-127047.57501376096</v>
      </c>
      <c r="L60" s="258">
        <f t="shared" si="9"/>
        <v>-134035.19163951778</v>
      </c>
      <c r="M60" s="258">
        <f t="shared" si="9"/>
        <v>-141407.12717969128</v>
      </c>
      <c r="N60" s="258">
        <f t="shared" si="9"/>
        <v>-149184.51917457429</v>
      </c>
      <c r="O60" s="258">
        <f t="shared" si="9"/>
        <v>-157389.66772917585</v>
      </c>
      <c r="P60" s="258">
        <f t="shared" si="9"/>
        <v>-166046.09945428051</v>
      </c>
      <c r="Q60" s="258">
        <f t="shared" si="9"/>
        <v>-175178.63492426593</v>
      </c>
      <c r="R60" s="258">
        <f t="shared" si="9"/>
        <v>-184813.45984510053</v>
      </c>
      <c r="S60" s="258">
        <f t="shared" si="9"/>
        <v>-194978.20013658106</v>
      </c>
      <c r="T60" s="258">
        <f t="shared" si="9"/>
        <v>-205702.001144093</v>
      </c>
      <c r="U60" s="258">
        <f t="shared" si="9"/>
        <v>-217015.61120701811</v>
      </c>
      <c r="V60" s="258">
        <f t="shared" si="9"/>
        <v>-228951.46982340407</v>
      </c>
      <c r="W60" s="258">
        <f t="shared" si="9"/>
        <v>-241543.80066369128</v>
      </c>
      <c r="X60" s="258">
        <f t="shared" si="9"/>
        <v>-254828.70970019427</v>
      </c>
      <c r="Y60" s="258">
        <f t="shared" si="9"/>
        <v>-268844.28873370495</v>
      </c>
      <c r="Z60" s="258">
        <f t="shared" si="9"/>
        <v>-283630.72461405868</v>
      </c>
      <c r="AA60" s="258">
        <f t="shared" ref="AA60:AP60" si="10">SUM(AA61:AA65)</f>
        <v>-299230.4144678319</v>
      </c>
      <c r="AB60" s="258">
        <f t="shared" si="10"/>
        <v>-315688.08726356266</v>
      </c>
      <c r="AC60" s="258">
        <f t="shared" si="10"/>
        <v>-333050.9320630586</v>
      </c>
      <c r="AD60" s="258">
        <f t="shared" si="10"/>
        <v>-351368.73332652677</v>
      </c>
      <c r="AE60" s="258">
        <f t="shared" si="10"/>
        <v>-370694.01365948573</v>
      </c>
      <c r="AF60" s="258">
        <f t="shared" si="10"/>
        <v>-391082.18441075739</v>
      </c>
      <c r="AG60" s="258">
        <f t="shared" si="10"/>
        <v>-412591.70455334906</v>
      </c>
      <c r="AH60" s="258">
        <f t="shared" si="10"/>
        <v>-435284.24830378324</v>
      </c>
      <c r="AI60" s="258">
        <f t="shared" si="10"/>
        <v>-459224.8819604913</v>
      </c>
      <c r="AJ60" s="258">
        <f t="shared" si="10"/>
        <v>-484482.25046831829</v>
      </c>
      <c r="AK60" s="258">
        <f t="shared" si="10"/>
        <v>-511128.77424407576</v>
      </c>
      <c r="AL60" s="258">
        <f t="shared" si="10"/>
        <v>-539240.85682749993</v>
      </c>
      <c r="AM60" s="258">
        <f t="shared" si="10"/>
        <v>-568899.10395301238</v>
      </c>
      <c r="AN60" s="258">
        <f t="shared" si="10"/>
        <v>-600188.55467042793</v>
      </c>
      <c r="AO60" s="258">
        <f t="shared" si="10"/>
        <v>-633198.92517730151</v>
      </c>
      <c r="AP60" s="258">
        <f t="shared" si="10"/>
        <v>-668024.86606205313</v>
      </c>
    </row>
    <row r="61" spans="1:45" x14ac:dyDescent="0.2">
      <c r="A61" s="266" t="s">
        <v>324</v>
      </c>
      <c r="B61" s="258"/>
      <c r="C61" s="258">
        <f>-IF(C$47&lt;=$B$30,0,$B$29*(1+C$49)*$B$28)</f>
        <v>-82784.056399999987</v>
      </c>
      <c r="D61" s="258">
        <f>-IF(D$47&lt;=$B$30,0,$B$29*(1+D$49)*$B$28)</f>
        <v>-87337.179501999984</v>
      </c>
      <c r="E61" s="258">
        <f t="shared" ref="E61:AP61" si="11">-IF(E$47&lt;=$B$30,0,$B$29*(1+E$49)*$B$28)</f>
        <v>-92140.724374609985</v>
      </c>
      <c r="F61" s="258">
        <f t="shared" si="11"/>
        <v>-97208.464215213535</v>
      </c>
      <c r="G61" s="258">
        <f t="shared" si="11"/>
        <v>-102554.92974705026</v>
      </c>
      <c r="H61" s="258">
        <f t="shared" si="11"/>
        <v>-108195.45088313804</v>
      </c>
      <c r="I61" s="258">
        <f t="shared" si="11"/>
        <v>-114146.20068171062</v>
      </c>
      <c r="J61" s="258">
        <f t="shared" si="11"/>
        <v>-120424.2417192047</v>
      </c>
      <c r="K61" s="258">
        <f t="shared" si="11"/>
        <v>-127047.57501376096</v>
      </c>
      <c r="L61" s="258">
        <f t="shared" si="11"/>
        <v>-134035.19163951778</v>
      </c>
      <c r="M61" s="258">
        <f t="shared" si="11"/>
        <v>-141407.12717969128</v>
      </c>
      <c r="N61" s="258">
        <f t="shared" si="11"/>
        <v>-149184.51917457429</v>
      </c>
      <c r="O61" s="258">
        <f t="shared" si="11"/>
        <v>-157389.66772917585</v>
      </c>
      <c r="P61" s="258">
        <f t="shared" si="11"/>
        <v>-166046.09945428051</v>
      </c>
      <c r="Q61" s="258">
        <f t="shared" si="11"/>
        <v>-175178.63492426593</v>
      </c>
      <c r="R61" s="258">
        <f t="shared" si="11"/>
        <v>-184813.45984510053</v>
      </c>
      <c r="S61" s="258">
        <f t="shared" si="11"/>
        <v>-194978.20013658106</v>
      </c>
      <c r="T61" s="258">
        <f t="shared" si="11"/>
        <v>-205702.001144093</v>
      </c>
      <c r="U61" s="258">
        <f t="shared" si="11"/>
        <v>-217015.61120701811</v>
      </c>
      <c r="V61" s="258">
        <f t="shared" si="11"/>
        <v>-228951.46982340407</v>
      </c>
      <c r="W61" s="258">
        <f t="shared" si="11"/>
        <v>-241543.80066369128</v>
      </c>
      <c r="X61" s="258">
        <f t="shared" si="11"/>
        <v>-254828.70970019427</v>
      </c>
      <c r="Y61" s="258">
        <f t="shared" si="11"/>
        <v>-268844.28873370495</v>
      </c>
      <c r="Z61" s="258">
        <f t="shared" si="11"/>
        <v>-283630.72461405868</v>
      </c>
      <c r="AA61" s="258">
        <f t="shared" si="11"/>
        <v>-299230.4144678319</v>
      </c>
      <c r="AB61" s="258">
        <f t="shared" si="11"/>
        <v>-315688.08726356266</v>
      </c>
      <c r="AC61" s="258">
        <f t="shared" si="11"/>
        <v>-333050.9320630586</v>
      </c>
      <c r="AD61" s="258">
        <f t="shared" si="11"/>
        <v>-351368.73332652677</v>
      </c>
      <c r="AE61" s="258">
        <f t="shared" si="11"/>
        <v>-370694.01365948573</v>
      </c>
      <c r="AF61" s="258">
        <f t="shared" si="11"/>
        <v>-391082.18441075739</v>
      </c>
      <c r="AG61" s="258">
        <f t="shared" si="11"/>
        <v>-412591.70455334906</v>
      </c>
      <c r="AH61" s="258">
        <f t="shared" si="11"/>
        <v>-435284.24830378324</v>
      </c>
      <c r="AI61" s="258">
        <f t="shared" si="11"/>
        <v>-459224.8819604913</v>
      </c>
      <c r="AJ61" s="258">
        <f t="shared" si="11"/>
        <v>-484482.25046831829</v>
      </c>
      <c r="AK61" s="258">
        <f t="shared" si="11"/>
        <v>-511128.77424407576</v>
      </c>
      <c r="AL61" s="258">
        <f t="shared" si="11"/>
        <v>-539240.85682749993</v>
      </c>
      <c r="AM61" s="258">
        <f t="shared" si="11"/>
        <v>-568899.10395301238</v>
      </c>
      <c r="AN61" s="258">
        <f t="shared" si="11"/>
        <v>-600188.55467042793</v>
      </c>
      <c r="AO61" s="258">
        <f t="shared" si="11"/>
        <v>-633198.92517730151</v>
      </c>
      <c r="AP61" s="258">
        <f t="shared" si="11"/>
        <v>-668024.86606205313</v>
      </c>
    </row>
    <row r="62" spans="1:45" x14ac:dyDescent="0.2">
      <c r="A62" s="266"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266" t="s">
        <v>583</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266" t="s">
        <v>583</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266" t="s">
        <v>587</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267" t="s">
        <v>322</v>
      </c>
      <c r="B66" s="265">
        <f t="shared" ref="B66:AO66" si="12">B59+B60</f>
        <v>7824579.9499999993</v>
      </c>
      <c r="C66" s="265">
        <f t="shared" si="12"/>
        <v>1579614.4689990401</v>
      </c>
      <c r="D66" s="265">
        <f t="shared" si="12"/>
        <v>3420323.7090899739</v>
      </c>
      <c r="E66" s="265">
        <f t="shared" si="12"/>
        <v>5514802.0596625619</v>
      </c>
      <c r="F66" s="265">
        <f t="shared" si="12"/>
        <v>5818116.1729440028</v>
      </c>
      <c r="G66" s="265">
        <f t="shared" si="12"/>
        <v>6138112.5624559214</v>
      </c>
      <c r="H66" s="265">
        <f t="shared" si="12"/>
        <v>6475708.7533909976</v>
      </c>
      <c r="I66" s="265">
        <f t="shared" si="12"/>
        <v>6831872.7348275017</v>
      </c>
      <c r="J66" s="265">
        <f t="shared" si="12"/>
        <v>7207625.7352430141</v>
      </c>
      <c r="K66" s="265">
        <f t="shared" si="12"/>
        <v>7604045.1506813793</v>
      </c>
      <c r="L66" s="265">
        <f t="shared" si="12"/>
        <v>8022267.6339688562</v>
      </c>
      <c r="M66" s="265">
        <f t="shared" si="12"/>
        <v>8463492.3538371418</v>
      </c>
      <c r="N66" s="265">
        <f t="shared" si="12"/>
        <v>8928984.4332981855</v>
      </c>
      <c r="O66" s="265">
        <f t="shared" si="12"/>
        <v>9420078.5771295838</v>
      </c>
      <c r="P66" s="265">
        <f t="shared" si="12"/>
        <v>9938182.8988717105</v>
      </c>
      <c r="Q66" s="265">
        <f t="shared" si="12"/>
        <v>10484782.958309652</v>
      </c>
      <c r="R66" s="265">
        <f t="shared" si="12"/>
        <v>11061446.021016683</v>
      </c>
      <c r="S66" s="265">
        <f t="shared" si="12"/>
        <v>11669825.552172601</v>
      </c>
      <c r="T66" s="265">
        <f t="shared" si="12"/>
        <v>12311665.957542093</v>
      </c>
      <c r="U66" s="265">
        <f t="shared" si="12"/>
        <v>12988807.585206907</v>
      </c>
      <c r="V66" s="265">
        <f t="shared" si="12"/>
        <v>13703192.002393287</v>
      </c>
      <c r="W66" s="265">
        <f t="shared" si="12"/>
        <v>14456867.562524915</v>
      </c>
      <c r="X66" s="265">
        <f t="shared" si="12"/>
        <v>15251995.278463783</v>
      </c>
      <c r="Y66" s="265">
        <f t="shared" si="12"/>
        <v>16090855.018779293</v>
      </c>
      <c r="Z66" s="265">
        <f t="shared" si="12"/>
        <v>16975852.04481215</v>
      </c>
      <c r="AA66" s="265">
        <f t="shared" si="12"/>
        <v>17909523.90727682</v>
      </c>
      <c r="AB66" s="265">
        <f t="shared" si="12"/>
        <v>18894547.722177044</v>
      </c>
      <c r="AC66" s="265">
        <f t="shared" si="12"/>
        <v>19933747.846896779</v>
      </c>
      <c r="AD66" s="265">
        <f t="shared" si="12"/>
        <v>21030103.9784761</v>
      </c>
      <c r="AE66" s="265">
        <f t="shared" si="12"/>
        <v>22186759.697292283</v>
      </c>
      <c r="AF66" s="265">
        <f t="shared" si="12"/>
        <v>23407031.480643354</v>
      </c>
      <c r="AG66" s="265">
        <f t="shared" si="12"/>
        <v>24694418.212078739</v>
      </c>
      <c r="AH66" s="265">
        <f t="shared" si="12"/>
        <v>26052611.213743072</v>
      </c>
      <c r="AI66" s="265">
        <f t="shared" si="12"/>
        <v>27485504.830498938</v>
      </c>
      <c r="AJ66" s="265">
        <f t="shared" si="12"/>
        <v>28997207.596176382</v>
      </c>
      <c r="AK66" s="265">
        <f t="shared" si="12"/>
        <v>30592054.013966076</v>
      </c>
      <c r="AL66" s="265">
        <f t="shared" si="12"/>
        <v>32274616.984734207</v>
      </c>
      <c r="AM66" s="265">
        <f t="shared" si="12"/>
        <v>34049720.918894589</v>
      </c>
      <c r="AN66" s="265">
        <f t="shared" si="12"/>
        <v>35922455.569433786</v>
      </c>
      <c r="AO66" s="265">
        <f t="shared" si="12"/>
        <v>37898190.62575265</v>
      </c>
      <c r="AP66" s="265">
        <f>AP59+AP60</f>
        <v>39982591.110169046</v>
      </c>
    </row>
    <row r="67" spans="1:45" x14ac:dyDescent="0.2">
      <c r="A67" s="266" t="s">
        <v>317</v>
      </c>
      <c r="B67" s="268"/>
      <c r="C67" s="258">
        <f>-($B$25)*1.18*$B$28/$B$27</f>
        <v>-369320.17599999992</v>
      </c>
      <c r="D67" s="258">
        <f>C67</f>
        <v>-369320.17599999992</v>
      </c>
      <c r="E67" s="258">
        <f t="shared" ref="E67:AP67" si="13">D67</f>
        <v>-369320.17599999992</v>
      </c>
      <c r="F67" s="258">
        <f t="shared" si="13"/>
        <v>-369320.17599999992</v>
      </c>
      <c r="G67" s="258">
        <f t="shared" si="13"/>
        <v>-369320.17599999992</v>
      </c>
      <c r="H67" s="258">
        <f t="shared" si="13"/>
        <v>-369320.17599999992</v>
      </c>
      <c r="I67" s="258">
        <f t="shared" si="13"/>
        <v>-369320.17599999992</v>
      </c>
      <c r="J67" s="258">
        <f t="shared" si="13"/>
        <v>-369320.17599999992</v>
      </c>
      <c r="K67" s="258">
        <f t="shared" si="13"/>
        <v>-369320.17599999992</v>
      </c>
      <c r="L67" s="258">
        <f t="shared" si="13"/>
        <v>-369320.17599999992</v>
      </c>
      <c r="M67" s="258">
        <f t="shared" si="13"/>
        <v>-369320.17599999992</v>
      </c>
      <c r="N67" s="258">
        <f t="shared" si="13"/>
        <v>-369320.17599999992</v>
      </c>
      <c r="O67" s="258">
        <f t="shared" si="13"/>
        <v>-369320.17599999992</v>
      </c>
      <c r="P67" s="258">
        <f t="shared" si="13"/>
        <v>-369320.17599999992</v>
      </c>
      <c r="Q67" s="258">
        <f t="shared" si="13"/>
        <v>-369320.17599999992</v>
      </c>
      <c r="R67" s="258">
        <f t="shared" si="13"/>
        <v>-369320.17599999992</v>
      </c>
      <c r="S67" s="258">
        <f t="shared" si="13"/>
        <v>-369320.17599999992</v>
      </c>
      <c r="T67" s="258">
        <f t="shared" si="13"/>
        <v>-369320.17599999992</v>
      </c>
      <c r="U67" s="258">
        <f t="shared" si="13"/>
        <v>-369320.17599999992</v>
      </c>
      <c r="V67" s="258">
        <f t="shared" si="13"/>
        <v>-369320.17599999992</v>
      </c>
      <c r="W67" s="258">
        <f t="shared" si="13"/>
        <v>-369320.17599999992</v>
      </c>
      <c r="X67" s="258">
        <f t="shared" si="13"/>
        <v>-369320.17599999992</v>
      </c>
      <c r="Y67" s="258">
        <f t="shared" si="13"/>
        <v>-369320.17599999992</v>
      </c>
      <c r="Z67" s="258">
        <f t="shared" si="13"/>
        <v>-369320.17599999992</v>
      </c>
      <c r="AA67" s="258">
        <f t="shared" si="13"/>
        <v>-369320.17599999992</v>
      </c>
      <c r="AB67" s="258">
        <f t="shared" si="13"/>
        <v>-369320.17599999992</v>
      </c>
      <c r="AC67" s="258">
        <f t="shared" si="13"/>
        <v>-369320.17599999992</v>
      </c>
      <c r="AD67" s="258">
        <f t="shared" si="13"/>
        <v>-369320.17599999992</v>
      </c>
      <c r="AE67" s="258">
        <f t="shared" si="13"/>
        <v>-369320.17599999992</v>
      </c>
      <c r="AF67" s="258">
        <f t="shared" si="13"/>
        <v>-369320.17599999992</v>
      </c>
      <c r="AG67" s="258">
        <f t="shared" si="13"/>
        <v>-369320.17599999992</v>
      </c>
      <c r="AH67" s="258">
        <f t="shared" si="13"/>
        <v>-369320.17599999992</v>
      </c>
      <c r="AI67" s="258">
        <f t="shared" si="13"/>
        <v>-369320.17599999992</v>
      </c>
      <c r="AJ67" s="258">
        <f t="shared" si="13"/>
        <v>-369320.17599999992</v>
      </c>
      <c r="AK67" s="258">
        <f t="shared" si="13"/>
        <v>-369320.17599999992</v>
      </c>
      <c r="AL67" s="258">
        <f t="shared" si="13"/>
        <v>-369320.17599999992</v>
      </c>
      <c r="AM67" s="258">
        <f t="shared" si="13"/>
        <v>-369320.17599999992</v>
      </c>
      <c r="AN67" s="258">
        <f t="shared" si="13"/>
        <v>-369320.17599999992</v>
      </c>
      <c r="AO67" s="258">
        <f t="shared" si="13"/>
        <v>-369320.17599999992</v>
      </c>
      <c r="AP67" s="258">
        <f t="shared" si="13"/>
        <v>-369320.17599999992</v>
      </c>
      <c r="AQ67" s="269">
        <f>SUM(B67:AA67)/1.18</f>
        <v>-7824579.9999999972</v>
      </c>
      <c r="AR67" s="270">
        <f>SUM(B67:AF67)/1.18</f>
        <v>-9389495.9999999944</v>
      </c>
      <c r="AS67" s="270">
        <f>SUM(B67:AP67)/1.18</f>
        <v>-12519327.999999985</v>
      </c>
    </row>
    <row r="68" spans="1:45" ht="28.5" x14ac:dyDescent="0.2">
      <c r="A68" s="267" t="s">
        <v>318</v>
      </c>
      <c r="B68" s="265">
        <f t="shared" ref="B68:J68" si="14">B66+B67</f>
        <v>7824579.9499999993</v>
      </c>
      <c r="C68" s="265">
        <f>C66+C67</f>
        <v>1210294.2929990401</v>
      </c>
      <c r="D68" s="265">
        <f>D66+D67</f>
        <v>3051003.533089974</v>
      </c>
      <c r="E68" s="265">
        <f t="shared" si="14"/>
        <v>5145481.8836625619</v>
      </c>
      <c r="F68" s="265">
        <f>F66+C67</f>
        <v>5448795.9969440028</v>
      </c>
      <c r="G68" s="265">
        <f t="shared" si="14"/>
        <v>5768792.3864559215</v>
      </c>
      <c r="H68" s="265">
        <f t="shared" si="14"/>
        <v>6106388.5773909977</v>
      </c>
      <c r="I68" s="265">
        <f t="shared" si="14"/>
        <v>6462552.5588275017</v>
      </c>
      <c r="J68" s="265">
        <f t="shared" si="14"/>
        <v>6838305.5592430141</v>
      </c>
      <c r="K68" s="265">
        <f>K66+K67</f>
        <v>7234724.9746813793</v>
      </c>
      <c r="L68" s="265">
        <f>L66+L67</f>
        <v>7652947.4579688562</v>
      </c>
      <c r="M68" s="265">
        <f t="shared" ref="M68:AO68" si="15">M66+M67</f>
        <v>8094172.1778371418</v>
      </c>
      <c r="N68" s="265">
        <f t="shared" si="15"/>
        <v>8559664.2572981864</v>
      </c>
      <c r="O68" s="265">
        <f t="shared" si="15"/>
        <v>9050758.4011295848</v>
      </c>
      <c r="P68" s="265">
        <f t="shared" si="15"/>
        <v>9568862.7228717115</v>
      </c>
      <c r="Q68" s="265">
        <f t="shared" si="15"/>
        <v>10115462.782309653</v>
      </c>
      <c r="R68" s="265">
        <f t="shared" si="15"/>
        <v>10692125.845016684</v>
      </c>
      <c r="S68" s="265">
        <f t="shared" si="15"/>
        <v>11300505.376172602</v>
      </c>
      <c r="T68" s="265">
        <f t="shared" si="15"/>
        <v>11942345.781542094</v>
      </c>
      <c r="U68" s="265">
        <f t="shared" si="15"/>
        <v>12619487.409206908</v>
      </c>
      <c r="V68" s="265">
        <f t="shared" si="15"/>
        <v>13333871.826393288</v>
      </c>
      <c r="W68" s="265">
        <f t="shared" si="15"/>
        <v>14087547.386524916</v>
      </c>
      <c r="X68" s="265">
        <f t="shared" si="15"/>
        <v>14882675.102463784</v>
      </c>
      <c r="Y68" s="265">
        <f t="shared" si="15"/>
        <v>15721534.842779294</v>
      </c>
      <c r="Z68" s="265">
        <f t="shared" si="15"/>
        <v>16606531.868812151</v>
      </c>
      <c r="AA68" s="265">
        <f t="shared" si="15"/>
        <v>17540203.731276821</v>
      </c>
      <c r="AB68" s="265">
        <f t="shared" si="15"/>
        <v>18525227.546177045</v>
      </c>
      <c r="AC68" s="265">
        <f t="shared" si="15"/>
        <v>19564427.67089678</v>
      </c>
      <c r="AD68" s="265">
        <f t="shared" si="15"/>
        <v>20660783.802476101</v>
      </c>
      <c r="AE68" s="265">
        <f t="shared" si="15"/>
        <v>21817439.521292284</v>
      </c>
      <c r="AF68" s="265">
        <f t="shared" si="15"/>
        <v>23037711.304643355</v>
      </c>
      <c r="AG68" s="265">
        <f t="shared" si="15"/>
        <v>24325098.03607874</v>
      </c>
      <c r="AH68" s="265">
        <f t="shared" si="15"/>
        <v>25683291.037743073</v>
      </c>
      <c r="AI68" s="265">
        <f t="shared" si="15"/>
        <v>27116184.654498938</v>
      </c>
      <c r="AJ68" s="265">
        <f t="shared" si="15"/>
        <v>28627887.420176383</v>
      </c>
      <c r="AK68" s="265">
        <f t="shared" si="15"/>
        <v>30222733.837966077</v>
      </c>
      <c r="AL68" s="265">
        <f t="shared" si="15"/>
        <v>31905296.808734208</v>
      </c>
      <c r="AM68" s="265">
        <f t="shared" si="15"/>
        <v>33680400.74289459</v>
      </c>
      <c r="AN68" s="265">
        <f t="shared" si="15"/>
        <v>35553135.393433787</v>
      </c>
      <c r="AO68" s="265">
        <f t="shared" si="15"/>
        <v>37528870.449752651</v>
      </c>
      <c r="AP68" s="265">
        <f>AP66+AP67</f>
        <v>39613270.934169047</v>
      </c>
      <c r="AQ68" s="210">
        <v>25</v>
      </c>
      <c r="AR68" s="210">
        <v>30</v>
      </c>
      <c r="AS68" s="210">
        <v>40</v>
      </c>
    </row>
    <row r="69" spans="1:45" x14ac:dyDescent="0.2">
      <c r="A69" s="266" t="s">
        <v>316</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267" t="s">
        <v>321</v>
      </c>
      <c r="B70" s="265">
        <f t="shared" ref="B70:AO70" si="17">B68+B69</f>
        <v>7824579.9499999993</v>
      </c>
      <c r="C70" s="265">
        <f t="shared" si="17"/>
        <v>1210294.2929990401</v>
      </c>
      <c r="D70" s="265">
        <f t="shared" si="17"/>
        <v>3051003.533089974</v>
      </c>
      <c r="E70" s="265">
        <f t="shared" si="17"/>
        <v>5145481.8836625619</v>
      </c>
      <c r="F70" s="265">
        <f t="shared" si="17"/>
        <v>5448795.9969440028</v>
      </c>
      <c r="G70" s="265">
        <f t="shared" si="17"/>
        <v>5768792.3864559215</v>
      </c>
      <c r="H70" s="265">
        <f t="shared" si="17"/>
        <v>6106388.5773909977</v>
      </c>
      <c r="I70" s="265">
        <f t="shared" si="17"/>
        <v>6462552.5588275017</v>
      </c>
      <c r="J70" s="265">
        <f t="shared" si="17"/>
        <v>6838305.5592430141</v>
      </c>
      <c r="K70" s="265">
        <f t="shared" si="17"/>
        <v>7234724.9746813793</v>
      </c>
      <c r="L70" s="265">
        <f t="shared" si="17"/>
        <v>7652947.4579688562</v>
      </c>
      <c r="M70" s="265">
        <f t="shared" si="17"/>
        <v>8094172.1778371418</v>
      </c>
      <c r="N70" s="265">
        <f t="shared" si="17"/>
        <v>8559664.2572981864</v>
      </c>
      <c r="O70" s="265">
        <f t="shared" si="17"/>
        <v>9050758.4011295848</v>
      </c>
      <c r="P70" s="265">
        <f t="shared" si="17"/>
        <v>9568862.7228717115</v>
      </c>
      <c r="Q70" s="265">
        <f t="shared" si="17"/>
        <v>10115462.782309653</v>
      </c>
      <c r="R70" s="265">
        <f t="shared" si="17"/>
        <v>10692125.845016684</v>
      </c>
      <c r="S70" s="265">
        <f t="shared" si="17"/>
        <v>11300505.376172602</v>
      </c>
      <c r="T70" s="265">
        <f t="shared" si="17"/>
        <v>11942345.781542094</v>
      </c>
      <c r="U70" s="265">
        <f t="shared" si="17"/>
        <v>12619487.409206908</v>
      </c>
      <c r="V70" s="265">
        <f t="shared" si="17"/>
        <v>13333871.826393288</v>
      </c>
      <c r="W70" s="265">
        <f t="shared" si="17"/>
        <v>14087547.386524916</v>
      </c>
      <c r="X70" s="265">
        <f t="shared" si="17"/>
        <v>14882675.102463784</v>
      </c>
      <c r="Y70" s="265">
        <f t="shared" si="17"/>
        <v>15721534.842779294</v>
      </c>
      <c r="Z70" s="265">
        <f t="shared" si="17"/>
        <v>16606531.868812151</v>
      </c>
      <c r="AA70" s="265">
        <f t="shared" si="17"/>
        <v>17540203.731276821</v>
      </c>
      <c r="AB70" s="265">
        <f t="shared" si="17"/>
        <v>18525227.546177045</v>
      </c>
      <c r="AC70" s="265">
        <f t="shared" si="17"/>
        <v>19564427.67089678</v>
      </c>
      <c r="AD70" s="265">
        <f t="shared" si="17"/>
        <v>20660783.802476101</v>
      </c>
      <c r="AE70" s="265">
        <f t="shared" si="17"/>
        <v>21817439.521292284</v>
      </c>
      <c r="AF70" s="265">
        <f t="shared" si="17"/>
        <v>23037711.304643355</v>
      </c>
      <c r="AG70" s="265">
        <f t="shared" si="17"/>
        <v>24325098.03607874</v>
      </c>
      <c r="AH70" s="265">
        <f t="shared" si="17"/>
        <v>25683291.037743073</v>
      </c>
      <c r="AI70" s="265">
        <f t="shared" si="17"/>
        <v>27116184.654498938</v>
      </c>
      <c r="AJ70" s="265">
        <f t="shared" si="17"/>
        <v>28627887.420176383</v>
      </c>
      <c r="AK70" s="265">
        <f t="shared" si="17"/>
        <v>30222733.837966077</v>
      </c>
      <c r="AL70" s="265">
        <f t="shared" si="17"/>
        <v>31905296.808734208</v>
      </c>
      <c r="AM70" s="265">
        <f t="shared" si="17"/>
        <v>33680400.74289459</v>
      </c>
      <c r="AN70" s="265">
        <f t="shared" si="17"/>
        <v>35553135.393433787</v>
      </c>
      <c r="AO70" s="265">
        <f t="shared" si="17"/>
        <v>37528870.449752651</v>
      </c>
      <c r="AP70" s="265">
        <f>AP68+AP69</f>
        <v>39613270.934169047</v>
      </c>
    </row>
    <row r="71" spans="1:45" x14ac:dyDescent="0.2">
      <c r="A71" s="266" t="s">
        <v>315</v>
      </c>
      <c r="B71" s="258">
        <f t="shared" ref="B71:AP71" si="18">-B70*$B$36</f>
        <v>-1564915.99</v>
      </c>
      <c r="C71" s="258">
        <f t="shared" si="18"/>
        <v>-242058.85859980804</v>
      </c>
      <c r="D71" s="258">
        <f t="shared" si="18"/>
        <v>-610200.70661799482</v>
      </c>
      <c r="E71" s="258">
        <f t="shared" si="18"/>
        <v>-1029096.3767325124</v>
      </c>
      <c r="F71" s="258">
        <f t="shared" si="18"/>
        <v>-1089759.1993888007</v>
      </c>
      <c r="G71" s="258">
        <f t="shared" si="18"/>
        <v>-1153758.4772911842</v>
      </c>
      <c r="H71" s="258">
        <f t="shared" si="18"/>
        <v>-1221277.7154781995</v>
      </c>
      <c r="I71" s="258">
        <f t="shared" si="18"/>
        <v>-1292510.5117655005</v>
      </c>
      <c r="J71" s="258">
        <f t="shared" si="18"/>
        <v>-1367661.111848603</v>
      </c>
      <c r="K71" s="258">
        <f t="shared" si="18"/>
        <v>-1446944.994936276</v>
      </c>
      <c r="L71" s="258">
        <f t="shared" si="18"/>
        <v>-1530589.4915937714</v>
      </c>
      <c r="M71" s="258">
        <f t="shared" si="18"/>
        <v>-1618834.4355674284</v>
      </c>
      <c r="N71" s="258">
        <f t="shared" si="18"/>
        <v>-1711932.8514596373</v>
      </c>
      <c r="O71" s="258">
        <f t="shared" si="18"/>
        <v>-1810151.6802259171</v>
      </c>
      <c r="P71" s="258">
        <f t="shared" si="18"/>
        <v>-1913772.5445743424</v>
      </c>
      <c r="Q71" s="258">
        <f t="shared" si="18"/>
        <v>-2023092.5564619307</v>
      </c>
      <c r="R71" s="258">
        <f t="shared" si="18"/>
        <v>-2138425.1690033372</v>
      </c>
      <c r="S71" s="258">
        <f t="shared" si="18"/>
        <v>-2260101.0752345207</v>
      </c>
      <c r="T71" s="258">
        <f t="shared" si="18"/>
        <v>-2388469.1563084191</v>
      </c>
      <c r="U71" s="258">
        <f t="shared" si="18"/>
        <v>-2523897.4818413816</v>
      </c>
      <c r="V71" s="258">
        <f t="shared" si="18"/>
        <v>-2666774.3652786575</v>
      </c>
      <c r="W71" s="258">
        <f t="shared" si="18"/>
        <v>-2817509.4773049834</v>
      </c>
      <c r="X71" s="258">
        <f t="shared" si="18"/>
        <v>-2976535.0204927567</v>
      </c>
      <c r="Y71" s="258">
        <f t="shared" si="18"/>
        <v>-3144306.9685558588</v>
      </c>
      <c r="Z71" s="258">
        <f t="shared" si="18"/>
        <v>-3321306.3737624306</v>
      </c>
      <c r="AA71" s="258">
        <f t="shared" si="18"/>
        <v>-3508040.7462553643</v>
      </c>
      <c r="AB71" s="258">
        <f t="shared" si="18"/>
        <v>-3705045.5092354091</v>
      </c>
      <c r="AC71" s="258">
        <f t="shared" si="18"/>
        <v>-3912885.5341793559</v>
      </c>
      <c r="AD71" s="258">
        <f t="shared" si="18"/>
        <v>-4132156.7604952203</v>
      </c>
      <c r="AE71" s="258">
        <f t="shared" si="18"/>
        <v>-4363487.904258457</v>
      </c>
      <c r="AF71" s="258">
        <f t="shared" si="18"/>
        <v>-4607542.2609286709</v>
      </c>
      <c r="AG71" s="258">
        <f t="shared" si="18"/>
        <v>-4865019.6072157482</v>
      </c>
      <c r="AH71" s="258">
        <f t="shared" si="18"/>
        <v>-5136658.2075486146</v>
      </c>
      <c r="AI71" s="258">
        <f t="shared" si="18"/>
        <v>-5423236.9308997877</v>
      </c>
      <c r="AJ71" s="258">
        <f t="shared" si="18"/>
        <v>-5725577.4840352768</v>
      </c>
      <c r="AK71" s="258">
        <f t="shared" si="18"/>
        <v>-6044546.7675932162</v>
      </c>
      <c r="AL71" s="258">
        <f t="shared" si="18"/>
        <v>-6381059.361746842</v>
      </c>
      <c r="AM71" s="258">
        <f t="shared" si="18"/>
        <v>-6736080.1485789185</v>
      </c>
      <c r="AN71" s="258">
        <f t="shared" si="18"/>
        <v>-7110627.0786867579</v>
      </c>
      <c r="AO71" s="258">
        <f t="shared" si="18"/>
        <v>-7505774.0899505308</v>
      </c>
      <c r="AP71" s="258">
        <f t="shared" si="18"/>
        <v>-7922654.1868338101</v>
      </c>
    </row>
    <row r="72" spans="1:45" ht="15" thickBot="1" x14ac:dyDescent="0.25">
      <c r="A72" s="271" t="s">
        <v>320</v>
      </c>
      <c r="B72" s="272">
        <f t="shared" ref="B72:AO72" si="19">B70+B71</f>
        <v>6259663.959999999</v>
      </c>
      <c r="C72" s="272">
        <f t="shared" si="19"/>
        <v>968235.43439923204</v>
      </c>
      <c r="D72" s="272">
        <f t="shared" si="19"/>
        <v>2440802.8264719793</v>
      </c>
      <c r="E72" s="272">
        <f t="shared" si="19"/>
        <v>4116385.5069300495</v>
      </c>
      <c r="F72" s="272">
        <f t="shared" si="19"/>
        <v>4359036.7975552026</v>
      </c>
      <c r="G72" s="272">
        <f t="shared" si="19"/>
        <v>4615033.909164737</v>
      </c>
      <c r="H72" s="272">
        <f t="shared" si="19"/>
        <v>4885110.8619127981</v>
      </c>
      <c r="I72" s="272">
        <f t="shared" si="19"/>
        <v>5170042.0470620012</v>
      </c>
      <c r="J72" s="272">
        <f t="shared" si="19"/>
        <v>5470644.4473944111</v>
      </c>
      <c r="K72" s="272">
        <f t="shared" si="19"/>
        <v>5787779.979745103</v>
      </c>
      <c r="L72" s="272">
        <f t="shared" si="19"/>
        <v>6122357.9663750846</v>
      </c>
      <c r="M72" s="272">
        <f t="shared" si="19"/>
        <v>6475337.7422697134</v>
      </c>
      <c r="N72" s="272">
        <f t="shared" si="19"/>
        <v>6847731.4058385491</v>
      </c>
      <c r="O72" s="272">
        <f t="shared" si="19"/>
        <v>7240606.7209036676</v>
      </c>
      <c r="P72" s="272">
        <f t="shared" si="19"/>
        <v>7655090.1782973688</v>
      </c>
      <c r="Q72" s="272">
        <f t="shared" si="19"/>
        <v>8092370.225847723</v>
      </c>
      <c r="R72" s="272">
        <f t="shared" si="19"/>
        <v>8553700.6760133468</v>
      </c>
      <c r="S72" s="272">
        <f t="shared" si="19"/>
        <v>9040404.300938081</v>
      </c>
      <c r="T72" s="272">
        <f t="shared" si="19"/>
        <v>9553876.6252336763</v>
      </c>
      <c r="U72" s="272">
        <f t="shared" si="19"/>
        <v>10095589.927365527</v>
      </c>
      <c r="V72" s="272">
        <f t="shared" si="19"/>
        <v>10667097.46111463</v>
      </c>
      <c r="W72" s="272">
        <f t="shared" si="19"/>
        <v>11270037.909219932</v>
      </c>
      <c r="X72" s="272">
        <f t="shared" si="19"/>
        <v>11906140.081971027</v>
      </c>
      <c r="Y72" s="272">
        <f t="shared" si="19"/>
        <v>12577227.874223435</v>
      </c>
      <c r="Z72" s="272">
        <f t="shared" si="19"/>
        <v>13285225.495049721</v>
      </c>
      <c r="AA72" s="272">
        <f t="shared" si="19"/>
        <v>14032162.985021457</v>
      </c>
      <c r="AB72" s="272">
        <f t="shared" si="19"/>
        <v>14820182.036941636</v>
      </c>
      <c r="AC72" s="272">
        <f t="shared" si="19"/>
        <v>15651542.136717424</v>
      </c>
      <c r="AD72" s="272">
        <f t="shared" si="19"/>
        <v>16528627.041980881</v>
      </c>
      <c r="AE72" s="272">
        <f t="shared" si="19"/>
        <v>17453951.617033828</v>
      </c>
      <c r="AF72" s="272">
        <f t="shared" si="19"/>
        <v>18430169.043714684</v>
      </c>
      <c r="AG72" s="272">
        <f t="shared" si="19"/>
        <v>19460078.428862993</v>
      </c>
      <c r="AH72" s="272">
        <f t="shared" si="19"/>
        <v>20546632.830194458</v>
      </c>
      <c r="AI72" s="272">
        <f t="shared" si="19"/>
        <v>21692947.723599151</v>
      </c>
      <c r="AJ72" s="272">
        <f t="shared" si="19"/>
        <v>22902309.936141107</v>
      </c>
      <c r="AK72" s="272">
        <f t="shared" si="19"/>
        <v>24178187.070372861</v>
      </c>
      <c r="AL72" s="272">
        <f t="shared" si="19"/>
        <v>25524237.446987368</v>
      </c>
      <c r="AM72" s="272">
        <f t="shared" si="19"/>
        <v>26944320.59431567</v>
      </c>
      <c r="AN72" s="272">
        <f t="shared" si="19"/>
        <v>28442508.314747028</v>
      </c>
      <c r="AO72" s="272">
        <f t="shared" si="19"/>
        <v>30023096.359802119</v>
      </c>
      <c r="AP72" s="272">
        <f>AP70+AP71</f>
        <v>31690616.747335237</v>
      </c>
    </row>
    <row r="73" spans="1:45" s="274" customFormat="1" ht="16.5" thickBot="1" x14ac:dyDescent="0.25">
      <c r="A73" s="261"/>
      <c r="B73" s="273">
        <f>B141</f>
        <v>0.5</v>
      </c>
      <c r="C73" s="273">
        <f t="shared" ref="C73:AP73" si="20">C141</f>
        <v>1.5</v>
      </c>
      <c r="D73" s="273">
        <f t="shared" si="20"/>
        <v>2.5</v>
      </c>
      <c r="E73" s="273">
        <f t="shared" si="20"/>
        <v>3.5</v>
      </c>
      <c r="F73" s="273">
        <f t="shared" si="20"/>
        <v>4.5</v>
      </c>
      <c r="G73" s="273">
        <f t="shared" si="20"/>
        <v>5.5</v>
      </c>
      <c r="H73" s="273">
        <f t="shared" si="20"/>
        <v>6.5</v>
      </c>
      <c r="I73" s="273">
        <f t="shared" si="20"/>
        <v>7.5</v>
      </c>
      <c r="J73" s="273">
        <f t="shared" si="20"/>
        <v>8.5</v>
      </c>
      <c r="K73" s="273">
        <f t="shared" si="20"/>
        <v>9.5</v>
      </c>
      <c r="L73" s="273">
        <f t="shared" si="20"/>
        <v>10.5</v>
      </c>
      <c r="M73" s="273">
        <f t="shared" si="20"/>
        <v>11.5</v>
      </c>
      <c r="N73" s="273">
        <f t="shared" si="20"/>
        <v>12.5</v>
      </c>
      <c r="O73" s="273">
        <f t="shared" si="20"/>
        <v>13.5</v>
      </c>
      <c r="P73" s="273">
        <f t="shared" si="20"/>
        <v>14.5</v>
      </c>
      <c r="Q73" s="273">
        <f t="shared" si="20"/>
        <v>15.5</v>
      </c>
      <c r="R73" s="273">
        <f t="shared" si="20"/>
        <v>16.5</v>
      </c>
      <c r="S73" s="273">
        <f t="shared" si="20"/>
        <v>17.5</v>
      </c>
      <c r="T73" s="273">
        <f t="shared" si="20"/>
        <v>18.5</v>
      </c>
      <c r="U73" s="273">
        <f t="shared" si="20"/>
        <v>19.5</v>
      </c>
      <c r="V73" s="273">
        <f t="shared" si="20"/>
        <v>20.5</v>
      </c>
      <c r="W73" s="273">
        <f t="shared" si="20"/>
        <v>21.5</v>
      </c>
      <c r="X73" s="273">
        <f t="shared" si="20"/>
        <v>22.5</v>
      </c>
      <c r="Y73" s="273">
        <f t="shared" si="20"/>
        <v>23.5</v>
      </c>
      <c r="Z73" s="273">
        <f t="shared" si="20"/>
        <v>24.5</v>
      </c>
      <c r="AA73" s="273">
        <f t="shared" si="20"/>
        <v>25.5</v>
      </c>
      <c r="AB73" s="273">
        <f t="shared" si="20"/>
        <v>26.5</v>
      </c>
      <c r="AC73" s="273">
        <f t="shared" si="20"/>
        <v>27.5</v>
      </c>
      <c r="AD73" s="273">
        <f t="shared" si="20"/>
        <v>28.5</v>
      </c>
      <c r="AE73" s="273">
        <f t="shared" si="20"/>
        <v>29.5</v>
      </c>
      <c r="AF73" s="273">
        <f t="shared" si="20"/>
        <v>30.5</v>
      </c>
      <c r="AG73" s="273">
        <f t="shared" si="20"/>
        <v>31.5</v>
      </c>
      <c r="AH73" s="273">
        <f t="shared" si="20"/>
        <v>32.5</v>
      </c>
      <c r="AI73" s="273">
        <f t="shared" si="20"/>
        <v>33.5</v>
      </c>
      <c r="AJ73" s="273">
        <f t="shared" si="20"/>
        <v>34.5</v>
      </c>
      <c r="AK73" s="273">
        <f t="shared" si="20"/>
        <v>35.5</v>
      </c>
      <c r="AL73" s="273">
        <f t="shared" si="20"/>
        <v>36.5</v>
      </c>
      <c r="AM73" s="273">
        <f t="shared" si="20"/>
        <v>37.5</v>
      </c>
      <c r="AN73" s="273">
        <f t="shared" si="20"/>
        <v>38.5</v>
      </c>
      <c r="AO73" s="273">
        <f t="shared" si="20"/>
        <v>39.5</v>
      </c>
      <c r="AP73" s="273">
        <f t="shared" si="20"/>
        <v>40.5</v>
      </c>
      <c r="AQ73" s="210"/>
      <c r="AR73" s="210"/>
      <c r="AS73" s="210"/>
    </row>
    <row r="74" spans="1:45" x14ac:dyDescent="0.2">
      <c r="A74" s="255" t="s">
        <v>319</v>
      </c>
      <c r="B74" s="256">
        <f t="shared" ref="B74:AO74" si="21">B58</f>
        <v>1</v>
      </c>
      <c r="C74" s="256">
        <f t="shared" si="21"/>
        <v>2</v>
      </c>
      <c r="D74" s="256">
        <f t="shared" si="21"/>
        <v>3</v>
      </c>
      <c r="E74" s="256">
        <f t="shared" si="21"/>
        <v>4</v>
      </c>
      <c r="F74" s="256">
        <f t="shared" si="21"/>
        <v>5</v>
      </c>
      <c r="G74" s="256">
        <f t="shared" si="21"/>
        <v>6</v>
      </c>
      <c r="H74" s="256">
        <f t="shared" si="21"/>
        <v>7</v>
      </c>
      <c r="I74" s="256">
        <f t="shared" si="21"/>
        <v>8</v>
      </c>
      <c r="J74" s="256">
        <f t="shared" si="21"/>
        <v>9</v>
      </c>
      <c r="K74" s="256">
        <f t="shared" si="21"/>
        <v>10</v>
      </c>
      <c r="L74" s="256">
        <f t="shared" si="21"/>
        <v>11</v>
      </c>
      <c r="M74" s="256">
        <f t="shared" si="21"/>
        <v>12</v>
      </c>
      <c r="N74" s="256">
        <f t="shared" si="21"/>
        <v>13</v>
      </c>
      <c r="O74" s="256">
        <f t="shared" si="21"/>
        <v>14</v>
      </c>
      <c r="P74" s="256">
        <f t="shared" si="21"/>
        <v>15</v>
      </c>
      <c r="Q74" s="256">
        <f t="shared" si="21"/>
        <v>16</v>
      </c>
      <c r="R74" s="256">
        <f t="shared" si="21"/>
        <v>17</v>
      </c>
      <c r="S74" s="256">
        <f t="shared" si="21"/>
        <v>18</v>
      </c>
      <c r="T74" s="256">
        <f t="shared" si="21"/>
        <v>19</v>
      </c>
      <c r="U74" s="256">
        <f t="shared" si="21"/>
        <v>20</v>
      </c>
      <c r="V74" s="256">
        <f t="shared" si="21"/>
        <v>21</v>
      </c>
      <c r="W74" s="256">
        <f t="shared" si="21"/>
        <v>22</v>
      </c>
      <c r="X74" s="256">
        <f t="shared" si="21"/>
        <v>23</v>
      </c>
      <c r="Y74" s="256">
        <f t="shared" si="21"/>
        <v>24</v>
      </c>
      <c r="Z74" s="256">
        <f t="shared" si="21"/>
        <v>25</v>
      </c>
      <c r="AA74" s="256">
        <f t="shared" si="21"/>
        <v>26</v>
      </c>
      <c r="AB74" s="256">
        <f t="shared" si="21"/>
        <v>27</v>
      </c>
      <c r="AC74" s="256">
        <f t="shared" si="21"/>
        <v>28</v>
      </c>
      <c r="AD74" s="256">
        <f t="shared" si="21"/>
        <v>29</v>
      </c>
      <c r="AE74" s="256">
        <f t="shared" si="21"/>
        <v>30</v>
      </c>
      <c r="AF74" s="256">
        <f t="shared" si="21"/>
        <v>31</v>
      </c>
      <c r="AG74" s="256">
        <f t="shared" si="21"/>
        <v>32</v>
      </c>
      <c r="AH74" s="256">
        <f t="shared" si="21"/>
        <v>33</v>
      </c>
      <c r="AI74" s="256">
        <f t="shared" si="21"/>
        <v>34</v>
      </c>
      <c r="AJ74" s="256">
        <f t="shared" si="21"/>
        <v>35</v>
      </c>
      <c r="AK74" s="256">
        <f t="shared" si="21"/>
        <v>36</v>
      </c>
      <c r="AL74" s="256">
        <f t="shared" si="21"/>
        <v>37</v>
      </c>
      <c r="AM74" s="256">
        <f t="shared" si="21"/>
        <v>38</v>
      </c>
      <c r="AN74" s="256">
        <f t="shared" si="21"/>
        <v>39</v>
      </c>
      <c r="AO74" s="256">
        <f t="shared" si="21"/>
        <v>40</v>
      </c>
      <c r="AP74" s="256">
        <f>AP58</f>
        <v>41</v>
      </c>
    </row>
    <row r="75" spans="1:45" ht="28.5" x14ac:dyDescent="0.2">
      <c r="A75" s="264" t="s">
        <v>318</v>
      </c>
      <c r="B75" s="265">
        <f t="shared" ref="B75:AO75" si="22">B68</f>
        <v>7824579.9499999993</v>
      </c>
      <c r="C75" s="265">
        <f t="shared" si="22"/>
        <v>1210294.2929990401</v>
      </c>
      <c r="D75" s="265">
        <f>D68</f>
        <v>3051003.533089974</v>
      </c>
      <c r="E75" s="265">
        <f t="shared" si="22"/>
        <v>5145481.8836625619</v>
      </c>
      <c r="F75" s="265">
        <f t="shared" si="22"/>
        <v>5448795.9969440028</v>
      </c>
      <c r="G75" s="265">
        <f t="shared" si="22"/>
        <v>5768792.3864559215</v>
      </c>
      <c r="H75" s="265">
        <f t="shared" si="22"/>
        <v>6106388.5773909977</v>
      </c>
      <c r="I75" s="265">
        <f t="shared" si="22"/>
        <v>6462552.5588275017</v>
      </c>
      <c r="J75" s="265">
        <f t="shared" si="22"/>
        <v>6838305.5592430141</v>
      </c>
      <c r="K75" s="265">
        <f t="shared" si="22"/>
        <v>7234724.9746813793</v>
      </c>
      <c r="L75" s="265">
        <f t="shared" si="22"/>
        <v>7652947.4579688562</v>
      </c>
      <c r="M75" s="265">
        <f t="shared" si="22"/>
        <v>8094172.1778371418</v>
      </c>
      <c r="N75" s="265">
        <f t="shared" si="22"/>
        <v>8559664.2572981864</v>
      </c>
      <c r="O75" s="265">
        <f t="shared" si="22"/>
        <v>9050758.4011295848</v>
      </c>
      <c r="P75" s="265">
        <f t="shared" si="22"/>
        <v>9568862.7228717115</v>
      </c>
      <c r="Q75" s="265">
        <f t="shared" si="22"/>
        <v>10115462.782309653</v>
      </c>
      <c r="R75" s="265">
        <f t="shared" si="22"/>
        <v>10692125.845016684</v>
      </c>
      <c r="S75" s="265">
        <f t="shared" si="22"/>
        <v>11300505.376172602</v>
      </c>
      <c r="T75" s="265">
        <f t="shared" si="22"/>
        <v>11942345.781542094</v>
      </c>
      <c r="U75" s="265">
        <f t="shared" si="22"/>
        <v>12619487.409206908</v>
      </c>
      <c r="V75" s="265">
        <f t="shared" si="22"/>
        <v>13333871.826393288</v>
      </c>
      <c r="W75" s="265">
        <f t="shared" si="22"/>
        <v>14087547.386524916</v>
      </c>
      <c r="X75" s="265">
        <f t="shared" si="22"/>
        <v>14882675.102463784</v>
      </c>
      <c r="Y75" s="265">
        <f t="shared" si="22"/>
        <v>15721534.842779294</v>
      </c>
      <c r="Z75" s="265">
        <f t="shared" si="22"/>
        <v>16606531.868812151</v>
      </c>
      <c r="AA75" s="265">
        <f t="shared" si="22"/>
        <v>17540203.731276821</v>
      </c>
      <c r="AB75" s="265">
        <f t="shared" si="22"/>
        <v>18525227.546177045</v>
      </c>
      <c r="AC75" s="265">
        <f t="shared" si="22"/>
        <v>19564427.67089678</v>
      </c>
      <c r="AD75" s="265">
        <f t="shared" si="22"/>
        <v>20660783.802476101</v>
      </c>
      <c r="AE75" s="265">
        <f t="shared" si="22"/>
        <v>21817439.521292284</v>
      </c>
      <c r="AF75" s="265">
        <f t="shared" si="22"/>
        <v>23037711.304643355</v>
      </c>
      <c r="AG75" s="265">
        <f t="shared" si="22"/>
        <v>24325098.03607874</v>
      </c>
      <c r="AH75" s="265">
        <f t="shared" si="22"/>
        <v>25683291.037743073</v>
      </c>
      <c r="AI75" s="265">
        <f t="shared" si="22"/>
        <v>27116184.654498938</v>
      </c>
      <c r="AJ75" s="265">
        <f t="shared" si="22"/>
        <v>28627887.420176383</v>
      </c>
      <c r="AK75" s="265">
        <f t="shared" si="22"/>
        <v>30222733.837966077</v>
      </c>
      <c r="AL75" s="265">
        <f t="shared" si="22"/>
        <v>31905296.808734208</v>
      </c>
      <c r="AM75" s="265">
        <f t="shared" si="22"/>
        <v>33680400.74289459</v>
      </c>
      <c r="AN75" s="265">
        <f t="shared" si="22"/>
        <v>35553135.393433787</v>
      </c>
      <c r="AO75" s="265">
        <f t="shared" si="22"/>
        <v>37528870.449752651</v>
      </c>
      <c r="AP75" s="265">
        <f>AP68</f>
        <v>39613270.934169047</v>
      </c>
    </row>
    <row r="76" spans="1:45" x14ac:dyDescent="0.2">
      <c r="A76" s="266" t="s">
        <v>317</v>
      </c>
      <c r="B76" s="258">
        <f t="shared" ref="B76:AO76" si="23">-B67</f>
        <v>0</v>
      </c>
      <c r="C76" s="258">
        <f>-C67</f>
        <v>369320.17599999992</v>
      </c>
      <c r="D76" s="258">
        <f t="shared" si="23"/>
        <v>369320.17599999992</v>
      </c>
      <c r="E76" s="258">
        <f t="shared" si="23"/>
        <v>369320.17599999992</v>
      </c>
      <c r="F76" s="258">
        <f>-C67</f>
        <v>369320.17599999992</v>
      </c>
      <c r="G76" s="258">
        <f t="shared" si="23"/>
        <v>369320.17599999992</v>
      </c>
      <c r="H76" s="258">
        <f t="shared" si="23"/>
        <v>369320.17599999992</v>
      </c>
      <c r="I76" s="258">
        <f t="shared" si="23"/>
        <v>369320.17599999992</v>
      </c>
      <c r="J76" s="258">
        <f t="shared" si="23"/>
        <v>369320.17599999992</v>
      </c>
      <c r="K76" s="258">
        <f t="shared" si="23"/>
        <v>369320.17599999992</v>
      </c>
      <c r="L76" s="258">
        <f>-L67</f>
        <v>369320.17599999992</v>
      </c>
      <c r="M76" s="258">
        <f>-M67</f>
        <v>369320.17599999992</v>
      </c>
      <c r="N76" s="258">
        <f t="shared" si="23"/>
        <v>369320.17599999992</v>
      </c>
      <c r="O76" s="258">
        <f t="shared" si="23"/>
        <v>369320.17599999992</v>
      </c>
      <c r="P76" s="258">
        <f t="shared" si="23"/>
        <v>369320.17599999992</v>
      </c>
      <c r="Q76" s="258">
        <f t="shared" si="23"/>
        <v>369320.17599999992</v>
      </c>
      <c r="R76" s="258">
        <f t="shared" si="23"/>
        <v>369320.17599999992</v>
      </c>
      <c r="S76" s="258">
        <f t="shared" si="23"/>
        <v>369320.17599999992</v>
      </c>
      <c r="T76" s="258">
        <f t="shared" si="23"/>
        <v>369320.17599999992</v>
      </c>
      <c r="U76" s="258">
        <f t="shared" si="23"/>
        <v>369320.17599999992</v>
      </c>
      <c r="V76" s="258">
        <f t="shared" si="23"/>
        <v>369320.17599999992</v>
      </c>
      <c r="W76" s="258">
        <f t="shared" si="23"/>
        <v>369320.17599999992</v>
      </c>
      <c r="X76" s="258">
        <f t="shared" si="23"/>
        <v>369320.17599999992</v>
      </c>
      <c r="Y76" s="258">
        <f t="shared" si="23"/>
        <v>369320.17599999992</v>
      </c>
      <c r="Z76" s="258">
        <f t="shared" si="23"/>
        <v>369320.17599999992</v>
      </c>
      <c r="AA76" s="258">
        <f t="shared" si="23"/>
        <v>369320.17599999992</v>
      </c>
      <c r="AB76" s="258">
        <f t="shared" si="23"/>
        <v>369320.17599999992</v>
      </c>
      <c r="AC76" s="258">
        <f t="shared" si="23"/>
        <v>369320.17599999992</v>
      </c>
      <c r="AD76" s="258">
        <f t="shared" si="23"/>
        <v>369320.17599999992</v>
      </c>
      <c r="AE76" s="258">
        <f t="shared" si="23"/>
        <v>369320.17599999992</v>
      </c>
      <c r="AF76" s="258">
        <f t="shared" si="23"/>
        <v>369320.17599999992</v>
      </c>
      <c r="AG76" s="258">
        <f t="shared" si="23"/>
        <v>369320.17599999992</v>
      </c>
      <c r="AH76" s="258">
        <f t="shared" si="23"/>
        <v>369320.17599999992</v>
      </c>
      <c r="AI76" s="258">
        <f t="shared" si="23"/>
        <v>369320.17599999992</v>
      </c>
      <c r="AJ76" s="258">
        <f t="shared" si="23"/>
        <v>369320.17599999992</v>
      </c>
      <c r="AK76" s="258">
        <f t="shared" si="23"/>
        <v>369320.17599999992</v>
      </c>
      <c r="AL76" s="258">
        <f t="shared" si="23"/>
        <v>369320.17599999992</v>
      </c>
      <c r="AM76" s="258">
        <f t="shared" si="23"/>
        <v>369320.17599999992</v>
      </c>
      <c r="AN76" s="258">
        <f t="shared" si="23"/>
        <v>369320.17599999992</v>
      </c>
      <c r="AO76" s="258">
        <f t="shared" si="23"/>
        <v>369320.17599999992</v>
      </c>
      <c r="AP76" s="258">
        <f>-AP67</f>
        <v>369320.17599999992</v>
      </c>
    </row>
    <row r="77" spans="1:45" x14ac:dyDescent="0.2">
      <c r="A77" s="266" t="s">
        <v>316</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266" t="s">
        <v>315</v>
      </c>
      <c r="B78" s="258">
        <f>IF(SUM($B$71:B71)+SUM($A$78:A78)&gt;0,0,SUM($B$71:B71)-SUM($A$78:A78))</f>
        <v>-1564915.99</v>
      </c>
      <c r="C78" s="258">
        <f>IF(SUM($B$71:C71)+SUM($A$78:B78)&gt;0,0,SUM($B$71:C71)-SUM($A$78:B78))</f>
        <v>-242058.85859980807</v>
      </c>
      <c r="D78" s="258">
        <f>IF(SUM($B$71:D71)+SUM($A$78:C78)&gt;0,0,SUM($B$71:D71)-SUM($A$78:C78))</f>
        <v>-610200.70661799493</v>
      </c>
      <c r="E78" s="258">
        <f>IF(SUM($B$71:E71)+SUM($A$78:D78)&gt;0,0,SUM($B$71:E71)-SUM($A$78:D78))</f>
        <v>-1029096.3767325124</v>
      </c>
      <c r="F78" s="258">
        <f>IF(SUM($B$71:F71)+SUM($A$78:E78)&gt;0,0,SUM($B$71:F71)-SUM($A$78:E78))</f>
        <v>-1089759.1993888007</v>
      </c>
      <c r="G78" s="258">
        <f>IF(SUM($B$71:G71)+SUM($A$78:F78)&gt;0,0,SUM($B$71:G71)-SUM($A$78:F78))</f>
        <v>-1153758.4772911845</v>
      </c>
      <c r="H78" s="258">
        <f>IF(SUM($B$71:H71)+SUM($A$78:G78)&gt;0,0,SUM($B$71:H71)-SUM($A$78:G78))</f>
        <v>-1221277.7154781995</v>
      </c>
      <c r="I78" s="258">
        <f>IF(SUM($B$71:I71)+SUM($A$78:H78)&gt;0,0,SUM($B$71:I71)-SUM($A$78:H78))</f>
        <v>-1292510.5117655005</v>
      </c>
      <c r="J78" s="258">
        <f>IF(SUM($B$71:J71)+SUM($A$78:I78)&gt;0,0,SUM($B$71:J71)-SUM($A$78:I78))</f>
        <v>-1367661.1118486021</v>
      </c>
      <c r="K78" s="258">
        <f>IF(SUM($B$71:K71)+SUM($A$78:J78)&gt;0,0,SUM($B$71:K71)-SUM($A$78:J78))</f>
        <v>-1446944.9949362762</v>
      </c>
      <c r="L78" s="258">
        <f>IF(SUM($B$71:L71)+SUM($A$78:K78)&gt;0,0,SUM($B$71:L71)-SUM($A$78:K78))</f>
        <v>-1530589.4915937707</v>
      </c>
      <c r="M78" s="258">
        <f>IF(SUM($B$71:M71)+SUM($A$78:L78)&gt;0,0,SUM($B$71:M71)-SUM($A$78:L78))</f>
        <v>-1618834.4355674274</v>
      </c>
      <c r="N78" s="258">
        <f>IF(SUM($B$71:N71)+SUM($A$78:M78)&gt;0,0,SUM($B$71:N71)-SUM($A$78:M78))</f>
        <v>-1711932.8514596373</v>
      </c>
      <c r="O78" s="258">
        <f>IF(SUM($B$71:O71)+SUM($A$78:N78)&gt;0,0,SUM($B$71:O71)-SUM($A$78:N78))</f>
        <v>-1810151.6802259162</v>
      </c>
      <c r="P78" s="258">
        <f>IF(SUM($B$71:P71)+SUM($A$78:O78)&gt;0,0,SUM($B$71:P71)-SUM($A$78:O78))</f>
        <v>-1913772.5445743427</v>
      </c>
      <c r="Q78" s="258">
        <f>IF(SUM($B$71:Q71)+SUM($A$78:P78)&gt;0,0,SUM($B$71:Q71)-SUM($A$78:P78))</f>
        <v>-2023092.5564619303</v>
      </c>
      <c r="R78" s="258">
        <f>IF(SUM($B$71:R71)+SUM($A$78:Q78)&gt;0,0,SUM($B$71:R71)-SUM($A$78:Q78))</f>
        <v>-2138425.1690033376</v>
      </c>
      <c r="S78" s="258">
        <f>IF(SUM($B$71:S71)+SUM($A$78:R78)&gt;0,0,SUM($B$71:S71)-SUM($A$78:R78))</f>
        <v>-2260101.0752345212</v>
      </c>
      <c r="T78" s="258">
        <f>IF(SUM($B$71:T71)+SUM($A$78:S78)&gt;0,0,SUM($B$71:T71)-SUM($A$78:S78))</f>
        <v>-2388469.15630842</v>
      </c>
      <c r="U78" s="258">
        <f>IF(SUM($B$71:U71)+SUM($A$78:T78)&gt;0,0,SUM($B$71:U71)-SUM($A$78:T78))</f>
        <v>-2523897.4818413816</v>
      </c>
      <c r="V78" s="258">
        <f>IF(SUM($B$71:V71)+SUM($A$78:U78)&gt;0,0,SUM($B$71:V71)-SUM($A$78:U78))</f>
        <v>-2666774.3652786575</v>
      </c>
      <c r="W78" s="258">
        <f>IF(SUM($B$71:W71)+SUM($A$78:V78)&gt;0,0,SUM($B$71:W71)-SUM($A$78:V78))</f>
        <v>-2817509.4773049802</v>
      </c>
      <c r="X78" s="258">
        <f>IF(SUM($B$71:X71)+SUM($A$78:W78)&gt;0,0,SUM($B$71:X71)-SUM($A$78:W78))</f>
        <v>-2976535.0204927549</v>
      </c>
      <c r="Y78" s="258">
        <f>IF(SUM($B$71:Y71)+SUM($A$78:X78)&gt;0,0,SUM($B$71:Y71)-SUM($A$78:X78))</f>
        <v>-3144306.9685558602</v>
      </c>
      <c r="Z78" s="258">
        <f>IF(SUM($B$71:Z71)+SUM($A$78:Y78)&gt;0,0,SUM($B$71:Z71)-SUM($A$78:Y78))</f>
        <v>-3321306.3737624288</v>
      </c>
      <c r="AA78" s="258">
        <f>IF(SUM($B$71:AA71)+SUM($A$78:Z78)&gt;0,0,SUM($B$71:AA71)-SUM($A$78:Z78))</f>
        <v>-3508040.7462553605</v>
      </c>
      <c r="AB78" s="258">
        <f>IF(SUM($B$71:AB71)+SUM($A$78:AA78)&gt;0,0,SUM($B$71:AB71)-SUM($A$78:AA78))</f>
        <v>-3705045.5092354119</v>
      </c>
      <c r="AC78" s="258">
        <f>IF(SUM($B$71:AC71)+SUM($A$78:AB78)&gt;0,0,SUM($B$71:AC71)-SUM($A$78:AB78))</f>
        <v>-3912885.5341793597</v>
      </c>
      <c r="AD78" s="258">
        <f>IF(SUM($B$71:AD71)+SUM($A$78:AC78)&gt;0,0,SUM($B$71:AD71)-SUM($A$78:AC78))</f>
        <v>-4132156.7604952231</v>
      </c>
      <c r="AE78" s="258">
        <f>IF(SUM($B$71:AE71)+SUM($A$78:AD78)&gt;0,0,SUM($B$71:AE71)-SUM($A$78:AD78))</f>
        <v>-4363487.9042584598</v>
      </c>
      <c r="AF78" s="258">
        <f>IF(SUM($B$71:AF71)+SUM($A$78:AE78)&gt;0,0,SUM($B$71:AF71)-SUM($A$78:AE78))</f>
        <v>-4607542.2609286681</v>
      </c>
      <c r="AG78" s="258">
        <f>IF(SUM($B$71:AG71)+SUM($A$78:AF78)&gt;0,0,SUM($B$71:AG71)-SUM($A$78:AF78))</f>
        <v>-4865019.6072157472</v>
      </c>
      <c r="AH78" s="258">
        <f>IF(SUM($B$71:AH71)+SUM($A$78:AG78)&gt;0,0,SUM($B$71:AH71)-SUM($A$78:AG78))</f>
        <v>-5136658.2075486183</v>
      </c>
      <c r="AI78" s="258">
        <f>IF(SUM($B$71:AI71)+SUM($A$78:AH78)&gt;0,0,SUM($B$71:AI71)-SUM($A$78:AH78))</f>
        <v>-5423236.930899784</v>
      </c>
      <c r="AJ78" s="258">
        <f>IF(SUM($B$71:AJ71)+SUM($A$78:AI78)&gt;0,0,SUM($B$71:AJ71)-SUM($A$78:AI78))</f>
        <v>-5725577.4840352833</v>
      </c>
      <c r="AK78" s="258">
        <f>IF(SUM($B$71:AK71)+SUM($A$78:AJ78)&gt;0,0,SUM($B$71:AK71)-SUM($A$78:AJ78))</f>
        <v>-6044546.7675932199</v>
      </c>
      <c r="AL78" s="258">
        <f>IF(SUM($B$71:AL71)+SUM($A$78:AK78)&gt;0,0,SUM($B$71:AL71)-SUM($A$78:AK78))</f>
        <v>-6381059.3617468476</v>
      </c>
      <c r="AM78" s="258">
        <f>IF(SUM($B$71:AM71)+SUM($A$78:AL78)&gt;0,0,SUM($B$71:AM71)-SUM($A$78:AL78))</f>
        <v>-6736080.148578912</v>
      </c>
      <c r="AN78" s="258">
        <f>IF(SUM($B$71:AN71)+SUM($A$78:AM78)&gt;0,0,SUM($B$71:AN71)-SUM($A$78:AM78))</f>
        <v>-7110627.0786867589</v>
      </c>
      <c r="AO78" s="258">
        <f>IF(SUM($B$71:AO71)+SUM($A$78:AN78)&gt;0,0,SUM($B$71:AO71)-SUM($A$78:AN78))</f>
        <v>-7505774.0899505317</v>
      </c>
      <c r="AP78" s="258">
        <f>IF(SUM($B$71:AP71)+SUM($A$78:AO78)&gt;0,0,SUM($B$71:AP71)-SUM($A$78:AO78))</f>
        <v>-7922654.1868338138</v>
      </c>
    </row>
    <row r="79" spans="1:45" x14ac:dyDescent="0.2">
      <c r="A79" s="266" t="s">
        <v>314</v>
      </c>
      <c r="B79" s="258">
        <f>IF(((SUM($B$59:B59)+SUM($B$61:B64))+SUM($B$81:B81))&lt;0,((SUM($B$59:B59)+SUM($B$61:B64))+SUM($B$81:B81))*0.18-SUM($A$79:A79),IF(SUM(A$79:$B79)&lt;0,0-SUM(A$79:$B79),0))</f>
        <v>-8.9999999664723863E-3</v>
      </c>
      <c r="C79" s="258">
        <f>IF(((SUM($B$59:C59)+SUM($B$61:C64))+SUM($B$81:C81))&lt;0,((SUM($B$59:C59)+SUM($B$61:C64))+SUM($B$81:C81))*0.18-SUM($A$79:B79),IF(SUM($B$79:B79)&lt;0,0-SUM($B$79:B79),0))</f>
        <v>8.9999999664723863E-3</v>
      </c>
      <c r="D79" s="258">
        <f>IF(((SUM($B$59:D59)+SUM($B$61:D64))+SUM($B$81:D81))&lt;0,((SUM($B$59:D59)+SUM($B$61:D64))+SUM($B$81:D81))*0.18-SUM($A$79:C79),IF(SUM($B$79:C79)&lt;0,0-SUM($B$79:C79),0))</f>
        <v>0</v>
      </c>
      <c r="E79" s="258">
        <f>IF(((SUM($B$59:E59)+SUM($B$61:E64))+SUM($B$81:E81))&lt;0,((SUM($B$59:E59)+SUM($B$61:E64))+SUM($B$81:E81))*0.18-SUM($A$79:D79),IF(SUM($B$79:D79)&lt;0,0-SUM($B$79:D79),0))</f>
        <v>0</v>
      </c>
      <c r="F79" s="258">
        <f>IF(((SUM($B$59:F59)+SUM($B$61:F64))+SUM($B$81:F81))&lt;0,((SUM($B$59:F59)+SUM($B$61:F64))+SUM($B$81:F81))*0.18-SUM($A$79:E79),IF(SUM($B$79:E79)&lt;0,0-SUM($B$79:E79),0))</f>
        <v>0</v>
      </c>
      <c r="G79" s="258">
        <f>IF(((SUM($B$59:G59)+SUM($B$61:G64))+SUM($B$81:G81))&lt;0,((SUM($B$59:G59)+SUM($B$61:G64))+SUM($B$81:G81))*0.18-SUM($A$79:F79),IF(SUM($B$79:F79)&lt;0,0-SUM($B$79:F79),0))</f>
        <v>0</v>
      </c>
      <c r="H79" s="258">
        <f>IF(((SUM($B$59:H59)+SUM($B$61:H64))+SUM($B$81:H81))&lt;0,((SUM($B$59:H59)+SUM($B$61:H64))+SUM($B$81:H81))*0.18-SUM($A$79:G79),IF(SUM($B$79:G79)&lt;0,0-SUM($B$79:G79),0))</f>
        <v>0</v>
      </c>
      <c r="I79" s="258">
        <f>IF(((SUM($B$59:I59)+SUM($B$61:I64))+SUM($B$81:I81))&lt;0,((SUM($B$59:I59)+SUM($B$61:I64))+SUM($B$81:I81))*0.18-SUM($A$79:H79),IF(SUM($B$79:H79)&lt;0,0-SUM($B$79:H79),0))</f>
        <v>0</v>
      </c>
      <c r="J79" s="258">
        <f>IF(((SUM($B$59:J59)+SUM($B$61:J64))+SUM($B$81:J81))&lt;0,((SUM($B$59:J59)+SUM($B$61:J64))+SUM($B$81:J81))*0.18-SUM($A$79:I79),IF(SUM($B$79:I79)&lt;0,0-SUM($B$79:I79),0))</f>
        <v>0</v>
      </c>
      <c r="K79" s="258">
        <f>IF(((SUM($B$59:K59)+SUM($B$61:K64))+SUM($B$81:K81))&lt;0,((SUM($B$59:K59)+SUM($B$61:K64))+SUM($B$81:K81))*0.18-SUM($A$79:J79),IF(SUM($B$79:J79)&lt;0,0-SUM($B$79:J79),0))</f>
        <v>0</v>
      </c>
      <c r="L79" s="258">
        <f>IF(((SUM($B$59:L59)+SUM($B$61:L64))+SUM($B$81:L81))&lt;0,((SUM($B$59:L59)+SUM($B$61:L64))+SUM($B$81:L81))*0.18-SUM($A$79:K79),IF(SUM($B$79:K79)&lt;0,0-SUM($B$79:K79),0))</f>
        <v>0</v>
      </c>
      <c r="M79" s="258">
        <f>IF(((SUM($B$59:M59)+SUM($B$61:M64))+SUM($B$81:M81))&lt;0,((SUM($B$59:M59)+SUM($B$61:M64))+SUM($B$81:M81))*0.18-SUM($A$79:L79),IF(SUM($B$79:L79)&lt;0,0-SUM($B$79:L79),0))</f>
        <v>0</v>
      </c>
      <c r="N79" s="258">
        <f>IF(((SUM($B$59:N59)+SUM($B$61:N64))+SUM($B$81:N81))&lt;0,((SUM($B$59:N59)+SUM($B$61:N64))+SUM($B$81:N81))*0.18-SUM($A$79:M79),IF(SUM($B$79:M79)&lt;0,0-SUM($B$79:M79),0))</f>
        <v>0</v>
      </c>
      <c r="O79" s="258">
        <f>IF(((SUM($B$59:O59)+SUM($B$61:O64))+SUM($B$81:O81))&lt;0,((SUM($B$59:O59)+SUM($B$61:O64))+SUM($B$81:O81))*0.18-SUM($A$79:N79),IF(SUM($B$79:N79)&lt;0,0-SUM($B$79:N79),0))</f>
        <v>0</v>
      </c>
      <c r="P79" s="258">
        <f>IF(((SUM($B$59:P59)+SUM($B$61:P64))+SUM($B$81:P81))&lt;0,((SUM($B$59:P59)+SUM($B$61:P64))+SUM($B$81:P81))*0.18-SUM($A$79:O79),IF(SUM($B$79:O79)&lt;0,0-SUM($B$79:O79),0))</f>
        <v>0</v>
      </c>
      <c r="Q79" s="258">
        <f>IF(((SUM($B$59:Q59)+SUM($B$61:Q64))+SUM($B$81:Q81))&lt;0,((SUM($B$59:Q59)+SUM($B$61:Q64))+SUM($B$81:Q81))*0.18-SUM($A$79:P79),IF(SUM($B$79:P79)&lt;0,0-SUM($B$79:P79),0))</f>
        <v>0</v>
      </c>
      <c r="R79" s="258">
        <f>IF(((SUM($B$59:R59)+SUM($B$61:R64))+SUM($B$81:R81))&lt;0,((SUM($B$59:R59)+SUM($B$61:R64))+SUM($B$81:R81))*0.18-SUM($A$79:Q79),IF(SUM($B$79:Q79)&lt;0,0-SUM($B$79:Q79),0))</f>
        <v>0</v>
      </c>
      <c r="S79" s="258">
        <f>IF(((SUM($B$59:S59)+SUM($B$61:S64))+SUM($B$81:S81))&lt;0,((SUM($B$59:S59)+SUM($B$61:S64))+SUM($B$81:S81))*0.18-SUM($A$79:R79),IF(SUM($B$79:R79)&lt;0,0-SUM($B$79:R79),0))</f>
        <v>0</v>
      </c>
      <c r="T79" s="258">
        <f>IF(((SUM($B$59:T59)+SUM($B$61:T64))+SUM($B$81:T81))&lt;0,((SUM($B$59:T59)+SUM($B$61:T64))+SUM($B$81:T81))*0.18-SUM($A$79:S79),IF(SUM($B$79:S79)&lt;0,0-SUM($B$79:S79),0))</f>
        <v>0</v>
      </c>
      <c r="U79" s="258">
        <f>IF(((SUM($B$59:U59)+SUM($B$61:U64))+SUM($B$81:U81))&lt;0,((SUM($B$59:U59)+SUM($B$61:U64))+SUM($B$81:U81))*0.18-SUM($A$79:T79),IF(SUM($B$79:T79)&lt;0,0-SUM($B$79:T79),0))</f>
        <v>0</v>
      </c>
      <c r="V79" s="258">
        <f>IF(((SUM($B$59:V59)+SUM($B$61:V64))+SUM($B$81:V81))&lt;0,((SUM($B$59:V59)+SUM($B$61:V64))+SUM($B$81:V81))*0.18-SUM($A$79:U79),IF(SUM($B$79:U79)&lt;0,0-SUM($B$79:U79),0))</f>
        <v>0</v>
      </c>
      <c r="W79" s="258">
        <f>IF(((SUM($B$59:W59)+SUM($B$61:W64))+SUM($B$81:W81))&lt;0,((SUM($B$59:W59)+SUM($B$61:W64))+SUM($B$81:W81))*0.18-SUM($A$79:V79),IF(SUM($B$79:V79)&lt;0,0-SUM($B$79:V79),0))</f>
        <v>0</v>
      </c>
      <c r="X79" s="258">
        <f>IF(((SUM($B$59:X59)+SUM($B$61:X64))+SUM($B$81:X81))&lt;0,((SUM($B$59:X59)+SUM($B$61:X64))+SUM($B$81:X81))*0.18-SUM($A$79:W79),IF(SUM($B$79:W79)&lt;0,0-SUM($B$79:W79),0))</f>
        <v>0</v>
      </c>
      <c r="Y79" s="258">
        <f>IF(((SUM($B$59:Y59)+SUM($B$61:Y64))+SUM($B$81:Y81))&lt;0,((SUM($B$59:Y59)+SUM($B$61:Y64))+SUM($B$81:Y81))*0.18-SUM($A$79:X79),IF(SUM($B$79:X79)&lt;0,0-SUM($B$79:X79),0))</f>
        <v>0</v>
      </c>
      <c r="Z79" s="258">
        <f>IF(((SUM($B$59:Z59)+SUM($B$61:Z64))+SUM($B$81:Z81))&lt;0,((SUM($B$59:Z59)+SUM($B$61:Z64))+SUM($B$81:Z81))*0.18-SUM($A$79:Y79),IF(SUM($B$79:Y79)&lt;0,0-SUM($B$79:Y79),0))</f>
        <v>0</v>
      </c>
      <c r="AA79" s="258">
        <f>IF(((SUM($B$59:AA59)+SUM($B$61:AA64))+SUM($B$81:AA81))&lt;0,((SUM($B$59:AA59)+SUM($B$61:AA64))+SUM($B$81:AA81))*0.18-SUM($A$79:Z79),IF(SUM($B$79:Z79)&lt;0,0-SUM($B$79:Z79),0))</f>
        <v>0</v>
      </c>
      <c r="AB79" s="258">
        <f>IF(((SUM($B$59:AB59)+SUM($B$61:AB64))+SUM($B$81:AB81))&lt;0,((SUM($B$59:AB59)+SUM($B$61:AB64))+SUM($B$81:AB81))*0.18-SUM($A$79:AA79),IF(SUM($B$79:AA79)&lt;0,0-SUM($B$79:AA79),0))</f>
        <v>0</v>
      </c>
      <c r="AC79" s="258">
        <f>IF(((SUM($B$59:AC59)+SUM($B$61:AC64))+SUM($B$81:AC81))&lt;0,((SUM($B$59:AC59)+SUM($B$61:AC64))+SUM($B$81:AC81))*0.18-SUM($A$79:AB79),IF(SUM($B$79:AB79)&lt;0,0-SUM($B$79:AB79),0))</f>
        <v>0</v>
      </c>
      <c r="AD79" s="258">
        <f>IF(((SUM($B$59:AD59)+SUM($B$61:AD64))+SUM($B$81:AD81))&lt;0,((SUM($B$59:AD59)+SUM($B$61:AD64))+SUM($B$81:AD81))*0.18-SUM($A$79:AC79),IF(SUM($B$79:AC79)&lt;0,0-SUM($B$79:AC79),0))</f>
        <v>0</v>
      </c>
      <c r="AE79" s="258">
        <f>IF(((SUM($B$59:AE59)+SUM($B$61:AE64))+SUM($B$81:AE81))&lt;0,((SUM($B$59:AE59)+SUM($B$61:AE64))+SUM($B$81:AE81))*0.18-SUM($A$79:AD79),IF(SUM($B$79:AD79)&lt;0,0-SUM($B$79:AD79),0))</f>
        <v>0</v>
      </c>
      <c r="AF79" s="258">
        <f>IF(((SUM($B$59:AF59)+SUM($B$61:AF64))+SUM($B$81:AF81))&lt;0,((SUM($B$59:AF59)+SUM($B$61:AF64))+SUM($B$81:AF81))*0.18-SUM($A$79:AE79),IF(SUM($B$79:AE79)&lt;0,0-SUM($B$79:AE79),0))</f>
        <v>0</v>
      </c>
      <c r="AG79" s="258">
        <f>IF(((SUM($B$59:AG59)+SUM($B$61:AG64))+SUM($B$81:AG81))&lt;0,((SUM($B$59:AG59)+SUM($B$61:AG64))+SUM($B$81:AG81))*0.18-SUM($A$79:AF79),IF(SUM($B$79:AF79)&lt;0,0-SUM($B$79:AF79),0))</f>
        <v>0</v>
      </c>
      <c r="AH79" s="258">
        <f>IF(((SUM($B$59:AH59)+SUM($B$61:AH64))+SUM($B$81:AH81))&lt;0,((SUM($B$59:AH59)+SUM($B$61:AH64))+SUM($B$81:AH81))*0.18-SUM($A$79:AG79),IF(SUM($B$79:AG79)&lt;0,0-SUM($B$79:AG79),0))</f>
        <v>0</v>
      </c>
      <c r="AI79" s="258">
        <f>IF(((SUM($B$59:AI59)+SUM($B$61:AI64))+SUM($B$81:AI81))&lt;0,((SUM($B$59:AI59)+SUM($B$61:AI64))+SUM($B$81:AI81))*0.18-SUM($A$79:AH79),IF(SUM($B$79:AH79)&lt;0,0-SUM($B$79:AH79),0))</f>
        <v>0</v>
      </c>
      <c r="AJ79" s="258">
        <f>IF(((SUM($B$59:AJ59)+SUM($B$61:AJ64))+SUM($B$81:AJ81))&lt;0,((SUM($B$59:AJ59)+SUM($B$61:AJ64))+SUM($B$81:AJ81))*0.18-SUM($A$79:AI79),IF(SUM($B$79:AI79)&lt;0,0-SUM($B$79:AI79),0))</f>
        <v>0</v>
      </c>
      <c r="AK79" s="258">
        <f>IF(((SUM($B$59:AK59)+SUM($B$61:AK64))+SUM($B$81:AK81))&lt;0,((SUM($B$59:AK59)+SUM($B$61:AK64))+SUM($B$81:AK81))*0.18-SUM($A$79:AJ79),IF(SUM($B$79:AJ79)&lt;0,0-SUM($B$79:AJ79),0))</f>
        <v>0</v>
      </c>
      <c r="AL79" s="258">
        <f>IF(((SUM($B$59:AL59)+SUM($B$61:AL64))+SUM($B$81:AL81))&lt;0,((SUM($B$59:AL59)+SUM($B$61:AL64))+SUM($B$81:AL81))*0.18-SUM($A$79:AK79),IF(SUM($B$79:AK79)&lt;0,0-SUM($B$79:AK79),0))</f>
        <v>0</v>
      </c>
      <c r="AM79" s="258">
        <f>IF(((SUM($B$59:AM59)+SUM($B$61:AM64))+SUM($B$81:AM81))&lt;0,((SUM($B$59:AM59)+SUM($B$61:AM64))+SUM($B$81:AM81))*0.18-SUM($A$79:AL79),IF(SUM($B$79:AL79)&lt;0,0-SUM($B$79:AL79),0))</f>
        <v>0</v>
      </c>
      <c r="AN79" s="258">
        <f>IF(((SUM($B$59:AN59)+SUM($B$61:AN64))+SUM($B$81:AN81))&lt;0,((SUM($B$59:AN59)+SUM($B$61:AN64))+SUM($B$81:AN81))*0.18-SUM($A$79:AM79),IF(SUM($B$79:AM79)&lt;0,0-SUM($B$79:AM79),0))</f>
        <v>0</v>
      </c>
      <c r="AO79" s="258">
        <f>IF(((SUM($B$59:AO59)+SUM($B$61:AO64))+SUM($B$81:AO81))&lt;0,((SUM($B$59:AO59)+SUM($B$61:AO64))+SUM($B$81:AO81))*0.18-SUM($A$79:AN79),IF(SUM($B$79:AN79)&lt;0,0-SUM($B$79:AN79),0))</f>
        <v>0</v>
      </c>
      <c r="AP79" s="258">
        <f>IF(((SUM($B$59:AP59)+SUM($B$61:AP64))+SUM($B$81:AP81))&lt;0,((SUM($B$59:AP59)+SUM($B$61:AP64))+SUM($B$81:AP81))*0.18-SUM($A$79:AO79),IF(SUM($B$79:AO79)&lt;0,0-SUM($B$79:AO79),0))</f>
        <v>0</v>
      </c>
    </row>
    <row r="80" spans="1:45" x14ac:dyDescent="0.2">
      <c r="A80" s="266" t="s">
        <v>313</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266" t="s">
        <v>588</v>
      </c>
      <c r="B81" s="258">
        <f>-$B$126</f>
        <v>-7824579.9999999991</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9">
        <f>SUM(B81:AP81)</f>
        <v>-7824579.9999999991</v>
      </c>
      <c r="AR81" s="270"/>
    </row>
    <row r="82" spans="1:45" x14ac:dyDescent="0.2">
      <c r="A82" s="266" t="s">
        <v>312</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267" t="s">
        <v>311</v>
      </c>
      <c r="B83" s="265">
        <f>SUM(B75:B82)</f>
        <v>-1564916.0489999996</v>
      </c>
      <c r="C83" s="265">
        <f t="shared" ref="C83:V83" si="27">SUM(C75:C82)</f>
        <v>1337555.6193992321</v>
      </c>
      <c r="D83" s="265">
        <f t="shared" si="27"/>
        <v>2810123.0024719788</v>
      </c>
      <c r="E83" s="265">
        <f t="shared" si="27"/>
        <v>4485705.6829300495</v>
      </c>
      <c r="F83" s="265">
        <f t="shared" si="27"/>
        <v>4728356.9735552017</v>
      </c>
      <c r="G83" s="265">
        <f t="shared" si="27"/>
        <v>4984354.085164737</v>
      </c>
      <c r="H83" s="265">
        <f t="shared" si="27"/>
        <v>5254431.0379127981</v>
      </c>
      <c r="I83" s="265">
        <f t="shared" si="27"/>
        <v>5539362.2230620012</v>
      </c>
      <c r="J83" s="265">
        <f t="shared" si="27"/>
        <v>5839964.623394412</v>
      </c>
      <c r="K83" s="265">
        <f t="shared" si="27"/>
        <v>6157100.155745103</v>
      </c>
      <c r="L83" s="265">
        <f t="shared" si="27"/>
        <v>6491678.1423750855</v>
      </c>
      <c r="M83" s="265">
        <f t="shared" si="27"/>
        <v>6844657.9182697143</v>
      </c>
      <c r="N83" s="265">
        <f t="shared" si="27"/>
        <v>7217051.5818385482</v>
      </c>
      <c r="O83" s="265">
        <f t="shared" si="27"/>
        <v>7609926.8969036676</v>
      </c>
      <c r="P83" s="265">
        <f t="shared" si="27"/>
        <v>8024410.3542973679</v>
      </c>
      <c r="Q83" s="265">
        <f t="shared" si="27"/>
        <v>8461690.401847722</v>
      </c>
      <c r="R83" s="265">
        <f t="shared" si="27"/>
        <v>8923020.8520133458</v>
      </c>
      <c r="S83" s="265">
        <f t="shared" si="27"/>
        <v>9409724.47693808</v>
      </c>
      <c r="T83" s="265">
        <f t="shared" si="27"/>
        <v>9923196.8012336735</v>
      </c>
      <c r="U83" s="265">
        <f t="shared" si="27"/>
        <v>10464910.103365526</v>
      </c>
      <c r="V83" s="265">
        <f t="shared" si="27"/>
        <v>11036417.637114629</v>
      </c>
      <c r="W83" s="265">
        <f>SUM(W75:W82)</f>
        <v>11639358.085219935</v>
      </c>
      <c r="X83" s="265">
        <f>SUM(X75:X82)</f>
        <v>12275460.257971028</v>
      </c>
      <c r="Y83" s="265">
        <f>SUM(Y75:Y82)</f>
        <v>12946548.050223432</v>
      </c>
      <c r="Z83" s="265">
        <f>SUM(Z75:Z82)</f>
        <v>13654545.671049722</v>
      </c>
      <c r="AA83" s="265">
        <f t="shared" ref="AA83:AP83" si="28">SUM(AA75:AA82)</f>
        <v>14401483.16102146</v>
      </c>
      <c r="AB83" s="265">
        <f t="shared" si="28"/>
        <v>15189502.212941632</v>
      </c>
      <c r="AC83" s="265">
        <f t="shared" si="28"/>
        <v>16020862.312717419</v>
      </c>
      <c r="AD83" s="265">
        <f t="shared" si="28"/>
        <v>16897947.217980877</v>
      </c>
      <c r="AE83" s="265">
        <f t="shared" si="28"/>
        <v>17823271.793033823</v>
      </c>
      <c r="AF83" s="265">
        <f t="shared" si="28"/>
        <v>18799489.219714686</v>
      </c>
      <c r="AG83" s="265">
        <f t="shared" si="28"/>
        <v>19829398.604862992</v>
      </c>
      <c r="AH83" s="265">
        <f t="shared" si="28"/>
        <v>20915953.006194454</v>
      </c>
      <c r="AI83" s="265">
        <f t="shared" si="28"/>
        <v>22062267.899599154</v>
      </c>
      <c r="AJ83" s="265">
        <f t="shared" si="28"/>
        <v>23271630.112141099</v>
      </c>
      <c r="AK83" s="265">
        <f t="shared" si="28"/>
        <v>24547507.246372856</v>
      </c>
      <c r="AL83" s="265">
        <f t="shared" si="28"/>
        <v>25893557.62298736</v>
      </c>
      <c r="AM83" s="265">
        <f t="shared" si="28"/>
        <v>27313640.770315677</v>
      </c>
      <c r="AN83" s="265">
        <f t="shared" si="28"/>
        <v>28811828.490747027</v>
      </c>
      <c r="AO83" s="265">
        <f t="shared" si="28"/>
        <v>30392416.535802118</v>
      </c>
      <c r="AP83" s="265">
        <f t="shared" si="28"/>
        <v>32059936.923335232</v>
      </c>
    </row>
    <row r="84" spans="1:45" ht="14.25" x14ac:dyDescent="0.2">
      <c r="A84" s="267" t="s">
        <v>310</v>
      </c>
      <c r="B84" s="265">
        <f>SUM($B$83:B83)</f>
        <v>-1564916.0489999996</v>
      </c>
      <c r="C84" s="265">
        <f>SUM($B$83:C83)</f>
        <v>-227360.42960076756</v>
      </c>
      <c r="D84" s="265">
        <f>SUM($B$83:D83)</f>
        <v>2582762.572871211</v>
      </c>
      <c r="E84" s="265">
        <f>SUM($B$83:E83)</f>
        <v>7068468.2558012605</v>
      </c>
      <c r="F84" s="265">
        <f>SUM($B$83:F83)</f>
        <v>11796825.229356462</v>
      </c>
      <c r="G84" s="265">
        <f>SUM($B$83:G83)</f>
        <v>16781179.314521201</v>
      </c>
      <c r="H84" s="265">
        <f>SUM($B$83:H83)</f>
        <v>22035610.352433998</v>
      </c>
      <c r="I84" s="265">
        <f>SUM($B$83:I83)</f>
        <v>27574972.575495999</v>
      </c>
      <c r="J84" s="265">
        <f>SUM($B$83:J83)</f>
        <v>33414937.19889041</v>
      </c>
      <c r="K84" s="265">
        <f>SUM($B$83:K83)</f>
        <v>39572037.354635514</v>
      </c>
      <c r="L84" s="265">
        <f>SUM($B$83:L83)</f>
        <v>46063715.497010604</v>
      </c>
      <c r="M84" s="265">
        <f>SUM($B$83:M83)</f>
        <v>52908373.41528032</v>
      </c>
      <c r="N84" s="265">
        <f>SUM($B$83:N83)</f>
        <v>60125424.997118868</v>
      </c>
      <c r="O84" s="265">
        <f>SUM($B$83:O83)</f>
        <v>67735351.894022539</v>
      </c>
      <c r="P84" s="265">
        <f>SUM($B$83:P83)</f>
        <v>75759762.248319909</v>
      </c>
      <c r="Q84" s="265">
        <f>SUM($B$83:Q83)</f>
        <v>84221452.650167629</v>
      </c>
      <c r="R84" s="265">
        <f>SUM($B$83:R83)</f>
        <v>93144473.502180979</v>
      </c>
      <c r="S84" s="265">
        <f>SUM($B$83:S83)</f>
        <v>102554197.97911906</v>
      </c>
      <c r="T84" s="265">
        <f>SUM($B$83:T83)</f>
        <v>112477394.78035274</v>
      </c>
      <c r="U84" s="265">
        <f>SUM($B$83:U83)</f>
        <v>122942304.88371827</v>
      </c>
      <c r="V84" s="265">
        <f>SUM($B$83:V83)</f>
        <v>133978722.5208329</v>
      </c>
      <c r="W84" s="265">
        <f>SUM($B$83:W83)</f>
        <v>145618080.60605282</v>
      </c>
      <c r="X84" s="265">
        <f>SUM($B$83:X83)</f>
        <v>157893540.86402383</v>
      </c>
      <c r="Y84" s="265">
        <f>SUM($B$83:Y83)</f>
        <v>170840088.91424727</v>
      </c>
      <c r="Z84" s="265">
        <f>SUM($B$83:Z83)</f>
        <v>184494634.58529699</v>
      </c>
      <c r="AA84" s="265">
        <f>SUM($B$83:AA83)</f>
        <v>198896117.74631846</v>
      </c>
      <c r="AB84" s="265">
        <f>SUM($B$83:AB83)</f>
        <v>214085619.95926011</v>
      </c>
      <c r="AC84" s="265">
        <f>SUM($B$83:AC83)</f>
        <v>230106482.27197751</v>
      </c>
      <c r="AD84" s="265">
        <f>SUM($B$83:AD83)</f>
        <v>247004429.48995841</v>
      </c>
      <c r="AE84" s="265">
        <f>SUM($B$83:AE83)</f>
        <v>264827701.28299224</v>
      </c>
      <c r="AF84" s="265">
        <f>SUM($B$83:AF83)</f>
        <v>283627190.50270694</v>
      </c>
      <c r="AG84" s="265">
        <f>SUM($B$83:AG83)</f>
        <v>303456589.10756993</v>
      </c>
      <c r="AH84" s="265">
        <f>SUM($B$83:AH83)</f>
        <v>324372542.11376441</v>
      </c>
      <c r="AI84" s="265">
        <f>SUM($B$83:AI83)</f>
        <v>346434810.01336354</v>
      </c>
      <c r="AJ84" s="265">
        <f>SUM($B$83:AJ83)</f>
        <v>369706440.12550461</v>
      </c>
      <c r="AK84" s="265">
        <f>SUM($B$83:AK83)</f>
        <v>394253947.37187749</v>
      </c>
      <c r="AL84" s="265">
        <f>SUM($B$83:AL83)</f>
        <v>420147504.99486482</v>
      </c>
      <c r="AM84" s="265">
        <f>SUM($B$83:AM83)</f>
        <v>447461145.76518047</v>
      </c>
      <c r="AN84" s="265">
        <f>SUM($B$83:AN83)</f>
        <v>476272974.2559275</v>
      </c>
      <c r="AO84" s="265">
        <f>SUM($B$83:AO83)</f>
        <v>506665390.79172963</v>
      </c>
      <c r="AP84" s="265">
        <f>SUM($B$83:AP83)</f>
        <v>538725327.71506488</v>
      </c>
    </row>
    <row r="85" spans="1:45" x14ac:dyDescent="0.2">
      <c r="A85" s="266" t="s">
        <v>589</v>
      </c>
      <c r="B85" s="275">
        <f t="shared" ref="B85:AP85" si="29">1/POWER((1+$B$44),B73)</f>
        <v>0.9109750373485539</v>
      </c>
      <c r="C85" s="275">
        <f t="shared" si="29"/>
        <v>0.75599588161705711</v>
      </c>
      <c r="D85" s="275">
        <f t="shared" si="29"/>
        <v>0.6273824743710017</v>
      </c>
      <c r="E85" s="275">
        <f t="shared" si="29"/>
        <v>0.52064935632448273</v>
      </c>
      <c r="F85" s="275">
        <f t="shared" si="29"/>
        <v>0.43207415462612664</v>
      </c>
      <c r="G85" s="275">
        <f t="shared" si="29"/>
        <v>0.35856776317520883</v>
      </c>
      <c r="H85" s="275">
        <f t="shared" si="29"/>
        <v>0.29756660844415667</v>
      </c>
      <c r="I85" s="275">
        <f t="shared" si="29"/>
        <v>0.24694324352212174</v>
      </c>
      <c r="J85" s="275">
        <f t="shared" si="29"/>
        <v>0.20493215230051592</v>
      </c>
      <c r="K85" s="275">
        <f t="shared" si="29"/>
        <v>0.1700681761830008</v>
      </c>
      <c r="L85" s="275">
        <f t="shared" si="29"/>
        <v>0.14113541591950271</v>
      </c>
      <c r="M85" s="275">
        <f t="shared" si="29"/>
        <v>0.11712482648921385</v>
      </c>
      <c r="N85" s="275">
        <f t="shared" si="29"/>
        <v>9.719902613212765E-2</v>
      </c>
      <c r="O85" s="275">
        <f t="shared" si="29"/>
        <v>8.0663092225832109E-2</v>
      </c>
      <c r="P85" s="275">
        <f t="shared" si="29"/>
        <v>6.6940325498615838E-2</v>
      </c>
      <c r="Q85" s="275">
        <f t="shared" si="29"/>
        <v>5.5552137343249659E-2</v>
      </c>
      <c r="R85" s="275">
        <f t="shared" si="29"/>
        <v>4.6101358791078552E-2</v>
      </c>
      <c r="S85" s="275">
        <f t="shared" si="29"/>
        <v>3.825838903823945E-2</v>
      </c>
      <c r="T85" s="275">
        <f t="shared" si="29"/>
        <v>3.174970044667174E-2</v>
      </c>
      <c r="U85" s="275">
        <f t="shared" si="29"/>
        <v>2.6348299125868668E-2</v>
      </c>
      <c r="V85" s="275">
        <f t="shared" si="29"/>
        <v>2.1865808403210511E-2</v>
      </c>
      <c r="W85" s="275">
        <f t="shared" si="29"/>
        <v>1.814589908980126E-2</v>
      </c>
      <c r="X85" s="275">
        <f t="shared" si="29"/>
        <v>1.5058837418922204E-2</v>
      </c>
      <c r="Y85" s="275">
        <f t="shared" si="29"/>
        <v>1.2496960513628384E-2</v>
      </c>
      <c r="Z85" s="275">
        <f t="shared" si="29"/>
        <v>1.0370921588073345E-2</v>
      </c>
      <c r="AA85" s="275">
        <f t="shared" si="29"/>
        <v>8.6065739320110735E-3</v>
      </c>
      <c r="AB85" s="275">
        <f t="shared" si="29"/>
        <v>7.1423850058183183E-3</v>
      </c>
      <c r="AC85" s="275">
        <f t="shared" si="29"/>
        <v>5.9272904612600145E-3</v>
      </c>
      <c r="AD85" s="275">
        <f t="shared" si="29"/>
        <v>4.9189132458589318E-3</v>
      </c>
      <c r="AE85" s="275">
        <f t="shared" si="29"/>
        <v>4.082085681210732E-3</v>
      </c>
      <c r="AF85" s="275">
        <f t="shared" si="29"/>
        <v>3.3876229719591129E-3</v>
      </c>
      <c r="AG85" s="275">
        <f t="shared" si="29"/>
        <v>2.8113053709204251E-3</v>
      </c>
      <c r="AH85" s="275">
        <f t="shared" si="29"/>
        <v>2.3330335028385286E-3</v>
      </c>
      <c r="AI85" s="275">
        <f t="shared" si="29"/>
        <v>1.9361273882477412E-3</v>
      </c>
      <c r="AJ85" s="275">
        <f t="shared" si="29"/>
        <v>1.6067447205375444E-3</v>
      </c>
      <c r="AK85" s="275">
        <f t="shared" si="29"/>
        <v>1.3333981083299121E-3</v>
      </c>
      <c r="AL85" s="275">
        <f t="shared" si="29"/>
        <v>1.1065544467468149E-3</v>
      </c>
      <c r="AM85" s="275">
        <f t="shared" si="29"/>
        <v>9.1830244543304122E-4</v>
      </c>
      <c r="AN85" s="275">
        <f t="shared" si="29"/>
        <v>7.6207671820169396E-4</v>
      </c>
      <c r="AO85" s="275">
        <f t="shared" si="29"/>
        <v>6.3242881178563804E-4</v>
      </c>
      <c r="AP85" s="275">
        <f t="shared" si="29"/>
        <v>5.2483718820384888E-4</v>
      </c>
    </row>
    <row r="86" spans="1:45" ht="28.5" x14ac:dyDescent="0.2">
      <c r="A86" s="264" t="s">
        <v>309</v>
      </c>
      <c r="B86" s="265">
        <f>B83*B85</f>
        <v>-1425599.456185126</v>
      </c>
      <c r="C86" s="265">
        <f>C83*C85</f>
        <v>1011186.5396995713</v>
      </c>
      <c r="D86" s="265">
        <f t="shared" ref="D86:AO86" si="30">D83*D85</f>
        <v>1763021.9225777385</v>
      </c>
      <c r="E86" s="265">
        <f t="shared" si="30"/>
        <v>2335479.7764786044</v>
      </c>
      <c r="F86" s="265">
        <f t="shared" si="30"/>
        <v>2043000.8421194144</v>
      </c>
      <c r="G86" s="265">
        <f t="shared" si="30"/>
        <v>1787228.695190734</v>
      </c>
      <c r="H86" s="265">
        <f t="shared" si="30"/>
        <v>1563543.2232554213</v>
      </c>
      <c r="I86" s="265">
        <f t="shared" si="30"/>
        <v>1367908.0744068413</v>
      </c>
      <c r="J86" s="265">
        <f t="shared" si="30"/>
        <v>1196796.5196310887</v>
      </c>
      <c r="K86" s="265">
        <f t="shared" si="30"/>
        <v>1047126.7940636398</v>
      </c>
      <c r="L86" s="265">
        <f t="shared" si="30"/>
        <v>916205.69463965239</v>
      </c>
      <c r="M86" s="265">
        <f t="shared" si="30"/>
        <v>801679.37105536403</v>
      </c>
      <c r="N86" s="265">
        <f t="shared" si="30"/>
        <v>701490.38530003827</v>
      </c>
      <c r="O86" s="265">
        <f t="shared" si="30"/>
        <v>613840.23511678085</v>
      </c>
      <c r="P86" s="265">
        <f t="shared" si="30"/>
        <v>537156.64105112909</v>
      </c>
      <c r="Q86" s="265">
        <f t="shared" si="30"/>
        <v>470064.98735950206</v>
      </c>
      <c r="R86" s="265">
        <f t="shared" si="30"/>
        <v>411363.38579894271</v>
      </c>
      <c r="S86" s="265">
        <f t="shared" si="30"/>
        <v>360000.89978134126</v>
      </c>
      <c r="T86" s="265">
        <f t="shared" si="30"/>
        <v>315058.52591254032</v>
      </c>
      <c r="U86" s="265">
        <f t="shared" si="30"/>
        <v>275732.58172880008</v>
      </c>
      <c r="V86" s="265">
        <f t="shared" si="30"/>
        <v>241320.19351096175</v>
      </c>
      <c r="W86" s="265">
        <f t="shared" si="30"/>
        <v>211206.61728446334</v>
      </c>
      <c r="X86" s="265">
        <f t="shared" si="30"/>
        <v>184854.16026722654</v>
      </c>
      <c r="Y86" s="265">
        <f t="shared" si="30"/>
        <v>161792.49977143478</v>
      </c>
      <c r="Z86" s="265">
        <f t="shared" si="30"/>
        <v>141610.22247522301</v>
      </c>
      <c r="AA86" s="265">
        <f t="shared" si="30"/>
        <v>123947.42955594373</v>
      </c>
      <c r="AB86" s="265">
        <f t="shared" si="30"/>
        <v>108489.27285155847</v>
      </c>
      <c r="AC86" s="265">
        <f t="shared" si="30"/>
        <v>94960.304367330013</v>
      </c>
      <c r="AD86" s="265">
        <f t="shared" si="30"/>
        <v>83119.536398351222</v>
      </c>
      <c r="AE86" s="265">
        <f t="shared" si="30"/>
        <v>72756.122578670504</v>
      </c>
      <c r="AF86" s="265">
        <f t="shared" si="30"/>
        <v>63685.581541803171</v>
      </c>
      <c r="AG86" s="265">
        <f t="shared" si="30"/>
        <v>55746.494799973312</v>
      </c>
      <c r="AH86" s="265">
        <f t="shared" si="30"/>
        <v>48797.619107247898</v>
      </c>
      <c r="AI86" s="265">
        <f t="shared" si="30"/>
        <v>42715.361127272889</v>
      </c>
      <c r="AJ86" s="265">
        <f t="shared" si="30"/>
        <v>37391.568820985252</v>
      </c>
      <c r="AK86" s="265">
        <f t="shared" si="30"/>
        <v>32731.599726528377</v>
      </c>
      <c r="AL86" s="265">
        <f t="shared" si="30"/>
        <v>28652.631329811549</v>
      </c>
      <c r="AM86" s="265">
        <f t="shared" si="30"/>
        <v>25082.183113060502</v>
      </c>
      <c r="AN86" s="265">
        <f t="shared" si="30"/>
        <v>21956.823701618559</v>
      </c>
      <c r="AO86" s="265">
        <f t="shared" si="30"/>
        <v>19221.039877031511</v>
      </c>
      <c r="AP86" s="265">
        <f>AP83*AP85</f>
        <v>16826.247148836017</v>
      </c>
    </row>
    <row r="87" spans="1:45" ht="14.25" x14ac:dyDescent="0.2">
      <c r="A87" s="264" t="s">
        <v>308</v>
      </c>
      <c r="B87" s="265">
        <f>SUM($B$86:B86)</f>
        <v>-1425599.456185126</v>
      </c>
      <c r="C87" s="265">
        <f>SUM($B$86:C86)</f>
        <v>-414412.91648555466</v>
      </c>
      <c r="D87" s="265">
        <f>SUM($B$86:D86)</f>
        <v>1348609.0060921838</v>
      </c>
      <c r="E87" s="265">
        <f>SUM($B$86:E86)</f>
        <v>3684088.7825707882</v>
      </c>
      <c r="F87" s="265">
        <f>SUM($B$86:F86)</f>
        <v>5727089.624690203</v>
      </c>
      <c r="G87" s="265">
        <f>SUM($B$86:G86)</f>
        <v>7514318.3198809372</v>
      </c>
      <c r="H87" s="265">
        <f>SUM($B$86:H86)</f>
        <v>9077861.5431363583</v>
      </c>
      <c r="I87" s="265">
        <f>SUM($B$86:I86)</f>
        <v>10445769.6175432</v>
      </c>
      <c r="J87" s="265">
        <f>SUM($B$86:J86)</f>
        <v>11642566.13717429</v>
      </c>
      <c r="K87" s="265">
        <f>SUM($B$86:K86)</f>
        <v>12689692.931237929</v>
      </c>
      <c r="L87" s="265">
        <f>SUM($B$86:L86)</f>
        <v>13605898.625877582</v>
      </c>
      <c r="M87" s="265">
        <f>SUM($B$86:M86)</f>
        <v>14407577.996932946</v>
      </c>
      <c r="N87" s="265">
        <f>SUM($B$86:N86)</f>
        <v>15109068.382232985</v>
      </c>
      <c r="O87" s="265">
        <f>SUM($B$86:O86)</f>
        <v>15722908.617349766</v>
      </c>
      <c r="P87" s="265">
        <f>SUM($B$86:P86)</f>
        <v>16260065.258400895</v>
      </c>
      <c r="Q87" s="265">
        <f>SUM($B$86:Q86)</f>
        <v>16730130.245760396</v>
      </c>
      <c r="R87" s="265">
        <f>SUM($B$86:R86)</f>
        <v>17141493.631559338</v>
      </c>
      <c r="S87" s="265">
        <f>SUM($B$86:S86)</f>
        <v>17501494.531340681</v>
      </c>
      <c r="T87" s="265">
        <f>SUM($B$86:T86)</f>
        <v>17816553.057253223</v>
      </c>
      <c r="U87" s="265">
        <f>SUM($B$86:U86)</f>
        <v>18092285.638982024</v>
      </c>
      <c r="V87" s="265">
        <f>SUM($B$86:V86)</f>
        <v>18333605.832492985</v>
      </c>
      <c r="W87" s="265">
        <f>SUM($B$86:W86)</f>
        <v>18544812.449777447</v>
      </c>
      <c r="X87" s="265">
        <f>SUM($B$86:X86)</f>
        <v>18729666.610044673</v>
      </c>
      <c r="Y87" s="265">
        <f>SUM($B$86:Y86)</f>
        <v>18891459.109816108</v>
      </c>
      <c r="Z87" s="265">
        <f>SUM($B$86:Z86)</f>
        <v>19033069.332291331</v>
      </c>
      <c r="AA87" s="265">
        <f>SUM($B$86:AA86)</f>
        <v>19157016.761847276</v>
      </c>
      <c r="AB87" s="265">
        <f>SUM($B$86:AB86)</f>
        <v>19265506.034698837</v>
      </c>
      <c r="AC87" s="265">
        <f>SUM($B$86:AC86)</f>
        <v>19360466.339066166</v>
      </c>
      <c r="AD87" s="265">
        <f>SUM($B$86:AD86)</f>
        <v>19443585.875464518</v>
      </c>
      <c r="AE87" s="265">
        <f>SUM($B$86:AE86)</f>
        <v>19516341.998043187</v>
      </c>
      <c r="AF87" s="265">
        <f>SUM($B$86:AF86)</f>
        <v>19580027.57958499</v>
      </c>
      <c r="AG87" s="265">
        <f>SUM($B$86:AG86)</f>
        <v>19635774.074384961</v>
      </c>
      <c r="AH87" s="265">
        <f>SUM($B$86:AH86)</f>
        <v>19684571.693492208</v>
      </c>
      <c r="AI87" s="265">
        <f>SUM($B$86:AI86)</f>
        <v>19727287.05461948</v>
      </c>
      <c r="AJ87" s="265">
        <f>SUM($B$86:AJ86)</f>
        <v>19764678.623440467</v>
      </c>
      <c r="AK87" s="265">
        <f>SUM($B$86:AK86)</f>
        <v>19797410.223166995</v>
      </c>
      <c r="AL87" s="265">
        <f>SUM($B$86:AL86)</f>
        <v>19826062.854496807</v>
      </c>
      <c r="AM87" s="265">
        <f>SUM($B$86:AM86)</f>
        <v>19851145.037609868</v>
      </c>
      <c r="AN87" s="265">
        <f>SUM($B$86:AN86)</f>
        <v>19873101.861311488</v>
      </c>
      <c r="AO87" s="265">
        <f>SUM($B$86:AO86)</f>
        <v>19892322.901188519</v>
      </c>
      <c r="AP87" s="265">
        <f>SUM($B$86:AP86)</f>
        <v>19909149.148337353</v>
      </c>
    </row>
    <row r="88" spans="1:45" ht="14.25" x14ac:dyDescent="0.2">
      <c r="A88" s="264" t="s">
        <v>307</v>
      </c>
      <c r="B88" s="276">
        <f>IF((ISERR(IRR($B$83:B83))),0,IF(IRR($B$83:B83)&lt;0,0,IRR($B$83:B83)))</f>
        <v>0</v>
      </c>
      <c r="C88" s="276">
        <f>IF((ISERR(IRR($B$83:C83))),0,IF(IRR($B$83:C83)&lt;0,0,IRR($B$83:C83)))</f>
        <v>0</v>
      </c>
      <c r="D88" s="276">
        <f>IF((ISERR(IRR($B$83:D83))),0,IF(IRR($B$83:D83)&lt;0,0,IRR($B$83:D83)))</f>
        <v>0.83389034178578991</v>
      </c>
      <c r="E88" s="276">
        <f>IF((ISERR(IRR($B$83:E83))),0,IF(IRR($B$83:E83)&lt;0,0,IRR($B$83:E83)))</f>
        <v>1.2333946891434251</v>
      </c>
      <c r="F88" s="276">
        <f>IF((ISERR(IRR($B$83:F83))),0,IF(IRR($B$83:F83)&lt;0,0,IRR($B$83:F83)))</f>
        <v>1.3600632017619074</v>
      </c>
      <c r="G88" s="276">
        <f>IF((ISERR(IRR($B$83:G83))),0,IF(IRR($B$83:G83)&lt;0,0,IRR($B$83:G83)))</f>
        <v>1.4070250388001337</v>
      </c>
      <c r="H88" s="276">
        <f>IF((ISERR(IRR($B$83:H83))),0,IF(IRR($B$83:H83)&lt;0,0,IRR($B$83:H83)))</f>
        <v>1.4257542950585855</v>
      </c>
      <c r="I88" s="276">
        <f>IF((ISERR(IRR($B$83:I83))),0,IF(IRR($B$83:I83)&lt;0,0,IRR($B$83:I83)))</f>
        <v>1.4335151014211767</v>
      </c>
      <c r="J88" s="276">
        <f>IF((ISERR(IRR($B$83:J83))),0,IF(IRR($B$83:J83)&lt;0,0,IRR($B$83:J83)))</f>
        <v>1.4367970495025073</v>
      </c>
      <c r="K88" s="276">
        <f>IF((ISERR(IRR($B$83:K83))),0,IF(IRR($B$83:K83)&lt;0,0,IRR($B$83:K83)))</f>
        <v>1.4381999250414306</v>
      </c>
      <c r="L88" s="276">
        <f>IF((ISERR(IRR($B$83:L83))),0,IF(IRR($B$83:L83)&lt;0,0,IRR($B$83:L83)))</f>
        <v>1.4388029397761226</v>
      </c>
      <c r="M88" s="276">
        <f>IF((ISERR(IRR($B$83:M83))),0,IF(IRR($B$83:M83)&lt;0,0,IRR($B$83:M83)))</f>
        <v>1.4390628803887942</v>
      </c>
      <c r="N88" s="276">
        <f>IF((ISERR(IRR($B$83:N83))),0,IF(IRR($B$83:N83)&lt;0,0,IRR($B$83:N83)))</f>
        <v>1.4391750938091126</v>
      </c>
      <c r="O88" s="276">
        <f>IF((ISERR(IRR($B$83:O83))),0,IF(IRR($B$83:O83)&lt;0,0,IRR($B$83:O83)))</f>
        <v>1.4392235700214782</v>
      </c>
      <c r="P88" s="276">
        <f>IF((ISERR(IRR($B$83:P83))),0,IF(IRR($B$83:P83)&lt;0,0,IRR($B$83:P83)))</f>
        <v>1.4392445193655226</v>
      </c>
      <c r="Q88" s="276">
        <f>IF((ISERR(IRR($B$83:Q83))),0,IF(IRR($B$83:Q83)&lt;0,0,IRR($B$83:Q83)))</f>
        <v>1.4392535744719019</v>
      </c>
      <c r="R88" s="276">
        <f>IF((ISERR(IRR($B$83:R83))),0,IF(IRR($B$83:R83)&lt;0,0,IRR($B$83:R83)))</f>
        <v>1.4392574888317604</v>
      </c>
      <c r="S88" s="276">
        <f>IF((ISERR(IRR($B$83:S83))),0,IF(IRR($B$83:S83)&lt;0,0,IRR($B$83:S83)))</f>
        <v>1.4392591810402062</v>
      </c>
      <c r="T88" s="276">
        <f>IF((ISERR(IRR($B$83:T83))),0,IF(IRR($B$83:T83)&lt;0,0,IRR($B$83:T83)))</f>
        <v>1.4392599126239038</v>
      </c>
      <c r="U88" s="276">
        <f>IF((ISERR(IRR($B$83:U83))),0,IF(IRR($B$83:U83)&lt;0,0,IRR($B$83:U83)))</f>
        <v>1.4392602289148808</v>
      </c>
      <c r="V88" s="276">
        <f>IF((ISERR(IRR($B$83:V83))),0,IF(IRR($B$83:V83)&lt;0,0,IRR($B$83:V83)))</f>
        <v>1.4392603656625393</v>
      </c>
      <c r="W88" s="276">
        <f>IF((ISERR(IRR($B$83:W83))),0,IF(IRR($B$83:W83)&lt;0,0,IRR($B$83:W83)))</f>
        <v>1.4392604247862941</v>
      </c>
      <c r="X88" s="276">
        <f>IF((ISERR(IRR($B$83:X83))),0,IF(IRR($B$83:X83)&lt;0,0,IRR($B$83:X83)))</f>
        <v>1.4392604503493223</v>
      </c>
      <c r="Y88" s="276">
        <f>IF((ISERR(IRR($B$83:Y83))),0,IF(IRR($B$83:Y83)&lt;0,0,IRR($B$83:Y83)))</f>
        <v>1.4392604614020685</v>
      </c>
      <c r="Z88" s="276">
        <f>IF((ISERR(IRR($B$83:Z83))),0,IF(IRR($B$83:Z83)&lt;0,0,IRR($B$83:Z83)))</f>
        <v>1.4392604661810489</v>
      </c>
      <c r="AA88" s="276">
        <f>IF((ISERR(IRR($B$83:AA83))),0,IF(IRR($B$83:AA83)&lt;0,0,IRR($B$83:AA83)))</f>
        <v>1.4392604682474133</v>
      </c>
      <c r="AB88" s="276">
        <f>IF((ISERR(IRR($B$83:AB83))),0,IF(IRR($B$83:AB83)&lt;0,0,IRR($B$83:AB83)))</f>
        <v>1.4392604691408928</v>
      </c>
      <c r="AC88" s="276">
        <f>IF((ISERR(IRR($B$83:AC83))),0,IF(IRR($B$83:AC83)&lt;0,0,IRR($B$83:AC83)))</f>
        <v>1.4392604695272309</v>
      </c>
      <c r="AD88" s="276">
        <f>IF((ISERR(IRR($B$83:AD83))),0,IF(IRR($B$83:AD83)&lt;0,0,IRR($B$83:AD83)))</f>
        <v>1.4392604696942817</v>
      </c>
      <c r="AE88" s="276">
        <f>IF((ISERR(IRR($B$83:AE83))),0,IF(IRR($B$83:AE83)&lt;0,0,IRR($B$83:AE83)))</f>
        <v>1.4392604697665101</v>
      </c>
      <c r="AF88" s="276">
        <f>IF((ISERR(IRR($B$83:AF83))),0,IF(IRR($B$83:AF83)&lt;0,0,IRR($B$83:AF83)))</f>
        <v>1.4392604697977318</v>
      </c>
      <c r="AG88" s="276">
        <f>IF((ISERR(IRR($B$83:AG83))),0,IF(IRR($B$83:AG83)&lt;0,0,IRR($B$83:AG83)))</f>
        <v>1.439260469811213</v>
      </c>
      <c r="AH88" s="276">
        <f>IF((ISERR(IRR($B$83:AH83))),0,IF(IRR($B$83:AH83)&lt;0,0,IRR($B$83:AH83)))</f>
        <v>1.4392604698171088</v>
      </c>
      <c r="AI88" s="276">
        <f>IF((ISERR(IRR($B$83:AI83))),0,IF(IRR($B$83:AI83)&lt;0,0,IRR($B$83:AI83)))</f>
        <v>1.4392604698196343</v>
      </c>
      <c r="AJ88" s="276">
        <f>IF((ISERR(IRR($B$83:AJ83))),0,IF(IRR($B$83:AJ83)&lt;0,0,IRR($B$83:AJ83)))</f>
        <v>1.4392604698207268</v>
      </c>
      <c r="AK88" s="276">
        <f>IF((ISERR(IRR($B$83:AK83))),0,IF(IRR($B$83:AK83)&lt;0,0,IRR($B$83:AK83)))</f>
        <v>1.4392604698211993</v>
      </c>
      <c r="AL88" s="276">
        <f>IF((ISERR(IRR($B$83:AL83))),0,IF(IRR($B$83:AL83)&lt;0,0,IRR($B$83:AL83)))</f>
        <v>1.4392604698214031</v>
      </c>
      <c r="AM88" s="276">
        <f>IF((ISERR(IRR($B$83:AM83))),0,IF(IRR($B$83:AM83)&lt;0,0,IRR($B$83:AM83)))</f>
        <v>1.4392604698214915</v>
      </c>
      <c r="AN88" s="276">
        <f>IF((ISERR(IRR($B$83:AN83))),0,IF(IRR($B$83:AN83)&lt;0,0,IRR($B$83:AN83)))</f>
        <v>1.4392604698215292</v>
      </c>
      <c r="AO88" s="276">
        <f>IF((ISERR(IRR($B$83:AO83))),0,IF(IRR($B$83:AO83)&lt;0,0,IRR($B$83:AO83)))</f>
        <v>1.4392604698215465</v>
      </c>
      <c r="AP88" s="276">
        <f>IF((ISERR(IRR($B$83:AP83))),0,IF(IRR($B$83:AP83)&lt;0,0,IRR($B$83:AP83)))</f>
        <v>1.4392604698215532</v>
      </c>
    </row>
    <row r="89" spans="1:45" ht="14.25" x14ac:dyDescent="0.2">
      <c r="A89" s="264" t="s">
        <v>306</v>
      </c>
      <c r="B89" s="277">
        <f>IF(AND(B84&gt;0,A84&lt;0),(B74-(B84/(B84-A84))),0)</f>
        <v>0</v>
      </c>
      <c r="C89" s="277">
        <f t="shared" ref="C89:AP89" si="31">IF(AND(C84&gt;0,B84&lt;0),(C74-(C84/(C84-B84))),0)</f>
        <v>0</v>
      </c>
      <c r="D89" s="277">
        <f t="shared" si="31"/>
        <v>2.0809076433311873</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78" t="s">
        <v>305</v>
      </c>
      <c r="B90" s="279">
        <f t="shared" ref="B90:AP90" si="32">IF(AND(B87&gt;0,A87&lt;0),(B74-(B87/(B87-A87))),0)</f>
        <v>0</v>
      </c>
      <c r="C90" s="279">
        <f t="shared" si="32"/>
        <v>0</v>
      </c>
      <c r="D90" s="279">
        <f t="shared" si="32"/>
        <v>2.2350582889404098</v>
      </c>
      <c r="E90" s="279">
        <f t="shared" si="32"/>
        <v>0</v>
      </c>
      <c r="F90" s="279">
        <f t="shared" si="32"/>
        <v>0</v>
      </c>
      <c r="G90" s="279">
        <f t="shared" si="32"/>
        <v>0</v>
      </c>
      <c r="H90" s="279">
        <f t="shared" si="32"/>
        <v>0</v>
      </c>
      <c r="I90" s="279">
        <f t="shared" si="32"/>
        <v>0</v>
      </c>
      <c r="J90" s="279">
        <f t="shared" si="32"/>
        <v>0</v>
      </c>
      <c r="K90" s="279">
        <f t="shared" si="32"/>
        <v>0</v>
      </c>
      <c r="L90" s="279">
        <f t="shared" si="32"/>
        <v>0</v>
      </c>
      <c r="M90" s="279">
        <f t="shared" si="32"/>
        <v>0</v>
      </c>
      <c r="N90" s="279">
        <f t="shared" si="32"/>
        <v>0</v>
      </c>
      <c r="O90" s="279">
        <f t="shared" si="32"/>
        <v>0</v>
      </c>
      <c r="P90" s="279">
        <f t="shared" si="32"/>
        <v>0</v>
      </c>
      <c r="Q90" s="279">
        <f t="shared" si="32"/>
        <v>0</v>
      </c>
      <c r="R90" s="279">
        <f t="shared" si="32"/>
        <v>0</v>
      </c>
      <c r="S90" s="279">
        <f t="shared" si="32"/>
        <v>0</v>
      </c>
      <c r="T90" s="279">
        <f t="shared" si="32"/>
        <v>0</v>
      </c>
      <c r="U90" s="279">
        <f t="shared" si="32"/>
        <v>0</v>
      </c>
      <c r="V90" s="279">
        <f t="shared" si="32"/>
        <v>0</v>
      </c>
      <c r="W90" s="279">
        <f t="shared" si="32"/>
        <v>0</v>
      </c>
      <c r="X90" s="279">
        <f t="shared" si="32"/>
        <v>0</v>
      </c>
      <c r="Y90" s="279">
        <f t="shared" si="32"/>
        <v>0</v>
      </c>
      <c r="Z90" s="279">
        <f t="shared" si="32"/>
        <v>0</v>
      </c>
      <c r="AA90" s="279">
        <f t="shared" si="32"/>
        <v>0</v>
      </c>
      <c r="AB90" s="279">
        <f t="shared" si="32"/>
        <v>0</v>
      </c>
      <c r="AC90" s="279">
        <f t="shared" si="32"/>
        <v>0</v>
      </c>
      <c r="AD90" s="279">
        <f t="shared" si="32"/>
        <v>0</v>
      </c>
      <c r="AE90" s="279">
        <f t="shared" si="32"/>
        <v>0</v>
      </c>
      <c r="AF90" s="279">
        <f t="shared" si="32"/>
        <v>0</v>
      </c>
      <c r="AG90" s="279">
        <f t="shared" si="32"/>
        <v>0</v>
      </c>
      <c r="AH90" s="279">
        <f t="shared" si="32"/>
        <v>0</v>
      </c>
      <c r="AI90" s="279">
        <f t="shared" si="32"/>
        <v>0</v>
      </c>
      <c r="AJ90" s="279">
        <f t="shared" si="32"/>
        <v>0</v>
      </c>
      <c r="AK90" s="279">
        <f t="shared" si="32"/>
        <v>0</v>
      </c>
      <c r="AL90" s="279">
        <f t="shared" si="32"/>
        <v>0</v>
      </c>
      <c r="AM90" s="279">
        <f t="shared" si="32"/>
        <v>0</v>
      </c>
      <c r="AN90" s="279">
        <f t="shared" si="32"/>
        <v>0</v>
      </c>
      <c r="AO90" s="279">
        <f t="shared" si="32"/>
        <v>0</v>
      </c>
      <c r="AP90" s="279">
        <f t="shared" si="32"/>
        <v>0</v>
      </c>
    </row>
    <row r="91" spans="1:45" s="250" customFormat="1" x14ac:dyDescent="0.2">
      <c r="A91" s="224"/>
      <c r="B91" s="280">
        <v>2016</v>
      </c>
      <c r="C91" s="280">
        <f>B91+1</f>
        <v>2017</v>
      </c>
      <c r="D91" s="209">
        <f t="shared" ref="D91:AP91" si="33">C91+1</f>
        <v>2018</v>
      </c>
      <c r="E91" s="209">
        <f t="shared" si="33"/>
        <v>2019</v>
      </c>
      <c r="F91" s="209">
        <f t="shared" si="33"/>
        <v>2020</v>
      </c>
      <c r="G91" s="209">
        <f t="shared" si="33"/>
        <v>2021</v>
      </c>
      <c r="H91" s="209">
        <f t="shared" si="33"/>
        <v>2022</v>
      </c>
      <c r="I91" s="209">
        <f t="shared" si="33"/>
        <v>2023</v>
      </c>
      <c r="J91" s="209">
        <f t="shared" si="33"/>
        <v>2024</v>
      </c>
      <c r="K91" s="209">
        <f t="shared" si="33"/>
        <v>2025</v>
      </c>
      <c r="L91" s="209">
        <f t="shared" si="33"/>
        <v>2026</v>
      </c>
      <c r="M91" s="209">
        <f t="shared" si="33"/>
        <v>2027</v>
      </c>
      <c r="N91" s="209">
        <f t="shared" si="33"/>
        <v>2028</v>
      </c>
      <c r="O91" s="209">
        <f t="shared" si="33"/>
        <v>2029</v>
      </c>
      <c r="P91" s="209">
        <f t="shared" si="33"/>
        <v>2030</v>
      </c>
      <c r="Q91" s="209">
        <f t="shared" si="33"/>
        <v>2031</v>
      </c>
      <c r="R91" s="209">
        <f t="shared" si="33"/>
        <v>2032</v>
      </c>
      <c r="S91" s="209">
        <f t="shared" si="33"/>
        <v>2033</v>
      </c>
      <c r="T91" s="209">
        <f t="shared" si="33"/>
        <v>2034</v>
      </c>
      <c r="U91" s="209">
        <f t="shared" si="33"/>
        <v>2035</v>
      </c>
      <c r="V91" s="209">
        <f t="shared" si="33"/>
        <v>2036</v>
      </c>
      <c r="W91" s="209">
        <f t="shared" si="33"/>
        <v>2037</v>
      </c>
      <c r="X91" s="209">
        <f t="shared" si="33"/>
        <v>2038</v>
      </c>
      <c r="Y91" s="209">
        <f t="shared" si="33"/>
        <v>2039</v>
      </c>
      <c r="Z91" s="209">
        <f t="shared" si="33"/>
        <v>2040</v>
      </c>
      <c r="AA91" s="209">
        <f t="shared" si="33"/>
        <v>2041</v>
      </c>
      <c r="AB91" s="209">
        <f t="shared" si="33"/>
        <v>2042</v>
      </c>
      <c r="AC91" s="209">
        <f t="shared" si="33"/>
        <v>2043</v>
      </c>
      <c r="AD91" s="209">
        <f t="shared" si="33"/>
        <v>2044</v>
      </c>
      <c r="AE91" s="209">
        <f t="shared" si="33"/>
        <v>2045</v>
      </c>
      <c r="AF91" s="209">
        <f t="shared" si="33"/>
        <v>2046</v>
      </c>
      <c r="AG91" s="209">
        <f t="shared" si="33"/>
        <v>2047</v>
      </c>
      <c r="AH91" s="209">
        <f t="shared" si="33"/>
        <v>2048</v>
      </c>
      <c r="AI91" s="209">
        <f t="shared" si="33"/>
        <v>2049</v>
      </c>
      <c r="AJ91" s="209">
        <f t="shared" si="33"/>
        <v>2050</v>
      </c>
      <c r="AK91" s="209">
        <f t="shared" si="33"/>
        <v>2051</v>
      </c>
      <c r="AL91" s="209">
        <f t="shared" si="33"/>
        <v>2052</v>
      </c>
      <c r="AM91" s="209">
        <f t="shared" si="33"/>
        <v>2053</v>
      </c>
      <c r="AN91" s="209">
        <f t="shared" si="33"/>
        <v>2054</v>
      </c>
      <c r="AO91" s="209">
        <f t="shared" si="33"/>
        <v>2055</v>
      </c>
      <c r="AP91" s="209">
        <f t="shared" si="33"/>
        <v>2056</v>
      </c>
      <c r="AQ91" s="210"/>
      <c r="AR91" s="210"/>
      <c r="AS91" s="210"/>
    </row>
    <row r="92" spans="1:45" ht="15.6" customHeight="1" x14ac:dyDescent="0.2">
      <c r="A92" s="281" t="s">
        <v>304</v>
      </c>
      <c r="B92" s="131"/>
      <c r="C92" s="131"/>
      <c r="D92" s="131"/>
      <c r="E92" s="131"/>
      <c r="F92" s="131"/>
      <c r="G92" s="131"/>
      <c r="H92" s="131"/>
      <c r="I92" s="131"/>
      <c r="J92" s="131"/>
      <c r="K92" s="131"/>
      <c r="L92" s="282">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30" t="s">
        <v>590</v>
      </c>
      <c r="B97" s="430"/>
      <c r="C97" s="430"/>
      <c r="D97" s="430"/>
      <c r="E97" s="430"/>
      <c r="F97" s="430"/>
      <c r="G97" s="430"/>
      <c r="H97" s="430"/>
      <c r="I97" s="430"/>
      <c r="J97" s="430"/>
      <c r="K97" s="430"/>
      <c r="L97" s="430"/>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row>
    <row r="98" spans="1:71" x14ac:dyDescent="0.2">
      <c r="C98" s="283"/>
    </row>
    <row r="99" spans="1:71" s="289" customFormat="1" ht="16.5" hidden="1" thickTop="1" x14ac:dyDescent="0.2">
      <c r="A99" s="284" t="s">
        <v>591</v>
      </c>
      <c r="B99" s="285">
        <f>B81*B85</f>
        <v>-7127997.057736747</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-7127997.057736747</v>
      </c>
      <c r="AR99" s="288"/>
      <c r="AS99" s="288"/>
    </row>
    <row r="100" spans="1:71" s="292" customFormat="1" hidden="1" x14ac:dyDescent="0.2">
      <c r="A100" s="290">
        <f>AQ99</f>
        <v>-7127997.057736747</v>
      </c>
      <c r="B100" s="291"/>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92" customFormat="1" hidden="1" x14ac:dyDescent="0.2">
      <c r="A101" s="290">
        <f>AP87</f>
        <v>19909149.148337353</v>
      </c>
      <c r="B101" s="291"/>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92" customFormat="1" hidden="1" x14ac:dyDescent="0.2">
      <c r="A102" s="293" t="s">
        <v>592</v>
      </c>
      <c r="B102" s="294">
        <f>(A101+-A100)/-A100</f>
        <v>3.7930916619456108</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92" customFormat="1" hidden="1" x14ac:dyDescent="0.2">
      <c r="A103" s="29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296" t="s">
        <v>593</v>
      </c>
      <c r="B104" s="296" t="s">
        <v>594</v>
      </c>
      <c r="C104" s="296" t="s">
        <v>595</v>
      </c>
      <c r="D104" s="296" t="s">
        <v>596</v>
      </c>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8"/>
      <c r="AR104" s="298"/>
      <c r="AS104" s="298"/>
      <c r="AT104" s="297"/>
      <c r="AU104" s="297"/>
      <c r="AV104" s="297"/>
      <c r="AW104" s="297"/>
      <c r="AX104" s="297"/>
      <c r="AY104" s="297"/>
      <c r="AZ104" s="297"/>
      <c r="BA104" s="297"/>
      <c r="BB104" s="297"/>
      <c r="BC104" s="297"/>
      <c r="BD104" s="297"/>
      <c r="BE104" s="297"/>
      <c r="BF104" s="297"/>
      <c r="BG104" s="297"/>
      <c r="BH104" s="297"/>
      <c r="BI104" s="297"/>
      <c r="BJ104" s="297"/>
      <c r="BK104" s="297"/>
      <c r="BL104" s="297"/>
      <c r="BM104" s="297"/>
      <c r="BN104" s="297"/>
      <c r="BO104" s="297"/>
      <c r="BP104" s="297"/>
      <c r="BQ104" s="297"/>
      <c r="BR104" s="297"/>
      <c r="BS104" s="297"/>
    </row>
    <row r="105" spans="1:71" ht="12.75" hidden="1" x14ac:dyDescent="0.2">
      <c r="A105" s="299">
        <f>G30/1000/1000</f>
        <v>13.605898625877582</v>
      </c>
      <c r="B105" s="300">
        <f>L88</f>
        <v>1.4388029397761226</v>
      </c>
      <c r="C105" s="301">
        <f>G28</f>
        <v>2.0809076433311873</v>
      </c>
      <c r="D105" s="301">
        <f>G29</f>
        <v>2.2350582889404098</v>
      </c>
      <c r="E105" s="302" t="s">
        <v>597</v>
      </c>
      <c r="F105" s="302"/>
      <c r="G105" s="302"/>
      <c r="H105" s="302"/>
      <c r="I105" s="302"/>
      <c r="J105" s="302"/>
      <c r="K105" s="302"/>
      <c r="L105" s="302"/>
      <c r="M105" s="302"/>
      <c r="N105" s="302"/>
      <c r="O105" s="302"/>
      <c r="P105" s="302"/>
      <c r="Q105" s="302"/>
      <c r="R105" s="302"/>
      <c r="S105" s="302"/>
      <c r="T105" s="302"/>
      <c r="U105" s="302"/>
      <c r="V105" s="302"/>
      <c r="W105" s="302"/>
      <c r="X105" s="302"/>
      <c r="Y105" s="302"/>
      <c r="Z105" s="302"/>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2"/>
      <c r="AV105" s="302"/>
      <c r="AW105" s="302"/>
      <c r="AX105" s="302"/>
      <c r="AY105" s="302"/>
      <c r="AZ105" s="302"/>
      <c r="BA105" s="302"/>
      <c r="BB105" s="302"/>
      <c r="BC105" s="302"/>
      <c r="BD105" s="302"/>
      <c r="BE105" s="302"/>
      <c r="BF105" s="302"/>
      <c r="BG105" s="302"/>
      <c r="BH105" s="302"/>
      <c r="BI105" s="302"/>
      <c r="BJ105" s="302"/>
      <c r="BK105" s="302"/>
      <c r="BL105" s="302"/>
      <c r="BM105" s="302"/>
      <c r="BN105" s="302"/>
      <c r="BO105" s="302"/>
      <c r="BP105" s="302"/>
      <c r="BQ105" s="302"/>
      <c r="BR105" s="302"/>
      <c r="BS105" s="302"/>
    </row>
    <row r="106" spans="1:71" ht="12.75" hidden="1" x14ac:dyDescent="0.2">
      <c r="A106" s="3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8"/>
      <c r="AR106" s="298"/>
      <c r="AS106" s="298"/>
      <c r="AT106" s="297"/>
      <c r="AU106" s="297"/>
      <c r="AV106" s="297"/>
      <c r="AW106" s="297"/>
      <c r="AX106" s="297"/>
      <c r="AY106" s="297"/>
      <c r="AZ106" s="297"/>
      <c r="BA106" s="297"/>
      <c r="BB106" s="297"/>
      <c r="BC106" s="297"/>
      <c r="BD106" s="297"/>
      <c r="BE106" s="297"/>
      <c r="BF106" s="297"/>
      <c r="BG106" s="297"/>
      <c r="BH106" s="297"/>
      <c r="BI106" s="297"/>
      <c r="BJ106" s="297"/>
      <c r="BK106" s="297"/>
      <c r="BL106" s="297"/>
      <c r="BM106" s="297"/>
      <c r="BN106" s="297"/>
      <c r="BO106" s="297"/>
      <c r="BP106" s="297"/>
      <c r="BQ106" s="297"/>
      <c r="BR106" s="297"/>
      <c r="BS106" s="297"/>
    </row>
    <row r="107" spans="1:71" ht="12.75" hidden="1"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7" t="s">
        <v>598</v>
      </c>
      <c r="B108" s="308"/>
      <c r="C108" s="308">
        <f>C109*$B$111*$B$112*1000</f>
        <v>1571265.1468799999</v>
      </c>
      <c r="D108" s="308">
        <f t="shared" ref="D108:AP108" si="36">D109*$B$111*$B$112*1000</f>
        <v>3142530.2937599998</v>
      </c>
      <c r="E108" s="308">
        <f>E109*$B$111*$B$112*1000</f>
        <v>4761409.5360000003</v>
      </c>
      <c r="F108" s="308">
        <f t="shared" si="36"/>
        <v>4761409.5360000003</v>
      </c>
      <c r="G108" s="308">
        <f t="shared" si="36"/>
        <v>4761409.5360000003</v>
      </c>
      <c r="H108" s="308">
        <f t="shared" si="36"/>
        <v>4761409.5360000003</v>
      </c>
      <c r="I108" s="308">
        <f t="shared" si="36"/>
        <v>4761409.5360000003</v>
      </c>
      <c r="J108" s="308">
        <f t="shared" si="36"/>
        <v>4761409.5360000003</v>
      </c>
      <c r="K108" s="308">
        <f t="shared" si="36"/>
        <v>4761409.5360000003</v>
      </c>
      <c r="L108" s="308">
        <f t="shared" si="36"/>
        <v>4761409.5360000003</v>
      </c>
      <c r="M108" s="308">
        <f t="shared" si="36"/>
        <v>4761409.5360000003</v>
      </c>
      <c r="N108" s="308">
        <f t="shared" si="36"/>
        <v>4761409.5360000003</v>
      </c>
      <c r="O108" s="308">
        <f t="shared" si="36"/>
        <v>4761409.5360000003</v>
      </c>
      <c r="P108" s="308">
        <f t="shared" si="36"/>
        <v>4761409.5360000003</v>
      </c>
      <c r="Q108" s="308">
        <f t="shared" si="36"/>
        <v>4761409.5360000003</v>
      </c>
      <c r="R108" s="308">
        <f t="shared" si="36"/>
        <v>4761409.5360000003</v>
      </c>
      <c r="S108" s="308">
        <f t="shared" si="36"/>
        <v>4761409.5360000003</v>
      </c>
      <c r="T108" s="308">
        <f t="shared" si="36"/>
        <v>4761409.5360000003</v>
      </c>
      <c r="U108" s="308">
        <f t="shared" si="36"/>
        <v>4761409.5360000003</v>
      </c>
      <c r="V108" s="308">
        <f t="shared" si="36"/>
        <v>4761409.5360000003</v>
      </c>
      <c r="W108" s="308">
        <f t="shared" si="36"/>
        <v>4761409.5360000003</v>
      </c>
      <c r="X108" s="308">
        <f t="shared" si="36"/>
        <v>4761409.5360000003</v>
      </c>
      <c r="Y108" s="308">
        <f t="shared" si="36"/>
        <v>4761409.5360000003</v>
      </c>
      <c r="Z108" s="308">
        <f t="shared" si="36"/>
        <v>4761409.5360000003</v>
      </c>
      <c r="AA108" s="308">
        <f t="shared" si="36"/>
        <v>4761409.5360000003</v>
      </c>
      <c r="AB108" s="308">
        <f t="shared" si="36"/>
        <v>4761409.5360000003</v>
      </c>
      <c r="AC108" s="308">
        <f t="shared" si="36"/>
        <v>4761409.5360000003</v>
      </c>
      <c r="AD108" s="308">
        <f t="shared" si="36"/>
        <v>4761409.5360000003</v>
      </c>
      <c r="AE108" s="308">
        <f t="shared" si="36"/>
        <v>4761409.5360000003</v>
      </c>
      <c r="AF108" s="308">
        <f t="shared" si="36"/>
        <v>4761409.5360000003</v>
      </c>
      <c r="AG108" s="308">
        <f t="shared" si="36"/>
        <v>4761409.5360000003</v>
      </c>
      <c r="AH108" s="308">
        <f t="shared" si="36"/>
        <v>4761409.5360000003</v>
      </c>
      <c r="AI108" s="308">
        <f t="shared" si="36"/>
        <v>4761409.5360000003</v>
      </c>
      <c r="AJ108" s="308">
        <f t="shared" si="36"/>
        <v>4761409.5360000003</v>
      </c>
      <c r="AK108" s="308">
        <f t="shared" si="36"/>
        <v>4761409.5360000003</v>
      </c>
      <c r="AL108" s="308">
        <f t="shared" si="36"/>
        <v>4761409.5360000003</v>
      </c>
      <c r="AM108" s="308">
        <f t="shared" si="36"/>
        <v>4761409.5360000003</v>
      </c>
      <c r="AN108" s="308">
        <f t="shared" si="36"/>
        <v>4761409.5360000003</v>
      </c>
      <c r="AO108" s="308">
        <f t="shared" si="36"/>
        <v>4761409.5360000003</v>
      </c>
      <c r="AP108" s="308">
        <f t="shared" si="36"/>
        <v>4761409.5360000003</v>
      </c>
      <c r="AT108" s="292"/>
      <c r="AU108" s="292"/>
      <c r="AV108" s="292"/>
      <c r="AW108" s="292"/>
      <c r="AX108" s="292"/>
      <c r="AY108" s="292"/>
      <c r="AZ108" s="292"/>
      <c r="BA108" s="292"/>
      <c r="BB108" s="292"/>
      <c r="BC108" s="292"/>
      <c r="BD108" s="292"/>
      <c r="BE108" s="292"/>
      <c r="BF108" s="292"/>
      <c r="BG108" s="292"/>
    </row>
    <row r="109" spans="1:71" ht="12.75" hidden="1" x14ac:dyDescent="0.2">
      <c r="A109" s="307" t="s">
        <v>599</v>
      </c>
      <c r="B109" s="306"/>
      <c r="C109" s="306">
        <f>B109+$I$120*C113</f>
        <v>0.61380000000000001</v>
      </c>
      <c r="D109" s="306">
        <f>C109+$I$120*D113</f>
        <v>1.2276</v>
      </c>
      <c r="E109" s="306">
        <f t="shared" ref="E109:AP109" si="37">D109+$I$120*E113</f>
        <v>1.86</v>
      </c>
      <c r="F109" s="306">
        <f t="shared" si="37"/>
        <v>1.86</v>
      </c>
      <c r="G109" s="306">
        <f t="shared" si="37"/>
        <v>1.86</v>
      </c>
      <c r="H109" s="306">
        <f t="shared" si="37"/>
        <v>1.86</v>
      </c>
      <c r="I109" s="306">
        <f t="shared" si="37"/>
        <v>1.86</v>
      </c>
      <c r="J109" s="306">
        <f t="shared" si="37"/>
        <v>1.86</v>
      </c>
      <c r="K109" s="306">
        <f t="shared" si="37"/>
        <v>1.86</v>
      </c>
      <c r="L109" s="306">
        <f t="shared" si="37"/>
        <v>1.86</v>
      </c>
      <c r="M109" s="306">
        <f t="shared" si="37"/>
        <v>1.86</v>
      </c>
      <c r="N109" s="306">
        <f t="shared" si="37"/>
        <v>1.86</v>
      </c>
      <c r="O109" s="306">
        <f t="shared" si="37"/>
        <v>1.86</v>
      </c>
      <c r="P109" s="306">
        <f t="shared" si="37"/>
        <v>1.86</v>
      </c>
      <c r="Q109" s="306">
        <f t="shared" si="37"/>
        <v>1.86</v>
      </c>
      <c r="R109" s="306">
        <f t="shared" si="37"/>
        <v>1.86</v>
      </c>
      <c r="S109" s="306">
        <f t="shared" si="37"/>
        <v>1.86</v>
      </c>
      <c r="T109" s="306">
        <f t="shared" si="37"/>
        <v>1.86</v>
      </c>
      <c r="U109" s="306">
        <f t="shared" si="37"/>
        <v>1.86</v>
      </c>
      <c r="V109" s="306">
        <f t="shared" si="37"/>
        <v>1.86</v>
      </c>
      <c r="W109" s="306">
        <f t="shared" si="37"/>
        <v>1.86</v>
      </c>
      <c r="X109" s="306">
        <f t="shared" si="37"/>
        <v>1.86</v>
      </c>
      <c r="Y109" s="306">
        <f t="shared" si="37"/>
        <v>1.86</v>
      </c>
      <c r="Z109" s="306">
        <f t="shared" si="37"/>
        <v>1.86</v>
      </c>
      <c r="AA109" s="306">
        <f t="shared" si="37"/>
        <v>1.86</v>
      </c>
      <c r="AB109" s="306">
        <f t="shared" si="37"/>
        <v>1.86</v>
      </c>
      <c r="AC109" s="306">
        <f t="shared" si="37"/>
        <v>1.86</v>
      </c>
      <c r="AD109" s="306">
        <f t="shared" si="37"/>
        <v>1.86</v>
      </c>
      <c r="AE109" s="306">
        <f t="shared" si="37"/>
        <v>1.86</v>
      </c>
      <c r="AF109" s="306">
        <f t="shared" si="37"/>
        <v>1.86</v>
      </c>
      <c r="AG109" s="306">
        <f t="shared" si="37"/>
        <v>1.86</v>
      </c>
      <c r="AH109" s="306">
        <f t="shared" si="37"/>
        <v>1.86</v>
      </c>
      <c r="AI109" s="306">
        <f t="shared" si="37"/>
        <v>1.86</v>
      </c>
      <c r="AJ109" s="306">
        <f t="shared" si="37"/>
        <v>1.86</v>
      </c>
      <c r="AK109" s="306">
        <f t="shared" si="37"/>
        <v>1.86</v>
      </c>
      <c r="AL109" s="306">
        <f t="shared" si="37"/>
        <v>1.86</v>
      </c>
      <c r="AM109" s="306">
        <f t="shared" si="37"/>
        <v>1.86</v>
      </c>
      <c r="AN109" s="306">
        <f t="shared" si="37"/>
        <v>1.86</v>
      </c>
      <c r="AO109" s="306">
        <f t="shared" si="37"/>
        <v>1.86</v>
      </c>
      <c r="AP109" s="306">
        <f t="shared" si="37"/>
        <v>1.86</v>
      </c>
      <c r="AT109" s="292"/>
      <c r="AU109" s="292"/>
      <c r="AV109" s="292"/>
      <c r="AW109" s="292"/>
      <c r="AX109" s="292"/>
      <c r="AY109" s="292"/>
      <c r="AZ109" s="292"/>
      <c r="BA109" s="292"/>
      <c r="BB109" s="292"/>
      <c r="BC109" s="292"/>
      <c r="BD109" s="292"/>
      <c r="BE109" s="292"/>
      <c r="BF109" s="292"/>
      <c r="BG109" s="292"/>
    </row>
    <row r="110" spans="1:71" ht="12.75" hidden="1" x14ac:dyDescent="0.2">
      <c r="A110" s="307" t="s">
        <v>600</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92"/>
      <c r="AU110" s="292"/>
      <c r="AV110" s="292"/>
      <c r="AW110" s="292"/>
      <c r="AX110" s="292"/>
      <c r="AY110" s="292"/>
      <c r="AZ110" s="292"/>
      <c r="BA110" s="292"/>
      <c r="BB110" s="292"/>
      <c r="BC110" s="292"/>
      <c r="BD110" s="292"/>
      <c r="BE110" s="292"/>
      <c r="BF110" s="292"/>
      <c r="BG110" s="292"/>
    </row>
    <row r="111" spans="1:71" ht="12.75" hidden="1" x14ac:dyDescent="0.2">
      <c r="A111" s="307" t="s">
        <v>601</v>
      </c>
      <c r="B111" s="309">
        <f>52*5*8</f>
        <v>2080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92"/>
      <c r="AU111" s="292"/>
      <c r="AV111" s="292"/>
      <c r="AW111" s="292"/>
      <c r="AX111" s="292"/>
      <c r="AY111" s="292"/>
      <c r="AZ111" s="292"/>
      <c r="BA111" s="292"/>
      <c r="BB111" s="292"/>
      <c r="BC111" s="292"/>
      <c r="BD111" s="292"/>
      <c r="BE111" s="292"/>
      <c r="BF111" s="292"/>
      <c r="BG111" s="292"/>
    </row>
    <row r="112" spans="1:71" ht="12.75" hidden="1" x14ac:dyDescent="0.2">
      <c r="A112" s="307" t="s">
        <v>602</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92"/>
      <c r="AU112" s="292"/>
      <c r="AV112" s="292"/>
      <c r="AW112" s="292"/>
      <c r="AX112" s="292"/>
      <c r="AY112" s="292"/>
      <c r="AZ112" s="292"/>
      <c r="BA112" s="292"/>
      <c r="BB112" s="292"/>
      <c r="BC112" s="292"/>
      <c r="BD112" s="292"/>
      <c r="BE112" s="292"/>
      <c r="BF112" s="292"/>
      <c r="BG112" s="292"/>
    </row>
    <row r="113" spans="1:71" ht="15" hidden="1" x14ac:dyDescent="0.2">
      <c r="A113" s="310" t="s">
        <v>603</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92"/>
      <c r="AU113" s="292"/>
      <c r="AV113" s="292"/>
      <c r="AW113" s="292"/>
      <c r="AX113" s="292"/>
      <c r="AY113" s="292"/>
      <c r="AZ113" s="292"/>
      <c r="BA113" s="292"/>
      <c r="BB113" s="292"/>
      <c r="BC113" s="292"/>
      <c r="BD113" s="292"/>
      <c r="BE113" s="292"/>
      <c r="BF113" s="292"/>
      <c r="BG113" s="292"/>
    </row>
    <row r="114" spans="1:71" ht="12.75" hidden="1" x14ac:dyDescent="0.2">
      <c r="A114" s="3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c r="Z114" s="297"/>
      <c r="AA114" s="297"/>
      <c r="AB114" s="297"/>
      <c r="AC114" s="297"/>
      <c r="AD114" s="297"/>
      <c r="AE114" s="297"/>
      <c r="AF114" s="297"/>
      <c r="AG114" s="297"/>
      <c r="AH114" s="297"/>
      <c r="AI114" s="297"/>
      <c r="AJ114" s="297"/>
      <c r="AK114" s="297"/>
      <c r="AL114" s="297"/>
      <c r="AM114" s="297"/>
      <c r="AN114" s="297"/>
      <c r="AO114" s="297"/>
      <c r="AP114" s="297"/>
      <c r="AQ114" s="298"/>
      <c r="AR114" s="298"/>
      <c r="AS114" s="298"/>
      <c r="AT114" s="297"/>
      <c r="AU114" s="297"/>
      <c r="AV114" s="297"/>
      <c r="AW114" s="297"/>
      <c r="AX114" s="297"/>
      <c r="AY114" s="297"/>
      <c r="AZ114" s="297"/>
      <c r="BA114" s="297"/>
      <c r="BB114" s="297"/>
      <c r="BC114" s="297"/>
      <c r="BD114" s="297"/>
      <c r="BE114" s="297"/>
      <c r="BF114" s="297"/>
      <c r="BG114" s="297"/>
      <c r="BH114" s="297"/>
      <c r="BI114" s="297"/>
      <c r="BJ114" s="297"/>
      <c r="BK114" s="297"/>
      <c r="BL114" s="297"/>
      <c r="BM114" s="297"/>
      <c r="BN114" s="297"/>
      <c r="BO114" s="297"/>
      <c r="BP114" s="297"/>
      <c r="BQ114" s="297"/>
      <c r="BR114" s="297"/>
      <c r="BS114" s="297"/>
    </row>
    <row r="115" spans="1:71" ht="12.75" hidden="1" x14ac:dyDescent="0.2">
      <c r="A115" s="3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c r="Z115" s="297"/>
      <c r="AA115" s="297"/>
      <c r="AB115" s="297"/>
      <c r="AC115" s="297"/>
      <c r="AD115" s="297"/>
      <c r="AE115" s="297"/>
      <c r="AF115" s="297"/>
      <c r="AG115" s="297"/>
      <c r="AH115" s="297"/>
      <c r="AI115" s="297"/>
      <c r="AJ115" s="297"/>
      <c r="AK115" s="297"/>
      <c r="AL115" s="297"/>
      <c r="AM115" s="297"/>
      <c r="AN115" s="297"/>
      <c r="AO115" s="297"/>
      <c r="AP115" s="297"/>
      <c r="AQ115" s="298"/>
      <c r="AR115" s="298"/>
      <c r="AS115" s="298"/>
      <c r="AT115" s="297"/>
      <c r="AU115" s="297"/>
      <c r="AV115" s="297"/>
      <c r="AW115" s="297"/>
      <c r="AX115" s="297"/>
      <c r="AY115" s="297"/>
      <c r="AZ115" s="297"/>
      <c r="BA115" s="297"/>
      <c r="BB115" s="297"/>
      <c r="BC115" s="297"/>
      <c r="BD115" s="297"/>
      <c r="BE115" s="297"/>
      <c r="BF115" s="297"/>
      <c r="BG115" s="297"/>
      <c r="BH115" s="297"/>
      <c r="BI115" s="297"/>
      <c r="BJ115" s="297"/>
      <c r="BK115" s="297"/>
      <c r="BL115" s="297"/>
      <c r="BM115" s="297"/>
      <c r="BN115" s="297"/>
      <c r="BO115" s="297"/>
      <c r="BP115" s="297"/>
      <c r="BQ115" s="297"/>
      <c r="BR115" s="297"/>
      <c r="BS115" s="297"/>
    </row>
    <row r="116" spans="1:71" ht="12.75" hidden="1" x14ac:dyDescent="0.2">
      <c r="A116" s="304"/>
      <c r="B116" s="418" t="s">
        <v>604</v>
      </c>
      <c r="C116" s="419"/>
      <c r="D116" s="418" t="s">
        <v>605</v>
      </c>
      <c r="E116" s="419"/>
      <c r="F116" s="304"/>
      <c r="G116" s="304"/>
      <c r="H116" s="304"/>
      <c r="I116" s="304"/>
      <c r="J116" s="304"/>
      <c r="K116" s="297"/>
      <c r="L116" s="297"/>
      <c r="M116" s="297"/>
      <c r="N116" s="297"/>
      <c r="O116" s="297"/>
      <c r="P116" s="297"/>
      <c r="Q116" s="297"/>
      <c r="R116" s="297"/>
      <c r="S116" s="297"/>
      <c r="T116" s="297"/>
      <c r="U116" s="297"/>
      <c r="V116" s="297"/>
      <c r="W116" s="297"/>
      <c r="X116" s="297"/>
      <c r="Y116" s="297"/>
      <c r="Z116" s="297"/>
      <c r="AA116" s="297"/>
      <c r="AB116" s="297"/>
      <c r="AC116" s="297"/>
      <c r="AD116" s="297"/>
      <c r="AE116" s="297"/>
      <c r="AF116" s="297"/>
      <c r="AG116" s="297"/>
      <c r="AH116" s="297"/>
      <c r="AI116" s="297"/>
      <c r="AJ116" s="297"/>
      <c r="AK116" s="297"/>
      <c r="AL116" s="297"/>
      <c r="AM116" s="297"/>
      <c r="AN116" s="297"/>
      <c r="AO116" s="297"/>
      <c r="AP116" s="297"/>
      <c r="AQ116" s="298"/>
      <c r="AR116" s="298"/>
      <c r="AS116" s="298"/>
      <c r="AT116" s="297"/>
      <c r="AU116" s="297"/>
      <c r="AV116" s="297"/>
      <c r="AW116" s="297"/>
      <c r="AX116" s="297"/>
      <c r="AY116" s="297"/>
      <c r="AZ116" s="297"/>
      <c r="BA116" s="297"/>
      <c r="BB116" s="297"/>
      <c r="BC116" s="297"/>
      <c r="BD116" s="297"/>
      <c r="BE116" s="297"/>
      <c r="BF116" s="297"/>
      <c r="BG116" s="297"/>
      <c r="BH116" s="297"/>
      <c r="BI116" s="297"/>
      <c r="BJ116" s="297"/>
      <c r="BK116" s="297"/>
      <c r="BL116" s="297"/>
      <c r="BM116" s="297"/>
      <c r="BN116" s="297"/>
      <c r="BO116" s="297"/>
      <c r="BP116" s="297"/>
      <c r="BQ116" s="297"/>
      <c r="BR116" s="297"/>
      <c r="BS116" s="297"/>
    </row>
    <row r="117" spans="1:71" ht="12.75" hidden="1" x14ac:dyDescent="0.2">
      <c r="A117" s="307" t="s">
        <v>606</v>
      </c>
      <c r="B117" s="313"/>
      <c r="C117" s="304" t="s">
        <v>607</v>
      </c>
      <c r="D117" s="313">
        <v>2</v>
      </c>
      <c r="E117" s="304" t="s">
        <v>607</v>
      </c>
      <c r="F117" s="304"/>
      <c r="G117" s="304"/>
      <c r="H117" s="304"/>
      <c r="I117" s="304"/>
      <c r="J117" s="304"/>
      <c r="K117" s="297"/>
      <c r="L117" s="297"/>
      <c r="M117" s="297"/>
      <c r="N117" s="297"/>
      <c r="O117" s="297"/>
      <c r="P117" s="297"/>
      <c r="Q117" s="297"/>
      <c r="R117" s="297"/>
      <c r="S117" s="297"/>
      <c r="T117" s="297"/>
      <c r="U117" s="297"/>
      <c r="V117" s="297"/>
      <c r="W117" s="297"/>
      <c r="X117" s="297"/>
      <c r="Y117" s="297"/>
      <c r="Z117" s="297"/>
      <c r="AA117" s="297"/>
      <c r="AB117" s="297"/>
      <c r="AC117" s="297"/>
      <c r="AD117" s="297"/>
      <c r="AE117" s="297"/>
      <c r="AF117" s="297"/>
      <c r="AG117" s="297"/>
      <c r="AH117" s="297"/>
      <c r="AI117" s="297"/>
      <c r="AJ117" s="297"/>
      <c r="AK117" s="297"/>
      <c r="AL117" s="297"/>
      <c r="AM117" s="297"/>
      <c r="AN117" s="297"/>
      <c r="AO117" s="297"/>
      <c r="AP117" s="297"/>
      <c r="AQ117" s="298"/>
      <c r="AR117" s="298"/>
      <c r="AS117" s="298"/>
      <c r="AT117" s="297"/>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7"/>
      <c r="BP117" s="297"/>
      <c r="BQ117" s="297"/>
      <c r="BR117" s="297"/>
      <c r="BS117" s="297"/>
    </row>
    <row r="118" spans="1:71" ht="25.5" hidden="1" x14ac:dyDescent="0.2">
      <c r="A118" s="307" t="s">
        <v>606</v>
      </c>
      <c r="B118" s="304">
        <f>$B$110*B117</f>
        <v>0</v>
      </c>
      <c r="C118" s="304" t="s">
        <v>133</v>
      </c>
      <c r="D118" s="304">
        <f>$B$110*D117</f>
        <v>1.86</v>
      </c>
      <c r="E118" s="304" t="s">
        <v>133</v>
      </c>
      <c r="F118" s="307" t="s">
        <v>608</v>
      </c>
      <c r="G118" s="304">
        <f>D117-B117</f>
        <v>2</v>
      </c>
      <c r="H118" s="304" t="s">
        <v>607</v>
      </c>
      <c r="I118" s="314">
        <f>$B$110*G118</f>
        <v>1.86</v>
      </c>
      <c r="J118" s="304" t="s">
        <v>133</v>
      </c>
      <c r="K118" s="297"/>
      <c r="L118" s="297"/>
      <c r="M118" s="297"/>
      <c r="N118" s="297"/>
      <c r="O118" s="297"/>
      <c r="P118" s="297"/>
      <c r="Q118" s="297"/>
      <c r="R118" s="297"/>
      <c r="S118" s="297"/>
      <c r="T118" s="297"/>
      <c r="U118" s="297"/>
      <c r="V118" s="297"/>
      <c r="W118" s="297"/>
      <c r="X118" s="297"/>
      <c r="Y118" s="297"/>
      <c r="Z118" s="297"/>
      <c r="AA118" s="297"/>
      <c r="AB118" s="297"/>
      <c r="AC118" s="297"/>
      <c r="AD118" s="297"/>
      <c r="AE118" s="297"/>
      <c r="AF118" s="297"/>
      <c r="AG118" s="297"/>
      <c r="AH118" s="297"/>
      <c r="AI118" s="297"/>
      <c r="AJ118" s="297"/>
      <c r="AK118" s="297"/>
      <c r="AL118" s="297"/>
      <c r="AM118" s="297"/>
      <c r="AN118" s="297"/>
      <c r="AO118" s="297"/>
      <c r="AP118" s="297"/>
      <c r="AQ118" s="298"/>
      <c r="AR118" s="298"/>
      <c r="AS118" s="298"/>
      <c r="AT118" s="297"/>
      <c r="AU118" s="297"/>
      <c r="AV118" s="297"/>
      <c r="AW118" s="297"/>
      <c r="AX118" s="297"/>
      <c r="AY118" s="297"/>
      <c r="AZ118" s="297"/>
      <c r="BA118" s="297"/>
      <c r="BB118" s="297"/>
      <c r="BC118" s="297"/>
      <c r="BD118" s="297"/>
      <c r="BE118" s="297"/>
      <c r="BF118" s="297"/>
      <c r="BG118" s="297"/>
      <c r="BH118" s="297"/>
      <c r="BI118" s="297"/>
      <c r="BJ118" s="297"/>
      <c r="BK118" s="297"/>
      <c r="BL118" s="297"/>
      <c r="BM118" s="297"/>
      <c r="BN118" s="297"/>
      <c r="BO118" s="297"/>
      <c r="BP118" s="297"/>
      <c r="BQ118" s="297"/>
      <c r="BR118" s="297"/>
      <c r="BS118" s="297"/>
    </row>
    <row r="119" spans="1:71" ht="25.5" hidden="1" x14ac:dyDescent="0.2">
      <c r="A119" s="304"/>
      <c r="B119" s="304"/>
      <c r="C119" s="304"/>
      <c r="D119" s="304"/>
      <c r="E119" s="304"/>
      <c r="F119" s="307" t="s">
        <v>609</v>
      </c>
      <c r="G119" s="304">
        <f>I119/$B$110</f>
        <v>0</v>
      </c>
      <c r="H119" s="304" t="s">
        <v>607</v>
      </c>
      <c r="I119" s="313"/>
      <c r="J119" s="304" t="s">
        <v>133</v>
      </c>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7"/>
      <c r="AO119" s="297"/>
      <c r="AP119" s="297"/>
      <c r="AQ119" s="298"/>
      <c r="AR119" s="298"/>
      <c r="AS119" s="298"/>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7"/>
      <c r="BR119" s="297"/>
      <c r="BS119" s="297"/>
    </row>
    <row r="120" spans="1:71" ht="38.25" hidden="1" x14ac:dyDescent="0.2">
      <c r="A120" s="315"/>
      <c r="B120" s="316"/>
      <c r="C120" s="316"/>
      <c r="D120" s="316"/>
      <c r="E120" s="316"/>
      <c r="F120" s="317" t="s">
        <v>610</v>
      </c>
      <c r="G120" s="314">
        <f>G118</f>
        <v>2</v>
      </c>
      <c r="H120" s="304" t="s">
        <v>607</v>
      </c>
      <c r="I120" s="309">
        <f>I118</f>
        <v>1.86</v>
      </c>
      <c r="J120" s="304" t="s">
        <v>133</v>
      </c>
      <c r="K120" s="297"/>
      <c r="L120" s="297"/>
      <c r="M120" s="297"/>
      <c r="N120" s="297"/>
      <c r="O120" s="297"/>
      <c r="P120" s="297"/>
      <c r="Q120" s="297"/>
      <c r="R120" s="297"/>
      <c r="S120" s="297"/>
      <c r="T120" s="297"/>
      <c r="U120" s="297"/>
      <c r="V120" s="297"/>
      <c r="W120" s="297"/>
      <c r="X120" s="297"/>
      <c r="Y120" s="297"/>
      <c r="Z120" s="297"/>
      <c r="AA120" s="297"/>
      <c r="AB120" s="297"/>
      <c r="AC120" s="297"/>
      <c r="AD120" s="297"/>
      <c r="AE120" s="297"/>
      <c r="AF120" s="297"/>
      <c r="AG120" s="297"/>
      <c r="AH120" s="297"/>
      <c r="AI120" s="297"/>
      <c r="AJ120" s="297"/>
      <c r="AK120" s="297"/>
      <c r="AL120" s="297"/>
      <c r="AM120" s="297"/>
      <c r="AN120" s="297"/>
      <c r="AO120" s="297"/>
      <c r="AP120" s="297"/>
      <c r="AQ120" s="298"/>
      <c r="AR120" s="298"/>
      <c r="AS120" s="298"/>
      <c r="AT120" s="297"/>
      <c r="AU120" s="297"/>
      <c r="AV120" s="297"/>
      <c r="AW120" s="297"/>
      <c r="AX120" s="297"/>
      <c r="AY120" s="297"/>
      <c r="AZ120" s="297"/>
      <c r="BA120" s="297"/>
      <c r="BB120" s="297"/>
      <c r="BC120" s="297"/>
      <c r="BD120" s="297"/>
      <c r="BE120" s="297"/>
      <c r="BF120" s="297"/>
      <c r="BG120" s="297"/>
      <c r="BH120" s="297"/>
      <c r="BI120" s="297"/>
      <c r="BJ120" s="297"/>
      <c r="BK120" s="297"/>
      <c r="BL120" s="297"/>
      <c r="BM120" s="297"/>
      <c r="BN120" s="297"/>
      <c r="BO120" s="297"/>
      <c r="BP120" s="297"/>
      <c r="BQ120" s="297"/>
      <c r="BR120" s="297"/>
      <c r="BS120" s="297"/>
    </row>
    <row r="121" spans="1:71" ht="12.75" hidden="1" x14ac:dyDescent="0.2">
      <c r="A121" s="318"/>
      <c r="B121" s="302"/>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c r="Z121" s="297"/>
      <c r="AA121" s="297"/>
      <c r="AB121" s="297"/>
      <c r="AC121" s="297"/>
      <c r="AD121" s="297"/>
      <c r="AE121" s="297"/>
      <c r="AF121" s="297"/>
      <c r="AG121" s="297"/>
      <c r="AH121" s="297"/>
      <c r="AI121" s="297"/>
      <c r="AJ121" s="297"/>
      <c r="AK121" s="297"/>
      <c r="AL121" s="297"/>
      <c r="AM121" s="297"/>
      <c r="AN121" s="297"/>
      <c r="AO121" s="297"/>
      <c r="AP121" s="297"/>
      <c r="AQ121" s="298"/>
      <c r="AR121" s="298"/>
      <c r="AS121" s="298"/>
      <c r="AT121" s="297"/>
      <c r="AU121" s="297"/>
      <c r="AV121" s="297"/>
      <c r="AW121" s="297"/>
      <c r="AX121" s="297"/>
      <c r="AY121" s="297"/>
      <c r="AZ121" s="297"/>
      <c r="BA121" s="297"/>
      <c r="BB121" s="297"/>
      <c r="BC121" s="297"/>
      <c r="BD121" s="297"/>
      <c r="BE121" s="297"/>
      <c r="BF121" s="297"/>
      <c r="BG121" s="297"/>
      <c r="BH121" s="297"/>
      <c r="BI121" s="297"/>
      <c r="BJ121" s="297"/>
      <c r="BK121" s="297"/>
      <c r="BL121" s="297"/>
      <c r="BM121" s="297"/>
      <c r="BN121" s="297"/>
      <c r="BO121" s="297"/>
      <c r="BP121" s="297"/>
      <c r="BQ121" s="297"/>
      <c r="BR121" s="297"/>
      <c r="BS121" s="297"/>
    </row>
    <row r="122" spans="1:71" ht="12.75" hidden="1" x14ac:dyDescent="0.2">
      <c r="A122" s="319" t="s">
        <v>611</v>
      </c>
      <c r="B122" s="320">
        <v>7.8245799999999992</v>
      </c>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2"/>
      <c r="AO122" s="302"/>
      <c r="AP122" s="302"/>
      <c r="AQ122" s="302"/>
      <c r="AR122" s="302"/>
      <c r="AS122" s="302"/>
      <c r="AT122" s="302"/>
      <c r="AU122" s="302"/>
      <c r="AV122" s="302"/>
      <c r="AW122" s="302"/>
      <c r="AX122" s="302"/>
      <c r="AY122" s="302"/>
      <c r="AZ122" s="302"/>
      <c r="BA122" s="302"/>
      <c r="BB122" s="302"/>
      <c r="BC122" s="302"/>
      <c r="BD122" s="302"/>
      <c r="BE122" s="302"/>
      <c r="BF122" s="302"/>
      <c r="BG122" s="302"/>
      <c r="BH122" s="302"/>
      <c r="BI122" s="302"/>
      <c r="BJ122" s="302"/>
      <c r="BK122" s="302"/>
      <c r="BL122" s="302"/>
      <c r="BM122" s="302"/>
      <c r="BN122" s="302"/>
      <c r="BO122" s="302"/>
      <c r="BP122" s="302"/>
      <c r="BQ122" s="302"/>
      <c r="BR122" s="302"/>
      <c r="BS122" s="302"/>
    </row>
    <row r="123" spans="1:71" ht="12.75" hidden="1" x14ac:dyDescent="0.2">
      <c r="A123" s="319" t="s">
        <v>350</v>
      </c>
      <c r="B123" s="321">
        <v>25</v>
      </c>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c r="AA123" s="302"/>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c r="BQ123" s="302"/>
      <c r="BR123" s="302"/>
      <c r="BS123" s="302"/>
    </row>
    <row r="124" spans="1:71" ht="12.75" hidden="1" x14ac:dyDescent="0.2">
      <c r="A124" s="319" t="s">
        <v>612</v>
      </c>
      <c r="B124" s="321" t="s">
        <v>624</v>
      </c>
      <c r="C124" s="322" t="s">
        <v>613</v>
      </c>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c r="AA124" s="302"/>
      <c r="AB124" s="302"/>
      <c r="AC124" s="302"/>
      <c r="AD124" s="302"/>
      <c r="AE124" s="302"/>
      <c r="AF124" s="302"/>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BF124" s="302"/>
      <c r="BG124" s="302"/>
      <c r="BH124" s="302"/>
      <c r="BI124" s="302"/>
      <c r="BJ124" s="302"/>
      <c r="BK124" s="302"/>
      <c r="BL124" s="302"/>
      <c r="BM124" s="302"/>
      <c r="BN124" s="302"/>
      <c r="BO124" s="302"/>
      <c r="BP124" s="302"/>
      <c r="BQ124" s="302"/>
      <c r="BR124" s="302"/>
      <c r="BS124" s="302"/>
    </row>
    <row r="125" spans="1:71" s="250" customFormat="1" ht="12.75" hidden="1" x14ac:dyDescent="0.2">
      <c r="A125" s="323"/>
      <c r="B125" s="324"/>
      <c r="C125" s="325"/>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6"/>
      <c r="AI125" s="326"/>
      <c r="AJ125" s="326"/>
      <c r="AK125" s="326"/>
      <c r="AL125" s="326"/>
      <c r="AM125" s="326"/>
      <c r="AN125" s="326"/>
      <c r="AO125" s="326"/>
      <c r="AP125" s="326"/>
      <c r="AQ125" s="326"/>
      <c r="AR125" s="326"/>
      <c r="AS125" s="326"/>
      <c r="AT125" s="326"/>
      <c r="AU125" s="326"/>
      <c r="AV125" s="326"/>
      <c r="AW125" s="326"/>
      <c r="AX125" s="326"/>
      <c r="AY125" s="326"/>
      <c r="AZ125" s="326"/>
      <c r="BA125" s="326"/>
      <c r="BB125" s="326"/>
      <c r="BC125" s="326"/>
      <c r="BD125" s="326"/>
      <c r="BE125" s="326"/>
      <c r="BF125" s="326"/>
      <c r="BG125" s="326"/>
      <c r="BH125" s="326"/>
      <c r="BI125" s="326"/>
      <c r="BJ125" s="326"/>
      <c r="BK125" s="326"/>
      <c r="BL125" s="326"/>
      <c r="BM125" s="326"/>
      <c r="BN125" s="326"/>
      <c r="BO125" s="326"/>
      <c r="BP125" s="326"/>
      <c r="BQ125" s="326"/>
      <c r="BR125" s="326"/>
      <c r="BS125" s="326"/>
    </row>
    <row r="126" spans="1:71" ht="12.75" hidden="1" x14ac:dyDescent="0.2">
      <c r="A126" s="319" t="s">
        <v>614</v>
      </c>
      <c r="B126" s="327">
        <f>$B$122*1000*1000</f>
        <v>7824579.9999999991</v>
      </c>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c r="AA126" s="302"/>
      <c r="AB126" s="302"/>
      <c r="AC126" s="302"/>
      <c r="AD126" s="302"/>
      <c r="AE126" s="302"/>
      <c r="AF126" s="302"/>
      <c r="AG126" s="302"/>
      <c r="AH126" s="302"/>
      <c r="AI126" s="302"/>
      <c r="AJ126" s="302"/>
      <c r="AK126" s="302"/>
      <c r="AL126" s="302"/>
      <c r="AM126" s="302"/>
      <c r="AN126" s="302"/>
      <c r="AO126" s="302"/>
      <c r="AP126" s="302"/>
      <c r="AQ126" s="302"/>
      <c r="AR126" s="302"/>
      <c r="AS126" s="302"/>
      <c r="AT126" s="302"/>
      <c r="AU126" s="302"/>
      <c r="AV126" s="302"/>
      <c r="AW126" s="302"/>
      <c r="AX126" s="302"/>
      <c r="AY126" s="302"/>
      <c r="AZ126" s="302"/>
      <c r="BA126" s="302"/>
      <c r="BB126" s="302"/>
      <c r="BC126" s="302"/>
      <c r="BD126" s="302"/>
      <c r="BE126" s="302"/>
      <c r="BF126" s="302"/>
      <c r="BG126" s="302"/>
      <c r="BH126" s="302"/>
      <c r="BI126" s="302"/>
      <c r="BJ126" s="302"/>
      <c r="BK126" s="302"/>
      <c r="BL126" s="302"/>
      <c r="BM126" s="302"/>
      <c r="BN126" s="302"/>
      <c r="BO126" s="302"/>
      <c r="BP126" s="302"/>
      <c r="BQ126" s="302"/>
      <c r="BR126" s="302"/>
      <c r="BS126" s="302"/>
    </row>
    <row r="127" spans="1:71" ht="12.75" hidden="1" x14ac:dyDescent="0.2">
      <c r="A127" s="319" t="s">
        <v>615</v>
      </c>
      <c r="B127" s="328">
        <v>0.01</v>
      </c>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c r="BQ127" s="302"/>
      <c r="BR127" s="302"/>
      <c r="BS127" s="302"/>
    </row>
    <row r="128" spans="1:71" ht="12.75" hidden="1" x14ac:dyDescent="0.2">
      <c r="A128" s="318"/>
      <c r="B128" s="329"/>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c r="AA128" s="302"/>
      <c r="AB128" s="302"/>
      <c r="AC128" s="302"/>
      <c r="AD128" s="302"/>
      <c r="AE128" s="302"/>
      <c r="AF128" s="302"/>
      <c r="AG128" s="302"/>
      <c r="AH128" s="302"/>
      <c r="AI128" s="302"/>
      <c r="AJ128" s="302"/>
      <c r="AK128" s="302"/>
      <c r="AL128" s="302"/>
      <c r="AM128" s="302"/>
      <c r="AN128" s="302"/>
      <c r="AO128" s="302"/>
      <c r="AP128" s="302"/>
      <c r="AQ128" s="302"/>
      <c r="AR128" s="302"/>
      <c r="AS128" s="302"/>
      <c r="AT128" s="302"/>
      <c r="AU128" s="302"/>
      <c r="AV128" s="302"/>
      <c r="AW128" s="302"/>
      <c r="AX128" s="302"/>
      <c r="AY128" s="302"/>
      <c r="AZ128" s="302"/>
      <c r="BA128" s="302"/>
      <c r="BB128" s="302"/>
      <c r="BC128" s="302"/>
      <c r="BD128" s="302"/>
      <c r="BE128" s="302"/>
      <c r="BF128" s="302"/>
      <c r="BG128" s="302"/>
      <c r="BH128" s="302"/>
      <c r="BI128" s="302"/>
      <c r="BJ128" s="302"/>
      <c r="BK128" s="302"/>
      <c r="BL128" s="302"/>
      <c r="BM128" s="302"/>
      <c r="BN128" s="302"/>
      <c r="BO128" s="302"/>
      <c r="BP128" s="302"/>
      <c r="BQ128" s="302"/>
      <c r="BR128" s="302"/>
      <c r="BS128" s="302"/>
    </row>
    <row r="129" spans="1:71" ht="12.75" hidden="1" x14ac:dyDescent="0.2">
      <c r="A129" s="319" t="s">
        <v>616</v>
      </c>
      <c r="B129" s="330">
        <v>0.20499999999999999</v>
      </c>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c r="AL129" s="302"/>
      <c r="AM129" s="302"/>
      <c r="AN129" s="302"/>
      <c r="AO129" s="302"/>
      <c r="AP129" s="302"/>
      <c r="AQ129" s="302"/>
      <c r="AR129" s="302"/>
      <c r="AS129" s="302"/>
      <c r="AT129" s="302"/>
      <c r="AU129" s="302"/>
      <c r="AV129" s="302"/>
      <c r="AW129" s="302"/>
      <c r="AX129" s="302"/>
      <c r="AY129" s="302"/>
      <c r="AZ129" s="302"/>
      <c r="BA129" s="302"/>
      <c r="BB129" s="302"/>
      <c r="BC129" s="302"/>
      <c r="BD129" s="302"/>
      <c r="BE129" s="302"/>
      <c r="BF129" s="302"/>
      <c r="BG129" s="302"/>
      <c r="BH129" s="302"/>
      <c r="BI129" s="302"/>
      <c r="BJ129" s="302"/>
      <c r="BK129" s="302"/>
      <c r="BL129" s="302"/>
      <c r="BM129" s="302"/>
      <c r="BN129" s="302"/>
      <c r="BO129" s="302"/>
      <c r="BP129" s="302"/>
      <c r="BQ129" s="302"/>
      <c r="BR129" s="302"/>
      <c r="BS129" s="302"/>
    </row>
    <row r="130" spans="1:71" hidden="1" x14ac:dyDescent="0.2">
      <c r="A130" s="331"/>
      <c r="B130" s="33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c r="AA130" s="302"/>
      <c r="AB130" s="302"/>
      <c r="AC130" s="302"/>
      <c r="AD130" s="302"/>
      <c r="AE130" s="302"/>
      <c r="AF130" s="302"/>
      <c r="AG130" s="302"/>
      <c r="AH130" s="302"/>
      <c r="AI130" s="302"/>
      <c r="AJ130" s="302"/>
      <c r="AK130" s="302"/>
      <c r="AL130" s="302"/>
      <c r="AM130" s="302"/>
      <c r="AN130" s="302"/>
      <c r="AO130" s="302"/>
      <c r="AP130" s="302"/>
      <c r="AQ130" s="302"/>
      <c r="AR130" s="302"/>
      <c r="AS130" s="302"/>
      <c r="AT130" s="302"/>
      <c r="AU130" s="302"/>
      <c r="AV130" s="302"/>
      <c r="AW130" s="302"/>
      <c r="AX130" s="302"/>
      <c r="AY130" s="302"/>
      <c r="AZ130" s="302"/>
      <c r="BA130" s="302"/>
      <c r="BB130" s="302"/>
      <c r="BC130" s="302"/>
      <c r="BD130" s="302"/>
      <c r="BE130" s="302"/>
      <c r="BF130" s="302"/>
      <c r="BG130" s="302"/>
      <c r="BH130" s="302"/>
      <c r="BI130" s="302"/>
      <c r="BJ130" s="302"/>
      <c r="BK130" s="302"/>
      <c r="BL130" s="302"/>
      <c r="BM130" s="302"/>
      <c r="BN130" s="302"/>
      <c r="BO130" s="302"/>
      <c r="BP130" s="302"/>
      <c r="BQ130" s="302"/>
      <c r="BR130" s="302"/>
      <c r="BS130" s="302"/>
    </row>
    <row r="131" spans="1:71" ht="25.5" hidden="1" x14ac:dyDescent="0.2">
      <c r="A131" s="333" t="s">
        <v>617</v>
      </c>
      <c r="B131" s="334">
        <v>1.23072</v>
      </c>
      <c r="C131" s="302" t="s">
        <v>618</v>
      </c>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c r="AA131" s="302"/>
      <c r="AB131" s="302"/>
      <c r="AC131" s="302"/>
      <c r="AD131" s="302"/>
      <c r="AE131" s="302"/>
      <c r="AF131" s="302"/>
      <c r="AG131" s="302"/>
      <c r="AH131" s="302"/>
      <c r="AI131" s="302"/>
      <c r="AJ131" s="302"/>
      <c r="AK131" s="302"/>
      <c r="AL131" s="302"/>
      <c r="AM131" s="302"/>
      <c r="AN131" s="302"/>
      <c r="AO131" s="302"/>
      <c r="AP131" s="302"/>
      <c r="AQ131" s="302"/>
      <c r="AR131" s="302"/>
      <c r="AS131" s="302"/>
      <c r="AT131" s="302"/>
      <c r="AU131" s="302"/>
      <c r="AV131" s="302"/>
      <c r="AW131" s="302"/>
      <c r="AX131" s="302"/>
      <c r="AY131" s="302"/>
      <c r="AZ131" s="302"/>
      <c r="BA131" s="302"/>
      <c r="BB131" s="302"/>
      <c r="BC131" s="302"/>
      <c r="BD131" s="302"/>
      <c r="BE131" s="302"/>
      <c r="BF131" s="302"/>
      <c r="BG131" s="302"/>
      <c r="BH131" s="302"/>
      <c r="BI131" s="302"/>
      <c r="BJ131" s="302"/>
      <c r="BK131" s="302"/>
      <c r="BL131" s="302"/>
      <c r="BM131" s="302"/>
      <c r="BN131" s="302"/>
      <c r="BO131" s="302"/>
      <c r="BP131" s="302"/>
      <c r="BQ131" s="302"/>
      <c r="BR131" s="302"/>
      <c r="BS131" s="302"/>
    </row>
    <row r="132" spans="1:71" ht="25.5" hidden="1" x14ac:dyDescent="0.2">
      <c r="A132" s="333" t="s">
        <v>619</v>
      </c>
      <c r="B132" s="334">
        <v>1.20268</v>
      </c>
      <c r="C132" s="302" t="s">
        <v>618</v>
      </c>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BF132" s="302"/>
      <c r="BG132" s="302"/>
      <c r="BH132" s="302"/>
      <c r="BI132" s="302"/>
      <c r="BJ132" s="302"/>
      <c r="BK132" s="302"/>
      <c r="BL132" s="302"/>
      <c r="BM132" s="302"/>
      <c r="BN132" s="302"/>
      <c r="BO132" s="302"/>
      <c r="BP132" s="302"/>
      <c r="BQ132" s="302"/>
      <c r="BR132" s="302"/>
      <c r="BS132" s="302"/>
    </row>
    <row r="133" spans="1:71" ht="12.75" hidden="1" x14ac:dyDescent="0.2">
      <c r="A133" s="318"/>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c r="AM133" s="302"/>
      <c r="AN133" s="302"/>
      <c r="AO133" s="302"/>
      <c r="AP133" s="302"/>
      <c r="AQ133" s="250"/>
      <c r="AR133" s="250"/>
      <c r="AS133" s="250"/>
      <c r="BH133" s="302"/>
      <c r="BI133" s="302"/>
      <c r="BJ133" s="302"/>
      <c r="BK133" s="302"/>
      <c r="BL133" s="302"/>
      <c r="BM133" s="302"/>
      <c r="BN133" s="302"/>
      <c r="BO133" s="302"/>
      <c r="BP133" s="302"/>
      <c r="BQ133" s="302"/>
      <c r="BR133" s="302"/>
      <c r="BS133" s="302"/>
    </row>
    <row r="134" spans="1:71" hidden="1" x14ac:dyDescent="0.2">
      <c r="A134" s="319" t="s">
        <v>620</v>
      </c>
      <c r="C134" s="326" t="s">
        <v>621</v>
      </c>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250"/>
      <c r="AR134" s="250"/>
      <c r="AS134" s="250"/>
      <c r="BH134" s="326"/>
      <c r="BI134" s="326"/>
      <c r="BJ134" s="326"/>
      <c r="BK134" s="326"/>
      <c r="BL134" s="326"/>
      <c r="BM134" s="326"/>
      <c r="BN134" s="326"/>
      <c r="BO134" s="326"/>
      <c r="BP134" s="326"/>
      <c r="BQ134" s="326"/>
      <c r="BR134" s="326"/>
      <c r="BS134" s="326"/>
    </row>
    <row r="135" spans="1:71" ht="12.75" hidden="1" x14ac:dyDescent="0.2">
      <c r="A135" s="319"/>
      <c r="B135" s="335">
        <v>2016</v>
      </c>
      <c r="C135" s="335">
        <f>B135+1</f>
        <v>2017</v>
      </c>
      <c r="D135" s="335">
        <f t="shared" ref="D135:AY135" si="38">C135+1</f>
        <v>2018</v>
      </c>
      <c r="E135" s="335">
        <f t="shared" si="38"/>
        <v>2019</v>
      </c>
      <c r="F135" s="335">
        <f t="shared" si="38"/>
        <v>2020</v>
      </c>
      <c r="G135" s="335">
        <f t="shared" si="38"/>
        <v>2021</v>
      </c>
      <c r="H135" s="335">
        <f t="shared" si="38"/>
        <v>2022</v>
      </c>
      <c r="I135" s="335">
        <f t="shared" si="38"/>
        <v>2023</v>
      </c>
      <c r="J135" s="335">
        <f t="shared" si="38"/>
        <v>2024</v>
      </c>
      <c r="K135" s="335">
        <f t="shared" si="38"/>
        <v>2025</v>
      </c>
      <c r="L135" s="335">
        <f t="shared" si="38"/>
        <v>2026</v>
      </c>
      <c r="M135" s="335">
        <f t="shared" si="38"/>
        <v>2027</v>
      </c>
      <c r="N135" s="335">
        <f t="shared" si="38"/>
        <v>2028</v>
      </c>
      <c r="O135" s="335">
        <f t="shared" si="38"/>
        <v>2029</v>
      </c>
      <c r="P135" s="335">
        <f t="shared" si="38"/>
        <v>2030</v>
      </c>
      <c r="Q135" s="335">
        <f t="shared" si="38"/>
        <v>2031</v>
      </c>
      <c r="R135" s="335">
        <f t="shared" si="38"/>
        <v>2032</v>
      </c>
      <c r="S135" s="335">
        <f t="shared" si="38"/>
        <v>2033</v>
      </c>
      <c r="T135" s="335">
        <f t="shared" si="38"/>
        <v>2034</v>
      </c>
      <c r="U135" s="335">
        <f t="shared" si="38"/>
        <v>2035</v>
      </c>
      <c r="V135" s="335">
        <f t="shared" si="38"/>
        <v>2036</v>
      </c>
      <c r="W135" s="335">
        <f t="shared" si="38"/>
        <v>2037</v>
      </c>
      <c r="X135" s="335">
        <f t="shared" si="38"/>
        <v>2038</v>
      </c>
      <c r="Y135" s="335">
        <f t="shared" si="38"/>
        <v>2039</v>
      </c>
      <c r="Z135" s="335">
        <f t="shared" si="38"/>
        <v>2040</v>
      </c>
      <c r="AA135" s="335">
        <f t="shared" si="38"/>
        <v>2041</v>
      </c>
      <c r="AB135" s="335">
        <f t="shared" si="38"/>
        <v>2042</v>
      </c>
      <c r="AC135" s="335">
        <f t="shared" si="38"/>
        <v>2043</v>
      </c>
      <c r="AD135" s="335">
        <f t="shared" si="38"/>
        <v>2044</v>
      </c>
      <c r="AE135" s="335">
        <f t="shared" si="38"/>
        <v>2045</v>
      </c>
      <c r="AF135" s="335">
        <f t="shared" si="38"/>
        <v>2046</v>
      </c>
      <c r="AG135" s="335">
        <f t="shared" si="38"/>
        <v>2047</v>
      </c>
      <c r="AH135" s="335">
        <f t="shared" si="38"/>
        <v>2048</v>
      </c>
      <c r="AI135" s="335">
        <f t="shared" si="38"/>
        <v>2049</v>
      </c>
      <c r="AJ135" s="335">
        <f t="shared" si="38"/>
        <v>2050</v>
      </c>
      <c r="AK135" s="335">
        <f t="shared" si="38"/>
        <v>2051</v>
      </c>
      <c r="AL135" s="335">
        <f t="shared" si="38"/>
        <v>2052</v>
      </c>
      <c r="AM135" s="335">
        <f t="shared" si="38"/>
        <v>2053</v>
      </c>
      <c r="AN135" s="335">
        <f t="shared" si="38"/>
        <v>2054</v>
      </c>
      <c r="AO135" s="335">
        <f t="shared" si="38"/>
        <v>2055</v>
      </c>
      <c r="AP135" s="335">
        <f t="shared" si="38"/>
        <v>2056</v>
      </c>
      <c r="AQ135" s="335">
        <f t="shared" si="38"/>
        <v>2057</v>
      </c>
      <c r="AR135" s="335">
        <f t="shared" si="38"/>
        <v>2058</v>
      </c>
      <c r="AS135" s="335">
        <f t="shared" si="38"/>
        <v>2059</v>
      </c>
      <c r="AT135" s="335">
        <f t="shared" si="38"/>
        <v>2060</v>
      </c>
      <c r="AU135" s="335">
        <f t="shared" si="38"/>
        <v>2061</v>
      </c>
      <c r="AV135" s="335">
        <f t="shared" si="38"/>
        <v>2062</v>
      </c>
      <c r="AW135" s="335">
        <f t="shared" si="38"/>
        <v>2063</v>
      </c>
      <c r="AX135" s="335">
        <f t="shared" si="38"/>
        <v>2064</v>
      </c>
      <c r="AY135" s="335">
        <f t="shared" si="38"/>
        <v>2065</v>
      </c>
    </row>
    <row r="136" spans="1:71" ht="12.75" hidden="1" x14ac:dyDescent="0.2">
      <c r="A136" s="319" t="s">
        <v>622</v>
      </c>
      <c r="B136" s="335"/>
      <c r="C136" s="336">
        <v>5.8000000000000003E-2</v>
      </c>
      <c r="D136" s="336">
        <v>5.5E-2</v>
      </c>
      <c r="E136" s="337">
        <f t="shared" ref="E136:AY136" si="39">D136</f>
        <v>5.5E-2</v>
      </c>
      <c r="F136" s="337">
        <f t="shared" si="39"/>
        <v>5.5E-2</v>
      </c>
      <c r="G136" s="337">
        <f t="shared" si="39"/>
        <v>5.5E-2</v>
      </c>
      <c r="H136" s="337">
        <f t="shared" si="39"/>
        <v>5.5E-2</v>
      </c>
      <c r="I136" s="337">
        <f t="shared" si="39"/>
        <v>5.5E-2</v>
      </c>
      <c r="J136" s="337">
        <f t="shared" si="39"/>
        <v>5.5E-2</v>
      </c>
      <c r="K136" s="337">
        <f t="shared" si="39"/>
        <v>5.5E-2</v>
      </c>
      <c r="L136" s="337">
        <f t="shared" si="39"/>
        <v>5.5E-2</v>
      </c>
      <c r="M136" s="337">
        <f t="shared" si="39"/>
        <v>5.5E-2</v>
      </c>
      <c r="N136" s="337">
        <f t="shared" si="39"/>
        <v>5.5E-2</v>
      </c>
      <c r="O136" s="337">
        <f t="shared" si="39"/>
        <v>5.5E-2</v>
      </c>
      <c r="P136" s="337">
        <f t="shared" si="39"/>
        <v>5.5E-2</v>
      </c>
      <c r="Q136" s="337">
        <f t="shared" si="39"/>
        <v>5.5E-2</v>
      </c>
      <c r="R136" s="337">
        <f t="shared" si="39"/>
        <v>5.5E-2</v>
      </c>
      <c r="S136" s="337">
        <f t="shared" si="39"/>
        <v>5.5E-2</v>
      </c>
      <c r="T136" s="337">
        <f t="shared" si="39"/>
        <v>5.5E-2</v>
      </c>
      <c r="U136" s="337">
        <f t="shared" si="39"/>
        <v>5.5E-2</v>
      </c>
      <c r="V136" s="337">
        <f t="shared" si="39"/>
        <v>5.5E-2</v>
      </c>
      <c r="W136" s="337">
        <f t="shared" si="39"/>
        <v>5.5E-2</v>
      </c>
      <c r="X136" s="337">
        <f t="shared" si="39"/>
        <v>5.5E-2</v>
      </c>
      <c r="Y136" s="337">
        <f t="shared" si="39"/>
        <v>5.5E-2</v>
      </c>
      <c r="Z136" s="337">
        <f t="shared" si="39"/>
        <v>5.5E-2</v>
      </c>
      <c r="AA136" s="337">
        <f t="shared" si="39"/>
        <v>5.5E-2</v>
      </c>
      <c r="AB136" s="337">
        <f t="shared" si="39"/>
        <v>5.5E-2</v>
      </c>
      <c r="AC136" s="337">
        <f t="shared" si="39"/>
        <v>5.5E-2</v>
      </c>
      <c r="AD136" s="337">
        <f t="shared" si="39"/>
        <v>5.5E-2</v>
      </c>
      <c r="AE136" s="337">
        <f t="shared" si="39"/>
        <v>5.5E-2</v>
      </c>
      <c r="AF136" s="337">
        <f t="shared" si="39"/>
        <v>5.5E-2</v>
      </c>
      <c r="AG136" s="337">
        <f t="shared" si="39"/>
        <v>5.5E-2</v>
      </c>
      <c r="AH136" s="337">
        <f t="shared" si="39"/>
        <v>5.5E-2</v>
      </c>
      <c r="AI136" s="337">
        <f t="shared" si="39"/>
        <v>5.5E-2</v>
      </c>
      <c r="AJ136" s="337">
        <f t="shared" si="39"/>
        <v>5.5E-2</v>
      </c>
      <c r="AK136" s="337">
        <f t="shared" si="39"/>
        <v>5.5E-2</v>
      </c>
      <c r="AL136" s="337">
        <f t="shared" si="39"/>
        <v>5.5E-2</v>
      </c>
      <c r="AM136" s="337">
        <f t="shared" si="39"/>
        <v>5.5E-2</v>
      </c>
      <c r="AN136" s="337">
        <f t="shared" si="39"/>
        <v>5.5E-2</v>
      </c>
      <c r="AO136" s="337">
        <f t="shared" si="39"/>
        <v>5.5E-2</v>
      </c>
      <c r="AP136" s="337">
        <f t="shared" si="39"/>
        <v>5.5E-2</v>
      </c>
      <c r="AQ136" s="337">
        <f t="shared" si="39"/>
        <v>5.5E-2</v>
      </c>
      <c r="AR136" s="337">
        <f t="shared" si="39"/>
        <v>5.5E-2</v>
      </c>
      <c r="AS136" s="337">
        <f t="shared" si="39"/>
        <v>5.5E-2</v>
      </c>
      <c r="AT136" s="337">
        <f t="shared" si="39"/>
        <v>5.5E-2</v>
      </c>
      <c r="AU136" s="337">
        <f t="shared" si="39"/>
        <v>5.5E-2</v>
      </c>
      <c r="AV136" s="337">
        <f t="shared" si="39"/>
        <v>5.5E-2</v>
      </c>
      <c r="AW136" s="337">
        <f t="shared" si="39"/>
        <v>5.5E-2</v>
      </c>
      <c r="AX136" s="337">
        <f t="shared" si="39"/>
        <v>5.5E-2</v>
      </c>
      <c r="AY136" s="337">
        <f t="shared" si="39"/>
        <v>5.5E-2</v>
      </c>
    </row>
    <row r="137" spans="1:71" s="250" customFormat="1" ht="15" hidden="1" x14ac:dyDescent="0.2">
      <c r="A137" s="319" t="s">
        <v>623</v>
      </c>
      <c r="B137" s="338"/>
      <c r="C137" s="252">
        <f>(1+B137)*(1+C136)-1</f>
        <v>5.8000000000000052E-2</v>
      </c>
      <c r="D137" s="252">
        <f t="shared" ref="D137:AY137" si="40">(1+C137)*(1+D136)-1</f>
        <v>0.11619000000000002</v>
      </c>
      <c r="E137" s="252">
        <f t="shared" si="40"/>
        <v>0.17758045</v>
      </c>
      <c r="F137" s="252">
        <f t="shared" si="40"/>
        <v>0.24234737475000001</v>
      </c>
      <c r="G137" s="252">
        <f t="shared" si="40"/>
        <v>0.31067648036124984</v>
      </c>
      <c r="H137" s="252">
        <f t="shared" si="40"/>
        <v>0.38276368678111861</v>
      </c>
      <c r="I137" s="252">
        <f t="shared" si="40"/>
        <v>0.45881568955408003</v>
      </c>
      <c r="J137" s="252">
        <f t="shared" si="40"/>
        <v>0.53905055247955436</v>
      </c>
      <c r="K137" s="252">
        <f t="shared" si="40"/>
        <v>0.62369833286592979</v>
      </c>
      <c r="L137" s="252">
        <f t="shared" si="40"/>
        <v>0.71300174117355586</v>
      </c>
      <c r="M137" s="252">
        <f t="shared" si="40"/>
        <v>0.80721683693810142</v>
      </c>
      <c r="N137" s="252">
        <f t="shared" si="40"/>
        <v>0.90661376296969687</v>
      </c>
      <c r="O137" s="252">
        <f t="shared" si="40"/>
        <v>1.0114775199330301</v>
      </c>
      <c r="P137" s="252">
        <f t="shared" si="40"/>
        <v>1.1221087835293466</v>
      </c>
      <c r="Q137" s="252">
        <f t="shared" si="40"/>
        <v>1.2388247666234604</v>
      </c>
      <c r="R137" s="252">
        <f t="shared" si="40"/>
        <v>1.3619601287877505</v>
      </c>
      <c r="S137" s="252">
        <f t="shared" si="40"/>
        <v>1.4918679358710767</v>
      </c>
      <c r="T137" s="252">
        <f t="shared" si="40"/>
        <v>1.6289206723439857</v>
      </c>
      <c r="U137" s="252">
        <f t="shared" si="40"/>
        <v>1.7735113093229047</v>
      </c>
      <c r="V137" s="252">
        <f t="shared" si="40"/>
        <v>1.9260544313356642</v>
      </c>
      <c r="W137" s="252">
        <f t="shared" si="40"/>
        <v>2.0869874250591254</v>
      </c>
      <c r="X137" s="252">
        <f t="shared" si="40"/>
        <v>2.2567717334373771</v>
      </c>
      <c r="Y137" s="252">
        <f t="shared" si="40"/>
        <v>2.4358941787764326</v>
      </c>
      <c r="Z137" s="252">
        <f t="shared" si="40"/>
        <v>2.6248683586091359</v>
      </c>
      <c r="AA137" s="252">
        <f t="shared" si="40"/>
        <v>2.8242361183326383</v>
      </c>
      <c r="AB137" s="252">
        <f t="shared" si="40"/>
        <v>3.0345691048409336</v>
      </c>
      <c r="AC137" s="252">
        <f t="shared" si="40"/>
        <v>3.2564704056071845</v>
      </c>
      <c r="AD137" s="252">
        <f t="shared" si="40"/>
        <v>3.4905762779155793</v>
      </c>
      <c r="AE137" s="252">
        <f t="shared" si="40"/>
        <v>3.7375579732009356</v>
      </c>
      <c r="AF137" s="252">
        <f t="shared" si="40"/>
        <v>3.9981236617269866</v>
      </c>
      <c r="AG137" s="252">
        <f t="shared" si="40"/>
        <v>4.2730204631219708</v>
      </c>
      <c r="AH137" s="252">
        <f t="shared" si="40"/>
        <v>4.563036588593679</v>
      </c>
      <c r="AI137" s="252">
        <f t="shared" si="40"/>
        <v>4.8690036009663311</v>
      </c>
      <c r="AJ137" s="252">
        <f t="shared" si="40"/>
        <v>5.1917987990194794</v>
      </c>
      <c r="AK137" s="252">
        <f t="shared" si="40"/>
        <v>5.5323477329655502</v>
      </c>
      <c r="AL137" s="252">
        <f t="shared" si="40"/>
        <v>5.8916268582786548</v>
      </c>
      <c r="AM137" s="252">
        <f t="shared" si="40"/>
        <v>6.2706663354839804</v>
      </c>
      <c r="AN137" s="252">
        <f t="shared" si="40"/>
        <v>6.6705529839355986</v>
      </c>
      <c r="AO137" s="252">
        <f t="shared" si="40"/>
        <v>7.0924333980520569</v>
      </c>
      <c r="AP137" s="252">
        <f t="shared" si="40"/>
        <v>7.5375172349449198</v>
      </c>
      <c r="AQ137" s="252">
        <f t="shared" si="40"/>
        <v>8.0070806828668903</v>
      </c>
      <c r="AR137" s="252">
        <f t="shared" si="40"/>
        <v>8.5024701204245687</v>
      </c>
      <c r="AS137" s="252">
        <f t="shared" si="40"/>
        <v>9.0251059770479198</v>
      </c>
      <c r="AT137" s="252">
        <f t="shared" si="40"/>
        <v>9.5764868057855548</v>
      </c>
      <c r="AU137" s="252">
        <f t="shared" si="40"/>
        <v>10.15819358010376</v>
      </c>
      <c r="AV137" s="252">
        <f t="shared" si="40"/>
        <v>10.771894227009465</v>
      </c>
      <c r="AW137" s="252">
        <f>(1+AV137)*(1+AW136)-1</f>
        <v>11.419348409494985</v>
      </c>
      <c r="AX137" s="252">
        <f t="shared" si="40"/>
        <v>12.102412572017208</v>
      </c>
      <c r="AY137" s="252">
        <f t="shared" si="40"/>
        <v>12.823045263478154</v>
      </c>
    </row>
    <row r="138" spans="1:71" s="250" customFormat="1" hidden="1" x14ac:dyDescent="0.2">
      <c r="A138" s="339"/>
      <c r="B138" s="338"/>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10"/>
    </row>
    <row r="139" spans="1:71" ht="12.75" hidden="1" x14ac:dyDescent="0.2">
      <c r="A139" s="318"/>
      <c r="B139" s="335">
        <v>2016</v>
      </c>
      <c r="C139" s="335">
        <f>B139+1</f>
        <v>2017</v>
      </c>
      <c r="D139" s="335">
        <f t="shared" ref="D139:AY140" si="41">C139+1</f>
        <v>2018</v>
      </c>
      <c r="E139" s="335">
        <f t="shared" si="41"/>
        <v>2019</v>
      </c>
      <c r="F139" s="335">
        <f t="shared" si="41"/>
        <v>2020</v>
      </c>
      <c r="G139" s="335">
        <f t="shared" si="41"/>
        <v>2021</v>
      </c>
      <c r="H139" s="335">
        <f t="shared" si="41"/>
        <v>2022</v>
      </c>
      <c r="I139" s="335">
        <f t="shared" si="41"/>
        <v>2023</v>
      </c>
      <c r="J139" s="335">
        <f t="shared" si="41"/>
        <v>2024</v>
      </c>
      <c r="K139" s="335">
        <f t="shared" si="41"/>
        <v>2025</v>
      </c>
      <c r="L139" s="335">
        <f t="shared" si="41"/>
        <v>2026</v>
      </c>
      <c r="M139" s="335">
        <f t="shared" si="41"/>
        <v>2027</v>
      </c>
      <c r="N139" s="335">
        <f t="shared" si="41"/>
        <v>2028</v>
      </c>
      <c r="O139" s="335">
        <f t="shared" si="41"/>
        <v>2029</v>
      </c>
      <c r="P139" s="335">
        <f t="shared" si="41"/>
        <v>2030</v>
      </c>
      <c r="Q139" s="335">
        <f t="shared" si="41"/>
        <v>2031</v>
      </c>
      <c r="R139" s="335">
        <f t="shared" si="41"/>
        <v>2032</v>
      </c>
      <c r="S139" s="335">
        <f t="shared" si="41"/>
        <v>2033</v>
      </c>
      <c r="T139" s="335">
        <f t="shared" si="41"/>
        <v>2034</v>
      </c>
      <c r="U139" s="335">
        <f t="shared" si="41"/>
        <v>2035</v>
      </c>
      <c r="V139" s="335">
        <f t="shared" si="41"/>
        <v>2036</v>
      </c>
      <c r="W139" s="335">
        <f t="shared" si="41"/>
        <v>2037</v>
      </c>
      <c r="X139" s="335">
        <f t="shared" si="41"/>
        <v>2038</v>
      </c>
      <c r="Y139" s="335">
        <f t="shared" si="41"/>
        <v>2039</v>
      </c>
      <c r="Z139" s="335">
        <f t="shared" si="41"/>
        <v>2040</v>
      </c>
      <c r="AA139" s="335">
        <f t="shared" si="41"/>
        <v>2041</v>
      </c>
      <c r="AB139" s="335">
        <f t="shared" si="41"/>
        <v>2042</v>
      </c>
      <c r="AC139" s="335">
        <f t="shared" si="41"/>
        <v>2043</v>
      </c>
      <c r="AD139" s="335">
        <f t="shared" si="41"/>
        <v>2044</v>
      </c>
      <c r="AE139" s="335">
        <f t="shared" si="41"/>
        <v>2045</v>
      </c>
      <c r="AF139" s="335">
        <f t="shared" si="41"/>
        <v>2046</v>
      </c>
      <c r="AG139" s="335">
        <f t="shared" si="41"/>
        <v>2047</v>
      </c>
      <c r="AH139" s="335">
        <f t="shared" si="41"/>
        <v>2048</v>
      </c>
      <c r="AI139" s="335">
        <f t="shared" si="41"/>
        <v>2049</v>
      </c>
      <c r="AJ139" s="335">
        <f t="shared" si="41"/>
        <v>2050</v>
      </c>
      <c r="AK139" s="335">
        <f t="shared" si="41"/>
        <v>2051</v>
      </c>
      <c r="AL139" s="335">
        <f t="shared" si="41"/>
        <v>2052</v>
      </c>
      <c r="AM139" s="335">
        <f t="shared" si="41"/>
        <v>2053</v>
      </c>
      <c r="AN139" s="335">
        <f t="shared" si="41"/>
        <v>2054</v>
      </c>
      <c r="AO139" s="335">
        <f t="shared" si="41"/>
        <v>2055</v>
      </c>
      <c r="AP139" s="335">
        <f t="shared" si="41"/>
        <v>2056</v>
      </c>
      <c r="AQ139" s="335">
        <f t="shared" si="41"/>
        <v>2057</v>
      </c>
      <c r="AR139" s="335">
        <f t="shared" si="41"/>
        <v>2058</v>
      </c>
      <c r="AS139" s="335">
        <f t="shared" si="41"/>
        <v>2059</v>
      </c>
      <c r="AT139" s="335">
        <f t="shared" si="41"/>
        <v>2060</v>
      </c>
      <c r="AU139" s="335">
        <f t="shared" si="41"/>
        <v>2061</v>
      </c>
      <c r="AV139" s="335">
        <f t="shared" si="41"/>
        <v>2062</v>
      </c>
      <c r="AW139" s="335">
        <f t="shared" si="41"/>
        <v>2063</v>
      </c>
      <c r="AX139" s="335">
        <f t="shared" si="41"/>
        <v>2064</v>
      </c>
      <c r="AY139" s="335">
        <f t="shared" si="41"/>
        <v>2065</v>
      </c>
      <c r="AZ139" s="302"/>
      <c r="BA139" s="302"/>
      <c r="BB139" s="302"/>
      <c r="BC139" s="302"/>
      <c r="BD139" s="302"/>
      <c r="BE139" s="302"/>
      <c r="BF139" s="302"/>
      <c r="BG139" s="302"/>
      <c r="BH139" s="302"/>
      <c r="BI139" s="302"/>
      <c r="BJ139" s="302"/>
      <c r="BK139" s="302"/>
      <c r="BL139" s="302"/>
      <c r="BM139" s="302"/>
      <c r="BN139" s="302"/>
      <c r="BO139" s="302"/>
      <c r="BP139" s="302"/>
      <c r="BQ139" s="302"/>
      <c r="BR139" s="302"/>
      <c r="BS139" s="302"/>
    </row>
    <row r="140" spans="1:71" hidden="1" x14ac:dyDescent="0.2">
      <c r="A140" s="318"/>
      <c r="B140" s="341">
        <f>1</f>
        <v>1</v>
      </c>
      <c r="C140" s="341">
        <f t="shared" ref="C140" si="42">B140+1</f>
        <v>2</v>
      </c>
      <c r="D140" s="341">
        <f t="shared" si="41"/>
        <v>3</v>
      </c>
      <c r="E140" s="341">
        <f>D140+1</f>
        <v>4</v>
      </c>
      <c r="F140" s="341">
        <f t="shared" si="41"/>
        <v>5</v>
      </c>
      <c r="G140" s="341">
        <f t="shared" si="41"/>
        <v>6</v>
      </c>
      <c r="H140" s="341">
        <f t="shared" si="41"/>
        <v>7</v>
      </c>
      <c r="I140" s="341">
        <f t="shared" si="41"/>
        <v>8</v>
      </c>
      <c r="J140" s="341">
        <f t="shared" si="41"/>
        <v>9</v>
      </c>
      <c r="K140" s="341">
        <f t="shared" si="41"/>
        <v>10</v>
      </c>
      <c r="L140" s="341">
        <f t="shared" si="41"/>
        <v>11</v>
      </c>
      <c r="M140" s="341">
        <f t="shared" si="41"/>
        <v>12</v>
      </c>
      <c r="N140" s="341">
        <f t="shared" si="41"/>
        <v>13</v>
      </c>
      <c r="O140" s="341">
        <f t="shared" si="41"/>
        <v>14</v>
      </c>
      <c r="P140" s="341">
        <f t="shared" si="41"/>
        <v>15</v>
      </c>
      <c r="Q140" s="341">
        <f t="shared" si="41"/>
        <v>16</v>
      </c>
      <c r="R140" s="341">
        <f t="shared" si="41"/>
        <v>17</v>
      </c>
      <c r="S140" s="341">
        <f t="shared" si="41"/>
        <v>18</v>
      </c>
      <c r="T140" s="341">
        <f t="shared" si="41"/>
        <v>19</v>
      </c>
      <c r="U140" s="341">
        <f t="shared" si="41"/>
        <v>20</v>
      </c>
      <c r="V140" s="341">
        <f t="shared" si="41"/>
        <v>21</v>
      </c>
      <c r="W140" s="341">
        <f t="shared" si="41"/>
        <v>22</v>
      </c>
      <c r="X140" s="341">
        <f t="shared" si="41"/>
        <v>23</v>
      </c>
      <c r="Y140" s="341">
        <f t="shared" si="41"/>
        <v>24</v>
      </c>
      <c r="Z140" s="341">
        <f t="shared" si="41"/>
        <v>25</v>
      </c>
      <c r="AA140" s="341">
        <f t="shared" si="41"/>
        <v>26</v>
      </c>
      <c r="AB140" s="341">
        <f t="shared" si="41"/>
        <v>27</v>
      </c>
      <c r="AC140" s="341">
        <f t="shared" si="41"/>
        <v>28</v>
      </c>
      <c r="AD140" s="341">
        <f t="shared" si="41"/>
        <v>29</v>
      </c>
      <c r="AE140" s="341">
        <f t="shared" si="41"/>
        <v>30</v>
      </c>
      <c r="AF140" s="341">
        <f t="shared" si="41"/>
        <v>31</v>
      </c>
      <c r="AG140" s="341">
        <f t="shared" si="41"/>
        <v>32</v>
      </c>
      <c r="AH140" s="341">
        <f t="shared" si="41"/>
        <v>33</v>
      </c>
      <c r="AI140" s="341">
        <f t="shared" si="41"/>
        <v>34</v>
      </c>
      <c r="AJ140" s="341">
        <f t="shared" si="41"/>
        <v>35</v>
      </c>
      <c r="AK140" s="341">
        <f t="shared" si="41"/>
        <v>36</v>
      </c>
      <c r="AL140" s="341">
        <f t="shared" si="41"/>
        <v>37</v>
      </c>
      <c r="AM140" s="341">
        <f t="shared" si="41"/>
        <v>38</v>
      </c>
      <c r="AN140" s="341">
        <f t="shared" si="41"/>
        <v>39</v>
      </c>
      <c r="AO140" s="341">
        <f t="shared" si="41"/>
        <v>40</v>
      </c>
      <c r="AP140" s="341">
        <f>AO140+1</f>
        <v>41</v>
      </c>
      <c r="AQ140" s="341">
        <f t="shared" si="41"/>
        <v>42</v>
      </c>
      <c r="AR140" s="341">
        <f t="shared" si="41"/>
        <v>43</v>
      </c>
      <c r="AS140" s="341">
        <f t="shared" si="41"/>
        <v>44</v>
      </c>
      <c r="AT140" s="341">
        <f t="shared" si="41"/>
        <v>45</v>
      </c>
      <c r="AU140" s="341">
        <f t="shared" si="41"/>
        <v>46</v>
      </c>
      <c r="AV140" s="341">
        <f t="shared" si="41"/>
        <v>47</v>
      </c>
      <c r="AW140" s="341">
        <f t="shared" si="41"/>
        <v>48</v>
      </c>
      <c r="AX140" s="341">
        <f t="shared" si="41"/>
        <v>49</v>
      </c>
      <c r="AY140" s="341">
        <f t="shared" si="41"/>
        <v>50</v>
      </c>
      <c r="AZ140" s="302"/>
      <c r="BA140" s="302"/>
      <c r="BB140" s="302"/>
      <c r="BC140" s="302"/>
      <c r="BD140" s="302"/>
      <c r="BE140" s="302"/>
      <c r="BF140" s="302"/>
      <c r="BG140" s="302"/>
      <c r="BH140" s="302"/>
      <c r="BI140" s="302"/>
      <c r="BJ140" s="302"/>
      <c r="BK140" s="302"/>
      <c r="BL140" s="302"/>
      <c r="BM140" s="302"/>
      <c r="BN140" s="302"/>
      <c r="BO140" s="302"/>
      <c r="BP140" s="302"/>
      <c r="BQ140" s="302"/>
      <c r="BR140" s="302"/>
      <c r="BS140" s="302"/>
    </row>
    <row r="141" spans="1:71" ht="15" hidden="1" x14ac:dyDescent="0.2">
      <c r="A141" s="318"/>
      <c r="B141" s="342">
        <v>0.5</v>
      </c>
      <c r="C141" s="342">
        <f>AVERAGE(B140:C140)</f>
        <v>1.5</v>
      </c>
      <c r="D141" s="342">
        <f>AVERAGE(C140:D140)</f>
        <v>2.5</v>
      </c>
      <c r="E141" s="342">
        <f>AVERAGE(D140:E140)</f>
        <v>3.5</v>
      </c>
      <c r="F141" s="342">
        <f t="shared" ref="F141:AO141" si="43">AVERAGE(E140:F140)</f>
        <v>4.5</v>
      </c>
      <c r="G141" s="342">
        <f t="shared" si="43"/>
        <v>5.5</v>
      </c>
      <c r="H141" s="342">
        <f t="shared" si="43"/>
        <v>6.5</v>
      </c>
      <c r="I141" s="342">
        <f t="shared" si="43"/>
        <v>7.5</v>
      </c>
      <c r="J141" s="342">
        <f t="shared" si="43"/>
        <v>8.5</v>
      </c>
      <c r="K141" s="342">
        <f t="shared" si="43"/>
        <v>9.5</v>
      </c>
      <c r="L141" s="342">
        <f t="shared" si="43"/>
        <v>10.5</v>
      </c>
      <c r="M141" s="342">
        <f t="shared" si="43"/>
        <v>11.5</v>
      </c>
      <c r="N141" s="342">
        <f t="shared" si="43"/>
        <v>12.5</v>
      </c>
      <c r="O141" s="342">
        <f t="shared" si="43"/>
        <v>13.5</v>
      </c>
      <c r="P141" s="342">
        <f t="shared" si="43"/>
        <v>14.5</v>
      </c>
      <c r="Q141" s="342">
        <f t="shared" si="43"/>
        <v>15.5</v>
      </c>
      <c r="R141" s="342">
        <f t="shared" si="43"/>
        <v>16.5</v>
      </c>
      <c r="S141" s="342">
        <f t="shared" si="43"/>
        <v>17.5</v>
      </c>
      <c r="T141" s="342">
        <f t="shared" si="43"/>
        <v>18.5</v>
      </c>
      <c r="U141" s="342">
        <f t="shared" si="43"/>
        <v>19.5</v>
      </c>
      <c r="V141" s="342">
        <f t="shared" si="43"/>
        <v>20.5</v>
      </c>
      <c r="W141" s="342">
        <f t="shared" si="43"/>
        <v>21.5</v>
      </c>
      <c r="X141" s="342">
        <f t="shared" si="43"/>
        <v>22.5</v>
      </c>
      <c r="Y141" s="342">
        <f t="shared" si="43"/>
        <v>23.5</v>
      </c>
      <c r="Z141" s="342">
        <f t="shared" si="43"/>
        <v>24.5</v>
      </c>
      <c r="AA141" s="342">
        <f t="shared" si="43"/>
        <v>25.5</v>
      </c>
      <c r="AB141" s="342">
        <f t="shared" si="43"/>
        <v>26.5</v>
      </c>
      <c r="AC141" s="342">
        <f t="shared" si="43"/>
        <v>27.5</v>
      </c>
      <c r="AD141" s="342">
        <f t="shared" si="43"/>
        <v>28.5</v>
      </c>
      <c r="AE141" s="342">
        <f t="shared" si="43"/>
        <v>29.5</v>
      </c>
      <c r="AF141" s="342">
        <f t="shared" si="43"/>
        <v>30.5</v>
      </c>
      <c r="AG141" s="342">
        <f t="shared" si="43"/>
        <v>31.5</v>
      </c>
      <c r="AH141" s="342">
        <f t="shared" si="43"/>
        <v>32.5</v>
      </c>
      <c r="AI141" s="342">
        <f t="shared" si="43"/>
        <v>33.5</v>
      </c>
      <c r="AJ141" s="342">
        <f t="shared" si="43"/>
        <v>34.5</v>
      </c>
      <c r="AK141" s="342">
        <f t="shared" si="43"/>
        <v>35.5</v>
      </c>
      <c r="AL141" s="342">
        <f t="shared" si="43"/>
        <v>36.5</v>
      </c>
      <c r="AM141" s="342">
        <f t="shared" si="43"/>
        <v>37.5</v>
      </c>
      <c r="AN141" s="342">
        <f t="shared" si="43"/>
        <v>38.5</v>
      </c>
      <c r="AO141" s="342">
        <f t="shared" si="43"/>
        <v>39.5</v>
      </c>
      <c r="AP141" s="342">
        <f>AVERAGE(AO140:AP140)</f>
        <v>40.5</v>
      </c>
      <c r="AQ141" s="342">
        <f t="shared" ref="AQ141:AY141" si="44">AVERAGE(AP140:AQ140)</f>
        <v>41.5</v>
      </c>
      <c r="AR141" s="342">
        <f t="shared" si="44"/>
        <v>42.5</v>
      </c>
      <c r="AS141" s="342">
        <f t="shared" si="44"/>
        <v>43.5</v>
      </c>
      <c r="AT141" s="342">
        <f t="shared" si="44"/>
        <v>44.5</v>
      </c>
      <c r="AU141" s="342">
        <f t="shared" si="44"/>
        <v>45.5</v>
      </c>
      <c r="AV141" s="342">
        <f t="shared" si="44"/>
        <v>46.5</v>
      </c>
      <c r="AW141" s="342">
        <f t="shared" si="44"/>
        <v>47.5</v>
      </c>
      <c r="AX141" s="342">
        <f t="shared" si="44"/>
        <v>48.5</v>
      </c>
      <c r="AY141" s="342">
        <f t="shared" si="44"/>
        <v>49.5</v>
      </c>
      <c r="AZ141" s="302"/>
      <c r="BA141" s="302"/>
      <c r="BB141" s="302"/>
      <c r="BC141" s="302"/>
      <c r="BD141" s="302"/>
      <c r="BE141" s="302"/>
      <c r="BF141" s="302"/>
      <c r="BG141" s="302"/>
      <c r="BH141" s="302"/>
      <c r="BI141" s="302"/>
      <c r="BJ141" s="302"/>
      <c r="BK141" s="302"/>
      <c r="BL141" s="302"/>
      <c r="BM141" s="302"/>
      <c r="BN141" s="302"/>
      <c r="BO141" s="302"/>
      <c r="BP141" s="302"/>
      <c r="BQ141" s="302"/>
      <c r="BR141" s="302"/>
      <c r="BS141" s="302"/>
    </row>
    <row r="142" spans="1:71" ht="12.75" hidden="1" x14ac:dyDescent="0.2">
      <c r="A142" s="318"/>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R142" s="302"/>
      <c r="AS142" s="302"/>
      <c r="AT142" s="302"/>
      <c r="AU142" s="302"/>
      <c r="AV142" s="302"/>
      <c r="AW142" s="302"/>
      <c r="AX142" s="302"/>
      <c r="AY142" s="302"/>
      <c r="AZ142" s="302"/>
      <c r="BA142" s="302"/>
      <c r="BB142" s="302"/>
      <c r="BC142" s="302"/>
      <c r="BD142" s="302"/>
      <c r="BE142" s="302"/>
      <c r="BF142" s="302"/>
      <c r="BG142" s="302"/>
      <c r="BH142" s="302"/>
      <c r="BI142" s="302"/>
      <c r="BJ142" s="302"/>
      <c r="BK142" s="302"/>
      <c r="BL142" s="302"/>
      <c r="BM142" s="302"/>
      <c r="BN142" s="302"/>
      <c r="BO142" s="302"/>
      <c r="BP142" s="302"/>
      <c r="BQ142" s="302"/>
      <c r="BR142" s="302"/>
      <c r="BS142" s="302"/>
    </row>
    <row r="143" spans="1:71" ht="12.75" hidden="1" x14ac:dyDescent="0.2">
      <c r="A143" s="318"/>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c r="AA143" s="302"/>
      <c r="AB143" s="302"/>
      <c r="AC143" s="302"/>
      <c r="AD143" s="302"/>
      <c r="AE143" s="302"/>
      <c r="AF143" s="302"/>
      <c r="AG143" s="302"/>
      <c r="AH143" s="302"/>
      <c r="AI143" s="302"/>
      <c r="AJ143" s="302"/>
      <c r="AK143" s="302"/>
      <c r="AL143" s="302"/>
      <c r="AM143" s="302"/>
      <c r="AN143" s="302"/>
      <c r="AO143" s="302"/>
      <c r="AP143" s="302"/>
      <c r="AQ143" s="302"/>
      <c r="AR143" s="302"/>
      <c r="AS143" s="302"/>
      <c r="AT143" s="302"/>
      <c r="AU143" s="302"/>
      <c r="AV143" s="302"/>
      <c r="AW143" s="302"/>
      <c r="AX143" s="302"/>
      <c r="AY143" s="302"/>
      <c r="AZ143" s="302"/>
      <c r="BA143" s="302"/>
      <c r="BB143" s="302"/>
      <c r="BC143" s="302"/>
      <c r="BD143" s="302"/>
      <c r="BE143" s="302"/>
      <c r="BF143" s="302"/>
      <c r="BG143" s="302"/>
      <c r="BH143" s="302"/>
      <c r="BI143" s="302"/>
      <c r="BJ143" s="302"/>
      <c r="BK143" s="302"/>
      <c r="BL143" s="302"/>
      <c r="BM143" s="302"/>
      <c r="BN143" s="302"/>
      <c r="BO143" s="302"/>
      <c r="BP143" s="302"/>
      <c r="BQ143" s="302"/>
      <c r="BR143" s="302"/>
      <c r="BS143" s="302"/>
    </row>
    <row r="144" spans="1:71" ht="12.75" hidden="1" x14ac:dyDescent="0.2">
      <c r="A144" s="318"/>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302"/>
      <c r="BA144" s="302"/>
      <c r="BB144" s="302"/>
      <c r="BC144" s="302"/>
      <c r="BD144" s="302"/>
      <c r="BE144" s="302"/>
      <c r="BF144" s="302"/>
      <c r="BG144" s="302"/>
      <c r="BH144" s="302"/>
      <c r="BI144" s="302"/>
      <c r="BJ144" s="302"/>
      <c r="BK144" s="302"/>
      <c r="BL144" s="302"/>
      <c r="BM144" s="302"/>
      <c r="BN144" s="302"/>
      <c r="BO144" s="302"/>
      <c r="BP144" s="302"/>
      <c r="BQ144" s="302"/>
      <c r="BR144" s="302"/>
      <c r="BS144" s="302"/>
    </row>
    <row r="145" spans="1:71" ht="12.75" hidden="1" x14ac:dyDescent="0.2">
      <c r="A145" s="318"/>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c r="AA145" s="302"/>
      <c r="AB145" s="302"/>
      <c r="AC145" s="302"/>
      <c r="AD145" s="302"/>
      <c r="AE145" s="302"/>
      <c r="AF145" s="302"/>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BF145" s="302"/>
      <c r="BG145" s="302"/>
      <c r="BH145" s="302"/>
      <c r="BI145" s="302"/>
      <c r="BJ145" s="302"/>
      <c r="BK145" s="302"/>
      <c r="BL145" s="302"/>
      <c r="BM145" s="302"/>
      <c r="BN145" s="302"/>
      <c r="BO145" s="302"/>
      <c r="BP145" s="302"/>
      <c r="BQ145" s="302"/>
      <c r="BR145" s="302"/>
      <c r="BS145" s="302"/>
    </row>
    <row r="146" spans="1:71" ht="12.75" hidden="1" x14ac:dyDescent="0.2">
      <c r="A146" s="318"/>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AR146" s="302"/>
      <c r="AS146" s="302"/>
      <c r="AT146" s="302"/>
      <c r="AU146" s="302"/>
      <c r="AV146" s="302"/>
      <c r="AW146" s="302"/>
      <c r="AX146" s="302"/>
      <c r="AY146" s="302"/>
      <c r="AZ146" s="302"/>
      <c r="BA146" s="302"/>
      <c r="BB146" s="302"/>
      <c r="BC146" s="302"/>
      <c r="BD146" s="302"/>
      <c r="BE146" s="302"/>
      <c r="BF146" s="302"/>
      <c r="BG146" s="302"/>
      <c r="BH146" s="302"/>
      <c r="BI146" s="302"/>
      <c r="BJ146" s="302"/>
      <c r="BK146" s="302"/>
      <c r="BL146" s="302"/>
      <c r="BM146" s="302"/>
      <c r="BN146" s="302"/>
      <c r="BO146" s="302"/>
      <c r="BP146" s="302"/>
      <c r="BQ146" s="302"/>
      <c r="BR146" s="302"/>
      <c r="BS146" s="302"/>
    </row>
    <row r="147" spans="1:71" ht="12.75" hidden="1" x14ac:dyDescent="0.2">
      <c r="A147" s="318"/>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c r="AA147" s="302"/>
      <c r="AB147" s="302"/>
      <c r="AC147" s="302"/>
      <c r="AD147" s="302"/>
      <c r="AE147" s="302"/>
      <c r="AF147" s="302"/>
      <c r="AG147" s="302"/>
      <c r="AH147" s="302"/>
      <c r="AI147" s="302"/>
      <c r="AJ147" s="302"/>
      <c r="AK147" s="302"/>
      <c r="AL147" s="302"/>
      <c r="AM147" s="302"/>
      <c r="AN147" s="302"/>
      <c r="AO147" s="302"/>
      <c r="AP147" s="302"/>
      <c r="AQ147" s="302"/>
      <c r="AR147" s="302"/>
      <c r="AS147" s="302"/>
      <c r="AT147" s="302"/>
      <c r="AU147" s="302"/>
      <c r="AV147" s="302"/>
      <c r="AW147" s="302"/>
      <c r="AX147" s="302"/>
      <c r="AY147" s="302"/>
      <c r="AZ147" s="302"/>
      <c r="BA147" s="302"/>
      <c r="BB147" s="302"/>
      <c r="BC147" s="302"/>
      <c r="BD147" s="302"/>
      <c r="BE147" s="302"/>
      <c r="BF147" s="302"/>
      <c r="BG147" s="302"/>
      <c r="BH147" s="302"/>
      <c r="BI147" s="302"/>
      <c r="BJ147" s="302"/>
      <c r="BK147" s="302"/>
      <c r="BL147" s="302"/>
      <c r="BM147" s="302"/>
      <c r="BN147" s="302"/>
      <c r="BO147" s="302"/>
      <c r="BP147" s="302"/>
      <c r="BQ147" s="302"/>
      <c r="BR147" s="302"/>
      <c r="BS147" s="302"/>
    </row>
    <row r="148" spans="1:71" ht="12.75" hidden="1" x14ac:dyDescent="0.2">
      <c r="A148" s="318"/>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c r="AA148" s="302"/>
      <c r="AB148" s="302"/>
      <c r="AC148" s="302"/>
      <c r="AD148" s="302"/>
      <c r="AE148" s="302"/>
      <c r="AF148" s="302"/>
      <c r="AG148" s="302"/>
      <c r="AH148" s="302"/>
      <c r="AI148" s="302"/>
      <c r="AJ148" s="302"/>
      <c r="AK148" s="302"/>
      <c r="AL148" s="302"/>
      <c r="AM148" s="302"/>
      <c r="AN148" s="302"/>
      <c r="AO148" s="302"/>
      <c r="AP148" s="302"/>
      <c r="AQ148" s="302"/>
      <c r="AR148" s="302"/>
      <c r="AS148" s="302"/>
      <c r="AT148" s="302"/>
      <c r="AU148" s="302"/>
      <c r="AV148" s="302"/>
      <c r="AW148" s="302"/>
      <c r="AX148" s="302"/>
      <c r="AY148" s="302"/>
      <c r="AZ148" s="302"/>
      <c r="BA148" s="302"/>
      <c r="BB148" s="302"/>
      <c r="BC148" s="302"/>
      <c r="BD148" s="302"/>
      <c r="BE148" s="302"/>
      <c r="BF148" s="302"/>
      <c r="BG148" s="302"/>
      <c r="BH148" s="302"/>
      <c r="BI148" s="302"/>
      <c r="BJ148" s="302"/>
      <c r="BK148" s="302"/>
      <c r="BL148" s="302"/>
      <c r="BM148" s="302"/>
      <c r="BN148" s="302"/>
      <c r="BO148" s="302"/>
      <c r="BP148" s="302"/>
      <c r="BQ148" s="302"/>
      <c r="BR148" s="302"/>
      <c r="BS148" s="302"/>
    </row>
    <row r="149" spans="1:71" ht="12.75" hidden="1" x14ac:dyDescent="0.2">
      <c r="A149" s="318"/>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c r="AA149" s="302"/>
      <c r="AB149" s="302"/>
      <c r="AC149" s="302"/>
      <c r="AD149" s="302"/>
      <c r="AE149" s="302"/>
      <c r="AF149" s="302"/>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BF149" s="302"/>
      <c r="BG149" s="302"/>
      <c r="BH149" s="302"/>
      <c r="BI149" s="302"/>
      <c r="BJ149" s="302"/>
      <c r="BK149" s="302"/>
      <c r="BL149" s="302"/>
      <c r="BM149" s="302"/>
      <c r="BN149" s="302"/>
      <c r="BO149" s="302"/>
      <c r="BP149" s="302"/>
      <c r="BQ149" s="302"/>
      <c r="BR149" s="302"/>
      <c r="BS149" s="302"/>
    </row>
    <row r="150" spans="1:71" ht="12.75" hidden="1" x14ac:dyDescent="0.2">
      <c r="A150" s="318"/>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c r="AA150" s="302"/>
      <c r="AB150" s="302"/>
      <c r="AC150" s="302"/>
      <c r="AD150" s="302"/>
      <c r="AE150" s="302"/>
      <c r="AF150" s="302"/>
      <c r="AG150" s="302"/>
      <c r="AH150" s="302"/>
      <c r="AI150" s="302"/>
      <c r="AJ150" s="302"/>
      <c r="AK150" s="302"/>
      <c r="AL150" s="302"/>
      <c r="AM150" s="302"/>
      <c r="AN150" s="302"/>
      <c r="AO150" s="302"/>
      <c r="AP150" s="302"/>
      <c r="AQ150" s="302"/>
      <c r="AR150" s="302"/>
      <c r="AS150" s="302"/>
      <c r="AT150" s="302"/>
      <c r="AU150" s="302"/>
      <c r="AV150" s="302"/>
      <c r="AW150" s="302"/>
      <c r="AX150" s="302"/>
      <c r="AY150" s="302"/>
      <c r="AZ150" s="302"/>
      <c r="BA150" s="302"/>
      <c r="BB150" s="302"/>
      <c r="BC150" s="302"/>
      <c r="BD150" s="302"/>
      <c r="BE150" s="302"/>
      <c r="BF150" s="302"/>
      <c r="BG150" s="302"/>
      <c r="BH150" s="302"/>
      <c r="BI150" s="302"/>
      <c r="BJ150" s="302"/>
      <c r="BK150" s="302"/>
      <c r="BL150" s="302"/>
      <c r="BM150" s="302"/>
      <c r="BN150" s="302"/>
      <c r="BO150" s="302"/>
      <c r="BP150" s="302"/>
      <c r="BQ150" s="302"/>
      <c r="BR150" s="302"/>
      <c r="BS150" s="302"/>
    </row>
    <row r="151" spans="1:71" ht="12.75" hidden="1" x14ac:dyDescent="0.2">
      <c r="A151" s="318"/>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c r="AA151" s="302"/>
      <c r="AB151" s="302"/>
      <c r="AC151" s="302"/>
      <c r="AD151" s="302"/>
      <c r="AE151" s="302"/>
      <c r="AF151" s="302"/>
      <c r="AG151" s="302"/>
      <c r="AH151" s="302"/>
      <c r="AI151" s="302"/>
      <c r="AJ151" s="302"/>
      <c r="AK151" s="302"/>
      <c r="AL151" s="302"/>
      <c r="AM151" s="302"/>
      <c r="AN151" s="302"/>
      <c r="AO151" s="302"/>
      <c r="AP151" s="302"/>
      <c r="AQ151" s="302"/>
      <c r="AR151" s="302"/>
      <c r="AS151" s="302"/>
      <c r="AT151" s="302"/>
      <c r="AU151" s="302"/>
      <c r="AV151" s="302"/>
      <c r="AW151" s="302"/>
      <c r="AX151" s="302"/>
      <c r="AY151" s="302"/>
      <c r="AZ151" s="302"/>
      <c r="BA151" s="302"/>
      <c r="BB151" s="302"/>
      <c r="BC151" s="302"/>
      <c r="BD151" s="302"/>
      <c r="BE151" s="302"/>
      <c r="BF151" s="302"/>
      <c r="BG151" s="302"/>
      <c r="BH151" s="302"/>
      <c r="BI151" s="302"/>
      <c r="BJ151" s="302"/>
      <c r="BK151" s="302"/>
      <c r="BL151" s="302"/>
      <c r="BM151" s="302"/>
      <c r="BN151" s="302"/>
      <c r="BO151" s="302"/>
      <c r="BP151" s="302"/>
      <c r="BQ151" s="302"/>
      <c r="BR151" s="302"/>
      <c r="BS151" s="302"/>
    </row>
    <row r="152" spans="1:71" ht="12.75" hidden="1" x14ac:dyDescent="0.2">
      <c r="A152" s="318"/>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c r="AA152" s="302"/>
      <c r="AB152" s="302"/>
      <c r="AC152" s="302"/>
      <c r="AD152" s="302"/>
      <c r="AE152" s="302"/>
      <c r="AF152" s="302"/>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BF152" s="302"/>
      <c r="BG152" s="302"/>
      <c r="BH152" s="302"/>
      <c r="BI152" s="302"/>
      <c r="BJ152" s="302"/>
      <c r="BK152" s="302"/>
      <c r="BL152" s="302"/>
      <c r="BM152" s="302"/>
      <c r="BN152" s="302"/>
      <c r="BO152" s="302"/>
      <c r="BP152" s="302"/>
      <c r="BQ152" s="302"/>
      <c r="BR152" s="302"/>
      <c r="BS152" s="302"/>
    </row>
    <row r="153" spans="1:71" ht="12.75" hidden="1" x14ac:dyDescent="0.2">
      <c r="A153" s="318"/>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c r="AA153" s="302"/>
      <c r="AB153" s="302"/>
      <c r="AC153" s="302"/>
      <c r="AD153" s="302"/>
      <c r="AE153" s="302"/>
      <c r="AF153" s="302"/>
      <c r="AG153" s="302"/>
      <c r="AH153" s="302"/>
      <c r="AI153" s="302"/>
      <c r="AJ153" s="302"/>
      <c r="AK153" s="302"/>
      <c r="AL153" s="302"/>
      <c r="AM153" s="302"/>
      <c r="AN153" s="302"/>
      <c r="AO153" s="302"/>
      <c r="AP153" s="302"/>
      <c r="AQ153" s="302"/>
      <c r="AR153" s="302"/>
      <c r="AS153" s="302"/>
      <c r="AT153" s="302"/>
      <c r="AU153" s="302"/>
      <c r="AV153" s="302"/>
      <c r="AW153" s="302"/>
      <c r="AX153" s="302"/>
      <c r="AY153" s="302"/>
      <c r="AZ153" s="302"/>
      <c r="BA153" s="302"/>
      <c r="BB153" s="302"/>
      <c r="BC153" s="302"/>
      <c r="BD153" s="302"/>
      <c r="BE153" s="302"/>
      <c r="BF153" s="302"/>
      <c r="BG153" s="302"/>
      <c r="BH153" s="302"/>
      <c r="BI153" s="302"/>
      <c r="BJ153" s="302"/>
      <c r="BK153" s="302"/>
      <c r="BL153" s="302"/>
      <c r="BM153" s="302"/>
      <c r="BN153" s="302"/>
      <c r="BO153" s="302"/>
      <c r="BP153" s="302"/>
      <c r="BQ153" s="302"/>
      <c r="BR153" s="302"/>
      <c r="BS153" s="302"/>
    </row>
    <row r="154" spans="1:71" ht="12.75" hidden="1" x14ac:dyDescent="0.2">
      <c r="A154" s="318"/>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c r="AA154" s="302"/>
      <c r="AB154" s="302"/>
      <c r="AC154" s="302"/>
      <c r="AD154" s="302"/>
      <c r="AE154" s="302"/>
      <c r="AF154" s="302"/>
      <c r="AG154" s="302"/>
      <c r="AH154" s="302"/>
      <c r="AI154" s="302"/>
      <c r="AJ154" s="302"/>
      <c r="AK154" s="302"/>
      <c r="AL154" s="302"/>
      <c r="AM154" s="302"/>
      <c r="AN154" s="302"/>
      <c r="AO154" s="302"/>
      <c r="AP154" s="302"/>
      <c r="AQ154" s="302"/>
      <c r="AR154" s="302"/>
      <c r="AS154" s="302"/>
      <c r="AT154" s="302"/>
      <c r="AU154" s="302"/>
      <c r="AV154" s="302"/>
      <c r="AW154" s="302"/>
      <c r="AX154" s="302"/>
      <c r="AY154" s="302"/>
      <c r="AZ154" s="302"/>
      <c r="BA154" s="302"/>
      <c r="BB154" s="302"/>
      <c r="BC154" s="302"/>
      <c r="BD154" s="302"/>
      <c r="BE154" s="302"/>
      <c r="BF154" s="302"/>
      <c r="BG154" s="302"/>
      <c r="BH154" s="302"/>
      <c r="BI154" s="302"/>
      <c r="BJ154" s="302"/>
      <c r="BK154" s="302"/>
      <c r="BL154" s="302"/>
      <c r="BM154" s="302"/>
      <c r="BN154" s="302"/>
      <c r="BO154" s="302"/>
      <c r="BP154" s="302"/>
      <c r="BQ154" s="302"/>
      <c r="BR154" s="302"/>
      <c r="BS154" s="302"/>
    </row>
    <row r="155" spans="1:71" ht="12.75" hidden="1" x14ac:dyDescent="0.2">
      <c r="A155" s="318"/>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c r="AA155" s="302"/>
      <c r="AB155" s="302"/>
      <c r="AC155" s="302"/>
      <c r="AD155" s="302"/>
      <c r="AE155" s="302"/>
      <c r="AF155" s="302"/>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BF155" s="302"/>
      <c r="BG155" s="302"/>
      <c r="BH155" s="302"/>
      <c r="BI155" s="302"/>
      <c r="BJ155" s="302"/>
      <c r="BK155" s="302"/>
      <c r="BL155" s="302"/>
      <c r="BM155" s="302"/>
      <c r="BN155" s="302"/>
      <c r="BO155" s="302"/>
      <c r="BP155" s="302"/>
      <c r="BQ155" s="302"/>
      <c r="BR155" s="302"/>
      <c r="BS155" s="302"/>
    </row>
    <row r="156" spans="1:71" ht="12.75" hidden="1" x14ac:dyDescent="0.2">
      <c r="A156" s="3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c r="Z156" s="297"/>
      <c r="AA156" s="297"/>
      <c r="AB156" s="297"/>
      <c r="AC156" s="297"/>
      <c r="AD156" s="297"/>
      <c r="AE156" s="297"/>
      <c r="AF156" s="297"/>
      <c r="AG156" s="297"/>
      <c r="AH156" s="297"/>
      <c r="AI156" s="297"/>
      <c r="AJ156" s="297"/>
      <c r="AK156" s="297"/>
      <c r="AL156" s="297"/>
      <c r="AM156" s="297"/>
      <c r="AN156" s="297"/>
      <c r="AO156" s="297"/>
      <c r="AP156" s="297"/>
      <c r="AQ156" s="298"/>
      <c r="AR156" s="298"/>
      <c r="AS156" s="298"/>
      <c r="AT156" s="297"/>
      <c r="AU156" s="297"/>
      <c r="AV156" s="297"/>
      <c r="AW156" s="297"/>
      <c r="AX156" s="297"/>
      <c r="AY156" s="297"/>
      <c r="AZ156" s="297"/>
      <c r="BA156" s="297"/>
      <c r="BB156" s="297"/>
      <c r="BC156" s="297"/>
      <c r="BD156" s="297"/>
      <c r="BE156" s="297"/>
      <c r="BF156" s="297"/>
      <c r="BG156" s="297"/>
      <c r="BH156" s="297"/>
      <c r="BI156" s="297"/>
      <c r="BJ156" s="297"/>
      <c r="BK156" s="297"/>
      <c r="BL156" s="297"/>
      <c r="BM156" s="297"/>
      <c r="BN156" s="297"/>
      <c r="BO156" s="297"/>
      <c r="BP156" s="297"/>
      <c r="BQ156" s="297"/>
      <c r="BR156" s="297"/>
      <c r="BS156" s="297"/>
    </row>
    <row r="157" spans="1:71" ht="12.75" hidden="1" x14ac:dyDescent="0.2">
      <c r="A157" s="3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c r="AK157" s="297"/>
      <c r="AL157" s="297"/>
      <c r="AM157" s="297"/>
      <c r="AN157" s="297"/>
      <c r="AO157" s="297"/>
      <c r="AP157" s="297"/>
      <c r="AQ157" s="298"/>
      <c r="AR157" s="298"/>
      <c r="AS157" s="298"/>
      <c r="AT157" s="297"/>
      <c r="AU157" s="297"/>
      <c r="AV157" s="297"/>
      <c r="AW157" s="297"/>
      <c r="AX157" s="297"/>
      <c r="AY157" s="297"/>
      <c r="AZ157" s="297"/>
      <c r="BA157" s="297"/>
      <c r="BB157" s="297"/>
      <c r="BC157" s="297"/>
      <c r="BD157" s="297"/>
      <c r="BE157" s="297"/>
      <c r="BF157" s="297"/>
      <c r="BG157" s="297"/>
      <c r="BH157" s="297"/>
      <c r="BI157" s="297"/>
      <c r="BJ157" s="297"/>
      <c r="BK157" s="297"/>
      <c r="BL157" s="297"/>
      <c r="BM157" s="297"/>
      <c r="BN157" s="297"/>
      <c r="BO157" s="297"/>
      <c r="BP157" s="297"/>
      <c r="BQ157" s="297"/>
      <c r="BR157" s="297"/>
      <c r="BS157" s="297"/>
    </row>
    <row r="158" spans="1:71" ht="12.75" hidden="1" x14ac:dyDescent="0.2">
      <c r="A158" s="3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c r="AK158" s="297"/>
      <c r="AL158" s="297"/>
      <c r="AM158" s="297"/>
      <c r="AN158" s="297"/>
      <c r="AO158" s="297"/>
      <c r="AP158" s="297"/>
      <c r="AQ158" s="298"/>
      <c r="AR158" s="298"/>
      <c r="AS158" s="298"/>
      <c r="AT158" s="297"/>
      <c r="AU158" s="297"/>
      <c r="AV158" s="297"/>
      <c r="AW158" s="297"/>
      <c r="AX158" s="297"/>
      <c r="AY158" s="297"/>
      <c r="AZ158" s="297"/>
      <c r="BA158" s="297"/>
      <c r="BB158" s="297"/>
      <c r="BC158" s="297"/>
      <c r="BD158" s="297"/>
      <c r="BE158" s="297"/>
      <c r="BF158" s="297"/>
      <c r="BG158" s="297"/>
      <c r="BH158" s="297"/>
      <c r="BI158" s="297"/>
      <c r="BJ158" s="297"/>
      <c r="BK158" s="297"/>
      <c r="BL158" s="297"/>
      <c r="BM158" s="297"/>
      <c r="BN158" s="297"/>
      <c r="BO158" s="297"/>
      <c r="BP158" s="297"/>
      <c r="BQ158" s="297"/>
      <c r="BR158" s="297"/>
      <c r="BS158" s="297"/>
    </row>
    <row r="159" spans="1:71" ht="12.75" x14ac:dyDescent="0.2">
      <c r="A159" s="303"/>
      <c r="B159" s="297"/>
      <c r="C159" s="297"/>
      <c r="D159" s="297"/>
      <c r="E159" s="297"/>
      <c r="F159" s="297"/>
      <c r="G159" s="297"/>
      <c r="H159" s="297"/>
      <c r="I159" s="297"/>
      <c r="J159" s="297"/>
      <c r="K159" s="297"/>
      <c r="L159" s="297"/>
      <c r="M159" s="297"/>
      <c r="N159" s="297"/>
      <c r="O159" s="297"/>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c r="AK159" s="297"/>
      <c r="AL159" s="297"/>
      <c r="AM159" s="297"/>
      <c r="AN159" s="297"/>
      <c r="AO159" s="297"/>
      <c r="AP159" s="297"/>
      <c r="AQ159" s="298"/>
      <c r="AR159" s="298"/>
      <c r="AS159" s="298"/>
      <c r="AT159" s="297"/>
      <c r="AU159" s="297"/>
      <c r="AV159" s="297"/>
      <c r="AW159" s="297"/>
      <c r="AX159" s="297"/>
      <c r="AY159" s="297"/>
      <c r="AZ159" s="297"/>
      <c r="BA159" s="297"/>
      <c r="BB159" s="297"/>
      <c r="BC159" s="297"/>
      <c r="BD159" s="297"/>
      <c r="BE159" s="297"/>
      <c r="BF159" s="297"/>
      <c r="BG159" s="297"/>
      <c r="BH159" s="297"/>
      <c r="BI159" s="297"/>
      <c r="BJ159" s="297"/>
      <c r="BK159" s="297"/>
      <c r="BL159" s="297"/>
      <c r="BM159" s="297"/>
      <c r="BN159" s="297"/>
      <c r="BO159" s="297"/>
      <c r="BP159" s="297"/>
      <c r="BQ159" s="297"/>
      <c r="BR159" s="297"/>
      <c r="BS159" s="297"/>
    </row>
    <row r="160" spans="1:71" ht="12.75" x14ac:dyDescent="0.2">
      <c r="A160" s="303"/>
      <c r="B160" s="297"/>
      <c r="C160" s="297"/>
      <c r="D160" s="297"/>
      <c r="E160" s="297"/>
      <c r="F160" s="297"/>
      <c r="G160" s="297"/>
      <c r="H160" s="297"/>
      <c r="I160" s="297"/>
      <c r="J160" s="297"/>
      <c r="K160" s="297"/>
      <c r="L160" s="297"/>
      <c r="M160" s="297"/>
      <c r="N160" s="297"/>
      <c r="O160" s="297"/>
      <c r="P160" s="297"/>
      <c r="Q160" s="297"/>
      <c r="R160" s="297"/>
      <c r="S160" s="297"/>
      <c r="T160" s="297"/>
      <c r="U160" s="297"/>
      <c r="V160" s="297"/>
      <c r="W160" s="297"/>
      <c r="X160" s="297"/>
      <c r="Y160" s="297"/>
      <c r="Z160" s="297"/>
      <c r="AA160" s="297"/>
      <c r="AB160" s="297"/>
      <c r="AC160" s="297"/>
      <c r="AD160" s="297"/>
      <c r="AE160" s="297"/>
      <c r="AF160" s="297"/>
      <c r="AG160" s="297"/>
      <c r="AH160" s="297"/>
      <c r="AI160" s="297"/>
      <c r="AJ160" s="297"/>
      <c r="AK160" s="297"/>
      <c r="AL160" s="297"/>
      <c r="AM160" s="297"/>
      <c r="AN160" s="297"/>
      <c r="AO160" s="297"/>
      <c r="AP160" s="297"/>
      <c r="AQ160" s="298"/>
      <c r="AR160" s="298"/>
      <c r="AS160" s="298"/>
      <c r="AT160" s="297"/>
      <c r="AU160" s="297"/>
      <c r="AV160" s="297"/>
      <c r="AW160" s="297"/>
      <c r="AX160" s="297"/>
      <c r="AY160" s="297"/>
      <c r="AZ160" s="297"/>
      <c r="BA160" s="297"/>
      <c r="BB160" s="297"/>
      <c r="BC160" s="297"/>
      <c r="BD160" s="297"/>
      <c r="BE160" s="297"/>
      <c r="BF160" s="297"/>
      <c r="BG160" s="297"/>
      <c r="BH160" s="297"/>
      <c r="BI160" s="297"/>
      <c r="BJ160" s="297"/>
      <c r="BK160" s="297"/>
      <c r="BL160" s="297"/>
      <c r="BM160" s="297"/>
      <c r="BN160" s="297"/>
      <c r="BO160" s="297"/>
      <c r="BP160" s="297"/>
      <c r="BQ160" s="297"/>
      <c r="BR160" s="297"/>
      <c r="BS160" s="297"/>
    </row>
    <row r="161" spans="1:71" ht="12.75" x14ac:dyDescent="0.2">
      <c r="A161" s="303"/>
      <c r="B161" s="297"/>
      <c r="C161" s="297"/>
      <c r="D161" s="297"/>
      <c r="E161" s="297"/>
      <c r="F161" s="297"/>
      <c r="G161" s="297"/>
      <c r="H161" s="297"/>
      <c r="I161" s="297"/>
      <c r="J161" s="297"/>
      <c r="K161" s="297"/>
      <c r="L161" s="297"/>
      <c r="M161" s="297"/>
      <c r="N161" s="297"/>
      <c r="O161" s="297"/>
      <c r="P161" s="297"/>
      <c r="Q161" s="297"/>
      <c r="R161" s="297"/>
      <c r="S161" s="297"/>
      <c r="T161" s="297"/>
      <c r="U161" s="297"/>
      <c r="V161" s="297"/>
      <c r="W161" s="297"/>
      <c r="X161" s="297"/>
      <c r="Y161" s="297"/>
      <c r="Z161" s="297"/>
      <c r="AA161" s="297"/>
      <c r="AB161" s="297"/>
      <c r="AC161" s="297"/>
      <c r="AD161" s="297"/>
      <c r="AE161" s="297"/>
      <c r="AF161" s="297"/>
      <c r="AG161" s="297"/>
      <c r="AH161" s="297"/>
      <c r="AI161" s="297"/>
      <c r="AJ161" s="297"/>
      <c r="AK161" s="297"/>
      <c r="AL161" s="297"/>
      <c r="AM161" s="297"/>
      <c r="AN161" s="297"/>
      <c r="AO161" s="297"/>
      <c r="AP161" s="297"/>
      <c r="AQ161" s="298"/>
      <c r="AR161" s="298"/>
      <c r="AS161" s="298"/>
      <c r="AT161" s="297"/>
      <c r="AU161" s="297"/>
      <c r="AV161" s="297"/>
      <c r="AW161" s="297"/>
      <c r="AX161" s="297"/>
      <c r="AY161" s="297"/>
      <c r="AZ161" s="297"/>
      <c r="BA161" s="297"/>
      <c r="BB161" s="297"/>
      <c r="BC161" s="297"/>
      <c r="BD161" s="297"/>
      <c r="BE161" s="297"/>
      <c r="BF161" s="297"/>
      <c r="BG161" s="297"/>
      <c r="BH161" s="297"/>
      <c r="BI161" s="297"/>
      <c r="BJ161" s="297"/>
      <c r="BK161" s="297"/>
      <c r="BL161" s="297"/>
      <c r="BM161" s="297"/>
      <c r="BN161" s="297"/>
      <c r="BO161" s="297"/>
      <c r="BP161" s="297"/>
      <c r="BQ161" s="297"/>
      <c r="BR161" s="297"/>
      <c r="BS161" s="297"/>
    </row>
    <row r="162" spans="1:71" ht="12.75" x14ac:dyDescent="0.2">
      <c r="A162" s="303"/>
      <c r="B162" s="297"/>
      <c r="C162" s="297"/>
      <c r="D162" s="297"/>
      <c r="E162" s="297"/>
      <c r="F162" s="297"/>
      <c r="G162" s="297"/>
      <c r="H162" s="297"/>
      <c r="I162" s="297"/>
      <c r="J162" s="297"/>
      <c r="K162" s="297"/>
      <c r="L162" s="297"/>
      <c r="M162" s="297"/>
      <c r="N162" s="297"/>
      <c r="O162" s="297"/>
      <c r="P162" s="297"/>
      <c r="Q162" s="297"/>
      <c r="R162" s="297"/>
      <c r="S162" s="297"/>
      <c r="T162" s="297"/>
      <c r="U162" s="297"/>
      <c r="V162" s="297"/>
      <c r="W162" s="297"/>
      <c r="X162" s="297"/>
      <c r="Y162" s="297"/>
      <c r="Z162" s="297"/>
      <c r="AA162" s="297"/>
      <c r="AB162" s="297"/>
      <c r="AC162" s="297"/>
      <c r="AD162" s="297"/>
      <c r="AE162" s="297"/>
      <c r="AF162" s="297"/>
      <c r="AG162" s="297"/>
      <c r="AH162" s="297"/>
      <c r="AI162" s="297"/>
      <c r="AJ162" s="297"/>
      <c r="AK162" s="297"/>
      <c r="AL162" s="297"/>
      <c r="AM162" s="297"/>
      <c r="AN162" s="297"/>
      <c r="AO162" s="297"/>
      <c r="AP162" s="297"/>
      <c r="AQ162" s="298"/>
      <c r="AR162" s="298"/>
      <c r="AS162" s="298"/>
      <c r="AT162" s="297"/>
      <c r="AU162" s="297"/>
      <c r="AV162" s="297"/>
      <c r="AW162" s="297"/>
      <c r="AX162" s="297"/>
      <c r="AY162" s="297"/>
      <c r="AZ162" s="297"/>
      <c r="BA162" s="297"/>
      <c r="BB162" s="297"/>
      <c r="BC162" s="297"/>
      <c r="BD162" s="297"/>
      <c r="BE162" s="297"/>
      <c r="BF162" s="297"/>
      <c r="BG162" s="297"/>
      <c r="BH162" s="297"/>
      <c r="BI162" s="297"/>
      <c r="BJ162" s="297"/>
      <c r="BK162" s="297"/>
      <c r="BL162" s="297"/>
      <c r="BM162" s="297"/>
      <c r="BN162" s="297"/>
      <c r="BO162" s="297"/>
      <c r="BP162" s="297"/>
      <c r="BQ162" s="297"/>
      <c r="BR162" s="297"/>
      <c r="BS162" s="297"/>
    </row>
    <row r="163" spans="1:71" ht="12.75" x14ac:dyDescent="0.2">
      <c r="A163" s="303"/>
      <c r="B163" s="297"/>
      <c r="C163" s="297"/>
      <c r="D163" s="297"/>
      <c r="E163" s="297"/>
      <c r="F163" s="297"/>
      <c r="G163" s="297"/>
      <c r="H163" s="297"/>
      <c r="I163" s="297"/>
      <c r="J163" s="297"/>
      <c r="K163" s="297"/>
      <c r="L163" s="297"/>
      <c r="M163" s="297"/>
      <c r="N163" s="297"/>
      <c r="O163" s="297"/>
      <c r="P163" s="297"/>
      <c r="Q163" s="297"/>
      <c r="R163" s="297"/>
      <c r="S163" s="297"/>
      <c r="T163" s="297"/>
      <c r="U163" s="297"/>
      <c r="V163" s="297"/>
      <c r="W163" s="297"/>
      <c r="X163" s="297"/>
      <c r="Y163" s="297"/>
      <c r="Z163" s="297"/>
      <c r="AA163" s="297"/>
      <c r="AB163" s="297"/>
      <c r="AC163" s="297"/>
      <c r="AD163" s="297"/>
      <c r="AE163" s="297"/>
      <c r="AF163" s="297"/>
      <c r="AG163" s="297"/>
      <c r="AH163" s="297"/>
      <c r="AI163" s="297"/>
      <c r="AJ163" s="297"/>
      <c r="AK163" s="297"/>
      <c r="AL163" s="297"/>
      <c r="AM163" s="297"/>
      <c r="AN163" s="297"/>
      <c r="AO163" s="297"/>
      <c r="AP163" s="297"/>
      <c r="AQ163" s="298"/>
      <c r="AR163" s="298"/>
      <c r="AS163" s="298"/>
      <c r="AT163" s="297"/>
      <c r="AU163" s="297"/>
      <c r="AV163" s="297"/>
      <c r="AW163" s="297"/>
      <c r="AX163" s="297"/>
      <c r="AY163" s="297"/>
      <c r="AZ163" s="297"/>
      <c r="BA163" s="297"/>
      <c r="BB163" s="297"/>
      <c r="BC163" s="297"/>
      <c r="BD163" s="297"/>
      <c r="BE163" s="297"/>
      <c r="BF163" s="297"/>
      <c r="BG163" s="297"/>
      <c r="BH163" s="297"/>
      <c r="BI163" s="297"/>
      <c r="BJ163" s="297"/>
      <c r="BK163" s="297"/>
      <c r="BL163" s="297"/>
      <c r="BM163" s="297"/>
      <c r="BN163" s="297"/>
      <c r="BO163" s="297"/>
      <c r="BP163" s="297"/>
      <c r="BQ163" s="297"/>
      <c r="BR163" s="297"/>
      <c r="BS163" s="297"/>
    </row>
    <row r="164" spans="1:71" ht="12.75" x14ac:dyDescent="0.2">
      <c r="A164" s="303"/>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7"/>
      <c r="AK164" s="297"/>
      <c r="AL164" s="297"/>
      <c r="AM164" s="297"/>
      <c r="AN164" s="297"/>
      <c r="AO164" s="297"/>
      <c r="AP164" s="297"/>
      <c r="AQ164" s="298"/>
      <c r="AR164" s="298"/>
      <c r="AS164" s="298"/>
      <c r="AT164" s="297"/>
      <c r="AU164" s="297"/>
      <c r="AV164" s="297"/>
      <c r="AW164" s="297"/>
      <c r="AX164" s="297"/>
      <c r="AY164" s="297"/>
      <c r="AZ164" s="297"/>
      <c r="BA164" s="297"/>
      <c r="BB164" s="297"/>
      <c r="BC164" s="297"/>
      <c r="BD164" s="297"/>
      <c r="BE164" s="297"/>
      <c r="BF164" s="297"/>
      <c r="BG164" s="297"/>
      <c r="BH164" s="297"/>
      <c r="BI164" s="297"/>
      <c r="BJ164" s="297"/>
      <c r="BK164" s="297"/>
      <c r="BL164" s="297"/>
      <c r="BM164" s="297"/>
      <c r="BN164" s="297"/>
      <c r="BO164" s="297"/>
      <c r="BP164" s="297"/>
      <c r="BQ164" s="297"/>
      <c r="BR164" s="297"/>
      <c r="BS164" s="297"/>
    </row>
    <row r="165" spans="1:71" ht="12.75" x14ac:dyDescent="0.2">
      <c r="A165" s="303"/>
      <c r="B165" s="297"/>
      <c r="C165" s="297"/>
      <c r="D165" s="297"/>
      <c r="E165" s="297"/>
      <c r="F165" s="297"/>
      <c r="G165" s="297"/>
      <c r="H165" s="297"/>
      <c r="I165" s="297"/>
      <c r="J165" s="297"/>
      <c r="K165" s="297"/>
      <c r="L165" s="297"/>
      <c r="M165" s="297"/>
      <c r="N165" s="297"/>
      <c r="O165" s="297"/>
      <c r="P165" s="297"/>
      <c r="Q165" s="297"/>
      <c r="R165" s="297"/>
      <c r="S165" s="297"/>
      <c r="T165" s="297"/>
      <c r="U165" s="297"/>
      <c r="V165" s="297"/>
      <c r="W165" s="297"/>
      <c r="X165" s="297"/>
      <c r="Y165" s="297"/>
      <c r="Z165" s="297"/>
      <c r="AA165" s="297"/>
      <c r="AB165" s="297"/>
      <c r="AC165" s="297"/>
      <c r="AD165" s="297"/>
      <c r="AE165" s="297"/>
      <c r="AF165" s="297"/>
      <c r="AG165" s="297"/>
      <c r="AH165" s="297"/>
      <c r="AI165" s="297"/>
      <c r="AJ165" s="297"/>
      <c r="AK165" s="297"/>
      <c r="AL165" s="297"/>
      <c r="AM165" s="297"/>
      <c r="AN165" s="297"/>
      <c r="AO165" s="297"/>
      <c r="AP165" s="297"/>
      <c r="AQ165" s="298"/>
      <c r="AR165" s="298"/>
      <c r="AS165" s="298"/>
      <c r="AT165" s="297"/>
      <c r="AU165" s="297"/>
      <c r="AV165" s="297"/>
      <c r="AW165" s="297"/>
      <c r="AX165" s="297"/>
      <c r="AY165" s="297"/>
      <c r="AZ165" s="297"/>
      <c r="BA165" s="297"/>
      <c r="BB165" s="297"/>
      <c r="BC165" s="297"/>
      <c r="BD165" s="297"/>
      <c r="BE165" s="297"/>
      <c r="BF165" s="297"/>
      <c r="BG165" s="297"/>
      <c r="BH165" s="297"/>
      <c r="BI165" s="297"/>
      <c r="BJ165" s="297"/>
      <c r="BK165" s="297"/>
      <c r="BL165" s="297"/>
      <c r="BM165" s="297"/>
      <c r="BN165" s="297"/>
      <c r="BO165" s="297"/>
      <c r="BP165" s="297"/>
      <c r="BQ165" s="297"/>
      <c r="BR165" s="297"/>
      <c r="BS165" s="297"/>
    </row>
    <row r="166" spans="1:71" ht="12.75" x14ac:dyDescent="0.2">
      <c r="A166" s="303"/>
      <c r="B166" s="297"/>
      <c r="C166" s="297"/>
      <c r="D166" s="297"/>
      <c r="E166" s="297"/>
      <c r="F166" s="297"/>
      <c r="G166" s="297"/>
      <c r="H166" s="297"/>
      <c r="I166" s="297"/>
      <c r="J166" s="297"/>
      <c r="K166" s="297"/>
      <c r="L166" s="297"/>
      <c r="M166" s="297"/>
      <c r="N166" s="297"/>
      <c r="O166" s="297"/>
      <c r="P166" s="297"/>
      <c r="Q166" s="297"/>
      <c r="R166" s="297"/>
      <c r="S166" s="297"/>
      <c r="T166" s="297"/>
      <c r="U166" s="297"/>
      <c r="V166" s="297"/>
      <c r="W166" s="297"/>
      <c r="X166" s="297"/>
      <c r="Y166" s="297"/>
      <c r="Z166" s="297"/>
      <c r="AA166" s="297"/>
      <c r="AB166" s="297"/>
      <c r="AC166" s="297"/>
      <c r="AD166" s="297"/>
      <c r="AE166" s="297"/>
      <c r="AF166" s="297"/>
      <c r="AG166" s="297"/>
      <c r="AH166" s="297"/>
      <c r="AI166" s="297"/>
      <c r="AJ166" s="297"/>
      <c r="AK166" s="297"/>
      <c r="AL166" s="297"/>
      <c r="AM166" s="297"/>
      <c r="AN166" s="297"/>
      <c r="AO166" s="297"/>
      <c r="AP166" s="297"/>
      <c r="AQ166" s="298"/>
      <c r="AR166" s="298"/>
      <c r="AS166" s="298"/>
      <c r="AT166" s="297"/>
      <c r="AU166" s="297"/>
      <c r="AV166" s="297"/>
      <c r="AW166" s="297"/>
      <c r="AX166" s="297"/>
      <c r="AY166" s="297"/>
      <c r="AZ166" s="297"/>
      <c r="BA166" s="297"/>
      <c r="BB166" s="297"/>
      <c r="BC166" s="297"/>
      <c r="BD166" s="297"/>
      <c r="BE166" s="297"/>
      <c r="BF166" s="297"/>
      <c r="BG166" s="297"/>
      <c r="BH166" s="297"/>
      <c r="BI166" s="297"/>
      <c r="BJ166" s="297"/>
      <c r="BK166" s="297"/>
      <c r="BL166" s="297"/>
      <c r="BM166" s="297"/>
      <c r="BN166" s="297"/>
      <c r="BO166" s="297"/>
      <c r="BP166" s="297"/>
      <c r="BQ166" s="297"/>
      <c r="BR166" s="297"/>
      <c r="BS166" s="297"/>
    </row>
    <row r="167" spans="1:71" ht="12.75" x14ac:dyDescent="0.2">
      <c r="A167" s="303"/>
      <c r="B167" s="297"/>
      <c r="C167" s="297"/>
      <c r="D167" s="297"/>
      <c r="E167" s="297"/>
      <c r="F167" s="297"/>
      <c r="G167" s="297"/>
      <c r="H167" s="297"/>
      <c r="I167" s="297"/>
      <c r="J167" s="297"/>
      <c r="K167" s="297"/>
      <c r="L167" s="297"/>
      <c r="M167" s="297"/>
      <c r="N167" s="297"/>
      <c r="O167" s="297"/>
      <c r="P167" s="297"/>
      <c r="Q167" s="297"/>
      <c r="R167" s="297"/>
      <c r="S167" s="297"/>
      <c r="T167" s="297"/>
      <c r="U167" s="297"/>
      <c r="V167" s="297"/>
      <c r="W167" s="297"/>
      <c r="X167" s="297"/>
      <c r="Y167" s="297"/>
      <c r="Z167" s="297"/>
      <c r="AA167" s="297"/>
      <c r="AB167" s="297"/>
      <c r="AC167" s="297"/>
      <c r="AD167" s="297"/>
      <c r="AE167" s="297"/>
      <c r="AF167" s="297"/>
      <c r="AG167" s="297"/>
      <c r="AH167" s="297"/>
      <c r="AI167" s="297"/>
      <c r="AJ167" s="297"/>
      <c r="AK167" s="297"/>
      <c r="AL167" s="297"/>
      <c r="AM167" s="297"/>
      <c r="AN167" s="297"/>
      <c r="AO167" s="297"/>
      <c r="AP167" s="297"/>
      <c r="AQ167" s="298"/>
      <c r="AR167" s="298"/>
      <c r="AS167" s="298"/>
      <c r="AT167" s="297"/>
      <c r="AU167" s="297"/>
      <c r="AV167" s="297"/>
      <c r="AW167" s="297"/>
      <c r="AX167" s="297"/>
      <c r="AY167" s="297"/>
      <c r="AZ167" s="297"/>
      <c r="BA167" s="297"/>
      <c r="BB167" s="297"/>
      <c r="BC167" s="297"/>
      <c r="BD167" s="297"/>
      <c r="BE167" s="297"/>
      <c r="BF167" s="297"/>
      <c r="BG167" s="297"/>
      <c r="BH167" s="297"/>
      <c r="BI167" s="297"/>
      <c r="BJ167" s="297"/>
      <c r="BK167" s="297"/>
      <c r="BL167" s="297"/>
      <c r="BM167" s="297"/>
      <c r="BN167" s="297"/>
      <c r="BO167" s="297"/>
      <c r="BP167" s="297"/>
      <c r="BQ167" s="297"/>
      <c r="BR167" s="297"/>
      <c r="BS167" s="297"/>
    </row>
    <row r="168" spans="1:71" ht="12.75" x14ac:dyDescent="0.2">
      <c r="A168" s="303"/>
      <c r="B168" s="297"/>
      <c r="C168" s="297"/>
      <c r="D168" s="297"/>
      <c r="E168" s="297"/>
      <c r="F168" s="297"/>
      <c r="G168" s="297"/>
      <c r="H168" s="297"/>
      <c r="I168" s="297"/>
      <c r="J168" s="297"/>
      <c r="K168" s="297"/>
      <c r="L168" s="297"/>
      <c r="M168" s="297"/>
      <c r="N168" s="297"/>
      <c r="O168" s="297"/>
      <c r="P168" s="297"/>
      <c r="Q168" s="297"/>
      <c r="R168" s="297"/>
      <c r="S168" s="297"/>
      <c r="T168" s="297"/>
      <c r="U168" s="297"/>
      <c r="V168" s="297"/>
      <c r="W168" s="297"/>
      <c r="X168" s="297"/>
      <c r="Y168" s="297"/>
      <c r="Z168" s="297"/>
      <c r="AA168" s="297"/>
      <c r="AB168" s="297"/>
      <c r="AC168" s="297"/>
      <c r="AD168" s="297"/>
      <c r="AE168" s="297"/>
      <c r="AF168" s="297"/>
      <c r="AG168" s="297"/>
      <c r="AH168" s="297"/>
      <c r="AI168" s="297"/>
      <c r="AJ168" s="297"/>
      <c r="AK168" s="297"/>
      <c r="AL168" s="297"/>
      <c r="AM168" s="297"/>
      <c r="AN168" s="297"/>
      <c r="AO168" s="297"/>
      <c r="AP168" s="297"/>
      <c r="AQ168" s="298"/>
      <c r="AR168" s="298"/>
      <c r="AS168" s="298"/>
      <c r="AT168" s="297"/>
      <c r="AU168" s="297"/>
      <c r="AV168" s="297"/>
      <c r="AW168" s="297"/>
      <c r="AX168" s="297"/>
      <c r="AY168" s="297"/>
      <c r="AZ168" s="297"/>
      <c r="BA168" s="297"/>
      <c r="BB168" s="297"/>
      <c r="BC168" s="297"/>
      <c r="BD168" s="297"/>
      <c r="BE168" s="297"/>
      <c r="BF168" s="297"/>
      <c r="BG168" s="297"/>
      <c r="BH168" s="297"/>
      <c r="BI168" s="297"/>
      <c r="BJ168" s="297"/>
      <c r="BK168" s="297"/>
      <c r="BL168" s="297"/>
      <c r="BM168" s="297"/>
      <c r="BN168" s="297"/>
      <c r="BO168" s="297"/>
      <c r="BP168" s="297"/>
      <c r="BQ168" s="297"/>
      <c r="BR168" s="297"/>
      <c r="BS168" s="297"/>
    </row>
    <row r="169" spans="1:71" ht="12.75" x14ac:dyDescent="0.2">
      <c r="A169" s="303"/>
      <c r="B169" s="297"/>
      <c r="C169" s="297"/>
      <c r="D169" s="297"/>
      <c r="E169" s="297"/>
      <c r="F169" s="297"/>
      <c r="G169" s="297"/>
      <c r="H169" s="297"/>
      <c r="I169" s="297"/>
      <c r="J169" s="297"/>
      <c r="K169" s="297"/>
      <c r="L169" s="297"/>
      <c r="M169" s="297"/>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8"/>
      <c r="AR169" s="298"/>
      <c r="AS169" s="298"/>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row>
    <row r="170" spans="1:71" ht="12.75" x14ac:dyDescent="0.2">
      <c r="A170" s="303"/>
      <c r="B170" s="297"/>
      <c r="C170" s="297"/>
      <c r="D170" s="297"/>
      <c r="E170" s="297"/>
      <c r="F170" s="297"/>
      <c r="G170" s="297"/>
      <c r="H170" s="297"/>
      <c r="I170" s="297"/>
      <c r="J170" s="297"/>
      <c r="K170" s="297"/>
      <c r="L170" s="297"/>
      <c r="M170" s="297"/>
      <c r="N170" s="297"/>
      <c r="O170" s="297"/>
      <c r="P170" s="297"/>
      <c r="Q170" s="297"/>
      <c r="R170" s="297"/>
      <c r="S170" s="297"/>
      <c r="T170" s="297"/>
      <c r="U170" s="297"/>
      <c r="V170" s="297"/>
      <c r="W170" s="297"/>
      <c r="X170" s="297"/>
      <c r="Y170" s="297"/>
      <c r="Z170" s="297"/>
      <c r="AA170" s="297"/>
      <c r="AB170" s="297"/>
      <c r="AC170" s="297"/>
      <c r="AD170" s="297"/>
      <c r="AE170" s="297"/>
      <c r="AF170" s="297"/>
      <c r="AG170" s="297"/>
      <c r="AH170" s="297"/>
      <c r="AI170" s="297"/>
      <c r="AJ170" s="297"/>
      <c r="AK170" s="297"/>
      <c r="AL170" s="297"/>
      <c r="AM170" s="297"/>
      <c r="AN170" s="297"/>
      <c r="AO170" s="297"/>
      <c r="AP170" s="297"/>
      <c r="AQ170" s="298"/>
      <c r="AR170" s="298"/>
      <c r="AS170" s="298"/>
      <c r="AT170" s="297"/>
      <c r="AU170" s="297"/>
      <c r="AV170" s="297"/>
      <c r="AW170" s="297"/>
      <c r="AX170" s="297"/>
      <c r="AY170" s="297"/>
      <c r="AZ170" s="297"/>
      <c r="BA170" s="297"/>
      <c r="BB170" s="297"/>
      <c r="BC170" s="297"/>
      <c r="BD170" s="297"/>
      <c r="BE170" s="297"/>
      <c r="BF170" s="297"/>
      <c r="BG170" s="297"/>
      <c r="BH170" s="297"/>
      <c r="BI170" s="297"/>
      <c r="BJ170" s="297"/>
      <c r="BK170" s="297"/>
      <c r="BL170" s="297"/>
      <c r="BM170" s="297"/>
      <c r="BN170" s="297"/>
      <c r="BO170" s="297"/>
      <c r="BP170" s="297"/>
      <c r="BQ170" s="297"/>
      <c r="BR170" s="297"/>
      <c r="BS170" s="297"/>
    </row>
    <row r="171" spans="1:71" ht="12.75" x14ac:dyDescent="0.2">
      <c r="A171" s="303"/>
      <c r="B171" s="297"/>
      <c r="C171" s="297"/>
      <c r="D171" s="297"/>
      <c r="E171" s="297"/>
      <c r="F171" s="297"/>
      <c r="G171" s="297"/>
      <c r="H171" s="297"/>
      <c r="I171" s="297"/>
      <c r="J171" s="297"/>
      <c r="K171" s="297"/>
      <c r="L171" s="297"/>
      <c r="M171" s="297"/>
      <c r="N171" s="297"/>
      <c r="O171" s="297"/>
      <c r="P171" s="297"/>
      <c r="Q171" s="297"/>
      <c r="R171" s="297"/>
      <c r="S171" s="297"/>
      <c r="T171" s="297"/>
      <c r="U171" s="297"/>
      <c r="V171" s="297"/>
      <c r="W171" s="297"/>
      <c r="X171" s="297"/>
      <c r="Y171" s="297"/>
      <c r="Z171" s="297"/>
      <c r="AA171" s="297"/>
      <c r="AB171" s="297"/>
      <c r="AC171" s="297"/>
      <c r="AD171" s="297"/>
      <c r="AE171" s="297"/>
      <c r="AF171" s="297"/>
      <c r="AG171" s="297"/>
      <c r="AH171" s="297"/>
      <c r="AI171" s="297"/>
      <c r="AJ171" s="297"/>
      <c r="AK171" s="297"/>
      <c r="AL171" s="297"/>
      <c r="AM171" s="297"/>
      <c r="AN171" s="297"/>
      <c r="AO171" s="297"/>
      <c r="AP171" s="297"/>
      <c r="AQ171" s="298"/>
      <c r="AR171" s="298"/>
      <c r="AS171" s="298"/>
      <c r="AT171" s="297"/>
      <c r="AU171" s="297"/>
      <c r="AV171" s="297"/>
      <c r="AW171" s="297"/>
      <c r="AX171" s="297"/>
      <c r="AY171" s="297"/>
      <c r="AZ171" s="297"/>
      <c r="BA171" s="297"/>
      <c r="BB171" s="297"/>
      <c r="BC171" s="297"/>
      <c r="BD171" s="297"/>
      <c r="BE171" s="297"/>
      <c r="BF171" s="297"/>
      <c r="BG171" s="297"/>
      <c r="BH171" s="297"/>
      <c r="BI171" s="297"/>
      <c r="BJ171" s="297"/>
      <c r="BK171" s="297"/>
      <c r="BL171" s="297"/>
      <c r="BM171" s="297"/>
      <c r="BN171" s="297"/>
      <c r="BO171" s="297"/>
      <c r="BP171" s="297"/>
      <c r="BQ171" s="297"/>
      <c r="BR171" s="297"/>
      <c r="BS171" s="297"/>
    </row>
    <row r="172" spans="1:71" ht="12.75" x14ac:dyDescent="0.2">
      <c r="A172" s="303"/>
      <c r="B172" s="297"/>
      <c r="C172" s="297"/>
      <c r="D172" s="297"/>
      <c r="E172" s="297"/>
      <c r="F172" s="297"/>
      <c r="G172" s="297"/>
      <c r="H172" s="297"/>
      <c r="I172" s="297"/>
      <c r="J172" s="297"/>
      <c r="K172" s="297"/>
      <c r="L172" s="297"/>
      <c r="M172" s="297"/>
      <c r="N172" s="297"/>
      <c r="O172" s="297"/>
      <c r="P172" s="297"/>
      <c r="Q172" s="297"/>
      <c r="R172" s="297"/>
      <c r="S172" s="297"/>
      <c r="T172" s="297"/>
      <c r="U172" s="297"/>
      <c r="V172" s="297"/>
      <c r="W172" s="297"/>
      <c r="X172" s="297"/>
      <c r="Y172" s="297"/>
      <c r="Z172" s="297"/>
      <c r="AA172" s="297"/>
      <c r="AB172" s="297"/>
      <c r="AC172" s="297"/>
      <c r="AD172" s="297"/>
      <c r="AE172" s="297"/>
      <c r="AF172" s="297"/>
      <c r="AG172" s="297"/>
      <c r="AH172" s="297"/>
      <c r="AI172" s="297"/>
      <c r="AJ172" s="297"/>
      <c r="AK172" s="297"/>
      <c r="AL172" s="297"/>
      <c r="AM172" s="297"/>
      <c r="AN172" s="297"/>
      <c r="AO172" s="297"/>
      <c r="AP172" s="297"/>
      <c r="AQ172" s="298"/>
      <c r="AR172" s="298"/>
      <c r="AS172" s="298"/>
      <c r="AT172" s="297"/>
      <c r="AU172" s="297"/>
      <c r="AV172" s="297"/>
      <c r="AW172" s="297"/>
      <c r="AX172" s="297"/>
      <c r="AY172" s="297"/>
      <c r="AZ172" s="297"/>
      <c r="BA172" s="297"/>
      <c r="BB172" s="297"/>
      <c r="BC172" s="297"/>
      <c r="BD172" s="297"/>
      <c r="BE172" s="297"/>
      <c r="BF172" s="297"/>
      <c r="BG172" s="297"/>
      <c r="BH172" s="297"/>
      <c r="BI172" s="297"/>
      <c r="BJ172" s="297"/>
      <c r="BK172" s="297"/>
      <c r="BL172" s="297"/>
      <c r="BM172" s="297"/>
      <c r="BN172" s="297"/>
      <c r="BO172" s="297"/>
      <c r="BP172" s="297"/>
      <c r="BQ172" s="297"/>
      <c r="BR172" s="297"/>
      <c r="BS172" s="297"/>
    </row>
    <row r="173" spans="1:71" ht="12.75" x14ac:dyDescent="0.2">
      <c r="A173" s="303"/>
      <c r="B173" s="297"/>
      <c r="C173" s="297"/>
      <c r="D173" s="297"/>
      <c r="E173" s="297"/>
      <c r="F173" s="297"/>
      <c r="G173" s="297"/>
      <c r="H173" s="297"/>
      <c r="I173" s="297"/>
      <c r="J173" s="297"/>
      <c r="K173" s="297"/>
      <c r="L173" s="297"/>
      <c r="M173" s="297"/>
      <c r="N173" s="297"/>
      <c r="O173" s="297"/>
      <c r="P173" s="297"/>
      <c r="Q173" s="297"/>
      <c r="R173" s="297"/>
      <c r="S173" s="297"/>
      <c r="T173" s="297"/>
      <c r="U173" s="297"/>
      <c r="V173" s="297"/>
      <c r="W173" s="297"/>
      <c r="X173" s="297"/>
      <c r="Y173" s="297"/>
      <c r="Z173" s="297"/>
      <c r="AA173" s="297"/>
      <c r="AB173" s="297"/>
      <c r="AC173" s="297"/>
      <c r="AD173" s="297"/>
      <c r="AE173" s="297"/>
      <c r="AF173" s="297"/>
      <c r="AG173" s="297"/>
      <c r="AH173" s="297"/>
      <c r="AI173" s="297"/>
      <c r="AJ173" s="297"/>
      <c r="AK173" s="297"/>
      <c r="AL173" s="297"/>
      <c r="AM173" s="297"/>
      <c r="AN173" s="297"/>
      <c r="AO173" s="297"/>
      <c r="AP173" s="297"/>
      <c r="AQ173" s="298"/>
      <c r="AR173" s="298"/>
      <c r="AS173" s="298"/>
      <c r="AT173" s="297"/>
      <c r="AU173" s="297"/>
      <c r="AV173" s="297"/>
      <c r="AW173" s="297"/>
      <c r="AX173" s="297"/>
      <c r="AY173" s="297"/>
      <c r="AZ173" s="297"/>
      <c r="BA173" s="297"/>
      <c r="BB173" s="297"/>
      <c r="BC173" s="297"/>
      <c r="BD173" s="297"/>
      <c r="BE173" s="297"/>
      <c r="BF173" s="297"/>
      <c r="BG173" s="297"/>
      <c r="BH173" s="297"/>
      <c r="BI173" s="297"/>
      <c r="BJ173" s="297"/>
      <c r="BK173" s="297"/>
      <c r="BL173" s="297"/>
      <c r="BM173" s="297"/>
      <c r="BN173" s="297"/>
      <c r="BO173" s="297"/>
      <c r="BP173" s="297"/>
      <c r="BQ173" s="297"/>
      <c r="BR173" s="297"/>
      <c r="BS173" s="297"/>
    </row>
    <row r="174" spans="1:71" ht="12.75" x14ac:dyDescent="0.2">
      <c r="A174" s="303"/>
      <c r="B174" s="297"/>
      <c r="C174" s="297"/>
      <c r="D174" s="297"/>
      <c r="E174" s="297"/>
      <c r="F174" s="297"/>
      <c r="G174" s="297"/>
      <c r="H174" s="297"/>
      <c r="I174" s="297"/>
      <c r="J174" s="297"/>
      <c r="K174" s="297"/>
      <c r="L174" s="297"/>
      <c r="M174" s="297"/>
      <c r="N174" s="297"/>
      <c r="O174" s="297"/>
      <c r="P174" s="297"/>
      <c r="Q174" s="297"/>
      <c r="R174" s="297"/>
      <c r="S174" s="297"/>
      <c r="T174" s="297"/>
      <c r="U174" s="297"/>
      <c r="V174" s="297"/>
      <c r="W174" s="297"/>
      <c r="X174" s="297"/>
      <c r="Y174" s="297"/>
      <c r="Z174" s="297"/>
      <c r="AA174" s="297"/>
      <c r="AB174" s="297"/>
      <c r="AC174" s="297"/>
      <c r="AD174" s="297"/>
      <c r="AE174" s="297"/>
      <c r="AF174" s="297"/>
      <c r="AG174" s="297"/>
      <c r="AH174" s="297"/>
      <c r="AI174" s="297"/>
      <c r="AJ174" s="297"/>
      <c r="AK174" s="297"/>
      <c r="AL174" s="297"/>
      <c r="AM174" s="297"/>
      <c r="AN174" s="297"/>
      <c r="AO174" s="297"/>
      <c r="AP174" s="297"/>
      <c r="AQ174" s="298"/>
      <c r="AR174" s="298"/>
      <c r="AS174" s="298"/>
      <c r="AT174" s="297"/>
      <c r="AU174" s="297"/>
      <c r="AV174" s="297"/>
      <c r="AW174" s="297"/>
      <c r="AX174" s="297"/>
      <c r="AY174" s="297"/>
      <c r="AZ174" s="297"/>
      <c r="BA174" s="297"/>
      <c r="BB174" s="297"/>
      <c r="BC174" s="297"/>
      <c r="BD174" s="297"/>
      <c r="BE174" s="297"/>
      <c r="BF174" s="297"/>
      <c r="BG174" s="297"/>
      <c r="BH174" s="297"/>
      <c r="BI174" s="297"/>
      <c r="BJ174" s="297"/>
      <c r="BK174" s="297"/>
      <c r="BL174" s="297"/>
      <c r="BM174" s="297"/>
      <c r="BN174" s="297"/>
      <c r="BO174" s="297"/>
      <c r="BP174" s="297"/>
      <c r="BQ174" s="297"/>
      <c r="BR174" s="297"/>
      <c r="BS174" s="297"/>
    </row>
    <row r="175" spans="1:71" ht="12.75" x14ac:dyDescent="0.2">
      <c r="A175" s="303"/>
      <c r="B175" s="297"/>
      <c r="C175" s="297"/>
      <c r="D175" s="297"/>
      <c r="E175" s="297"/>
      <c r="F175" s="297"/>
      <c r="G175" s="297"/>
      <c r="H175" s="297"/>
      <c r="I175" s="297"/>
      <c r="J175" s="297"/>
      <c r="K175" s="297"/>
      <c r="L175" s="297"/>
      <c r="M175" s="297"/>
      <c r="N175" s="297"/>
      <c r="O175" s="297"/>
      <c r="P175" s="297"/>
      <c r="Q175" s="297"/>
      <c r="R175" s="297"/>
      <c r="S175" s="297"/>
      <c r="T175" s="297"/>
      <c r="U175" s="297"/>
      <c r="V175" s="297"/>
      <c r="W175" s="297"/>
      <c r="X175" s="297"/>
      <c r="Y175" s="297"/>
      <c r="Z175" s="297"/>
      <c r="AA175" s="297"/>
      <c r="AB175" s="297"/>
      <c r="AC175" s="297"/>
      <c r="AD175" s="297"/>
      <c r="AE175" s="297"/>
      <c r="AF175" s="297"/>
      <c r="AG175" s="297"/>
      <c r="AH175" s="297"/>
      <c r="AI175" s="297"/>
      <c r="AJ175" s="297"/>
      <c r="AK175" s="297"/>
      <c r="AL175" s="297"/>
      <c r="AM175" s="297"/>
      <c r="AN175" s="297"/>
      <c r="AO175" s="297"/>
      <c r="AP175" s="297"/>
      <c r="AQ175" s="298"/>
      <c r="AR175" s="298"/>
      <c r="AS175" s="298"/>
      <c r="AT175" s="297"/>
      <c r="AU175" s="297"/>
      <c r="AV175" s="297"/>
      <c r="AW175" s="297"/>
      <c r="AX175" s="297"/>
      <c r="AY175" s="297"/>
      <c r="AZ175" s="297"/>
      <c r="BA175" s="297"/>
      <c r="BB175" s="297"/>
      <c r="BC175" s="297"/>
      <c r="BD175" s="297"/>
      <c r="BE175" s="297"/>
      <c r="BF175" s="297"/>
      <c r="BG175" s="297"/>
      <c r="BH175" s="297"/>
      <c r="BI175" s="297"/>
      <c r="BJ175" s="297"/>
      <c r="BK175" s="297"/>
      <c r="BL175" s="297"/>
      <c r="BM175" s="297"/>
      <c r="BN175" s="297"/>
      <c r="BO175" s="297"/>
      <c r="BP175" s="297"/>
      <c r="BQ175" s="297"/>
      <c r="BR175" s="297"/>
      <c r="BS175" s="297"/>
    </row>
    <row r="176" spans="1:71" ht="12.75" x14ac:dyDescent="0.2">
      <c r="A176" s="303"/>
      <c r="B176" s="297"/>
      <c r="C176" s="297"/>
      <c r="D176" s="297"/>
      <c r="E176" s="297"/>
      <c r="F176" s="297"/>
      <c r="G176" s="297"/>
      <c r="H176" s="297"/>
      <c r="I176" s="297"/>
      <c r="J176" s="297"/>
      <c r="K176" s="297"/>
      <c r="L176" s="297"/>
      <c r="M176" s="297"/>
      <c r="N176" s="297"/>
      <c r="O176" s="297"/>
      <c r="P176" s="297"/>
      <c r="Q176" s="297"/>
      <c r="R176" s="297"/>
      <c r="S176" s="297"/>
      <c r="T176" s="297"/>
      <c r="U176" s="297"/>
      <c r="V176" s="297"/>
      <c r="W176" s="297"/>
      <c r="X176" s="297"/>
      <c r="Y176" s="297"/>
      <c r="Z176" s="297"/>
      <c r="AA176" s="297"/>
      <c r="AB176" s="297"/>
      <c r="AC176" s="297"/>
      <c r="AD176" s="297"/>
      <c r="AE176" s="297"/>
      <c r="AF176" s="297"/>
      <c r="AG176" s="297"/>
      <c r="AH176" s="297"/>
      <c r="AI176" s="297"/>
      <c r="AJ176" s="297"/>
      <c r="AK176" s="297"/>
      <c r="AL176" s="297"/>
      <c r="AM176" s="297"/>
      <c r="AN176" s="297"/>
      <c r="AO176" s="297"/>
      <c r="AP176" s="297"/>
      <c r="AQ176" s="298"/>
      <c r="AR176" s="298"/>
      <c r="AS176" s="298"/>
      <c r="AT176" s="297"/>
      <c r="AU176" s="297"/>
      <c r="AV176" s="297"/>
      <c r="AW176" s="297"/>
      <c r="AX176" s="297"/>
      <c r="AY176" s="297"/>
      <c r="AZ176" s="297"/>
      <c r="BA176" s="297"/>
      <c r="BB176" s="297"/>
      <c r="BC176" s="297"/>
      <c r="BD176" s="297"/>
      <c r="BE176" s="297"/>
      <c r="BF176" s="297"/>
      <c r="BG176" s="297"/>
      <c r="BH176" s="297"/>
      <c r="BI176" s="297"/>
      <c r="BJ176" s="297"/>
      <c r="BK176" s="297"/>
      <c r="BL176" s="297"/>
      <c r="BM176" s="297"/>
      <c r="BN176" s="297"/>
      <c r="BO176" s="297"/>
      <c r="BP176" s="297"/>
      <c r="BQ176" s="297"/>
      <c r="BR176" s="297"/>
      <c r="BS176" s="297"/>
    </row>
    <row r="177" spans="1:71" ht="12.75" x14ac:dyDescent="0.2">
      <c r="A177" s="303"/>
      <c r="B177" s="297"/>
      <c r="C177" s="297"/>
      <c r="D177" s="297"/>
      <c r="E177" s="297"/>
      <c r="F177" s="297"/>
      <c r="G177" s="297"/>
      <c r="H177" s="297"/>
      <c r="I177" s="297"/>
      <c r="J177" s="297"/>
      <c r="K177" s="297"/>
      <c r="L177" s="297"/>
      <c r="M177" s="297"/>
      <c r="N177" s="297"/>
      <c r="O177" s="297"/>
      <c r="P177" s="297"/>
      <c r="Q177" s="297"/>
      <c r="R177" s="297"/>
      <c r="S177" s="297"/>
      <c r="T177" s="297"/>
      <c r="U177" s="297"/>
      <c r="V177" s="297"/>
      <c r="W177" s="297"/>
      <c r="X177" s="297"/>
      <c r="Y177" s="297"/>
      <c r="Z177" s="297"/>
      <c r="AA177" s="297"/>
      <c r="AB177" s="297"/>
      <c r="AC177" s="297"/>
      <c r="AD177" s="297"/>
      <c r="AE177" s="297"/>
      <c r="AF177" s="297"/>
      <c r="AG177" s="297"/>
      <c r="AH177" s="297"/>
      <c r="AI177" s="297"/>
      <c r="AJ177" s="297"/>
      <c r="AK177" s="297"/>
      <c r="AL177" s="297"/>
      <c r="AM177" s="297"/>
      <c r="AN177" s="297"/>
      <c r="AO177" s="297"/>
      <c r="AP177" s="297"/>
      <c r="AQ177" s="298"/>
      <c r="AR177" s="298"/>
      <c r="AS177" s="298"/>
      <c r="AT177" s="297"/>
      <c r="AU177" s="297"/>
      <c r="AV177" s="297"/>
      <c r="AW177" s="297"/>
      <c r="AX177" s="297"/>
      <c r="AY177" s="297"/>
      <c r="AZ177" s="297"/>
      <c r="BA177" s="297"/>
      <c r="BB177" s="297"/>
      <c r="BC177" s="297"/>
      <c r="BD177" s="297"/>
      <c r="BE177" s="297"/>
      <c r="BF177" s="297"/>
      <c r="BG177" s="297"/>
      <c r="BH177" s="297"/>
      <c r="BI177" s="297"/>
      <c r="BJ177" s="297"/>
      <c r="BK177" s="297"/>
      <c r="BL177" s="297"/>
      <c r="BM177" s="297"/>
      <c r="BN177" s="297"/>
      <c r="BO177" s="297"/>
      <c r="BP177" s="297"/>
      <c r="BQ177" s="297"/>
      <c r="BR177" s="297"/>
      <c r="BS177" s="297"/>
    </row>
    <row r="178" spans="1:71" ht="12.75" x14ac:dyDescent="0.2">
      <c r="A178" s="303"/>
      <c r="B178" s="297"/>
      <c r="C178" s="297"/>
      <c r="D178" s="297"/>
      <c r="E178" s="297"/>
      <c r="F178" s="297"/>
      <c r="G178" s="297"/>
      <c r="H178" s="297"/>
      <c r="I178" s="297"/>
      <c r="J178" s="297"/>
      <c r="K178" s="297"/>
      <c r="L178" s="297"/>
      <c r="M178" s="297"/>
      <c r="N178" s="297"/>
      <c r="O178" s="297"/>
      <c r="P178" s="297"/>
      <c r="Q178" s="297"/>
      <c r="R178" s="297"/>
      <c r="S178" s="297"/>
      <c r="T178" s="297"/>
      <c r="U178" s="297"/>
      <c r="V178" s="297"/>
      <c r="W178" s="297"/>
      <c r="X178" s="297"/>
      <c r="Y178" s="297"/>
      <c r="Z178" s="297"/>
      <c r="AA178" s="297"/>
      <c r="AB178" s="297"/>
      <c r="AC178" s="297"/>
      <c r="AD178" s="297"/>
      <c r="AE178" s="297"/>
      <c r="AF178" s="297"/>
      <c r="AG178" s="297"/>
      <c r="AH178" s="297"/>
      <c r="AI178" s="297"/>
      <c r="AJ178" s="297"/>
      <c r="AK178" s="297"/>
      <c r="AL178" s="297"/>
      <c r="AM178" s="297"/>
      <c r="AN178" s="297"/>
      <c r="AO178" s="297"/>
      <c r="AP178" s="297"/>
      <c r="AQ178" s="298"/>
      <c r="AR178" s="298"/>
      <c r="AS178" s="298"/>
      <c r="AT178" s="297"/>
      <c r="AU178" s="297"/>
      <c r="AV178" s="297"/>
      <c r="AW178" s="297"/>
      <c r="AX178" s="297"/>
      <c r="AY178" s="297"/>
      <c r="AZ178" s="297"/>
      <c r="BA178" s="297"/>
      <c r="BB178" s="297"/>
      <c r="BC178" s="297"/>
      <c r="BD178" s="297"/>
      <c r="BE178" s="297"/>
      <c r="BF178" s="297"/>
      <c r="BG178" s="297"/>
      <c r="BH178" s="297"/>
      <c r="BI178" s="297"/>
      <c r="BJ178" s="297"/>
      <c r="BK178" s="297"/>
      <c r="BL178" s="297"/>
      <c r="BM178" s="297"/>
      <c r="BN178" s="297"/>
      <c r="BO178" s="297"/>
      <c r="BP178" s="297"/>
      <c r="BQ178" s="297"/>
      <c r="BR178" s="297"/>
      <c r="BS178" s="297"/>
    </row>
    <row r="179" spans="1:71" ht="12.75" x14ac:dyDescent="0.2">
      <c r="A179" s="303"/>
      <c r="B179" s="297"/>
      <c r="C179" s="297"/>
      <c r="D179" s="297"/>
      <c r="E179" s="297"/>
      <c r="F179" s="297"/>
      <c r="G179" s="297"/>
      <c r="H179" s="297"/>
      <c r="I179" s="297"/>
      <c r="J179" s="297"/>
      <c r="K179" s="297"/>
      <c r="L179" s="297"/>
      <c r="M179" s="297"/>
      <c r="N179" s="297"/>
      <c r="O179" s="297"/>
      <c r="P179" s="297"/>
      <c r="Q179" s="297"/>
      <c r="R179" s="297"/>
      <c r="S179" s="297"/>
      <c r="T179" s="297"/>
      <c r="U179" s="297"/>
      <c r="V179" s="297"/>
      <c r="W179" s="297"/>
      <c r="X179" s="297"/>
      <c r="Y179" s="297"/>
      <c r="Z179" s="297"/>
      <c r="AA179" s="297"/>
      <c r="AB179" s="297"/>
      <c r="AC179" s="297"/>
      <c r="AD179" s="297"/>
      <c r="AE179" s="297"/>
      <c r="AF179" s="297"/>
      <c r="AG179" s="297"/>
      <c r="AH179" s="297"/>
      <c r="AI179" s="297"/>
      <c r="AJ179" s="297"/>
      <c r="AK179" s="297"/>
      <c r="AL179" s="297"/>
      <c r="AM179" s="297"/>
      <c r="AN179" s="297"/>
      <c r="AO179" s="297"/>
      <c r="AP179" s="297"/>
      <c r="AQ179" s="298"/>
      <c r="AR179" s="298"/>
      <c r="AS179" s="298"/>
      <c r="AT179" s="297"/>
      <c r="AU179" s="297"/>
      <c r="AV179" s="297"/>
      <c r="AW179" s="297"/>
      <c r="AX179" s="297"/>
      <c r="AY179" s="297"/>
      <c r="AZ179" s="297"/>
      <c r="BA179" s="297"/>
      <c r="BB179" s="297"/>
      <c r="BC179" s="297"/>
      <c r="BD179" s="297"/>
      <c r="BE179" s="297"/>
      <c r="BF179" s="297"/>
      <c r="BG179" s="297"/>
      <c r="BH179" s="297"/>
      <c r="BI179" s="297"/>
      <c r="BJ179" s="297"/>
      <c r="BK179" s="297"/>
      <c r="BL179" s="297"/>
      <c r="BM179" s="297"/>
      <c r="BN179" s="297"/>
      <c r="BO179" s="297"/>
      <c r="BP179" s="297"/>
      <c r="BQ179" s="297"/>
      <c r="BR179" s="297"/>
      <c r="BS179" s="297"/>
    </row>
    <row r="180" spans="1:71" ht="12.75" x14ac:dyDescent="0.2">
      <c r="A180" s="303"/>
      <c r="B180" s="297"/>
      <c r="C180" s="297"/>
      <c r="D180" s="297"/>
      <c r="E180" s="297"/>
      <c r="F180" s="297"/>
      <c r="G180" s="297"/>
      <c r="H180" s="297"/>
      <c r="I180" s="297"/>
      <c r="J180" s="297"/>
      <c r="K180" s="297"/>
      <c r="L180" s="297"/>
      <c r="M180" s="297"/>
      <c r="N180" s="297"/>
      <c r="O180" s="297"/>
      <c r="P180" s="297"/>
      <c r="Q180" s="297"/>
      <c r="R180" s="297"/>
      <c r="S180" s="297"/>
      <c r="T180" s="297"/>
      <c r="U180" s="297"/>
      <c r="V180" s="297"/>
      <c r="W180" s="297"/>
      <c r="X180" s="297"/>
      <c r="Y180" s="297"/>
      <c r="Z180" s="297"/>
      <c r="AA180" s="297"/>
      <c r="AB180" s="297"/>
      <c r="AC180" s="297"/>
      <c r="AD180" s="297"/>
      <c r="AE180" s="297"/>
      <c r="AF180" s="297"/>
      <c r="AG180" s="297"/>
      <c r="AH180" s="297"/>
      <c r="AI180" s="297"/>
      <c r="AJ180" s="297"/>
      <c r="AK180" s="297"/>
      <c r="AL180" s="297"/>
      <c r="AM180" s="297"/>
      <c r="AN180" s="297"/>
      <c r="AO180" s="297"/>
      <c r="AP180" s="297"/>
      <c r="AQ180" s="298"/>
      <c r="AR180" s="298"/>
      <c r="AS180" s="298"/>
      <c r="AT180" s="297"/>
      <c r="AU180" s="297"/>
      <c r="AV180" s="297"/>
      <c r="AW180" s="297"/>
      <c r="AX180" s="297"/>
      <c r="AY180" s="297"/>
      <c r="AZ180" s="297"/>
      <c r="BA180" s="297"/>
      <c r="BB180" s="297"/>
      <c r="BC180" s="297"/>
      <c r="BD180" s="297"/>
      <c r="BE180" s="297"/>
      <c r="BF180" s="297"/>
      <c r="BG180" s="297"/>
      <c r="BH180" s="297"/>
      <c r="BI180" s="297"/>
      <c r="BJ180" s="297"/>
      <c r="BK180" s="297"/>
      <c r="BL180" s="297"/>
      <c r="BM180" s="297"/>
      <c r="BN180" s="297"/>
      <c r="BO180" s="297"/>
      <c r="BP180" s="297"/>
      <c r="BQ180" s="297"/>
      <c r="BR180" s="297"/>
      <c r="BS180" s="297"/>
    </row>
    <row r="181" spans="1:71" ht="12.75" x14ac:dyDescent="0.2">
      <c r="A181" s="303"/>
      <c r="B181" s="297"/>
      <c r="C181" s="297"/>
      <c r="D181" s="297"/>
      <c r="E181" s="297"/>
      <c r="F181" s="297"/>
      <c r="G181" s="297"/>
      <c r="H181" s="297"/>
      <c r="I181" s="297"/>
      <c r="J181" s="297"/>
      <c r="K181" s="297"/>
      <c r="L181" s="297"/>
      <c r="M181" s="297"/>
      <c r="N181" s="297"/>
      <c r="O181" s="297"/>
      <c r="P181" s="297"/>
      <c r="Q181" s="297"/>
      <c r="R181" s="297"/>
      <c r="S181" s="297"/>
      <c r="T181" s="297"/>
      <c r="U181" s="297"/>
      <c r="V181" s="297"/>
      <c r="W181" s="297"/>
      <c r="X181" s="297"/>
      <c r="Y181" s="297"/>
      <c r="Z181" s="297"/>
      <c r="AA181" s="297"/>
      <c r="AB181" s="297"/>
      <c r="AC181" s="297"/>
      <c r="AD181" s="297"/>
      <c r="AE181" s="297"/>
      <c r="AF181" s="297"/>
      <c r="AG181" s="297"/>
      <c r="AH181" s="297"/>
      <c r="AI181" s="297"/>
      <c r="AJ181" s="297"/>
      <c r="AK181" s="297"/>
      <c r="AL181" s="297"/>
      <c r="AM181" s="297"/>
      <c r="AN181" s="297"/>
      <c r="AO181" s="297"/>
      <c r="AP181" s="297"/>
      <c r="AQ181" s="298"/>
      <c r="AR181" s="298"/>
      <c r="AS181" s="298"/>
      <c r="AT181" s="297"/>
      <c r="AU181" s="297"/>
      <c r="AV181" s="297"/>
      <c r="AW181" s="297"/>
      <c r="AX181" s="297"/>
      <c r="AY181" s="297"/>
      <c r="AZ181" s="297"/>
      <c r="BA181" s="297"/>
      <c r="BB181" s="297"/>
      <c r="BC181" s="297"/>
      <c r="BD181" s="297"/>
      <c r="BE181" s="297"/>
      <c r="BF181" s="297"/>
      <c r="BG181" s="297"/>
      <c r="BH181" s="297"/>
      <c r="BI181" s="297"/>
      <c r="BJ181" s="297"/>
      <c r="BK181" s="297"/>
      <c r="BL181" s="297"/>
      <c r="BM181" s="297"/>
      <c r="BN181" s="297"/>
      <c r="BO181" s="297"/>
      <c r="BP181" s="297"/>
      <c r="BQ181" s="297"/>
      <c r="BR181" s="297"/>
      <c r="BS181" s="297"/>
    </row>
    <row r="182" spans="1:71" ht="12.75" x14ac:dyDescent="0.2">
      <c r="A182" s="303"/>
      <c r="B182" s="297"/>
      <c r="C182" s="297"/>
      <c r="D182" s="297"/>
      <c r="E182" s="297"/>
      <c r="F182" s="297"/>
      <c r="G182" s="297"/>
      <c r="H182" s="297"/>
      <c r="I182" s="297"/>
      <c r="J182" s="297"/>
      <c r="K182" s="297"/>
      <c r="L182" s="297"/>
      <c r="M182" s="297"/>
      <c r="N182" s="297"/>
      <c r="O182" s="297"/>
      <c r="P182" s="297"/>
      <c r="Q182" s="297"/>
      <c r="R182" s="297"/>
      <c r="S182" s="297"/>
      <c r="T182" s="297"/>
      <c r="U182" s="297"/>
      <c r="V182" s="297"/>
      <c r="W182" s="297"/>
      <c r="X182" s="297"/>
      <c r="Y182" s="297"/>
      <c r="Z182" s="297"/>
      <c r="AA182" s="297"/>
      <c r="AB182" s="297"/>
      <c r="AC182" s="297"/>
      <c r="AD182" s="297"/>
      <c r="AE182" s="297"/>
      <c r="AF182" s="297"/>
      <c r="AG182" s="297"/>
      <c r="AH182" s="297"/>
      <c r="AI182" s="297"/>
      <c r="AJ182" s="297"/>
      <c r="AK182" s="297"/>
      <c r="AL182" s="297"/>
      <c r="AM182" s="297"/>
      <c r="AN182" s="297"/>
      <c r="AO182" s="297"/>
      <c r="AP182" s="297"/>
      <c r="AQ182" s="298"/>
      <c r="AR182" s="298"/>
      <c r="AS182" s="298"/>
      <c r="AT182" s="297"/>
      <c r="AU182" s="297"/>
      <c r="AV182" s="297"/>
      <c r="AW182" s="297"/>
      <c r="AX182" s="297"/>
      <c r="AY182" s="297"/>
      <c r="AZ182" s="297"/>
      <c r="BA182" s="297"/>
      <c r="BB182" s="297"/>
      <c r="BC182" s="297"/>
      <c r="BD182" s="297"/>
      <c r="BE182" s="297"/>
      <c r="BF182" s="297"/>
      <c r="BG182" s="297"/>
      <c r="BH182" s="297"/>
      <c r="BI182" s="297"/>
      <c r="BJ182" s="297"/>
      <c r="BK182" s="297"/>
      <c r="BL182" s="297"/>
      <c r="BM182" s="297"/>
      <c r="BN182" s="297"/>
      <c r="BO182" s="297"/>
      <c r="BP182" s="297"/>
      <c r="BQ182" s="297"/>
      <c r="BR182" s="297"/>
      <c r="BS182" s="297"/>
    </row>
    <row r="183" spans="1:71" ht="12.75" x14ac:dyDescent="0.2">
      <c r="A183" s="303"/>
      <c r="B183" s="297"/>
      <c r="C183" s="297"/>
      <c r="D183" s="297"/>
      <c r="E183" s="297"/>
      <c r="F183" s="297"/>
      <c r="G183" s="297"/>
      <c r="H183" s="297"/>
      <c r="I183" s="297"/>
      <c r="J183" s="297"/>
      <c r="K183" s="297"/>
      <c r="L183" s="297"/>
      <c r="M183" s="297"/>
      <c r="N183" s="297"/>
      <c r="O183" s="297"/>
      <c r="P183" s="297"/>
      <c r="Q183" s="297"/>
      <c r="R183" s="297"/>
      <c r="S183" s="297"/>
      <c r="T183" s="297"/>
      <c r="U183" s="297"/>
      <c r="V183" s="297"/>
      <c r="W183" s="297"/>
      <c r="X183" s="297"/>
      <c r="Y183" s="297"/>
      <c r="Z183" s="297"/>
      <c r="AA183" s="297"/>
      <c r="AB183" s="297"/>
      <c r="AC183" s="297"/>
      <c r="AD183" s="297"/>
      <c r="AE183" s="297"/>
      <c r="AF183" s="297"/>
      <c r="AG183" s="297"/>
      <c r="AH183" s="297"/>
      <c r="AI183" s="297"/>
      <c r="AJ183" s="297"/>
      <c r="AK183" s="297"/>
      <c r="AL183" s="297"/>
      <c r="AM183" s="297"/>
      <c r="AN183" s="297"/>
      <c r="AO183" s="297"/>
      <c r="AP183" s="297"/>
      <c r="AQ183" s="298"/>
      <c r="AR183" s="298"/>
      <c r="AS183" s="298"/>
      <c r="AT183" s="297"/>
      <c r="AU183" s="297"/>
      <c r="AV183" s="297"/>
      <c r="AW183" s="297"/>
      <c r="AX183" s="297"/>
      <c r="AY183" s="297"/>
      <c r="AZ183" s="297"/>
      <c r="BA183" s="297"/>
      <c r="BB183" s="297"/>
      <c r="BC183" s="297"/>
      <c r="BD183" s="297"/>
      <c r="BE183" s="297"/>
      <c r="BF183" s="297"/>
      <c r="BG183" s="297"/>
      <c r="BH183" s="297"/>
      <c r="BI183" s="297"/>
      <c r="BJ183" s="297"/>
      <c r="BK183" s="297"/>
      <c r="BL183" s="297"/>
      <c r="BM183" s="297"/>
      <c r="BN183" s="297"/>
      <c r="BO183" s="297"/>
      <c r="BP183" s="297"/>
      <c r="BQ183" s="297"/>
      <c r="BR183" s="297"/>
      <c r="BS183" s="297"/>
    </row>
    <row r="184" spans="1:71" ht="12.75" x14ac:dyDescent="0.2">
      <c r="A184" s="303"/>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7"/>
      <c r="AI184" s="297"/>
      <c r="AJ184" s="297"/>
      <c r="AK184" s="297"/>
      <c r="AL184" s="297"/>
      <c r="AM184" s="297"/>
      <c r="AN184" s="297"/>
      <c r="AO184" s="297"/>
      <c r="AP184" s="297"/>
      <c r="AQ184" s="298"/>
      <c r="AR184" s="298"/>
      <c r="AS184" s="298"/>
      <c r="AT184" s="297"/>
      <c r="AU184" s="297"/>
      <c r="AV184" s="297"/>
      <c r="AW184" s="297"/>
      <c r="AX184" s="297"/>
      <c r="AY184" s="297"/>
      <c r="AZ184" s="297"/>
      <c r="BA184" s="297"/>
      <c r="BB184" s="297"/>
      <c r="BC184" s="297"/>
      <c r="BD184" s="297"/>
      <c r="BE184" s="297"/>
      <c r="BF184" s="297"/>
      <c r="BG184" s="297"/>
      <c r="BH184" s="297"/>
      <c r="BI184" s="297"/>
      <c r="BJ184" s="297"/>
      <c r="BK184" s="297"/>
      <c r="BL184" s="297"/>
      <c r="BM184" s="297"/>
      <c r="BN184" s="297"/>
      <c r="BO184" s="297"/>
      <c r="BP184" s="297"/>
      <c r="BQ184" s="297"/>
      <c r="BR184" s="297"/>
      <c r="BS184" s="297"/>
    </row>
    <row r="185" spans="1:71" ht="12.75" x14ac:dyDescent="0.2">
      <c r="A185" s="303"/>
      <c r="B185" s="297"/>
      <c r="C185" s="297"/>
      <c r="D185" s="297"/>
      <c r="E185" s="297"/>
      <c r="F185" s="297"/>
      <c r="G185" s="297"/>
      <c r="H185" s="297"/>
      <c r="I185" s="297"/>
      <c r="J185" s="297"/>
      <c r="K185" s="297"/>
      <c r="L185" s="297"/>
      <c r="M185" s="297"/>
      <c r="N185" s="297"/>
      <c r="O185" s="297"/>
      <c r="P185" s="297"/>
      <c r="Q185" s="297"/>
      <c r="R185" s="297"/>
      <c r="S185" s="297"/>
      <c r="T185" s="297"/>
      <c r="U185" s="297"/>
      <c r="V185" s="297"/>
      <c r="W185" s="297"/>
      <c r="X185" s="297"/>
      <c r="Y185" s="297"/>
      <c r="Z185" s="297"/>
      <c r="AA185" s="297"/>
      <c r="AB185" s="297"/>
      <c r="AC185" s="297"/>
      <c r="AD185" s="297"/>
      <c r="AE185" s="297"/>
      <c r="AF185" s="297"/>
      <c r="AG185" s="297"/>
      <c r="AH185" s="297"/>
      <c r="AI185" s="297"/>
      <c r="AJ185" s="297"/>
      <c r="AK185" s="297"/>
      <c r="AL185" s="297"/>
      <c r="AM185" s="297"/>
      <c r="AN185" s="297"/>
      <c r="AO185" s="297"/>
      <c r="AP185" s="297"/>
      <c r="AQ185" s="298"/>
      <c r="AR185" s="298"/>
      <c r="AS185" s="298"/>
      <c r="AT185" s="297"/>
      <c r="AU185" s="297"/>
      <c r="AV185" s="297"/>
      <c r="AW185" s="297"/>
      <c r="AX185" s="297"/>
      <c r="AY185" s="297"/>
      <c r="AZ185" s="297"/>
      <c r="BA185" s="297"/>
      <c r="BB185" s="297"/>
      <c r="BC185" s="297"/>
      <c r="BD185" s="297"/>
      <c r="BE185" s="297"/>
      <c r="BF185" s="297"/>
      <c r="BG185" s="297"/>
      <c r="BH185" s="297"/>
      <c r="BI185" s="297"/>
      <c r="BJ185" s="297"/>
      <c r="BK185" s="297"/>
      <c r="BL185" s="297"/>
      <c r="BM185" s="297"/>
      <c r="BN185" s="297"/>
      <c r="BO185" s="297"/>
      <c r="BP185" s="297"/>
      <c r="BQ185" s="297"/>
      <c r="BR185" s="297"/>
      <c r="BS185" s="297"/>
    </row>
    <row r="186" spans="1:71" ht="12.75" x14ac:dyDescent="0.2">
      <c r="A186" s="303"/>
      <c r="B186" s="297"/>
      <c r="C186" s="297"/>
      <c r="D186" s="297"/>
      <c r="E186" s="297"/>
      <c r="F186" s="297"/>
      <c r="G186" s="297"/>
      <c r="H186" s="297"/>
      <c r="I186" s="297"/>
      <c r="J186" s="297"/>
      <c r="K186" s="297"/>
      <c r="L186" s="297"/>
      <c r="M186" s="297"/>
      <c r="N186" s="297"/>
      <c r="O186" s="297"/>
      <c r="P186" s="297"/>
      <c r="Q186" s="297"/>
      <c r="R186" s="297"/>
      <c r="S186" s="297"/>
      <c r="T186" s="297"/>
      <c r="U186" s="297"/>
      <c r="V186" s="297"/>
      <c r="W186" s="297"/>
      <c r="X186" s="297"/>
      <c r="Y186" s="297"/>
      <c r="Z186" s="297"/>
      <c r="AA186" s="297"/>
      <c r="AB186" s="297"/>
      <c r="AC186" s="297"/>
      <c r="AD186" s="297"/>
      <c r="AE186" s="297"/>
      <c r="AF186" s="297"/>
      <c r="AG186" s="297"/>
      <c r="AH186" s="297"/>
      <c r="AI186" s="297"/>
      <c r="AJ186" s="297"/>
      <c r="AK186" s="297"/>
      <c r="AL186" s="297"/>
      <c r="AM186" s="297"/>
      <c r="AN186" s="297"/>
      <c r="AO186" s="297"/>
      <c r="AP186" s="297"/>
      <c r="AQ186" s="298"/>
      <c r="AR186" s="298"/>
      <c r="AS186" s="298"/>
      <c r="AT186" s="297"/>
      <c r="AU186" s="297"/>
      <c r="AV186" s="297"/>
      <c r="AW186" s="297"/>
      <c r="AX186" s="297"/>
      <c r="AY186" s="297"/>
      <c r="AZ186" s="297"/>
      <c r="BA186" s="297"/>
      <c r="BB186" s="297"/>
      <c r="BC186" s="297"/>
      <c r="BD186" s="297"/>
      <c r="BE186" s="297"/>
      <c r="BF186" s="297"/>
      <c r="BG186" s="297"/>
      <c r="BH186" s="297"/>
      <c r="BI186" s="297"/>
      <c r="BJ186" s="297"/>
      <c r="BK186" s="297"/>
      <c r="BL186" s="297"/>
      <c r="BM186" s="297"/>
      <c r="BN186" s="297"/>
      <c r="BO186" s="297"/>
      <c r="BP186" s="297"/>
      <c r="BQ186" s="297"/>
      <c r="BR186" s="297"/>
      <c r="BS186" s="297"/>
    </row>
    <row r="187" spans="1:71" ht="12.75" x14ac:dyDescent="0.2">
      <c r="A187" s="303"/>
      <c r="B187" s="297"/>
      <c r="C187" s="297"/>
      <c r="D187" s="297"/>
      <c r="E187" s="297"/>
      <c r="F187" s="297"/>
      <c r="G187" s="297"/>
      <c r="H187" s="297"/>
      <c r="I187" s="297"/>
      <c r="J187" s="297"/>
      <c r="K187" s="297"/>
      <c r="L187" s="297"/>
      <c r="M187" s="297"/>
      <c r="N187" s="297"/>
      <c r="O187" s="297"/>
      <c r="P187" s="297"/>
      <c r="Q187" s="297"/>
      <c r="R187" s="297"/>
      <c r="S187" s="297"/>
      <c r="T187" s="297"/>
      <c r="U187" s="297"/>
      <c r="V187" s="297"/>
      <c r="W187" s="297"/>
      <c r="X187" s="297"/>
      <c r="Y187" s="297"/>
      <c r="Z187" s="297"/>
      <c r="AA187" s="297"/>
      <c r="AB187" s="297"/>
      <c r="AC187" s="297"/>
      <c r="AD187" s="297"/>
      <c r="AE187" s="297"/>
      <c r="AF187" s="297"/>
      <c r="AG187" s="297"/>
      <c r="AH187" s="297"/>
      <c r="AI187" s="297"/>
      <c r="AJ187" s="297"/>
      <c r="AK187" s="297"/>
      <c r="AL187" s="297"/>
      <c r="AM187" s="297"/>
      <c r="AN187" s="297"/>
      <c r="AO187" s="297"/>
      <c r="AP187" s="297"/>
      <c r="AQ187" s="298"/>
      <c r="AR187" s="298"/>
      <c r="AS187" s="298"/>
      <c r="AT187" s="297"/>
      <c r="AU187" s="297"/>
      <c r="AV187" s="297"/>
      <c r="AW187" s="297"/>
      <c r="AX187" s="297"/>
      <c r="AY187" s="297"/>
      <c r="AZ187" s="297"/>
      <c r="BA187" s="297"/>
      <c r="BB187" s="297"/>
      <c r="BC187" s="297"/>
      <c r="BD187" s="297"/>
      <c r="BE187" s="297"/>
      <c r="BF187" s="297"/>
      <c r="BG187" s="297"/>
      <c r="BH187" s="297"/>
      <c r="BI187" s="297"/>
      <c r="BJ187" s="297"/>
      <c r="BK187" s="297"/>
      <c r="BL187" s="297"/>
      <c r="BM187" s="297"/>
      <c r="BN187" s="297"/>
      <c r="BO187" s="297"/>
      <c r="BP187" s="297"/>
      <c r="BQ187" s="297"/>
      <c r="BR187" s="297"/>
      <c r="BS187" s="297"/>
    </row>
    <row r="188" spans="1:71" ht="12.75" x14ac:dyDescent="0.2">
      <c r="A188" s="303"/>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7"/>
      <c r="AJ188" s="297"/>
      <c r="AK188" s="297"/>
      <c r="AL188" s="297"/>
      <c r="AM188" s="297"/>
      <c r="AN188" s="297"/>
      <c r="AO188" s="297"/>
      <c r="AP188" s="297"/>
      <c r="AQ188" s="298"/>
      <c r="AR188" s="298"/>
      <c r="AS188" s="298"/>
      <c r="AT188" s="297"/>
      <c r="AU188" s="297"/>
      <c r="AV188" s="297"/>
      <c r="AW188" s="297"/>
      <c r="AX188" s="297"/>
      <c r="AY188" s="297"/>
      <c r="AZ188" s="297"/>
      <c r="BA188" s="297"/>
      <c r="BB188" s="297"/>
      <c r="BC188" s="297"/>
      <c r="BD188" s="297"/>
      <c r="BE188" s="297"/>
      <c r="BF188" s="297"/>
      <c r="BG188" s="297"/>
      <c r="BH188" s="297"/>
      <c r="BI188" s="297"/>
      <c r="BJ188" s="297"/>
      <c r="BK188" s="297"/>
      <c r="BL188" s="297"/>
      <c r="BM188" s="297"/>
      <c r="BN188" s="297"/>
      <c r="BO188" s="297"/>
      <c r="BP188" s="297"/>
      <c r="BQ188" s="297"/>
      <c r="BR188" s="297"/>
      <c r="BS188" s="297"/>
    </row>
    <row r="189" spans="1:71" ht="12.75" x14ac:dyDescent="0.2">
      <c r="A189" s="303"/>
      <c r="B189" s="297"/>
      <c r="C189" s="297"/>
      <c r="D189" s="297"/>
      <c r="E189" s="297"/>
      <c r="F189" s="297"/>
      <c r="G189" s="297"/>
      <c r="H189" s="297"/>
      <c r="I189" s="297"/>
      <c r="J189" s="297"/>
      <c r="K189" s="297"/>
      <c r="L189" s="297"/>
      <c r="M189" s="297"/>
      <c r="N189" s="297"/>
      <c r="O189" s="297"/>
      <c r="P189" s="297"/>
      <c r="Q189" s="297"/>
      <c r="R189" s="297"/>
      <c r="S189" s="297"/>
      <c r="T189" s="297"/>
      <c r="U189" s="297"/>
      <c r="V189" s="297"/>
      <c r="W189" s="297"/>
      <c r="X189" s="297"/>
      <c r="Y189" s="297"/>
      <c r="Z189" s="297"/>
      <c r="AA189" s="297"/>
      <c r="AB189" s="297"/>
      <c r="AC189" s="297"/>
      <c r="AD189" s="297"/>
      <c r="AE189" s="297"/>
      <c r="AF189" s="297"/>
      <c r="AG189" s="297"/>
      <c r="AH189" s="297"/>
      <c r="AI189" s="297"/>
      <c r="AJ189" s="297"/>
      <c r="AK189" s="297"/>
      <c r="AL189" s="297"/>
      <c r="AM189" s="297"/>
      <c r="AN189" s="297"/>
      <c r="AO189" s="297"/>
      <c r="AP189" s="297"/>
      <c r="AQ189" s="298"/>
      <c r="AR189" s="298"/>
      <c r="AS189" s="298"/>
      <c r="AT189" s="297"/>
      <c r="AU189" s="297"/>
      <c r="AV189" s="297"/>
      <c r="AW189" s="297"/>
      <c r="AX189" s="297"/>
      <c r="AY189" s="297"/>
      <c r="AZ189" s="297"/>
      <c r="BA189" s="297"/>
      <c r="BB189" s="297"/>
      <c r="BC189" s="297"/>
      <c r="BD189" s="297"/>
      <c r="BE189" s="297"/>
      <c r="BF189" s="297"/>
      <c r="BG189" s="297"/>
      <c r="BH189" s="297"/>
      <c r="BI189" s="297"/>
      <c r="BJ189" s="297"/>
      <c r="BK189" s="297"/>
      <c r="BL189" s="297"/>
      <c r="BM189" s="297"/>
      <c r="BN189" s="297"/>
      <c r="BO189" s="297"/>
      <c r="BP189" s="297"/>
      <c r="BQ189" s="297"/>
      <c r="BR189" s="297"/>
      <c r="BS189" s="297"/>
    </row>
    <row r="190" spans="1:71" ht="12.75" x14ac:dyDescent="0.2">
      <c r="A190" s="303"/>
      <c r="B190" s="297"/>
      <c r="C190" s="297"/>
      <c r="D190" s="297"/>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8"/>
      <c r="AR190" s="298"/>
      <c r="AS190" s="298"/>
      <c r="AT190" s="297"/>
      <c r="AU190" s="297"/>
      <c r="AV190" s="297"/>
      <c r="AW190" s="297"/>
      <c r="AX190" s="297"/>
      <c r="AY190" s="297"/>
      <c r="AZ190" s="297"/>
      <c r="BA190" s="297"/>
      <c r="BB190" s="297"/>
      <c r="BC190" s="297"/>
      <c r="BD190" s="297"/>
      <c r="BE190" s="297"/>
      <c r="BF190" s="297"/>
      <c r="BG190" s="297"/>
      <c r="BH190" s="297"/>
      <c r="BI190" s="297"/>
      <c r="BJ190" s="297"/>
      <c r="BK190" s="297"/>
      <c r="BL190" s="297"/>
      <c r="BM190" s="297"/>
      <c r="BN190" s="297"/>
      <c r="BO190" s="297"/>
      <c r="BP190" s="297"/>
      <c r="BQ190" s="297"/>
      <c r="BR190" s="297"/>
      <c r="BS190" s="297"/>
    </row>
    <row r="191" spans="1:71" ht="12.75" x14ac:dyDescent="0.2">
      <c r="A191" s="303"/>
      <c r="B191" s="297"/>
      <c r="C191" s="297"/>
      <c r="D191" s="297"/>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8"/>
      <c r="AR191" s="298"/>
      <c r="AS191" s="298"/>
      <c r="AT191" s="297"/>
      <c r="AU191" s="297"/>
      <c r="AV191" s="297"/>
      <c r="AW191" s="297"/>
      <c r="AX191" s="297"/>
      <c r="AY191" s="297"/>
      <c r="AZ191" s="297"/>
      <c r="BA191" s="297"/>
      <c r="BB191" s="297"/>
      <c r="BC191" s="297"/>
      <c r="BD191" s="297"/>
      <c r="BE191" s="297"/>
      <c r="BF191" s="297"/>
      <c r="BG191" s="297"/>
      <c r="BH191" s="297"/>
      <c r="BI191" s="297"/>
      <c r="BJ191" s="297"/>
      <c r="BK191" s="297"/>
      <c r="BL191" s="297"/>
      <c r="BM191" s="297"/>
      <c r="BN191" s="297"/>
      <c r="BO191" s="297"/>
      <c r="BP191" s="297"/>
      <c r="BQ191" s="297"/>
      <c r="BR191" s="297"/>
      <c r="BS191" s="297"/>
    </row>
    <row r="192" spans="1:71" ht="12.75" x14ac:dyDescent="0.2">
      <c r="A192" s="303"/>
      <c r="B192" s="297"/>
      <c r="C192" s="297"/>
      <c r="D192" s="297"/>
      <c r="E192" s="297"/>
      <c r="F192" s="297"/>
      <c r="G192" s="297"/>
      <c r="H192" s="297"/>
      <c r="I192" s="297"/>
      <c r="J192" s="297"/>
      <c r="K192" s="297"/>
      <c r="L192" s="297"/>
      <c r="M192" s="297"/>
      <c r="N192" s="297"/>
      <c r="O192" s="297"/>
      <c r="P192" s="297"/>
      <c r="Q192" s="297"/>
      <c r="R192" s="297"/>
      <c r="S192" s="297"/>
      <c r="T192" s="297"/>
      <c r="U192" s="297"/>
      <c r="V192" s="297"/>
      <c r="W192" s="297"/>
      <c r="X192" s="297"/>
      <c r="Y192" s="297"/>
      <c r="Z192" s="297"/>
      <c r="AA192" s="297"/>
      <c r="AB192" s="297"/>
      <c r="AC192" s="297"/>
      <c r="AD192" s="297"/>
      <c r="AE192" s="297"/>
      <c r="AF192" s="297"/>
      <c r="AG192" s="297"/>
      <c r="AH192" s="297"/>
      <c r="AI192" s="297"/>
      <c r="AJ192" s="297"/>
      <c r="AK192" s="297"/>
      <c r="AL192" s="297"/>
      <c r="AM192" s="297"/>
      <c r="AN192" s="297"/>
      <c r="AO192" s="297"/>
      <c r="AP192" s="297"/>
      <c r="AQ192" s="298"/>
      <c r="AR192" s="298"/>
      <c r="AS192" s="298"/>
      <c r="AT192" s="297"/>
      <c r="AU192" s="297"/>
      <c r="AV192" s="297"/>
      <c r="AW192" s="297"/>
      <c r="AX192" s="297"/>
      <c r="AY192" s="297"/>
      <c r="AZ192" s="297"/>
      <c r="BA192" s="297"/>
      <c r="BB192" s="297"/>
      <c r="BC192" s="297"/>
      <c r="BD192" s="297"/>
      <c r="BE192" s="297"/>
      <c r="BF192" s="297"/>
      <c r="BG192" s="297"/>
      <c r="BH192" s="297"/>
      <c r="BI192" s="297"/>
      <c r="BJ192" s="297"/>
      <c r="BK192" s="297"/>
      <c r="BL192" s="297"/>
      <c r="BM192" s="297"/>
      <c r="BN192" s="297"/>
      <c r="BO192" s="297"/>
      <c r="BP192" s="297"/>
      <c r="BQ192" s="297"/>
      <c r="BR192" s="297"/>
      <c r="BS192" s="297"/>
    </row>
    <row r="193" spans="1:71" ht="12.75" x14ac:dyDescent="0.2">
      <c r="A193" s="303"/>
      <c r="B193" s="297"/>
      <c r="C193" s="297"/>
      <c r="D193" s="297"/>
      <c r="E193" s="297"/>
      <c r="F193" s="297"/>
      <c r="G193" s="297"/>
      <c r="H193" s="297"/>
      <c r="I193" s="297"/>
      <c r="J193" s="297"/>
      <c r="K193" s="297"/>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7"/>
      <c r="AJ193" s="297"/>
      <c r="AK193" s="297"/>
      <c r="AL193" s="297"/>
      <c r="AM193" s="297"/>
      <c r="AN193" s="297"/>
      <c r="AO193" s="297"/>
      <c r="AP193" s="297"/>
      <c r="AQ193" s="298"/>
      <c r="AR193" s="298"/>
      <c r="AS193" s="298"/>
      <c r="AT193" s="297"/>
      <c r="AU193" s="297"/>
      <c r="AV193" s="297"/>
      <c r="AW193" s="297"/>
      <c r="AX193" s="297"/>
      <c r="AY193" s="297"/>
      <c r="AZ193" s="297"/>
      <c r="BA193" s="297"/>
      <c r="BB193" s="297"/>
      <c r="BC193" s="297"/>
      <c r="BD193" s="297"/>
      <c r="BE193" s="297"/>
      <c r="BF193" s="297"/>
      <c r="BG193" s="297"/>
      <c r="BH193" s="297"/>
      <c r="BI193" s="297"/>
      <c r="BJ193" s="297"/>
      <c r="BK193" s="297"/>
      <c r="BL193" s="297"/>
      <c r="BM193" s="297"/>
      <c r="BN193" s="297"/>
      <c r="BO193" s="297"/>
      <c r="BP193" s="297"/>
      <c r="BQ193" s="297"/>
      <c r="BR193" s="297"/>
      <c r="BS193" s="297"/>
    </row>
    <row r="194" spans="1:71" ht="12.75" x14ac:dyDescent="0.2">
      <c r="A194" s="303"/>
      <c r="B194" s="297"/>
      <c r="C194" s="297"/>
      <c r="D194" s="297"/>
      <c r="E194" s="297"/>
      <c r="F194" s="297"/>
      <c r="G194" s="297"/>
      <c r="H194" s="297"/>
      <c r="I194" s="297"/>
      <c r="J194" s="297"/>
      <c r="K194" s="297"/>
      <c r="L194" s="297"/>
      <c r="M194" s="297"/>
      <c r="N194" s="297"/>
      <c r="O194" s="297"/>
      <c r="P194" s="297"/>
      <c r="Q194" s="297"/>
      <c r="R194" s="297"/>
      <c r="S194" s="297"/>
      <c r="T194" s="297"/>
      <c r="U194" s="297"/>
      <c r="V194" s="297"/>
      <c r="W194" s="297"/>
      <c r="X194" s="297"/>
      <c r="Y194" s="297"/>
      <c r="Z194" s="297"/>
      <c r="AA194" s="297"/>
      <c r="AB194" s="297"/>
      <c r="AC194" s="297"/>
      <c r="AD194" s="297"/>
      <c r="AE194" s="297"/>
      <c r="AF194" s="297"/>
      <c r="AG194" s="297"/>
      <c r="AH194" s="297"/>
      <c r="AI194" s="297"/>
      <c r="AJ194" s="297"/>
      <c r="AK194" s="297"/>
      <c r="AL194" s="297"/>
      <c r="AM194" s="297"/>
      <c r="AN194" s="297"/>
      <c r="AO194" s="297"/>
      <c r="AP194" s="297"/>
      <c r="AQ194" s="298"/>
      <c r="AR194" s="298"/>
      <c r="AS194" s="298"/>
      <c r="AT194" s="297"/>
      <c r="AU194" s="297"/>
      <c r="AV194" s="297"/>
      <c r="AW194" s="297"/>
      <c r="AX194" s="297"/>
      <c r="AY194" s="297"/>
      <c r="AZ194" s="297"/>
      <c r="BA194" s="297"/>
      <c r="BB194" s="297"/>
      <c r="BC194" s="297"/>
      <c r="BD194" s="297"/>
      <c r="BE194" s="297"/>
      <c r="BF194" s="297"/>
      <c r="BG194" s="297"/>
      <c r="BH194" s="297"/>
      <c r="BI194" s="297"/>
      <c r="BJ194" s="297"/>
      <c r="BK194" s="297"/>
      <c r="BL194" s="297"/>
      <c r="BM194" s="297"/>
      <c r="BN194" s="297"/>
      <c r="BO194" s="297"/>
      <c r="BP194" s="297"/>
      <c r="BQ194" s="297"/>
      <c r="BR194" s="297"/>
      <c r="BS194" s="297"/>
    </row>
    <row r="195" spans="1:71" ht="12.75" x14ac:dyDescent="0.2">
      <c r="A195" s="303"/>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7"/>
      <c r="AB195" s="297"/>
      <c r="AC195" s="297"/>
      <c r="AD195" s="297"/>
      <c r="AE195" s="297"/>
      <c r="AF195" s="297"/>
      <c r="AG195" s="297"/>
      <c r="AH195" s="297"/>
      <c r="AI195" s="297"/>
      <c r="AJ195" s="297"/>
      <c r="AK195" s="297"/>
      <c r="AL195" s="297"/>
      <c r="AM195" s="297"/>
      <c r="AN195" s="297"/>
      <c r="AO195" s="297"/>
      <c r="AP195" s="297"/>
      <c r="AQ195" s="298"/>
      <c r="AR195" s="298"/>
      <c r="AS195" s="298"/>
      <c r="AT195" s="297"/>
      <c r="AU195" s="297"/>
      <c r="AV195" s="297"/>
      <c r="AW195" s="297"/>
      <c r="AX195" s="297"/>
      <c r="AY195" s="297"/>
      <c r="AZ195" s="297"/>
      <c r="BA195" s="297"/>
      <c r="BB195" s="297"/>
      <c r="BC195" s="297"/>
      <c r="BD195" s="297"/>
      <c r="BE195" s="297"/>
      <c r="BF195" s="297"/>
      <c r="BG195" s="297"/>
      <c r="BH195" s="297"/>
      <c r="BI195" s="297"/>
      <c r="BJ195" s="297"/>
      <c r="BK195" s="297"/>
      <c r="BL195" s="297"/>
      <c r="BM195" s="297"/>
      <c r="BN195" s="297"/>
      <c r="BO195" s="297"/>
      <c r="BP195" s="297"/>
      <c r="BQ195" s="297"/>
      <c r="BR195" s="297"/>
      <c r="BS195" s="297"/>
    </row>
    <row r="196" spans="1:71" ht="12.75" x14ac:dyDescent="0.2">
      <c r="A196" s="303"/>
      <c r="B196" s="297"/>
      <c r="C196" s="297"/>
      <c r="D196" s="297"/>
      <c r="E196" s="297"/>
      <c r="F196" s="297"/>
      <c r="G196" s="297"/>
      <c r="H196" s="297"/>
      <c r="I196" s="297"/>
      <c r="J196" s="297"/>
      <c r="K196" s="297"/>
      <c r="L196" s="297"/>
      <c r="M196" s="297"/>
      <c r="N196" s="297"/>
      <c r="O196" s="297"/>
      <c r="P196" s="297"/>
      <c r="Q196" s="297"/>
      <c r="R196" s="297"/>
      <c r="S196" s="297"/>
      <c r="T196" s="297"/>
      <c r="U196" s="297"/>
      <c r="V196" s="297"/>
      <c r="W196" s="297"/>
      <c r="X196" s="297"/>
      <c r="Y196" s="297"/>
      <c r="Z196" s="297"/>
      <c r="AA196" s="297"/>
      <c r="AB196" s="297"/>
      <c r="AC196" s="297"/>
      <c r="AD196" s="297"/>
      <c r="AE196" s="297"/>
      <c r="AF196" s="297"/>
      <c r="AG196" s="297"/>
      <c r="AH196" s="297"/>
      <c r="AI196" s="297"/>
      <c r="AJ196" s="297"/>
      <c r="AK196" s="297"/>
      <c r="AL196" s="297"/>
      <c r="AM196" s="297"/>
      <c r="AN196" s="297"/>
      <c r="AO196" s="297"/>
      <c r="AP196" s="297"/>
      <c r="AQ196" s="298"/>
      <c r="AR196" s="298"/>
      <c r="AS196" s="298"/>
      <c r="AT196" s="297"/>
      <c r="AU196" s="297"/>
      <c r="AV196" s="297"/>
      <c r="AW196" s="297"/>
      <c r="AX196" s="297"/>
      <c r="AY196" s="297"/>
      <c r="AZ196" s="297"/>
      <c r="BA196" s="297"/>
      <c r="BB196" s="297"/>
      <c r="BC196" s="297"/>
      <c r="BD196" s="297"/>
      <c r="BE196" s="297"/>
      <c r="BF196" s="297"/>
      <c r="BG196" s="297"/>
      <c r="BH196" s="297"/>
      <c r="BI196" s="297"/>
      <c r="BJ196" s="297"/>
      <c r="BK196" s="297"/>
      <c r="BL196" s="297"/>
      <c r="BM196" s="297"/>
      <c r="BN196" s="297"/>
      <c r="BO196" s="297"/>
      <c r="BP196" s="297"/>
      <c r="BQ196" s="297"/>
      <c r="BR196" s="297"/>
      <c r="BS196" s="297"/>
    </row>
    <row r="197" spans="1:71" ht="12.75" x14ac:dyDescent="0.2">
      <c r="A197" s="303"/>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7"/>
      <c r="AI197" s="297"/>
      <c r="AJ197" s="297"/>
      <c r="AK197" s="297"/>
      <c r="AL197" s="297"/>
      <c r="AM197" s="297"/>
      <c r="AN197" s="297"/>
      <c r="AO197" s="297"/>
      <c r="AP197" s="297"/>
      <c r="AQ197" s="298"/>
      <c r="AR197" s="298"/>
      <c r="AS197" s="298"/>
      <c r="AT197" s="297"/>
      <c r="AU197" s="297"/>
      <c r="AV197" s="297"/>
      <c r="AW197" s="297"/>
      <c r="AX197" s="297"/>
      <c r="AY197" s="297"/>
      <c r="AZ197" s="297"/>
      <c r="BA197" s="297"/>
      <c r="BB197" s="297"/>
      <c r="BC197" s="297"/>
      <c r="BD197" s="297"/>
      <c r="BE197" s="297"/>
      <c r="BF197" s="297"/>
      <c r="BG197" s="297"/>
      <c r="BH197" s="297"/>
      <c r="BI197" s="297"/>
      <c r="BJ197" s="297"/>
      <c r="BK197" s="297"/>
      <c r="BL197" s="297"/>
      <c r="BM197" s="297"/>
      <c r="BN197" s="297"/>
      <c r="BO197" s="297"/>
      <c r="BP197" s="297"/>
      <c r="BQ197" s="297"/>
      <c r="BR197" s="297"/>
      <c r="BS197" s="297"/>
    </row>
    <row r="198" spans="1:71" ht="12.75" x14ac:dyDescent="0.2">
      <c r="A198" s="303"/>
      <c r="B198" s="297"/>
      <c r="C198" s="297"/>
      <c r="D198" s="297"/>
      <c r="E198" s="297"/>
      <c r="F198" s="297"/>
      <c r="G198" s="297"/>
      <c r="H198" s="297"/>
      <c r="I198" s="297"/>
      <c r="J198" s="297"/>
      <c r="K198" s="297"/>
      <c r="L198" s="297"/>
      <c r="M198" s="297"/>
      <c r="N198" s="297"/>
      <c r="O198" s="297"/>
      <c r="P198" s="297"/>
      <c r="Q198" s="297"/>
      <c r="R198" s="297"/>
      <c r="S198" s="297"/>
      <c r="T198" s="297"/>
      <c r="U198" s="297"/>
      <c r="V198" s="297"/>
      <c r="W198" s="297"/>
      <c r="X198" s="297"/>
      <c r="Y198" s="297"/>
      <c r="Z198" s="297"/>
      <c r="AA198" s="297"/>
      <c r="AB198" s="297"/>
      <c r="AC198" s="297"/>
      <c r="AD198" s="297"/>
      <c r="AE198" s="297"/>
      <c r="AF198" s="297"/>
      <c r="AG198" s="297"/>
      <c r="AH198" s="297"/>
      <c r="AI198" s="297"/>
      <c r="AJ198" s="297"/>
      <c r="AK198" s="297"/>
      <c r="AL198" s="297"/>
      <c r="AM198" s="297"/>
      <c r="AN198" s="297"/>
      <c r="AO198" s="297"/>
      <c r="AP198" s="297"/>
      <c r="AQ198" s="298"/>
      <c r="AR198" s="298"/>
      <c r="AS198" s="298"/>
      <c r="AT198" s="297"/>
      <c r="AU198" s="297"/>
      <c r="AV198" s="297"/>
      <c r="AW198" s="297"/>
      <c r="AX198" s="297"/>
      <c r="AY198" s="297"/>
      <c r="AZ198" s="297"/>
      <c r="BA198" s="297"/>
      <c r="BB198" s="297"/>
      <c r="BC198" s="297"/>
      <c r="BD198" s="297"/>
      <c r="BE198" s="297"/>
      <c r="BF198" s="297"/>
      <c r="BG198" s="297"/>
      <c r="BH198" s="297"/>
      <c r="BI198" s="297"/>
      <c r="BJ198" s="297"/>
      <c r="BK198" s="297"/>
      <c r="BL198" s="297"/>
      <c r="BM198" s="297"/>
      <c r="BN198" s="297"/>
      <c r="BO198" s="297"/>
      <c r="BP198" s="297"/>
      <c r="BQ198" s="297"/>
      <c r="BR198" s="297"/>
      <c r="BS198" s="297"/>
    </row>
    <row r="199" spans="1:71" ht="12.75" x14ac:dyDescent="0.2">
      <c r="A199" s="303"/>
      <c r="B199" s="297"/>
      <c r="C199" s="297"/>
      <c r="D199" s="297"/>
      <c r="E199" s="297"/>
      <c r="F199" s="297"/>
      <c r="G199" s="297"/>
      <c r="H199" s="297"/>
      <c r="I199" s="297"/>
      <c r="J199" s="297"/>
      <c r="K199" s="297"/>
      <c r="L199" s="297"/>
      <c r="M199" s="297"/>
      <c r="N199" s="297"/>
      <c r="O199" s="297"/>
      <c r="P199" s="297"/>
      <c r="Q199" s="297"/>
      <c r="R199" s="297"/>
      <c r="S199" s="297"/>
      <c r="T199" s="297"/>
      <c r="U199" s="297"/>
      <c r="V199" s="297"/>
      <c r="W199" s="297"/>
      <c r="X199" s="297"/>
      <c r="Y199" s="297"/>
      <c r="Z199" s="297"/>
      <c r="AA199" s="297"/>
      <c r="AB199" s="297"/>
      <c r="AC199" s="297"/>
      <c r="AD199" s="297"/>
      <c r="AE199" s="297"/>
      <c r="AF199" s="297"/>
      <c r="AG199" s="297"/>
      <c r="AH199" s="297"/>
      <c r="AI199" s="297"/>
      <c r="AJ199" s="297"/>
      <c r="AK199" s="297"/>
      <c r="AL199" s="297"/>
      <c r="AM199" s="297"/>
      <c r="AN199" s="297"/>
      <c r="AO199" s="297"/>
      <c r="AP199" s="297"/>
      <c r="AQ199" s="298"/>
      <c r="AR199" s="298"/>
      <c r="AS199" s="298"/>
      <c r="AT199" s="297"/>
      <c r="AU199" s="297"/>
      <c r="AV199" s="297"/>
      <c r="AW199" s="297"/>
      <c r="AX199" s="297"/>
      <c r="AY199" s="297"/>
      <c r="AZ199" s="297"/>
      <c r="BA199" s="297"/>
      <c r="BB199" s="297"/>
      <c r="BC199" s="297"/>
      <c r="BD199" s="297"/>
      <c r="BE199" s="297"/>
      <c r="BF199" s="297"/>
      <c r="BG199" s="297"/>
      <c r="BH199" s="297"/>
      <c r="BI199" s="297"/>
      <c r="BJ199" s="297"/>
      <c r="BK199" s="297"/>
      <c r="BL199" s="297"/>
      <c r="BM199" s="297"/>
      <c r="BN199" s="297"/>
      <c r="BO199" s="297"/>
      <c r="BP199" s="297"/>
      <c r="BQ199" s="297"/>
      <c r="BR199" s="297"/>
      <c r="BS199" s="297"/>
    </row>
    <row r="200" spans="1:71" ht="12.75" x14ac:dyDescent="0.2">
      <c r="A200" s="303"/>
      <c r="B200" s="297"/>
      <c r="C200" s="297"/>
      <c r="D200" s="297"/>
      <c r="E200" s="297"/>
      <c r="F200" s="297"/>
      <c r="G200" s="297"/>
      <c r="H200" s="297"/>
      <c r="I200" s="297"/>
      <c r="J200" s="297"/>
      <c r="K200" s="297"/>
      <c r="L200" s="297"/>
      <c r="M200" s="297"/>
      <c r="N200" s="297"/>
      <c r="O200" s="297"/>
      <c r="P200" s="297"/>
      <c r="Q200" s="297"/>
      <c r="R200" s="297"/>
      <c r="S200" s="297"/>
      <c r="T200" s="297"/>
      <c r="U200" s="297"/>
      <c r="V200" s="297"/>
      <c r="W200" s="297"/>
      <c r="X200" s="297"/>
      <c r="Y200" s="297"/>
      <c r="Z200" s="297"/>
      <c r="AA200" s="297"/>
      <c r="AB200" s="297"/>
      <c r="AC200" s="297"/>
      <c r="AD200" s="297"/>
      <c r="AE200" s="297"/>
      <c r="AF200" s="297"/>
      <c r="AG200" s="297"/>
      <c r="AH200" s="297"/>
      <c r="AI200" s="297"/>
      <c r="AJ200" s="297"/>
      <c r="AK200" s="297"/>
      <c r="AL200" s="297"/>
      <c r="AM200" s="297"/>
      <c r="AN200" s="297"/>
      <c r="AO200" s="297"/>
      <c r="AP200" s="297"/>
      <c r="AQ200" s="298"/>
      <c r="AR200" s="298"/>
      <c r="AS200" s="298"/>
      <c r="AT200" s="297"/>
      <c r="AU200" s="297"/>
      <c r="AV200" s="297"/>
      <c r="AW200" s="297"/>
      <c r="AX200" s="297"/>
      <c r="AY200" s="297"/>
      <c r="AZ200" s="297"/>
      <c r="BA200" s="297"/>
      <c r="BB200" s="297"/>
      <c r="BC200" s="297"/>
      <c r="BD200" s="297"/>
      <c r="BE200" s="297"/>
      <c r="BF200" s="297"/>
      <c r="BG200" s="297"/>
      <c r="BH200" s="297"/>
      <c r="BI200" s="297"/>
      <c r="BJ200" s="297"/>
      <c r="BK200" s="297"/>
      <c r="BL200" s="297"/>
      <c r="BM200" s="297"/>
      <c r="BN200" s="297"/>
      <c r="BO200" s="297"/>
      <c r="BP200" s="297"/>
      <c r="BQ200" s="297"/>
      <c r="BR200" s="297"/>
      <c r="BS200" s="297"/>
    </row>
    <row r="201" spans="1:71" ht="12.75" x14ac:dyDescent="0.2">
      <c r="A201" s="303"/>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7"/>
      <c r="AI201" s="297"/>
      <c r="AJ201" s="297"/>
      <c r="AK201" s="297"/>
      <c r="AL201" s="297"/>
      <c r="AM201" s="297"/>
      <c r="AN201" s="297"/>
      <c r="AO201" s="297"/>
      <c r="AP201" s="297"/>
      <c r="AQ201" s="298"/>
      <c r="AR201" s="298"/>
      <c r="AS201" s="298"/>
      <c r="AT201" s="297"/>
      <c r="AU201" s="297"/>
      <c r="AV201" s="297"/>
      <c r="AW201" s="297"/>
      <c r="AX201" s="297"/>
      <c r="AY201" s="297"/>
      <c r="AZ201" s="297"/>
      <c r="BA201" s="297"/>
      <c r="BB201" s="297"/>
      <c r="BC201" s="297"/>
      <c r="BD201" s="297"/>
      <c r="BE201" s="297"/>
      <c r="BF201" s="297"/>
      <c r="BG201" s="297"/>
      <c r="BH201" s="297"/>
      <c r="BI201" s="297"/>
      <c r="BJ201" s="297"/>
      <c r="BK201" s="297"/>
      <c r="BL201" s="297"/>
      <c r="BM201" s="297"/>
      <c r="BN201" s="297"/>
      <c r="BO201" s="297"/>
      <c r="BP201" s="297"/>
      <c r="BQ201" s="297"/>
      <c r="BR201" s="297"/>
      <c r="BS201" s="297"/>
    </row>
    <row r="202" spans="1:71" ht="12.75" x14ac:dyDescent="0.2">
      <c r="A202" s="303"/>
      <c r="B202" s="297"/>
      <c r="C202" s="297"/>
      <c r="D202" s="297"/>
      <c r="E202" s="297"/>
      <c r="F202" s="297"/>
      <c r="G202" s="297"/>
      <c r="H202" s="297"/>
      <c r="I202" s="297"/>
      <c r="J202" s="297"/>
      <c r="K202" s="297"/>
      <c r="L202" s="297"/>
      <c r="M202" s="297"/>
      <c r="N202" s="297"/>
      <c r="O202" s="297"/>
      <c r="P202" s="297"/>
      <c r="Q202" s="297"/>
      <c r="R202" s="297"/>
      <c r="S202" s="297"/>
      <c r="T202" s="297"/>
      <c r="U202" s="297"/>
      <c r="V202" s="297"/>
      <c r="W202" s="297"/>
      <c r="X202" s="297"/>
      <c r="Y202" s="297"/>
      <c r="Z202" s="297"/>
      <c r="AA202" s="297"/>
      <c r="AB202" s="297"/>
      <c r="AC202" s="297"/>
      <c r="AD202" s="297"/>
      <c r="AE202" s="297"/>
      <c r="AF202" s="297"/>
      <c r="AG202" s="297"/>
      <c r="AH202" s="297"/>
      <c r="AI202" s="297"/>
      <c r="AJ202" s="297"/>
      <c r="AK202" s="297"/>
      <c r="AL202" s="297"/>
      <c r="AM202" s="297"/>
      <c r="AN202" s="297"/>
      <c r="AO202" s="297"/>
      <c r="AP202" s="297"/>
      <c r="AQ202" s="298"/>
      <c r="AR202" s="298"/>
      <c r="AS202" s="298"/>
      <c r="AT202" s="297"/>
      <c r="AU202" s="297"/>
      <c r="AV202" s="297"/>
      <c r="AW202" s="297"/>
      <c r="AX202" s="297"/>
      <c r="AY202" s="297"/>
      <c r="AZ202" s="297"/>
      <c r="BA202" s="297"/>
      <c r="BB202" s="297"/>
      <c r="BC202" s="297"/>
      <c r="BD202" s="297"/>
      <c r="BE202" s="297"/>
      <c r="BF202" s="297"/>
      <c r="BG202" s="297"/>
      <c r="BH202" s="297"/>
      <c r="BI202" s="297"/>
      <c r="BJ202" s="297"/>
      <c r="BK202" s="297"/>
      <c r="BL202" s="297"/>
      <c r="BM202" s="297"/>
      <c r="BN202" s="297"/>
      <c r="BO202" s="297"/>
      <c r="BP202" s="297"/>
      <c r="BQ202" s="297"/>
      <c r="BR202" s="297"/>
      <c r="BS202" s="297"/>
    </row>
    <row r="203" spans="1:71" ht="12.75" x14ac:dyDescent="0.2">
      <c r="A203" s="303"/>
      <c r="B203" s="297"/>
      <c r="C203" s="297"/>
      <c r="D203" s="297"/>
      <c r="E203" s="297"/>
      <c r="F203" s="297"/>
      <c r="G203" s="297"/>
      <c r="H203" s="297"/>
      <c r="I203" s="297"/>
      <c r="J203" s="297"/>
      <c r="K203" s="297"/>
      <c r="L203" s="297"/>
      <c r="M203" s="297"/>
      <c r="N203" s="297"/>
      <c r="O203" s="297"/>
      <c r="P203" s="297"/>
      <c r="Q203" s="297"/>
      <c r="R203" s="297"/>
      <c r="S203" s="297"/>
      <c r="T203" s="297"/>
      <c r="U203" s="297"/>
      <c r="V203" s="297"/>
      <c r="W203" s="297"/>
      <c r="X203" s="297"/>
      <c r="Y203" s="297"/>
      <c r="Z203" s="297"/>
      <c r="AA203" s="297"/>
      <c r="AB203" s="297"/>
      <c r="AC203" s="297"/>
      <c r="AD203" s="297"/>
      <c r="AE203" s="297"/>
      <c r="AF203" s="297"/>
      <c r="AG203" s="297"/>
      <c r="AH203" s="297"/>
      <c r="AI203" s="297"/>
      <c r="AJ203" s="297"/>
      <c r="AK203" s="297"/>
      <c r="AL203" s="297"/>
      <c r="AM203" s="297"/>
      <c r="AN203" s="297"/>
      <c r="AO203" s="297"/>
      <c r="AP203" s="297"/>
      <c r="AQ203" s="298"/>
      <c r="AR203" s="298"/>
      <c r="AS203" s="298"/>
      <c r="AT203" s="297"/>
      <c r="AU203" s="297"/>
      <c r="AV203" s="297"/>
      <c r="AW203" s="297"/>
      <c r="AX203" s="297"/>
      <c r="AY203" s="297"/>
      <c r="AZ203" s="297"/>
      <c r="BA203" s="297"/>
      <c r="BB203" s="297"/>
      <c r="BC203" s="297"/>
      <c r="BD203" s="297"/>
      <c r="BE203" s="297"/>
      <c r="BF203" s="297"/>
      <c r="BG203" s="297"/>
      <c r="BH203" s="297"/>
      <c r="BI203" s="297"/>
      <c r="BJ203" s="297"/>
      <c r="BK203" s="297"/>
      <c r="BL203" s="297"/>
      <c r="BM203" s="297"/>
      <c r="BN203" s="297"/>
      <c r="BO203" s="297"/>
      <c r="BP203" s="297"/>
      <c r="BQ203" s="297"/>
      <c r="BR203" s="297"/>
      <c r="BS203" s="297"/>
    </row>
    <row r="204" spans="1:71" ht="12.75" x14ac:dyDescent="0.2">
      <c r="A204" s="303"/>
      <c r="B204" s="297"/>
      <c r="C204" s="297"/>
      <c r="D204" s="297"/>
      <c r="E204" s="297"/>
      <c r="F204" s="297"/>
      <c r="G204" s="297"/>
      <c r="H204" s="297"/>
      <c r="I204" s="297"/>
      <c r="J204" s="297"/>
      <c r="K204" s="297"/>
      <c r="L204" s="297"/>
      <c r="M204" s="297"/>
      <c r="N204" s="297"/>
      <c r="O204" s="297"/>
      <c r="P204" s="297"/>
      <c r="Q204" s="297"/>
      <c r="R204" s="297"/>
      <c r="S204" s="297"/>
      <c r="T204" s="297"/>
      <c r="U204" s="297"/>
      <c r="V204" s="297"/>
      <c r="W204" s="297"/>
      <c r="X204" s="297"/>
      <c r="Y204" s="297"/>
      <c r="Z204" s="297"/>
      <c r="AA204" s="297"/>
      <c r="AB204" s="297"/>
      <c r="AC204" s="297"/>
      <c r="AD204" s="297"/>
      <c r="AE204" s="297"/>
      <c r="AF204" s="297"/>
      <c r="AG204" s="297"/>
      <c r="AH204" s="297"/>
      <c r="AI204" s="297"/>
      <c r="AJ204" s="297"/>
      <c r="AK204" s="297"/>
      <c r="AL204" s="297"/>
      <c r="AM204" s="297"/>
      <c r="AN204" s="297"/>
      <c r="AO204" s="297"/>
      <c r="AP204" s="297"/>
      <c r="AQ204" s="298"/>
      <c r="AR204" s="298"/>
      <c r="AS204" s="298"/>
      <c r="AT204" s="297"/>
      <c r="AU204" s="297"/>
      <c r="AV204" s="297"/>
      <c r="AW204" s="297"/>
      <c r="AX204" s="297"/>
      <c r="AY204" s="297"/>
      <c r="AZ204" s="297"/>
      <c r="BA204" s="297"/>
      <c r="BB204" s="297"/>
      <c r="BC204" s="297"/>
      <c r="BD204" s="297"/>
      <c r="BE204" s="297"/>
      <c r="BF204" s="297"/>
      <c r="BG204" s="297"/>
      <c r="BH204" s="297"/>
      <c r="BI204" s="297"/>
      <c r="BJ204" s="297"/>
      <c r="BK204" s="297"/>
      <c r="BL204" s="297"/>
      <c r="BM204" s="297"/>
      <c r="BN204" s="297"/>
      <c r="BO204" s="297"/>
      <c r="BP204" s="297"/>
      <c r="BQ204" s="297"/>
      <c r="BR204" s="297"/>
      <c r="BS204" s="297"/>
    </row>
    <row r="205" spans="1:71" ht="12.75" x14ac:dyDescent="0.2">
      <c r="A205" s="303"/>
      <c r="B205" s="297"/>
      <c r="C205" s="297"/>
      <c r="D205" s="297"/>
      <c r="E205" s="297"/>
      <c r="F205" s="297"/>
      <c r="G205" s="297"/>
      <c r="H205" s="297"/>
      <c r="I205" s="297"/>
      <c r="J205" s="297"/>
      <c r="K205" s="297"/>
      <c r="L205" s="297"/>
      <c r="M205" s="297"/>
      <c r="N205" s="297"/>
      <c r="O205" s="297"/>
      <c r="P205" s="297"/>
      <c r="Q205" s="297"/>
      <c r="R205" s="297"/>
      <c r="S205" s="297"/>
      <c r="T205" s="297"/>
      <c r="U205" s="297"/>
      <c r="V205" s="297"/>
      <c r="W205" s="297"/>
      <c r="X205" s="297"/>
      <c r="Y205" s="297"/>
      <c r="Z205" s="297"/>
      <c r="AA205" s="297"/>
      <c r="AB205" s="297"/>
      <c r="AC205" s="297"/>
      <c r="AD205" s="297"/>
      <c r="AE205" s="297"/>
      <c r="AF205" s="297"/>
      <c r="AG205" s="297"/>
      <c r="AH205" s="297"/>
      <c r="AI205" s="297"/>
      <c r="AJ205" s="297"/>
      <c r="AK205" s="297"/>
      <c r="AL205" s="297"/>
      <c r="AM205" s="297"/>
      <c r="AN205" s="297"/>
      <c r="AO205" s="297"/>
      <c r="AP205" s="297"/>
      <c r="AQ205" s="298"/>
      <c r="AR205" s="298"/>
      <c r="AS205" s="298"/>
      <c r="AT205" s="297"/>
      <c r="AU205" s="297"/>
      <c r="AV205" s="297"/>
      <c r="AW205" s="297"/>
      <c r="AX205" s="297"/>
      <c r="AY205" s="297"/>
      <c r="AZ205" s="297"/>
      <c r="BA205" s="297"/>
      <c r="BB205" s="297"/>
      <c r="BC205" s="297"/>
      <c r="BD205" s="297"/>
      <c r="BE205" s="297"/>
      <c r="BF205" s="297"/>
      <c r="BG205" s="297"/>
      <c r="BH205" s="297"/>
      <c r="BI205" s="297"/>
      <c r="BJ205" s="297"/>
      <c r="BK205" s="297"/>
      <c r="BL205" s="297"/>
      <c r="BM205" s="297"/>
      <c r="BN205" s="297"/>
      <c r="BO205" s="297"/>
      <c r="BP205" s="297"/>
      <c r="BQ205" s="297"/>
      <c r="BR205" s="297"/>
      <c r="BS205" s="297"/>
    </row>
    <row r="206" spans="1:71" ht="12.75" x14ac:dyDescent="0.2">
      <c r="A206" s="303"/>
      <c r="B206" s="297"/>
      <c r="C206" s="297"/>
      <c r="D206" s="297"/>
      <c r="E206" s="297"/>
      <c r="F206" s="297"/>
      <c r="G206" s="297"/>
      <c r="H206" s="297"/>
      <c r="I206" s="297"/>
      <c r="J206" s="297"/>
      <c r="K206" s="297"/>
      <c r="L206" s="297"/>
      <c r="M206" s="297"/>
      <c r="N206" s="297"/>
      <c r="O206" s="297"/>
      <c r="P206" s="297"/>
      <c r="Q206" s="297"/>
      <c r="R206" s="297"/>
      <c r="S206" s="297"/>
      <c r="T206" s="297"/>
      <c r="U206" s="297"/>
      <c r="V206" s="297"/>
      <c r="W206" s="297"/>
      <c r="X206" s="297"/>
      <c r="Y206" s="297"/>
      <c r="Z206" s="297"/>
      <c r="AA206" s="297"/>
      <c r="AB206" s="297"/>
      <c r="AC206" s="297"/>
      <c r="AD206" s="297"/>
      <c r="AE206" s="297"/>
      <c r="AF206" s="297"/>
      <c r="AG206" s="297"/>
      <c r="AH206" s="297"/>
      <c r="AI206" s="297"/>
      <c r="AJ206" s="297"/>
      <c r="AK206" s="297"/>
      <c r="AL206" s="297"/>
      <c r="AM206" s="297"/>
      <c r="AN206" s="297"/>
      <c r="AO206" s="297"/>
      <c r="AP206" s="297"/>
      <c r="AQ206" s="298"/>
      <c r="AR206" s="298"/>
      <c r="AS206" s="298"/>
      <c r="AT206" s="297"/>
      <c r="AU206" s="297"/>
      <c r="AV206" s="297"/>
      <c r="AW206" s="297"/>
      <c r="AX206" s="297"/>
      <c r="AY206" s="297"/>
      <c r="AZ206" s="297"/>
      <c r="BA206" s="297"/>
      <c r="BB206" s="297"/>
      <c r="BC206" s="297"/>
      <c r="BD206" s="297"/>
      <c r="BE206" s="297"/>
      <c r="BF206" s="297"/>
      <c r="BG206" s="297"/>
      <c r="BH206" s="297"/>
      <c r="BI206" s="297"/>
      <c r="BJ206" s="297"/>
      <c r="BK206" s="297"/>
      <c r="BL206" s="297"/>
      <c r="BM206" s="297"/>
      <c r="BN206" s="297"/>
      <c r="BO206" s="297"/>
      <c r="BP206" s="297"/>
      <c r="BQ206" s="297"/>
      <c r="BR206" s="297"/>
      <c r="BS206" s="297"/>
    </row>
    <row r="207" spans="1:71" ht="12.75" x14ac:dyDescent="0.2">
      <c r="A207" s="303"/>
      <c r="B207" s="297"/>
      <c r="C207" s="297"/>
      <c r="D207" s="297"/>
      <c r="E207" s="297"/>
      <c r="F207" s="297"/>
      <c r="G207" s="297"/>
      <c r="H207" s="297"/>
      <c r="I207" s="297"/>
      <c r="J207" s="297"/>
      <c r="K207" s="297"/>
      <c r="L207" s="297"/>
      <c r="M207" s="297"/>
      <c r="N207" s="297"/>
      <c r="O207" s="297"/>
      <c r="P207" s="297"/>
      <c r="Q207" s="297"/>
      <c r="R207" s="297"/>
      <c r="S207" s="297"/>
      <c r="T207" s="297"/>
      <c r="U207" s="297"/>
      <c r="V207" s="297"/>
      <c r="W207" s="297"/>
      <c r="X207" s="297"/>
      <c r="Y207" s="297"/>
      <c r="Z207" s="297"/>
      <c r="AA207" s="297"/>
      <c r="AB207" s="297"/>
      <c r="AC207" s="297"/>
      <c r="AD207" s="297"/>
      <c r="AE207" s="297"/>
      <c r="AF207" s="297"/>
      <c r="AG207" s="297"/>
      <c r="AH207" s="297"/>
      <c r="AI207" s="297"/>
      <c r="AJ207" s="297"/>
      <c r="AK207" s="297"/>
      <c r="AL207" s="297"/>
      <c r="AM207" s="297"/>
      <c r="AN207" s="297"/>
      <c r="AO207" s="297"/>
      <c r="AP207" s="297"/>
      <c r="AQ207" s="298"/>
      <c r="AR207" s="298"/>
      <c r="AS207" s="298"/>
      <c r="AT207" s="297"/>
      <c r="AU207" s="297"/>
      <c r="AV207" s="297"/>
      <c r="AW207" s="297"/>
      <c r="AX207" s="297"/>
      <c r="AY207" s="297"/>
      <c r="AZ207" s="297"/>
      <c r="BA207" s="297"/>
      <c r="BB207" s="297"/>
      <c r="BC207" s="297"/>
      <c r="BD207" s="297"/>
      <c r="BE207" s="297"/>
      <c r="BF207" s="297"/>
      <c r="BG207" s="297"/>
      <c r="BH207" s="297"/>
      <c r="BI207" s="297"/>
      <c r="BJ207" s="297"/>
      <c r="BK207" s="297"/>
      <c r="BL207" s="297"/>
      <c r="BM207" s="297"/>
      <c r="BN207" s="297"/>
      <c r="BO207" s="297"/>
      <c r="BP207" s="297"/>
      <c r="BQ207" s="297"/>
      <c r="BR207" s="297"/>
      <c r="BS207" s="297"/>
    </row>
    <row r="208" spans="1:71" ht="12.75" x14ac:dyDescent="0.2">
      <c r="A208" s="303"/>
      <c r="B208" s="297"/>
      <c r="C208" s="297"/>
      <c r="D208" s="297"/>
      <c r="E208" s="297"/>
      <c r="F208" s="297"/>
      <c r="G208" s="297"/>
      <c r="H208" s="297"/>
      <c r="I208" s="297"/>
      <c r="J208" s="297"/>
      <c r="K208" s="297"/>
      <c r="L208" s="297"/>
      <c r="M208" s="297"/>
      <c r="N208" s="297"/>
      <c r="O208" s="297"/>
      <c r="P208" s="297"/>
      <c r="Q208" s="297"/>
      <c r="R208" s="297"/>
      <c r="S208" s="297"/>
      <c r="T208" s="297"/>
      <c r="U208" s="297"/>
      <c r="V208" s="297"/>
      <c r="W208" s="297"/>
      <c r="X208" s="297"/>
      <c r="Y208" s="297"/>
      <c r="Z208" s="297"/>
      <c r="AA208" s="297"/>
      <c r="AB208" s="297"/>
      <c r="AC208" s="297"/>
      <c r="AD208" s="297"/>
      <c r="AE208" s="297"/>
      <c r="AF208" s="297"/>
      <c r="AG208" s="297"/>
      <c r="AH208" s="297"/>
      <c r="AI208" s="297"/>
      <c r="AJ208" s="297"/>
      <c r="AK208" s="297"/>
      <c r="AL208" s="297"/>
      <c r="AM208" s="297"/>
      <c r="AN208" s="297"/>
      <c r="AO208" s="297"/>
      <c r="AP208" s="297"/>
      <c r="AQ208" s="298"/>
      <c r="AR208" s="298"/>
      <c r="AS208" s="298"/>
      <c r="AT208" s="297"/>
      <c r="AU208" s="297"/>
      <c r="AV208" s="297"/>
      <c r="AW208" s="297"/>
      <c r="AX208" s="297"/>
      <c r="AY208" s="297"/>
      <c r="AZ208" s="297"/>
      <c r="BA208" s="297"/>
      <c r="BB208" s="297"/>
      <c r="BC208" s="297"/>
      <c r="BD208" s="297"/>
      <c r="BE208" s="297"/>
      <c r="BF208" s="297"/>
      <c r="BG208" s="297"/>
      <c r="BH208" s="297"/>
      <c r="BI208" s="297"/>
      <c r="BJ208" s="297"/>
      <c r="BK208" s="297"/>
      <c r="BL208" s="297"/>
      <c r="BM208" s="297"/>
      <c r="BN208" s="297"/>
      <c r="BO208" s="297"/>
      <c r="BP208" s="297"/>
      <c r="BQ208" s="297"/>
      <c r="BR208" s="297"/>
      <c r="BS208" s="29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C25" sqref="C25:D54"/>
    </sheetView>
  </sheetViews>
  <sheetFormatPr defaultRowHeight="15.75" x14ac:dyDescent="0.25"/>
  <cols>
    <col min="1" max="1" width="9.140625" style="71"/>
    <col min="2" max="2" width="37.7109375" style="71" customWidth="1"/>
    <col min="3" max="4" width="14.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0" t="str">
        <f>'1. паспорт местоположение'!A5:C5</f>
        <v>Год раскрытия информации: 2016 год</v>
      </c>
      <c r="B5" s="370"/>
      <c r="C5" s="370"/>
      <c r="D5" s="370"/>
      <c r="E5" s="370"/>
      <c r="F5" s="370"/>
      <c r="G5" s="370"/>
      <c r="H5" s="370"/>
      <c r="I5" s="370"/>
      <c r="J5" s="370"/>
      <c r="K5" s="370"/>
      <c r="L5" s="370"/>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6" t="str">
        <f>'1. паспорт местоположение'!A12:C12</f>
        <v>F_2791</v>
      </c>
      <c r="B12" s="376"/>
      <c r="C12" s="376"/>
      <c r="D12" s="376"/>
      <c r="E12" s="376"/>
      <c r="F12" s="376"/>
      <c r="G12" s="376"/>
      <c r="H12" s="376"/>
      <c r="I12" s="376"/>
      <c r="J12" s="376"/>
      <c r="K12" s="376"/>
      <c r="L12" s="376"/>
    </row>
    <row r="13" spans="1:44" x14ac:dyDescent="0.25">
      <c r="A13" s="371" t="s">
        <v>8</v>
      </c>
      <c r="B13" s="371"/>
      <c r="C13" s="371"/>
      <c r="D13" s="371"/>
      <c r="E13" s="371"/>
      <c r="F13" s="371"/>
      <c r="G13" s="371"/>
      <c r="H13" s="371"/>
      <c r="I13" s="371"/>
      <c r="J13" s="371"/>
      <c r="K13" s="371"/>
      <c r="L13" s="371"/>
    </row>
    <row r="14" spans="1:44" ht="18.75" x14ac:dyDescent="0.25">
      <c r="A14" s="380"/>
      <c r="B14" s="380"/>
      <c r="C14" s="380"/>
      <c r="D14" s="380"/>
      <c r="E14" s="380"/>
      <c r="F14" s="380"/>
      <c r="G14" s="380"/>
      <c r="H14" s="380"/>
      <c r="I14" s="380"/>
      <c r="J14" s="380"/>
      <c r="K14" s="380"/>
      <c r="L14" s="380"/>
    </row>
    <row r="15" spans="1:44" x14ac:dyDescent="0.25">
      <c r="A15" s="381" t="str">
        <f>'1. паспорт местоположение'!A15:C15</f>
        <v>Строительство ТПн 15/0.4 кВ, строительство КЛ 15 кВ от ТПн в г.Светлый, ул.Советская (второй этап)</v>
      </c>
      <c r="B15" s="381"/>
      <c r="C15" s="381"/>
      <c r="D15" s="381"/>
      <c r="E15" s="381"/>
      <c r="F15" s="381"/>
      <c r="G15" s="381"/>
      <c r="H15" s="381"/>
      <c r="I15" s="381"/>
      <c r="J15" s="381"/>
      <c r="K15" s="381"/>
      <c r="L15" s="381"/>
    </row>
    <row r="16" spans="1:44" x14ac:dyDescent="0.25">
      <c r="A16" s="371" t="s">
        <v>7</v>
      </c>
      <c r="B16" s="371"/>
      <c r="C16" s="371"/>
      <c r="D16" s="371"/>
      <c r="E16" s="371"/>
      <c r="F16" s="371"/>
      <c r="G16" s="371"/>
      <c r="H16" s="371"/>
      <c r="I16" s="371"/>
      <c r="J16" s="371"/>
      <c r="K16" s="371"/>
      <c r="L16" s="371"/>
    </row>
    <row r="17" spans="1:12" ht="15.75" customHeight="1" x14ac:dyDescent="0.25">
      <c r="L17" s="105"/>
    </row>
    <row r="18" spans="1:12" x14ac:dyDescent="0.25">
      <c r="K18" s="104"/>
    </row>
    <row r="19" spans="1:12" ht="15.75" customHeight="1" x14ac:dyDescent="0.25">
      <c r="A19" s="441" t="s">
        <v>509</v>
      </c>
      <c r="B19" s="441"/>
      <c r="C19" s="441"/>
      <c r="D19" s="441"/>
      <c r="E19" s="441"/>
      <c r="F19" s="441"/>
      <c r="G19" s="441"/>
      <c r="H19" s="441"/>
      <c r="I19" s="441"/>
      <c r="J19" s="441"/>
      <c r="K19" s="441"/>
      <c r="L19" s="441"/>
    </row>
    <row r="20" spans="1:12" x14ac:dyDescent="0.25">
      <c r="A20" s="73"/>
      <c r="B20" s="73"/>
      <c r="C20" s="103"/>
      <c r="D20" s="103"/>
      <c r="E20" s="103"/>
      <c r="F20" s="103"/>
      <c r="G20" s="103"/>
      <c r="H20" s="103"/>
      <c r="I20" s="103"/>
      <c r="J20" s="103"/>
      <c r="K20" s="103"/>
      <c r="L20" s="103"/>
    </row>
    <row r="21" spans="1:12" ht="28.5" customHeight="1" x14ac:dyDescent="0.25">
      <c r="A21" s="431" t="s">
        <v>227</v>
      </c>
      <c r="B21" s="431" t="s">
        <v>226</v>
      </c>
      <c r="C21" s="437" t="s">
        <v>441</v>
      </c>
      <c r="D21" s="437"/>
      <c r="E21" s="437"/>
      <c r="F21" s="437"/>
      <c r="G21" s="437"/>
      <c r="H21" s="437"/>
      <c r="I21" s="432" t="s">
        <v>225</v>
      </c>
      <c r="J21" s="434" t="s">
        <v>443</v>
      </c>
      <c r="K21" s="431" t="s">
        <v>224</v>
      </c>
      <c r="L21" s="433" t="s">
        <v>442</v>
      </c>
    </row>
    <row r="22" spans="1:12" ht="58.5" customHeight="1" x14ac:dyDescent="0.25">
      <c r="A22" s="431"/>
      <c r="B22" s="431"/>
      <c r="C22" s="438" t="s">
        <v>3</v>
      </c>
      <c r="D22" s="438"/>
      <c r="E22" s="164"/>
      <c r="F22" s="165"/>
      <c r="G22" s="439" t="s">
        <v>2</v>
      </c>
      <c r="H22" s="440"/>
      <c r="I22" s="432"/>
      <c r="J22" s="435"/>
      <c r="K22" s="431"/>
      <c r="L22" s="433"/>
    </row>
    <row r="23" spans="1:12" ht="47.25" x14ac:dyDescent="0.25">
      <c r="A23" s="431"/>
      <c r="B23" s="431"/>
      <c r="C23" s="102" t="s">
        <v>223</v>
      </c>
      <c r="D23" s="102" t="s">
        <v>222</v>
      </c>
      <c r="E23" s="102" t="s">
        <v>223</v>
      </c>
      <c r="F23" s="102" t="s">
        <v>222</v>
      </c>
      <c r="G23" s="102" t="s">
        <v>223</v>
      </c>
      <c r="H23" s="102" t="s">
        <v>222</v>
      </c>
      <c r="I23" s="432"/>
      <c r="J23" s="436"/>
      <c r="K23" s="431"/>
      <c r="L23" s="433"/>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357"/>
      <c r="D25" s="358"/>
      <c r="E25" s="100"/>
      <c r="F25" s="100"/>
      <c r="G25" s="100"/>
      <c r="H25" s="100"/>
      <c r="I25" s="100"/>
      <c r="J25" s="100"/>
      <c r="K25" s="91"/>
      <c r="L25" s="114"/>
    </row>
    <row r="26" spans="1:12" ht="21.75" customHeight="1" x14ac:dyDescent="0.25">
      <c r="A26" s="94" t="s">
        <v>220</v>
      </c>
      <c r="B26" s="101" t="s">
        <v>448</v>
      </c>
      <c r="C26" s="92">
        <v>0</v>
      </c>
      <c r="D26" s="92">
        <v>0</v>
      </c>
      <c r="E26" s="100"/>
      <c r="F26" s="100"/>
      <c r="G26" s="100"/>
      <c r="H26" s="100"/>
      <c r="I26" s="100"/>
      <c r="J26" s="100"/>
      <c r="K26" s="91"/>
      <c r="L26" s="91"/>
    </row>
    <row r="27" spans="1:12" s="75" customFormat="1" ht="39" customHeight="1" x14ac:dyDescent="0.25">
      <c r="A27" s="94" t="s">
        <v>219</v>
      </c>
      <c r="B27" s="101" t="s">
        <v>450</v>
      </c>
      <c r="C27" s="92">
        <v>0</v>
      </c>
      <c r="D27" s="92">
        <v>0</v>
      </c>
      <c r="E27" s="100"/>
      <c r="F27" s="100"/>
      <c r="G27" s="100"/>
      <c r="H27" s="100"/>
      <c r="I27" s="100"/>
      <c r="J27" s="100"/>
      <c r="K27" s="91"/>
      <c r="L27" s="91"/>
    </row>
    <row r="28" spans="1:12" s="75" customFormat="1" ht="70.5" customHeight="1" x14ac:dyDescent="0.25">
      <c r="A28" s="94" t="s">
        <v>449</v>
      </c>
      <c r="B28" s="101" t="s">
        <v>454</v>
      </c>
      <c r="C28" s="92">
        <v>0</v>
      </c>
      <c r="D28" s="92">
        <v>0</v>
      </c>
      <c r="E28" s="100"/>
      <c r="F28" s="100"/>
      <c r="G28" s="100"/>
      <c r="H28" s="100"/>
      <c r="I28" s="100"/>
      <c r="J28" s="100"/>
      <c r="K28" s="91"/>
      <c r="L28" s="91"/>
    </row>
    <row r="29" spans="1:12" s="75" customFormat="1" ht="54" customHeight="1" x14ac:dyDescent="0.25">
      <c r="A29" s="94" t="s">
        <v>218</v>
      </c>
      <c r="B29" s="101" t="s">
        <v>453</v>
      </c>
      <c r="C29" s="92">
        <v>0</v>
      </c>
      <c r="D29" s="92">
        <v>0</v>
      </c>
      <c r="E29" s="100"/>
      <c r="F29" s="100"/>
      <c r="G29" s="100"/>
      <c r="H29" s="100"/>
      <c r="I29" s="100"/>
      <c r="J29" s="100"/>
      <c r="K29" s="91"/>
      <c r="L29" s="91"/>
    </row>
    <row r="30" spans="1:12" s="75" customFormat="1" ht="42" customHeight="1" x14ac:dyDescent="0.25">
      <c r="A30" s="94" t="s">
        <v>217</v>
      </c>
      <c r="B30" s="101" t="s">
        <v>455</v>
      </c>
      <c r="C30" s="92" t="s">
        <v>631</v>
      </c>
      <c r="D30" s="92" t="s">
        <v>631</v>
      </c>
      <c r="E30" s="100"/>
      <c r="F30" s="100"/>
      <c r="G30" s="100"/>
      <c r="H30" s="100"/>
      <c r="I30" s="100"/>
      <c r="J30" s="100"/>
      <c r="K30" s="91"/>
      <c r="L30" s="91"/>
    </row>
    <row r="31" spans="1:12" s="75" customFormat="1" ht="37.5" customHeight="1" x14ac:dyDescent="0.25">
      <c r="A31" s="94" t="s">
        <v>216</v>
      </c>
      <c r="B31" s="93" t="s">
        <v>451</v>
      </c>
      <c r="C31" s="351">
        <v>41736</v>
      </c>
      <c r="D31" s="352">
        <v>41766</v>
      </c>
      <c r="E31" s="100"/>
      <c r="F31" s="100"/>
      <c r="G31" s="100"/>
      <c r="H31" s="100"/>
      <c r="I31" s="100"/>
      <c r="J31" s="100"/>
      <c r="K31" s="91"/>
      <c r="L31" s="91"/>
    </row>
    <row r="32" spans="1:12" s="75" customFormat="1" ht="31.5" x14ac:dyDescent="0.25">
      <c r="A32" s="94" t="s">
        <v>214</v>
      </c>
      <c r="B32" s="93" t="s">
        <v>456</v>
      </c>
      <c r="C32" s="352">
        <v>41755</v>
      </c>
      <c r="D32" s="352">
        <v>41757</v>
      </c>
      <c r="E32" s="100"/>
      <c r="F32" s="100"/>
      <c r="G32" s="100"/>
      <c r="H32" s="100"/>
      <c r="I32" s="100"/>
      <c r="J32" s="100"/>
      <c r="K32" s="91"/>
      <c r="L32" s="91"/>
    </row>
    <row r="33" spans="1:12" s="75" customFormat="1" ht="37.5" customHeight="1" x14ac:dyDescent="0.25">
      <c r="A33" s="94" t="s">
        <v>467</v>
      </c>
      <c r="B33" s="93" t="s">
        <v>379</v>
      </c>
      <c r="C33" s="92" t="s">
        <v>631</v>
      </c>
      <c r="D33" s="92" t="s">
        <v>631</v>
      </c>
      <c r="E33" s="100"/>
      <c r="F33" s="100"/>
      <c r="G33" s="100"/>
      <c r="H33" s="100"/>
      <c r="I33" s="100"/>
      <c r="J33" s="100"/>
      <c r="K33" s="91"/>
      <c r="L33" s="91"/>
    </row>
    <row r="34" spans="1:12" s="75" customFormat="1" ht="47.25" customHeight="1" x14ac:dyDescent="0.25">
      <c r="A34" s="94" t="s">
        <v>468</v>
      </c>
      <c r="B34" s="93" t="s">
        <v>460</v>
      </c>
      <c r="C34" s="92" t="s">
        <v>631</v>
      </c>
      <c r="D34" s="92" t="s">
        <v>631</v>
      </c>
      <c r="E34" s="99"/>
      <c r="F34" s="99"/>
      <c r="G34" s="99"/>
      <c r="H34" s="99"/>
      <c r="I34" s="99"/>
      <c r="J34" s="99"/>
      <c r="K34" s="99"/>
      <c r="L34" s="91"/>
    </row>
    <row r="35" spans="1:12" s="75" customFormat="1" ht="49.5" customHeight="1" x14ac:dyDescent="0.25">
      <c r="A35" s="94" t="s">
        <v>469</v>
      </c>
      <c r="B35" s="93" t="s">
        <v>215</v>
      </c>
      <c r="C35" s="92" t="s">
        <v>631</v>
      </c>
      <c r="D35" s="92" t="s">
        <v>631</v>
      </c>
      <c r="E35" s="99"/>
      <c r="F35" s="99"/>
      <c r="G35" s="99"/>
      <c r="H35" s="99"/>
      <c r="I35" s="99"/>
      <c r="J35" s="99"/>
      <c r="K35" s="99"/>
      <c r="L35" s="91"/>
    </row>
    <row r="36" spans="1:12" ht="37.5" customHeight="1" x14ac:dyDescent="0.25">
      <c r="A36" s="94" t="s">
        <v>470</v>
      </c>
      <c r="B36" s="93" t="s">
        <v>452</v>
      </c>
      <c r="C36" s="92" t="s">
        <v>631</v>
      </c>
      <c r="D36" s="92" t="s">
        <v>631</v>
      </c>
      <c r="E36" s="98"/>
      <c r="F36" s="97"/>
      <c r="G36" s="97"/>
      <c r="H36" s="97"/>
      <c r="I36" s="96"/>
      <c r="J36" s="96"/>
      <c r="K36" s="91"/>
      <c r="L36" s="91"/>
    </row>
    <row r="37" spans="1:12" x14ac:dyDescent="0.25">
      <c r="A37" s="94" t="s">
        <v>471</v>
      </c>
      <c r="B37" s="93" t="s">
        <v>213</v>
      </c>
      <c r="C37" s="351">
        <v>42750</v>
      </c>
      <c r="D37" s="351">
        <v>42766</v>
      </c>
      <c r="E37" s="98"/>
      <c r="F37" s="97"/>
      <c r="G37" s="97"/>
      <c r="H37" s="97"/>
      <c r="I37" s="96"/>
      <c r="J37" s="96"/>
      <c r="K37" s="91"/>
      <c r="L37" s="91"/>
    </row>
    <row r="38" spans="1:12" x14ac:dyDescent="0.25">
      <c r="A38" s="94" t="s">
        <v>472</v>
      </c>
      <c r="B38" s="95" t="s">
        <v>212</v>
      </c>
      <c r="C38" s="92"/>
      <c r="D38" s="354"/>
      <c r="E38" s="91"/>
      <c r="F38" s="91"/>
      <c r="G38" s="91"/>
      <c r="H38" s="91"/>
      <c r="I38" s="91"/>
      <c r="J38" s="91"/>
      <c r="K38" s="91"/>
      <c r="L38" s="91"/>
    </row>
    <row r="39" spans="1:12" ht="63" x14ac:dyDescent="0.25">
      <c r="A39" s="94">
        <v>2</v>
      </c>
      <c r="B39" s="93" t="s">
        <v>457</v>
      </c>
      <c r="C39" s="351">
        <v>42795</v>
      </c>
      <c r="D39" s="351">
        <v>42825</v>
      </c>
      <c r="E39" s="91"/>
      <c r="F39" s="91"/>
      <c r="G39" s="91"/>
      <c r="H39" s="91"/>
      <c r="I39" s="91"/>
      <c r="J39" s="91"/>
      <c r="K39" s="91"/>
      <c r="L39" s="91"/>
    </row>
    <row r="40" spans="1:12" ht="33.75" customHeight="1" x14ac:dyDescent="0.25">
      <c r="A40" s="94" t="s">
        <v>211</v>
      </c>
      <c r="B40" s="93" t="s">
        <v>459</v>
      </c>
      <c r="C40" s="351">
        <v>42767</v>
      </c>
      <c r="D40" s="351">
        <v>42825</v>
      </c>
      <c r="E40" s="91"/>
      <c r="F40" s="91"/>
      <c r="G40" s="91"/>
      <c r="H40" s="91"/>
      <c r="I40" s="91"/>
      <c r="J40" s="91"/>
      <c r="K40" s="91"/>
      <c r="L40" s="91"/>
    </row>
    <row r="41" spans="1:12" ht="63" customHeight="1" x14ac:dyDescent="0.25">
      <c r="A41" s="94" t="s">
        <v>210</v>
      </c>
      <c r="B41" s="95" t="s">
        <v>540</v>
      </c>
      <c r="C41" s="351">
        <v>42826</v>
      </c>
      <c r="D41" s="351">
        <v>42931</v>
      </c>
      <c r="E41" s="91"/>
      <c r="F41" s="91"/>
      <c r="G41" s="91"/>
      <c r="H41" s="91"/>
      <c r="I41" s="91"/>
      <c r="J41" s="91"/>
      <c r="K41" s="91"/>
      <c r="L41" s="91"/>
    </row>
    <row r="42" spans="1:12" ht="58.5" customHeight="1" x14ac:dyDescent="0.25">
      <c r="A42" s="94">
        <v>3</v>
      </c>
      <c r="B42" s="93" t="s">
        <v>458</v>
      </c>
      <c r="C42" s="351">
        <v>42826</v>
      </c>
      <c r="D42" s="351">
        <v>42931</v>
      </c>
      <c r="E42" s="91"/>
      <c r="F42" s="91"/>
      <c r="G42" s="91"/>
      <c r="H42" s="91"/>
      <c r="I42" s="91"/>
      <c r="J42" s="91"/>
      <c r="K42" s="91"/>
      <c r="L42" s="91"/>
    </row>
    <row r="43" spans="1:12" ht="34.5" customHeight="1" x14ac:dyDescent="0.25">
      <c r="A43" s="94" t="s">
        <v>209</v>
      </c>
      <c r="B43" s="93" t="s">
        <v>207</v>
      </c>
      <c r="C43" s="351">
        <v>42767</v>
      </c>
      <c r="D43" s="351">
        <v>42825</v>
      </c>
      <c r="E43" s="91"/>
      <c r="F43" s="91"/>
      <c r="G43" s="91"/>
      <c r="H43" s="91"/>
      <c r="I43" s="91"/>
      <c r="J43" s="91"/>
      <c r="K43" s="91"/>
      <c r="L43" s="91"/>
    </row>
    <row r="44" spans="1:12" ht="24.75" customHeight="1" x14ac:dyDescent="0.25">
      <c r="A44" s="94" t="s">
        <v>208</v>
      </c>
      <c r="B44" s="93" t="s">
        <v>205</v>
      </c>
      <c r="C44" s="351">
        <v>42850</v>
      </c>
      <c r="D44" s="351">
        <v>42886</v>
      </c>
      <c r="E44" s="91"/>
      <c r="F44" s="91"/>
      <c r="G44" s="91"/>
      <c r="H44" s="91"/>
      <c r="I44" s="91"/>
      <c r="J44" s="91"/>
      <c r="K44" s="91"/>
      <c r="L44" s="91"/>
    </row>
    <row r="45" spans="1:12" ht="90.75" customHeight="1" x14ac:dyDescent="0.25">
      <c r="A45" s="94" t="s">
        <v>206</v>
      </c>
      <c r="B45" s="93" t="s">
        <v>463</v>
      </c>
      <c r="C45" s="92" t="s">
        <v>631</v>
      </c>
      <c r="D45" s="92" t="s">
        <v>631</v>
      </c>
      <c r="E45" s="91"/>
      <c r="F45" s="91"/>
      <c r="G45" s="91"/>
      <c r="H45" s="91"/>
      <c r="I45" s="91"/>
      <c r="J45" s="91"/>
      <c r="K45" s="91"/>
      <c r="L45" s="91"/>
    </row>
    <row r="46" spans="1:12" ht="167.25" customHeight="1" x14ac:dyDescent="0.25">
      <c r="A46" s="94" t="s">
        <v>204</v>
      </c>
      <c r="B46" s="93" t="s">
        <v>461</v>
      </c>
      <c r="C46" s="92" t="s">
        <v>631</v>
      </c>
      <c r="D46" s="92" t="s">
        <v>631</v>
      </c>
      <c r="E46" s="91"/>
      <c r="F46" s="91"/>
      <c r="G46" s="91"/>
      <c r="H46" s="91"/>
      <c r="I46" s="91"/>
      <c r="J46" s="91"/>
      <c r="K46" s="91"/>
      <c r="L46" s="91"/>
    </row>
    <row r="47" spans="1:12" ht="30.75" customHeight="1" x14ac:dyDescent="0.25">
      <c r="A47" s="94" t="s">
        <v>202</v>
      </c>
      <c r="B47" s="93" t="s">
        <v>203</v>
      </c>
      <c r="C47" s="351">
        <v>42917</v>
      </c>
      <c r="D47" s="351">
        <v>42931</v>
      </c>
      <c r="E47" s="91"/>
      <c r="F47" s="91"/>
      <c r="G47" s="91"/>
      <c r="H47" s="91"/>
      <c r="I47" s="91"/>
      <c r="J47" s="91"/>
      <c r="K47" s="91"/>
      <c r="L47" s="91"/>
    </row>
    <row r="48" spans="1:12" ht="37.5" customHeight="1" x14ac:dyDescent="0.25">
      <c r="A48" s="94" t="s">
        <v>473</v>
      </c>
      <c r="B48" s="95" t="s">
        <v>201</v>
      </c>
      <c r="C48" s="351">
        <v>42931</v>
      </c>
      <c r="D48" s="353">
        <v>42947</v>
      </c>
      <c r="E48" s="91"/>
      <c r="F48" s="91"/>
      <c r="G48" s="91"/>
      <c r="H48" s="91"/>
      <c r="I48" s="91"/>
      <c r="J48" s="91"/>
      <c r="K48" s="91"/>
      <c r="L48" s="91"/>
    </row>
    <row r="49" spans="1:12" ht="35.25" customHeight="1" x14ac:dyDescent="0.25">
      <c r="A49" s="94">
        <v>4</v>
      </c>
      <c r="B49" s="93" t="s">
        <v>199</v>
      </c>
      <c r="C49" s="351">
        <v>42931</v>
      </c>
      <c r="D49" s="351">
        <v>42947</v>
      </c>
      <c r="E49" s="91"/>
      <c r="F49" s="91"/>
      <c r="G49" s="91"/>
      <c r="H49" s="91"/>
      <c r="I49" s="91"/>
      <c r="J49" s="91"/>
      <c r="K49" s="91"/>
      <c r="L49" s="91"/>
    </row>
    <row r="50" spans="1:12" ht="86.25" customHeight="1" x14ac:dyDescent="0.25">
      <c r="A50" s="94" t="s">
        <v>200</v>
      </c>
      <c r="B50" s="93" t="s">
        <v>462</v>
      </c>
      <c r="C50" s="351">
        <v>42947</v>
      </c>
      <c r="D50" s="351">
        <v>42948</v>
      </c>
      <c r="E50" s="91"/>
      <c r="F50" s="91"/>
      <c r="G50" s="91"/>
      <c r="H50" s="91"/>
      <c r="I50" s="91"/>
      <c r="J50" s="91"/>
      <c r="K50" s="91"/>
      <c r="L50" s="91"/>
    </row>
    <row r="51" spans="1:12" ht="77.25" customHeight="1" x14ac:dyDescent="0.25">
      <c r="A51" s="94" t="s">
        <v>198</v>
      </c>
      <c r="B51" s="93" t="s">
        <v>464</v>
      </c>
      <c r="C51" s="351">
        <v>42948</v>
      </c>
      <c r="D51" s="351">
        <v>42978</v>
      </c>
      <c r="E51" s="91"/>
      <c r="F51" s="91"/>
      <c r="G51" s="91"/>
      <c r="H51" s="91"/>
      <c r="I51" s="91"/>
      <c r="J51" s="91"/>
      <c r="K51" s="91"/>
      <c r="L51" s="91"/>
    </row>
    <row r="52" spans="1:12" ht="71.25" customHeight="1" x14ac:dyDescent="0.25">
      <c r="A52" s="94" t="s">
        <v>196</v>
      </c>
      <c r="B52" s="93" t="s">
        <v>197</v>
      </c>
      <c r="C52" s="92">
        <v>0</v>
      </c>
      <c r="D52" s="92">
        <v>0</v>
      </c>
      <c r="E52" s="91"/>
      <c r="F52" s="91"/>
      <c r="G52" s="91"/>
      <c r="H52" s="91"/>
      <c r="I52" s="91"/>
      <c r="J52" s="91"/>
      <c r="K52" s="91"/>
      <c r="L52" s="91"/>
    </row>
    <row r="53" spans="1:12" ht="48" customHeight="1" x14ac:dyDescent="0.25">
      <c r="A53" s="94" t="s">
        <v>194</v>
      </c>
      <c r="B53" s="168" t="s">
        <v>465</v>
      </c>
      <c r="C53" s="351">
        <v>42948</v>
      </c>
      <c r="D53" s="351">
        <v>42978</v>
      </c>
      <c r="E53" s="91"/>
      <c r="F53" s="91"/>
      <c r="G53" s="91"/>
      <c r="H53" s="91"/>
      <c r="I53" s="91"/>
      <c r="J53" s="91"/>
      <c r="K53" s="91"/>
      <c r="L53" s="91"/>
    </row>
    <row r="54" spans="1:12" ht="46.5" customHeight="1" x14ac:dyDescent="0.25">
      <c r="A54" s="94" t="s">
        <v>466</v>
      </c>
      <c r="B54" s="93" t="s">
        <v>195</v>
      </c>
      <c r="C54" s="351">
        <v>42948</v>
      </c>
      <c r="D54" s="351">
        <v>42978</v>
      </c>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2016-08-05T07:45:18Z</dcterms:modified>
</cp:coreProperties>
</file>