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Под факт\"/>
    </mc:Choice>
  </mc:AlternateContent>
  <bookViews>
    <workbookView xWindow="0" yWindow="0" windowWidth="28800" windowHeight="1243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ТП'!$A$1:$S$35</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workbook>
</file>

<file path=xl/calcChain.xml><?xml version="1.0" encoding="utf-8"?>
<calcChain xmlns="http://schemas.openxmlformats.org/spreadsheetml/2006/main">
  <c r="D117" i="52" l="1"/>
  <c r="B27" i="22"/>
  <c r="K29" i="15"/>
  <c r="J29" i="15"/>
  <c r="B122" i="52"/>
  <c r="B22" i="22" l="1"/>
  <c r="A15" i="22"/>
  <c r="B21" i="22" s="1"/>
  <c r="A12" i="22"/>
  <c r="A9" i="22"/>
  <c r="K30" i="15"/>
  <c r="J30" i="15"/>
  <c r="K24" i="15"/>
  <c r="J24" i="15"/>
  <c r="A15" i="52"/>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N79" i="52"/>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1" i="52"/>
  <c r="R73" i="52" s="1"/>
  <c r="R85" i="52" s="1"/>
  <c r="R99" i="52" s="1"/>
  <c r="S140" i="52"/>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V80" i="52"/>
  <c r="V79" i="52"/>
  <c r="P55" i="52"/>
  <c r="Q53" i="52" s="1"/>
  <c r="Z136" i="52"/>
  <c r="X48" i="52"/>
  <c r="X109" i="52"/>
  <c r="W108" i="52"/>
  <c r="Y67" i="52"/>
  <c r="X76" i="52"/>
  <c r="W141" i="52"/>
  <c r="V73" i="52" s="1"/>
  <c r="V85" i="52" s="1"/>
  <c r="V99" i="52" s="1"/>
  <c r="W140" i="52"/>
  <c r="U75" i="52"/>
  <c r="O82" i="52"/>
  <c r="O56" i="52"/>
  <c r="O69" i="52" s="1"/>
  <c r="L90" i="52"/>
  <c r="G29" i="52" s="1"/>
  <c r="D105" i="52" s="1"/>
  <c r="G30" i="52"/>
  <c r="A105" i="52" s="1"/>
  <c r="W50" i="52" l="1"/>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s="1"/>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79" i="52"/>
  <c r="AC66" i="52"/>
  <c r="AC68" i="52" s="1"/>
  <c r="AC75" i="52" s="1"/>
  <c r="S72" i="52"/>
  <c r="AF74" i="52"/>
  <c r="AG58" i="52"/>
  <c r="AF52" i="52"/>
  <c r="AF47" i="52"/>
  <c r="AF109" i="52"/>
  <c r="AE108" i="52"/>
  <c r="W55" i="52"/>
  <c r="T71" i="52"/>
  <c r="T78" i="52" s="1"/>
  <c r="T83" i="52" s="1"/>
  <c r="AE140" i="52"/>
  <c r="AE141" i="52" s="1"/>
  <c r="AD73" i="52" s="1"/>
  <c r="AD85" i="52" s="1"/>
  <c r="AD99" i="52" s="1"/>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V77" i="52"/>
  <c r="V70" i="52"/>
  <c r="X53" i="52"/>
  <c r="AG76" i="52"/>
  <c r="AH67" i="52"/>
  <c r="AI136" i="52"/>
  <c r="AG48" i="52"/>
  <c r="U71" i="52"/>
  <c r="U78" i="52" s="1"/>
  <c r="U83" i="52" s="1"/>
  <c r="AE50" i="52"/>
  <c r="AE59" i="52" s="1"/>
  <c r="AG74" i="52"/>
  <c r="AH58" i="52"/>
  <c r="AG47" i="52"/>
  <c r="AG52" i="52"/>
  <c r="AH137" i="52"/>
  <c r="AF49" i="52"/>
  <c r="AF61" i="52" s="1"/>
  <c r="AF60" i="52" s="1"/>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79"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5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<sst xmlns="http://schemas.openxmlformats.org/spreadsheetml/2006/main" count="1067" uniqueCount="741">
  <si>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</si>
  <si>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</si>
  <si>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</si>
  <si>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</si>
  <si>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</si>
  <si>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</si>
  <si>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</si>
  <si>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</si>
  <si>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</si>
  <si>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</si>
  <si>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</si>
  <si>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</si>
  <si>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</si>
  <si>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</si>
  <si>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</si>
  <si>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</si>
  <si>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</si>
  <si>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</si>
  <si>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</si>
  <si>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</si>
  <si>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</si>
  <si>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</si>
  <si>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</si>
  <si>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</si>
  <si>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</si>
  <si>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</si>
  <si>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</si>
  <si>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</si>
  <si>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</si>
  <si>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</si>
  <si>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</si>
  <si>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</si>
  <si>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</si>
  <si>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</si>
  <si>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</si>
  <si>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</si>
  <si>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</si>
  <si>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</si>
  <si>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</si>
  <si>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</si>
  <si>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</si>
  <si>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</si>
  <si>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</si>
  <si>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</si>
  <si>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</si>
  <si>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</si>
  <si>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</si>
  <si>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</si>
  <si>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</si>
  <si>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</si>
  <si>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</si>
  <si>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</si>
  <si>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</si>
  <si>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</si>
  <si>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</si>
  <si>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</si>
  <si>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</si>
  <si>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</si>
  <si>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</si>
  <si>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</si>
  <si>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</si>
  <si>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</si>
  <si>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</si>
  <si>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</si>
  <si>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</si>
  <si>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</si>
  <si>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</si>
  <si>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</si>
  <si>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</si>
  <si>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</si>
  <si>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</si>
  <si>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</si>
  <si>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</si>
  <si>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</si>
  <si>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</si>
  <si>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</si>
  <si>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</si>
  <si>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</si>
  <si>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</si>
  <si>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</si>
  <si>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</si>
  <si>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</si>
  <si>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</si>
  <si>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</si>
  <si>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</si>
  <si>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</si>
  <si>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</si>
  <si>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</si>
  <si>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</si>
  <si>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</si>
  <si>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</si>
  <si>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</si>
  <si>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</si>
  <si>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</si>
  <si>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</si>
  <si>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</si>
  <si>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</si>
  <si>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</si>
  <si>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</si>
  <si>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</si>
  <si>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</si>
  <si>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</si>
  <si>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</si>
  <si>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</si>
  <si>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</si>
  <si>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</si>
  <si>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</si>
  <si>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</si>
  <si>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</si>
  <si>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</si>
  <si>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</si>
  <si>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</si>
  <si>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</si>
  <si>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</si>
  <si>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</si>
  <si>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</si>
  <si>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</si>
  <si>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</si>
  <si>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</si>
  <si>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</si>
  <si>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</si>
  <si>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</si>
  <si>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</si>
  <si>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</si>
  <si>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</si>
  <si>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</si>
  <si>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</si>
  <si>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</si>
  <si>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</si>
  <si>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</si>
  <si>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</si>
  <si>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</si>
  <si>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</si>
  <si>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</si>
  <si>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</si>
  <si>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</si>
  <si>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</si>
  <si>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</si>
  <si>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</si>
  <si>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</si>
  <si>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</si>
  <si>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</si>
  <si>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</si>
  <si>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</si>
  <si>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</si>
  <si>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</si>
  <si>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</si>
  <si>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</si>
  <si>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</si>
  <si>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</si>
  <si>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</si>
  <si>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</si>
  <si>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</si>
  <si>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</si>
  <si>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</si>
  <si>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</si>
  <si>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</si>
  <si>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</si>
  <si>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</si>
  <si>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</si>
  <si>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</si>
  <si>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</si>
  <si>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</si>
  <si>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</si>
  <si>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</si>
  <si>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</si>
  <si>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</si>
  <si>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</si>
  <si>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</si>
  <si>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</si>
  <si>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</si>
  <si>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</si>
  <si>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</si>
  <si>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</si>
  <si>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</si>
  <si>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</si>
  <si>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</si>
  <si>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</si>
  <si>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</si>
  <si>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</si>
  <si>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</si>
  <si>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</si>
  <si>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</si>
  <si>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</si>
  <si>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</si>
  <si>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</si>
  <si>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</si>
  <si>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</si>
  <si>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</si>
  <si>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</si>
  <si>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</si>
  <si>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</si>
  <si>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</si>
  <si>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</si>
  <si>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</si>
  <si>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</si>
  <si>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</si>
  <si>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</si>
  <si>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</si>
  <si>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</si>
  <si>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</si>
  <si>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</si>
  <si>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</si>
  <si>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</si>
  <si>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</si>
  <si>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</si>
  <si>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</si>
  <si>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</si>
  <si>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</si>
  <si>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</si>
  <si>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</si>
  <si>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</si>
  <si>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</si>
  <si>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</si>
  <si>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</si>
  <si>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</si>
  <si>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</si>
  <si>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</si>
  <si>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</si>
  <si>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</si>
  <si>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</si>
  <si>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</si>
  <si>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</si>
  <si>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</si>
  <si>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</si>
  <si>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</si>
  <si>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</si>
  <si>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</si>
  <si>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</si>
  <si>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</si>
  <si>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</si>
  <si>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</si>
  <si>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</si>
  <si>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</si>
  <si>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</si>
  <si>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</si>
  <si>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</si>
  <si>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</si>
  <si>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</si>
  <si>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</si>
  <si>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</si>
  <si>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</si>
  <si>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</si>
  <si>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</si>
  <si>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</si>
  <si>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</si>
  <si>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</si>
  <si>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</si>
  <si>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</si>
  <si>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</si>
  <si>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</si>
  <si>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</si>
  <si>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</si>
  <si>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</si>
  <si>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</si>
  <si>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</si>
  <si>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</si>
  <si>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</si>
  <si>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</si>
  <si>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</si>
  <si>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</si>
  <si>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</si>
  <si>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</si>
  <si>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</si>
  <si>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</si>
  <si>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</si>
  <si>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</si>
  <si>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</si>
  <si>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</si>
  <si>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</si>
  <si>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</si>
  <si>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</si>
  <si>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</si>
  <si>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</si>
  <si>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</si>
  <si>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</si>
  <si>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</si>
  <si>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</si>
  <si>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</si>
  <si>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</si>
  <si>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</si>
  <si>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</si>
  <si>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</si>
  <si>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</si>
  <si>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</si>
  <si>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</si>
  <si>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</si>
  <si>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</si>
  <si>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</si>
  <si>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</si>
  <si>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</si>
  <si>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</si>
  <si>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</si>
  <si>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</si>
  <si>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</si>
  <si>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</si>
  <si>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</si>
  <si>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</si>
  <si>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</si>
  <si>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</si>
  <si>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</si>
  <si>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</si>
  <si>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</si>
  <si>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</si>
  <si>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</si>
  <si>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</si>
  <si>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</si>
  <si>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</si>
  <si>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</si>
  <si>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</si>
  <si>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</si>
  <si>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</si>
  <si>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</si>
  <si>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</si>
  <si>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</si>
  <si>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</si>
  <si>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</si>
  <si>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</si>
  <si>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</si>
  <si>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</si>
  <si>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</si>
  <si>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</si>
  <si>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</si>
  <si>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</si>
  <si>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</si>
  <si>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</si>
  <si>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</si>
  <si>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</si>
  <si>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</si>
  <si>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</si>
  <si>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</si>
  <si>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</si>
  <si>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</si>
  <si>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</si>
  <si>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</si>
  <si>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</si>
  <si>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</si>
  <si>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</si>
  <si>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</si>
  <si>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</si>
  <si>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</si>
  <si>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</si>
  <si>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</si>
  <si>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</si>
  <si>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</si>
  <si>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</si>
  <si>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</si>
  <si>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</si>
  <si>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</si>
  <si>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</si>
  <si>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</si>
  <si>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</si>
  <si>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</si>
  <si>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</si>
  <si>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</si>
  <si>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</si>
  <si>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</si>
  <si>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</si>
  <si>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</si>
  <si>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</si>
  <si>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</si>
  <si>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</si>
  <si>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</si>
  <si>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</si>
  <si>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</si>
  <si>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</si>
  <si>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</si>
  <si>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</si>
  <si>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</si>
  <si>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</si>
  <si>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</si>
  <si>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</si>
  <si>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</si>
  <si>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</si>
  <si>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</si>
  <si>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</si>
  <si>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</si>
  <si>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</si>
  <si>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</si>
  <si>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</si>
  <si>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</si>
  <si>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</si>
  <si>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</si>
  <si>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</si>
  <si>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</si>
  <si>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</si>
  <si>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</si>
  <si>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</si>
  <si>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</si>
  <si>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</si>
  <si>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</si>
  <si>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</si>
  <si>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</si>
  <si>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</si>
  <si>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</si>
  <si>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</si>
  <si>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</si>
  <si>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</si>
  <si>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</si>
  <si>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</si>
  <si>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</si>
  <si>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</si>
  <si>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</si>
  <si>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</si>
  <si>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</si>
  <si>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</si>
  <si>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</si>
  <si>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</si>
  <si>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</si>
  <si>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</si>
  <si>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</si>
  <si>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</si>
  <si>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</si>
  <si>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</si>
  <si>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</si>
  <si>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</si>
  <si>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</si>
  <si>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</si>
  <si>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</si>
  <si>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</si>
  <si>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</si>
  <si>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</si>
  <si>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</si>
  <si>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</si>
  <si>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</si>
  <si>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</si>
  <si>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</si>
  <si>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</si>
  <si>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</si>
  <si>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</si>
  <si>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</si>
  <si>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</si>
  <si>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</si>
  <si>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</si>
  <si>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</si>
  <si>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</si>
  <si>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</si>
  <si>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</si>
  <si>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</si>
  <si>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</si>
  <si>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</si>
  <si>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</si>
  <si>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</si>
  <si>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</si>
  <si>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</si>
  <si>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</si>
  <si>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</si>
  <si>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</si>
  <si>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</si>
  <si>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</si>
  <si>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</si>
  <si>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</si>
  <si>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</si>
  <si>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</si>
  <si>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</si>
  <si>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</si>
  <si>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</si>
  <si>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</si>
  <si>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</si>
  <si>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</si>
  <si>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</si>
  <si>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</si>
  <si>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</si>
  <si>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</si>
  <si>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</si>
  <si>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</si>
  <si>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</si>
  <si>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</si>
  <si>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</si>
  <si>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</si>
  <si>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</si>
  <si>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</si>
  <si>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</si>
  <si>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</si>
  <si>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</si>
  <si>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</si>
  <si>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</si>
  <si>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</si>
  <si>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</si>
  <si>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</si>
  <si>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</si>
  <si>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</si>
  <si>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</si>
  <si>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</si>
  <si>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</si>
  <si>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</si>
  <si>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</si>
  <si>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</si>
  <si>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</si>
  <si>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</si>
  <si>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</si>
  <si>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</si>
  <si>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</si>
  <si>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</si>
  <si>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</si>
  <si>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</si>
  <si>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</si>
  <si>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</si>
  <si>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</si>
  <si>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</si>
  <si>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</si>
  <si>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</si>
  <si>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</si>
  <si>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</si>
  <si>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</si>
  <si>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</si>
  <si>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</si>
  <si>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</si>
  <si>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</si>
  <si>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</si>
  <si>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</si>
  <si>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</si>
  <si>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</si>
  <si>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</si>
  <si>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</si>
  <si>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</si>
  <si>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</si>
  <si>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</si>
  <si>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</si>
  <si>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</si>
  <si>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</si>
  <si>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</si>
  <si>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</si>
  <si>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</si>
  <si>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</si>
  <si>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</si>
  <si>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</si>
  <si>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</si>
  <si>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</si>
  <si>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</si>
  <si>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</si>
  <si>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</si>
  <si>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</si>
  <si>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</si>
  <si>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</si>
  <si>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</si>
  <si>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</si>
  <si>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</si>
  <si>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</si>
  <si>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</si>
  <si>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</si>
  <si>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</si>
  <si>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</si>
  <si>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</si>
  <si>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</si>
  <si>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</si>
  <si>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</si>
  <si>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</si>
  <si>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</si>
  <si>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</si>
  <si>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</si>
  <si>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</si>
  <si>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</si>
  <si>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</si>
  <si>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</si>
  <si>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</si>
  <si>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</si>
  <si>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</si>
  <si>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</si>
  <si>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</si>
  <si>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</si>
  <si>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</si>
  <si>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</si>
  <si>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</si>
  <si>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</si>
  <si>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</si>
  <si>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</si>
  <si>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</si>
  <si>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</si>
  <si>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</si>
  <si>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</si>
  <si>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</si>
  <si>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</si>
  <si>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</si>
  <si>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</si>
  <si>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</si>
  <si>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</si>
  <si>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</si>
  <si>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</si>
  <si>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</si>
  <si>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</si>
  <si>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</si>
  <si>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</si>
  <si>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</si>
  <si>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</si>
  <si>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</si>
  <si>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</si>
  <si>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</si>
  <si>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</si>
  <si>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</si>
  <si>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</si>
  <si>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</si>
  <si>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</si>
  <si>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</si>
  <si>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</si>
  <si>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</si>
  <si>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</si>
  <si>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</si>
  <si>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</si>
  <si>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</si>
  <si>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</si>
  <si>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</si>
  <si>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</si>
  <si>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</si>
  <si>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</si>
  <si>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</si>
  <si>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</si>
  <si>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</si>
  <si>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</si>
  <si>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</si>
  <si>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</si>
  <si>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</si>
  <si>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</si>
  <si>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</si>
  <si>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</si>
  <si>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</si>
  <si>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</si>
  <si>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</si>
  <si>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</si>
  <si>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</si>
  <si>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</si>
  <si>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</si>
  <si>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</si>
  <si>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</si>
  <si>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</si>
  <si>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</si>
  <si>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</si>
  <si>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</si>
  <si>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</si>
  <si>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</si>
  <si>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</si>
  <si>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</si>
  <si>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</si>
  <si>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</si>
  <si>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</si>
  <si>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</si>
  <si>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</si>
  <si>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</si>
  <si>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</si>
  <si>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</si>
  <si>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</si>
  <si>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</si>
  <si>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</si>
  <si>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</si>
  <si>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</si>
  <si>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</si>
  <si>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</si>
  <si>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</si>
  <si>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</si>
  <si>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</si>
  <si>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</si>
  <si>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</si>
  <si>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</si>
  <si>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</si>
  <si>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</si>
  <si>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Номер группы инвести-ционных проектов</t>
  </si>
  <si>
    <t>Идентификатор инвестиционного проекта</t>
  </si>
  <si>
    <t>Наличие заключенного договора об осуществлении технологического присоединения</t>
  </si>
  <si>
    <t>Сроки осуществления мероприятий по технологическому присоединению</t>
  </si>
  <si>
    <t>Технологическое присоединение объектов по производству электрической энергии</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</si>
  <si>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</si>
  <si>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</si>
  <si>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Аварийная нагрузка, %</t>
  </si>
  <si>
    <t>Максимальная мощность энергопринимающих устройств  потребителей услуг  по документам о технологическом присоединении, МВт</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</si>
  <si>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</si>
  <si>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</si>
  <si>
    <t>Схема и программа развития электроэнергетики субъекта Российской Федерации, утвержденные в год (X-1)</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</si>
  <si>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</si>
  <si>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</si>
  <si>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</si>
  <si>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</si>
  <si>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Планируемый в инвестиционной программе срок постановки объектов электросетевого хозяйства под напряжение</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</si>
  <si>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</si>
  <si>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принятия объектов электросетевого хозяйства к бухгалтерскому учету, год</t>
  </si>
  <si>
    <t xml:space="preserve">Наименование  присоединяемых объектов по производству электрической энергии </t>
  </si>
  <si>
    <t>Наименование заявителя по договору об осуществлении технологического присоединения объекта по производству электрической энергии</t>
  </si>
  <si>
    <t>Мощность присоединенных объектов по производству электрической энергии по документам о технологическом присоединении, МВт</t>
  </si>
  <si>
    <t>Наименование  присоединяемых объектов электросетевого хозяйства</t>
  </si>
  <si>
    <t>Наименование заявителя по договору об осуществлении технологического присоединения  объекта электросетевого хозяйства</t>
  </si>
  <si>
    <t>Максимальная мощность энергопринимающих устройств по документам о технологическом присоединении, МВт</t>
  </si>
  <si>
    <t>всего</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</si>
  <si>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</si>
  <si>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</si>
  <si>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</si>
  <si>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квартал</t>
  </si>
  <si>
    <t>до</t>
  </si>
  <si>
    <t>после</t>
  </si>
  <si>
    <t>МВхА</t>
  </si>
  <si>
    <t>Дата контрольного замерного дня</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</si>
  <si>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</si>
  <si>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</si>
  <si>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</si>
  <si>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</si>
  <si>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</si>
  <si>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</si>
  <si>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</si>
  <si>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</si>
  <si>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</si>
  <si>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</si>
  <si>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</si>
  <si>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</si>
  <si>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</si>
  <si>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</si>
  <si>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</si>
  <si>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</si>
  <si>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</si>
  <si>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</si>
  <si>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</si>
  <si>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</si>
  <si>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</si>
  <si>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</si>
  <si>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</si>
  <si>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</si>
  <si>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</si>
  <si>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</si>
  <si>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</si>
  <si>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</si>
  <si>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</si>
  <si>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</si>
  <si>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</si>
  <si>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</si>
  <si>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</si>
  <si>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</si>
  <si>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</si>
  <si>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</si>
  <si>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</si>
  <si>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</si>
  <si>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</si>
  <si>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строительство</t>
  </si>
  <si>
    <t>ПСД</t>
  </si>
  <si>
    <t>G_3051</t>
  </si>
  <si>
    <t>Строительство КТПн 10/0.4 кВ в п.Б.Исаково, двух КЛ 10 кВ от КТПн 10/0.4 кВ до КТП 10/0.4 кВ (новой, ООО "Глория" по пр.Московский - ул.Кутаисская) в г.Калининграде</t>
  </si>
  <si>
    <t>проектирование</t>
  </si>
  <si>
    <t>Сметная стоимость проекта в ценах 1 кв. 2016 года с НДС, млн. руб.</t>
  </si>
  <si>
    <r>
      <rPr>
        <b/>
        <sz val="11"/>
        <rFont val="Times New Roman"/>
        <family val="1"/>
        <charset val="204"/>
      </rPr>
      <t>ПИР:</t>
    </r>
    <r>
      <rPr>
        <sz val="11"/>
        <rFont val="Times New Roman"/>
        <family val="1"/>
        <charset val="204"/>
      </rPr>
      <t xml:space="preserve"> ООО "КалининградПромСтройПроект" дог.76 от 10.02.15 (вып. 4 мес.); </t>
    </r>
    <r>
      <rPr>
        <b/>
        <sz val="11"/>
        <rFont val="Times New Roman"/>
        <family val="1"/>
        <charset val="204"/>
      </rPr>
      <t>СМР+оборуд.:</t>
    </r>
    <r>
      <rPr>
        <sz val="11"/>
        <rFont val="Times New Roman"/>
        <family val="1"/>
        <charset val="204"/>
      </rPr>
      <t xml:space="preserve"> ООО "Факел-проект" дог.420 от 20.06.16 (вып. 3 мес.); </t>
    </r>
    <r>
      <rPr>
        <b/>
        <sz val="11"/>
        <rFont val="Times New Roman"/>
        <family val="1"/>
        <charset val="204"/>
      </rPr>
      <t>оборуд.:</t>
    </r>
    <r>
      <rPr>
        <sz val="11"/>
        <rFont val="Times New Roman"/>
        <family val="1"/>
        <charset val="204"/>
      </rPr>
      <t xml:space="preserve"> ООО "ОЭнТ-Центр" дог.3279 от 26.01.16</t>
    </r>
  </si>
  <si>
    <t>ТМГ 1000кВА</t>
  </si>
  <si>
    <t>10/0.4</t>
  </si>
  <si>
    <t>1 МВА</t>
  </si>
  <si>
    <t>10 кВ</t>
  </si>
  <si>
    <t>КЛ</t>
  </si>
  <si>
    <t>2 МВА (2 МВА), 2.033 км (2.033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</si>
</sst>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36" fillId="0" borderId="51"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1" xfId="52" applyFont="1" applyBorder="1" applyAlignment="1">
      <alignment horizontal="center" vertical="center" textRotation="90"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textRotation="90"/>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4" xfId="62" applyFont="1" applyBorder="1" applyAlignment="1">
      <alignment wrapText="1"/>
    </xf>
    <xf numFmtId="3" fontId="63" fillId="0" borderId="54"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4" xfId="67" applyFont="1" applyFill="1" applyBorder="1" applyAlignment="1">
      <alignment vertical="center" wrapText="1"/>
    </xf>
    <xf numFmtId="3" fontId="36" fillId="0" borderId="54"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4" xfId="62" applyFont="1" applyFill="1" applyBorder="1"/>
    <xf numFmtId="10" fontId="63" fillId="0" borderId="54"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36" fillId="0" borderId="51" xfId="2" applyFont="1" applyFill="1" applyBorder="1" applyAlignment="1">
      <alignment horizontal="center" vertical="center" wrapText="1"/>
    </xf>
    <xf numFmtId="0" fontId="36" fillId="0" borderId="52"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2" xfId="52" applyFont="1" applyBorder="1" applyAlignment="1">
      <alignment horizontal="center" vertical="center" wrapText="1"/>
    </xf>
    <xf numFmtId="0" fontId="11" fillId="0" borderId="2" xfId="52" applyFont="1" applyBorder="1" applyAlignment="1">
      <alignment horizontal="center" vertical="center"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xf>
    <xf numFmtId="0" fontId="36" fillId="0" borderId="51" xfId="2" applyFont="1" applyBorder="1" applyAlignment="1">
      <alignment horizontal="center" vertical="center" wrapText="1"/>
    </xf>
    <xf numFmtId="0" fontId="40" fillId="0" borderId="51" xfId="2" applyFont="1" applyFill="1" applyBorder="1" applyAlignment="1">
      <alignment horizontal="center" vertical="center" wrapText="1"/>
    </xf>
    <xf numFmtId="0" fontId="11" fillId="0" borderId="6" xfId="52" applyFont="1" applyBorder="1" applyAlignment="1">
      <alignment horizontal="center" vertical="center" wrapText="1"/>
    </xf>
    <xf numFmtId="0" fontId="40" fillId="0" borderId="52"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36" fillId="0" borderId="53" xfId="2" applyFont="1" applyFill="1" applyBorder="1" applyAlignment="1">
      <alignment horizontal="center" vertical="center" wrapText="1"/>
    </xf>
    <xf numFmtId="0" fontId="36" fillId="0" borderId="54" xfId="2" applyFont="1" applyFill="1" applyBorder="1" applyAlignment="1">
      <alignment horizontal="center" vertical="center" wrapText="1"/>
    </xf>
    <xf numFmtId="0" fontId="36" fillId="0" borderId="55" xfId="2" applyFont="1" applyFill="1" applyBorder="1" applyAlignment="1">
      <alignment horizontal="center" vertical="center" wrapText="1"/>
    </xf>
    <xf numFmtId="0" fontId="40" fillId="0" borderId="53" xfId="2" applyFont="1" applyFill="1" applyBorder="1" applyAlignment="1">
      <alignment horizontal="center" vertical="center" wrapText="1"/>
    </xf>
    <xf numFmtId="0" fontId="40" fillId="0" borderId="54" xfId="2" applyFont="1" applyFill="1" applyBorder="1" applyAlignment="1">
      <alignment horizontal="center" vertical="center" wrapText="1"/>
    </xf>
    <xf numFmtId="0" fontId="40" fillId="0" borderId="55" xfId="2" applyFont="1" applyFill="1" applyBorder="1" applyAlignment="1">
      <alignment horizontal="center" vertical="center" wrapText="1"/>
    </xf>
    <xf numFmtId="0" fontId="11" fillId="0" borderId="56" xfId="52" applyFont="1" applyFill="1" applyBorder="1" applyAlignment="1">
      <alignment horizontal="center" vertical="center" wrapText="1"/>
    </xf>
    <xf numFmtId="0" fontId="11" fillId="0" borderId="57" xfId="52" applyFont="1" applyFill="1" applyBorder="1" applyAlignment="1">
      <alignment horizontal="center" vertical="center" wrapText="1"/>
    </xf>
    <xf numFmtId="0" fontId="11" fillId="0" borderId="22" xfId="52" applyFont="1" applyFill="1" applyBorder="1" applyAlignment="1">
      <alignment horizontal="center" vertical="center" wrapText="1"/>
    </xf>
    <xf numFmtId="0" fontId="11" fillId="0" borderId="21" xfId="52" applyFont="1" applyFill="1" applyBorder="1" applyAlignment="1">
      <alignment horizontal="center" vertical="center" wrapText="1"/>
    </xf>
    <xf numFmtId="0" fontId="36" fillId="0" borderId="6" xfId="2" applyFont="1" applyFill="1" applyBorder="1" applyAlignment="1">
      <alignment horizontal="center" vertical="center" wrapText="1"/>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53" xfId="62" applyBorder="1" applyAlignment="1">
      <alignment horizontal="center" vertical="center" wrapText="1"/>
    </xf>
    <xf numFmtId="0" fontId="44" fillId="0" borderId="55" xfId="62" applyBorder="1" applyAlignment="1">
      <alignment horizontal="center" vertical="center" wrapText="1"/>
    </xf>
    <xf numFmtId="41" fontId="8" fillId="0" borderId="0" xfId="1" applyNumberFormat="1" applyFont="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0" fontId="72" fillId="0" borderId="55" xfId="67" applyFont="1" applyFill="1" applyBorder="1" applyAlignment="1">
      <alignment horizontal="center" vertical="center" wrapText="1"/>
    </xf>
    <xf numFmtId="4" fontId="72" fillId="0" borderId="53" xfId="67" applyNumberFormat="1" applyFont="1" applyFill="1" applyBorder="1" applyAlignment="1">
      <alignment horizontal="center" vertical="center"/>
    </xf>
    <xf numFmtId="4" fontId="72" fillId="0" borderId="55" xfId="67" applyNumberFormat="1" applyFont="1" applyFill="1" applyBorder="1" applyAlignment="1">
      <alignment horizontal="center" vertical="center"/>
    </xf>
    <xf numFmtId="3" fontId="72" fillId="0" borderId="53" xfId="67" applyNumberFormat="1" applyFont="1" applyFill="1" applyBorder="1" applyAlignment="1">
      <alignment horizontal="center" vertical="center"/>
    </xf>
    <xf numFmtId="3" fontId="72" fillId="0" borderId="55" xfId="67" applyNumberFormat="1"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72" fillId="0" borderId="55"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7" fillId="0" borderId="51" xfId="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36419104"/>
        <c:axId val="136419496"/>
      </c:lineChart>
      <c:catAx>
        <c:axId val="136419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36419496"/>
        <c:crosses val="autoZero"/>
        <c:auto val="1"/>
        <c:lblAlgn val="ctr"/>
        <c:lblOffset val="100"/>
        <c:noMultiLvlLbl val="0"/>
      </c:catAx>
      <c:valAx>
        <c:axId val="136419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364191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row r="7">
          <cell r="A7" t="str">
            <v xml:space="preserve">Паспорт инвестиционного проекта </v>
          </cell>
          <cell r="B7">
            <v>0</v>
          </cell>
          <cell r="C7">
            <v>0</v>
          </cell>
        </row>
        <row r="9">
          <cell r="A9" t="str">
            <v xml:space="preserve">                         АО "Янтарьэнерго"                         </v>
          </cell>
          <cell r="B9">
            <v>0</v>
          </cell>
          <cell r="C9">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3" t="s">
        <v>552</v>
      </c>
      <c r="B5" s="363"/>
      <c r="C5" s="363"/>
      <c r="D5" s="191"/>
      <c r="E5" s="191"/>
      <c r="F5" s="191"/>
      <c r="G5" s="191"/>
      <c r="H5" s="191"/>
      <c r="I5" s="191"/>
      <c r="J5" s="191"/>
    </row>
    <row r="6" spans="1:22" s="12" customFormat="1" ht="18.75" x14ac:dyDescent="0.3">
      <c r="A6" s="17"/>
      <c r="F6" s="16"/>
      <c r="G6" s="16"/>
      <c r="H6" s="15"/>
    </row>
    <row r="7" spans="1:22" s="12" customFormat="1" ht="18.75" x14ac:dyDescent="0.2">
      <c r="A7" s="367" t="s">
        <v>10</v>
      </c>
      <c r="B7" s="367"/>
      <c r="C7" s="3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602</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4" t="s">
        <v>9</v>
      </c>
      <c r="B10" s="364"/>
      <c r="C10" s="3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6" t="s">
        <v>730</v>
      </c>
      <c r="B12" s="366"/>
      <c r="C12" s="366"/>
      <c r="D12" s="8"/>
      <c r="E12" s="8"/>
      <c r="F12" s="8"/>
      <c r="G12" s="8"/>
      <c r="H12" s="8"/>
      <c r="I12" s="13"/>
      <c r="J12" s="13"/>
      <c r="K12" s="13"/>
      <c r="L12" s="13"/>
      <c r="M12" s="13"/>
      <c r="N12" s="13"/>
      <c r="O12" s="13"/>
      <c r="P12" s="13"/>
      <c r="Q12" s="13"/>
      <c r="R12" s="13"/>
      <c r="S12" s="13"/>
      <c r="T12" s="13"/>
      <c r="U12" s="13"/>
      <c r="V12" s="13"/>
    </row>
    <row r="13" spans="1:22" s="12" customFormat="1" ht="18.75" x14ac:dyDescent="0.2">
      <c r="A13" s="364" t="s">
        <v>8</v>
      </c>
      <c r="B13" s="364"/>
      <c r="C13" s="36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69" t="s">
        <v>731</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4" t="s">
        <v>7</v>
      </c>
      <c r="B16" s="364"/>
      <c r="C16" s="3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5" t="s">
        <v>534</v>
      </c>
      <c r="B18" s="366"/>
      <c r="C18" s="3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365</v>
      </c>
      <c r="C22" s="42" t="s">
        <v>617</v>
      </c>
      <c r="D22" s="33" t="s">
        <v>613</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654</v>
      </c>
      <c r="C23" s="42" t="s">
        <v>606</v>
      </c>
      <c r="D23" s="33" t="s">
        <v>603</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0"/>
      <c r="B24" s="361"/>
      <c r="C24" s="362"/>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8" t="s">
        <v>481</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8" t="s">
        <v>75</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8" t="s">
        <v>74</v>
      </c>
      <c r="C27" s="309" t="s">
        <v>689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8" t="s">
        <v>482</v>
      </c>
      <c r="C28" s="40" t="s">
        <v>555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8" t="s">
        <v>483</v>
      </c>
      <c r="C29" s="40" t="s">
        <v>555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8" t="s">
        <v>484</v>
      </c>
      <c r="C30" s="40" t="s">
        <v>555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485</v>
      </c>
      <c r="C31" s="40"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486</v>
      </c>
      <c r="C32" s="40"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487</v>
      </c>
      <c r="C33" s="45" t="s">
        <v>714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29" t="s">
        <v>714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72</v>
      </c>
      <c r="C35" s="29" t="s">
        <v>711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0"/>
      <c r="B39" s="361"/>
      <c r="C39" s="362"/>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
      <c r="D41" s="27" t="s">
        <v>719</v>
      </c>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c r="D42" s="27" t="s">
        <v>719</v>
      </c>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530</v>
      </c>
      <c r="B45" s="45" t="s">
        <v>536</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0"/>
      <c r="B47" s="361"/>
      <c r="C47" s="36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293"/>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293"/>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K31" sqref="K31:K34"/>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42578125" style="72" customWidth="1"/>
    <col min="12" max="12" width="6.7109375" style="71" customWidth="1"/>
    <col min="13" max="13" width="5.28515625" style="71" customWidth="1"/>
    <col min="14" max="14" width="6.710937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69</v>
      </c>
    </row>
    <row r="2" spans="1:33" ht="18.75" x14ac:dyDescent="0.3">
      <c r="A2" s="72"/>
      <c r="B2" s="72"/>
      <c r="C2" s="72"/>
      <c r="D2" s="72"/>
      <c r="E2" s="72"/>
      <c r="F2" s="72"/>
      <c r="L2" s="72"/>
      <c r="M2" s="72"/>
      <c r="AG2" s="15" t="s">
        <v>11</v>
      </c>
    </row>
    <row r="3" spans="1:33" ht="18.75" x14ac:dyDescent="0.3">
      <c r="A3" s="72"/>
      <c r="B3" s="72"/>
      <c r="C3" s="72"/>
      <c r="D3" s="72"/>
      <c r="E3" s="72"/>
      <c r="F3" s="72"/>
      <c r="L3" s="72"/>
      <c r="M3" s="72"/>
      <c r="AG3" s="15" t="s">
        <v>68</v>
      </c>
    </row>
    <row r="4" spans="1:33" ht="18.75" customHeight="1" x14ac:dyDescent="0.25">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row>
    <row r="5" spans="1:33" ht="18.75" x14ac:dyDescent="0.3">
      <c r="A5" s="72"/>
      <c r="B5" s="72"/>
      <c r="C5" s="72"/>
      <c r="D5" s="72"/>
      <c r="E5" s="72"/>
      <c r="F5" s="72"/>
      <c r="L5" s="72"/>
      <c r="M5" s="72"/>
      <c r="AG5" s="15"/>
    </row>
    <row r="6" spans="1:33"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c r="AD6" s="367"/>
      <c r="AE6" s="367"/>
      <c r="AF6" s="367"/>
      <c r="AG6" s="367"/>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95" t="str">
        <f>'1. паспорт местоположение'!A9:C9</f>
        <v>Акционерное общество "Янтарьэнерго" ДЗО  ПАО "Россети"</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row>
    <row r="9" spans="1:33" ht="18.75" customHeight="1"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95" t="str">
        <f>'1. паспорт местоположение'!A12:C12</f>
        <v>G_3051</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row>
    <row r="12" spans="1:33"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95" t="str">
        <f>'1. паспорт местоположение'!A15</f>
        <v>Строительство КТПн 10/0.4 кВ в п.Б.Исаково, двух КЛ 10 кВ от КТПн 10/0.4 кВ до КТП 10/0.4 кВ (новой, ООО "Глория" по пр.Московский - ул.Кутаисская) в г.Калининграде</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row>
    <row r="15" spans="1:33" ht="15.75" customHeight="1"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row>
    <row r="16" spans="1:33"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72" t="s">
        <v>519</v>
      </c>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69" t="s">
        <v>201</v>
      </c>
      <c r="B20" s="469" t="s">
        <v>200</v>
      </c>
      <c r="C20" s="453" t="s">
        <v>199</v>
      </c>
      <c r="D20" s="453"/>
      <c r="E20" s="471" t="s">
        <v>198</v>
      </c>
      <c r="F20" s="471"/>
      <c r="G20" s="469" t="s">
        <v>721</v>
      </c>
      <c r="H20" s="463" t="s">
        <v>723</v>
      </c>
      <c r="I20" s="464"/>
      <c r="J20" s="464"/>
      <c r="K20" s="464"/>
      <c r="L20" s="463" t="s">
        <v>724</v>
      </c>
      <c r="M20" s="464"/>
      <c r="N20" s="464"/>
      <c r="O20" s="464"/>
      <c r="P20" s="463" t="s">
        <v>725</v>
      </c>
      <c r="Q20" s="464"/>
      <c r="R20" s="464"/>
      <c r="S20" s="464"/>
      <c r="T20" s="463" t="s">
        <v>726</v>
      </c>
      <c r="U20" s="464"/>
      <c r="V20" s="464"/>
      <c r="W20" s="464"/>
      <c r="X20" s="463" t="s">
        <v>727</v>
      </c>
      <c r="Y20" s="464"/>
      <c r="Z20" s="464"/>
      <c r="AA20" s="464"/>
      <c r="AB20" s="465" t="s">
        <v>557</v>
      </c>
      <c r="AC20" s="465"/>
      <c r="AD20" s="465"/>
      <c r="AE20" s="465"/>
      <c r="AF20" s="473" t="s">
        <v>197</v>
      </c>
      <c r="AG20" s="474"/>
      <c r="AH20" s="96"/>
      <c r="AI20" s="96"/>
      <c r="AJ20" s="96"/>
    </row>
    <row r="21" spans="1:36" ht="99.75" customHeight="1" x14ac:dyDescent="0.25">
      <c r="A21" s="470"/>
      <c r="B21" s="470"/>
      <c r="C21" s="453"/>
      <c r="D21" s="453"/>
      <c r="E21" s="471"/>
      <c r="F21" s="471"/>
      <c r="G21" s="470"/>
      <c r="H21" s="453" t="s">
        <v>3</v>
      </c>
      <c r="I21" s="453"/>
      <c r="J21" s="453" t="s">
        <v>722</v>
      </c>
      <c r="K21" s="453"/>
      <c r="L21" s="453" t="s">
        <v>3</v>
      </c>
      <c r="M21" s="453"/>
      <c r="N21" s="453" t="s">
        <v>196</v>
      </c>
      <c r="O21" s="453"/>
      <c r="P21" s="453" t="s">
        <v>3</v>
      </c>
      <c r="Q21" s="453"/>
      <c r="R21" s="453" t="s">
        <v>196</v>
      </c>
      <c r="S21" s="453"/>
      <c r="T21" s="466" t="s">
        <v>3</v>
      </c>
      <c r="U21" s="467"/>
      <c r="V21" s="466" t="s">
        <v>196</v>
      </c>
      <c r="W21" s="467"/>
      <c r="X21" s="461" t="s">
        <v>3</v>
      </c>
      <c r="Y21" s="462"/>
      <c r="Z21" s="461" t="s">
        <v>196</v>
      </c>
      <c r="AA21" s="462"/>
      <c r="AB21" s="461" t="s">
        <v>3</v>
      </c>
      <c r="AC21" s="462"/>
      <c r="AD21" s="461" t="s">
        <v>196</v>
      </c>
      <c r="AE21" s="462"/>
      <c r="AF21" s="475"/>
      <c r="AG21" s="476"/>
    </row>
    <row r="22" spans="1:36" ht="89.25" customHeight="1" x14ac:dyDescent="0.25">
      <c r="A22" s="460"/>
      <c r="B22" s="460"/>
      <c r="C22" s="93" t="s">
        <v>3</v>
      </c>
      <c r="D22" s="93" t="s">
        <v>193</v>
      </c>
      <c r="E22" s="95" t="s">
        <v>720</v>
      </c>
      <c r="F22" s="95" t="s">
        <v>195</v>
      </c>
      <c r="G22" s="460"/>
      <c r="H22" s="94" t="s">
        <v>498</v>
      </c>
      <c r="I22" s="94" t="s">
        <v>499</v>
      </c>
      <c r="J22" s="94" t="s">
        <v>498</v>
      </c>
      <c r="K22" s="94" t="s">
        <v>499</v>
      </c>
      <c r="L22" s="94" t="s">
        <v>498</v>
      </c>
      <c r="M22" s="94" t="s">
        <v>499</v>
      </c>
      <c r="N22" s="94" t="s">
        <v>498</v>
      </c>
      <c r="O22" s="94" t="s">
        <v>499</v>
      </c>
      <c r="P22" s="94" t="s">
        <v>498</v>
      </c>
      <c r="Q22" s="94" t="s">
        <v>499</v>
      </c>
      <c r="R22" s="94" t="s">
        <v>498</v>
      </c>
      <c r="S22" s="94" t="s">
        <v>499</v>
      </c>
      <c r="T22" s="200" t="s">
        <v>498</v>
      </c>
      <c r="U22" s="200" t="s">
        <v>499</v>
      </c>
      <c r="V22" s="200" t="s">
        <v>498</v>
      </c>
      <c r="W22" s="200" t="s">
        <v>499</v>
      </c>
      <c r="X22" s="200" t="s">
        <v>498</v>
      </c>
      <c r="Y22" s="200" t="s">
        <v>499</v>
      </c>
      <c r="Z22" s="200" t="s">
        <v>498</v>
      </c>
      <c r="AA22" s="200" t="s">
        <v>499</v>
      </c>
      <c r="AB22" s="200" t="s">
        <v>498</v>
      </c>
      <c r="AC22" s="200" t="s">
        <v>499</v>
      </c>
      <c r="AD22" s="200" t="s">
        <v>498</v>
      </c>
      <c r="AE22" s="200" t="s">
        <v>499</v>
      </c>
      <c r="AF22" s="93" t="s">
        <v>194</v>
      </c>
      <c r="AG22" s="93" t="s">
        <v>193</v>
      </c>
    </row>
    <row r="23" spans="1:36" ht="19.5" customHeight="1" x14ac:dyDescent="0.25">
      <c r="A23" s="85">
        <v>1</v>
      </c>
      <c r="B23" s="85">
        <v>2</v>
      </c>
      <c r="C23" s="85">
        <v>3</v>
      </c>
      <c r="D23" s="85">
        <v>4</v>
      </c>
      <c r="E23" s="85">
        <v>5</v>
      </c>
      <c r="F23" s="85">
        <v>6</v>
      </c>
      <c r="G23" s="183">
        <v>7</v>
      </c>
      <c r="H23" s="183">
        <v>8</v>
      </c>
      <c r="I23" s="183">
        <v>9</v>
      </c>
      <c r="J23" s="183">
        <v>10</v>
      </c>
      <c r="K23" s="183">
        <v>11</v>
      </c>
      <c r="L23" s="183">
        <v>12</v>
      </c>
      <c r="M23" s="183">
        <v>13</v>
      </c>
      <c r="N23" s="183">
        <v>14</v>
      </c>
      <c r="O23" s="183">
        <v>15</v>
      </c>
      <c r="P23" s="183">
        <v>16</v>
      </c>
      <c r="Q23" s="183">
        <v>17</v>
      </c>
      <c r="R23" s="183">
        <v>18</v>
      </c>
      <c r="S23" s="183">
        <v>19</v>
      </c>
      <c r="T23" s="199">
        <f>S23+1</f>
        <v>20</v>
      </c>
      <c r="U23" s="199">
        <f t="shared" ref="U23:AG23" si="0">T23+1</f>
        <v>21</v>
      </c>
      <c r="V23" s="199">
        <f t="shared" si="0"/>
        <v>22</v>
      </c>
      <c r="W23" s="199">
        <f t="shared" si="0"/>
        <v>23</v>
      </c>
      <c r="X23" s="199">
        <f t="shared" si="0"/>
        <v>24</v>
      </c>
      <c r="Y23" s="199">
        <f t="shared" si="0"/>
        <v>25</v>
      </c>
      <c r="Z23" s="199">
        <f t="shared" si="0"/>
        <v>26</v>
      </c>
      <c r="AA23" s="199">
        <f t="shared" si="0"/>
        <v>27</v>
      </c>
      <c r="AB23" s="199">
        <f t="shared" si="0"/>
        <v>28</v>
      </c>
      <c r="AC23" s="199">
        <f t="shared" si="0"/>
        <v>29</v>
      </c>
      <c r="AD23" s="199">
        <f t="shared" si="0"/>
        <v>30</v>
      </c>
      <c r="AE23" s="199">
        <f t="shared" si="0"/>
        <v>31</v>
      </c>
      <c r="AF23" s="199">
        <f t="shared" si="0"/>
        <v>32</v>
      </c>
      <c r="AG23" s="199">
        <f t="shared" si="0"/>
        <v>33</v>
      </c>
    </row>
    <row r="24" spans="1:36" ht="47.25" customHeight="1" x14ac:dyDescent="0.25">
      <c r="A24" s="90">
        <v>1</v>
      </c>
      <c r="B24" s="89" t="s">
        <v>192</v>
      </c>
      <c r="C24" s="89"/>
      <c r="D24" s="85"/>
      <c r="E24" s="83"/>
      <c r="F24" s="83"/>
      <c r="G24" s="92"/>
      <c r="H24" s="354"/>
      <c r="I24" s="354"/>
      <c r="J24" s="354">
        <f>SUM(J25:J29)</f>
        <v>0.44486000000000003</v>
      </c>
      <c r="K24" s="354">
        <f>SUM(K25:K29)</f>
        <v>0.44486000000000003</v>
      </c>
      <c r="L24" s="354"/>
      <c r="M24" s="354"/>
      <c r="N24" s="202"/>
      <c r="O24" s="354"/>
      <c r="P24" s="354"/>
      <c r="Q24" s="354"/>
      <c r="R24" s="354"/>
      <c r="S24" s="354"/>
      <c r="T24" s="354"/>
      <c r="U24" s="354"/>
      <c r="V24" s="354"/>
      <c r="W24" s="354"/>
      <c r="X24" s="354"/>
      <c r="Y24" s="354"/>
      <c r="Z24" s="354"/>
      <c r="AA24" s="354"/>
      <c r="AB24" s="354"/>
      <c r="AC24" s="354"/>
      <c r="AD24" s="354"/>
      <c r="AE24" s="354"/>
      <c r="AF24" s="354"/>
      <c r="AG24" s="202"/>
    </row>
    <row r="25" spans="1:36" ht="24" customHeight="1" x14ac:dyDescent="0.25">
      <c r="A25" s="87" t="s">
        <v>191</v>
      </c>
      <c r="B25" s="56" t="s">
        <v>190</v>
      </c>
      <c r="C25" s="89"/>
      <c r="D25" s="85"/>
      <c r="E25" s="83"/>
      <c r="F25" s="83"/>
      <c r="G25" s="92"/>
      <c r="H25" s="354"/>
      <c r="I25" s="354"/>
      <c r="J25" s="354"/>
      <c r="K25" s="354"/>
      <c r="L25" s="354"/>
      <c r="M25" s="354"/>
      <c r="N25" s="354"/>
      <c r="O25" s="354"/>
      <c r="P25" s="354"/>
      <c r="Q25" s="354"/>
      <c r="R25" s="354"/>
      <c r="S25" s="354"/>
      <c r="T25" s="354"/>
      <c r="U25" s="354"/>
      <c r="V25" s="354"/>
      <c r="W25" s="354"/>
      <c r="X25" s="354"/>
      <c r="Y25" s="354"/>
      <c r="Z25" s="354"/>
      <c r="AA25" s="354"/>
      <c r="AB25" s="354"/>
      <c r="AC25" s="354"/>
      <c r="AD25" s="354"/>
      <c r="AE25" s="354"/>
      <c r="AF25" s="354"/>
      <c r="AG25" s="355"/>
    </row>
    <row r="26" spans="1:36" x14ac:dyDescent="0.25">
      <c r="A26" s="87" t="s">
        <v>189</v>
      </c>
      <c r="B26" s="56" t="s">
        <v>188</v>
      </c>
      <c r="C26" s="56"/>
      <c r="D26" s="84"/>
      <c r="E26" s="84"/>
      <c r="F26" s="84"/>
      <c r="G26" s="85"/>
      <c r="H26" s="354"/>
      <c r="I26" s="354"/>
      <c r="J26" s="354"/>
      <c r="K26" s="354"/>
      <c r="L26" s="354"/>
      <c r="M26" s="354"/>
      <c r="N26" s="354"/>
      <c r="O26" s="356"/>
      <c r="P26" s="356"/>
      <c r="Q26" s="356"/>
      <c r="R26" s="356"/>
      <c r="S26" s="356"/>
      <c r="T26" s="356"/>
      <c r="U26" s="356"/>
      <c r="V26" s="356"/>
      <c r="W26" s="356"/>
      <c r="X26" s="356"/>
      <c r="Y26" s="356"/>
      <c r="Z26" s="356"/>
      <c r="AA26" s="356"/>
      <c r="AB26" s="356"/>
      <c r="AC26" s="356"/>
      <c r="AD26" s="356"/>
      <c r="AE26" s="356"/>
      <c r="AF26" s="356"/>
      <c r="AG26" s="355"/>
    </row>
    <row r="27" spans="1:36" ht="31.5" x14ac:dyDescent="0.25">
      <c r="A27" s="87" t="s">
        <v>187</v>
      </c>
      <c r="B27" s="56" t="s">
        <v>454</v>
      </c>
      <c r="C27" s="56"/>
      <c r="D27" s="84"/>
      <c r="E27" s="84"/>
      <c r="F27" s="84"/>
      <c r="G27" s="56"/>
      <c r="H27" s="357"/>
      <c r="I27" s="357"/>
      <c r="J27" s="357">
        <v>0.377</v>
      </c>
      <c r="K27" s="357">
        <v>0.377</v>
      </c>
      <c r="L27" s="357"/>
      <c r="M27" s="357"/>
      <c r="N27" s="202"/>
      <c r="O27" s="356"/>
      <c r="P27" s="356"/>
      <c r="Q27" s="356"/>
      <c r="R27" s="356"/>
      <c r="S27" s="356"/>
      <c r="T27" s="356"/>
      <c r="U27" s="356"/>
      <c r="V27" s="356"/>
      <c r="W27" s="356"/>
      <c r="X27" s="356"/>
      <c r="Y27" s="356"/>
      <c r="Z27" s="356"/>
      <c r="AA27" s="356"/>
      <c r="AB27" s="356"/>
      <c r="AC27" s="356"/>
      <c r="AD27" s="356"/>
      <c r="AE27" s="356"/>
      <c r="AF27" s="356"/>
      <c r="AG27" s="202"/>
    </row>
    <row r="28" spans="1:36" x14ac:dyDescent="0.25">
      <c r="A28" s="87" t="s">
        <v>186</v>
      </c>
      <c r="B28" s="56" t="s">
        <v>185</v>
      </c>
      <c r="C28" s="56"/>
      <c r="D28" s="84"/>
      <c r="E28" s="84"/>
      <c r="F28" s="84"/>
      <c r="G28" s="56"/>
      <c r="H28" s="357"/>
      <c r="I28" s="357"/>
      <c r="J28" s="357"/>
      <c r="K28" s="357"/>
      <c r="L28" s="357"/>
      <c r="M28" s="357"/>
      <c r="N28" s="357"/>
      <c r="O28" s="356"/>
      <c r="P28" s="356"/>
      <c r="Q28" s="356"/>
      <c r="R28" s="356"/>
      <c r="S28" s="356"/>
      <c r="T28" s="356"/>
      <c r="U28" s="356"/>
      <c r="V28" s="356"/>
      <c r="W28" s="356"/>
      <c r="X28" s="356"/>
      <c r="Y28" s="356"/>
      <c r="Z28" s="356"/>
      <c r="AA28" s="356"/>
      <c r="AB28" s="356"/>
      <c r="AC28" s="356"/>
      <c r="AD28" s="356"/>
      <c r="AE28" s="356"/>
      <c r="AF28" s="356"/>
      <c r="AG28" s="355"/>
    </row>
    <row r="29" spans="1:36" x14ac:dyDescent="0.25">
      <c r="A29" s="87" t="s">
        <v>184</v>
      </c>
      <c r="B29" s="91" t="s">
        <v>183</v>
      </c>
      <c r="C29" s="56"/>
      <c r="D29" s="84"/>
      <c r="E29" s="84"/>
      <c r="F29" s="84"/>
      <c r="G29" s="56"/>
      <c r="H29" s="357"/>
      <c r="I29" s="357"/>
      <c r="J29" s="357">
        <f>0.06786</f>
        <v>6.7860000000000004E-2</v>
      </c>
      <c r="K29" s="357">
        <f>0.06786</f>
        <v>6.7860000000000004E-2</v>
      </c>
      <c r="L29" s="357"/>
      <c r="M29" s="357"/>
      <c r="N29" s="357"/>
      <c r="O29" s="356"/>
      <c r="P29" s="356"/>
      <c r="Q29" s="356"/>
      <c r="R29" s="356"/>
      <c r="S29" s="356"/>
      <c r="T29" s="356"/>
      <c r="U29" s="356"/>
      <c r="V29" s="356"/>
      <c r="W29" s="356"/>
      <c r="X29" s="356"/>
      <c r="Y29" s="356"/>
      <c r="Z29" s="356"/>
      <c r="AA29" s="356"/>
      <c r="AB29" s="356"/>
      <c r="AC29" s="356"/>
      <c r="AD29" s="356"/>
      <c r="AE29" s="356"/>
      <c r="AF29" s="356"/>
      <c r="AG29" s="355"/>
    </row>
    <row r="30" spans="1:36" ht="47.25" x14ac:dyDescent="0.25">
      <c r="A30" s="90" t="s">
        <v>64</v>
      </c>
      <c r="B30" s="89" t="s">
        <v>182</v>
      </c>
      <c r="C30" s="89"/>
      <c r="D30" s="85"/>
      <c r="E30" s="85"/>
      <c r="F30" s="85"/>
      <c r="G30" s="56"/>
      <c r="H30" s="357"/>
      <c r="I30" s="357"/>
      <c r="J30" s="354">
        <f>SUM(J31:J34)</f>
        <v>0.77700000000000002</v>
      </c>
      <c r="K30" s="354">
        <f>SUM(K31:K34)</f>
        <v>0.77700000000000002</v>
      </c>
      <c r="L30" s="357"/>
      <c r="M30" s="357"/>
      <c r="N30" s="202"/>
      <c r="O30" s="356"/>
      <c r="P30" s="356"/>
      <c r="Q30" s="356"/>
      <c r="R30" s="356"/>
      <c r="S30" s="356"/>
      <c r="T30" s="356"/>
      <c r="U30" s="356"/>
      <c r="V30" s="356"/>
      <c r="W30" s="356"/>
      <c r="X30" s="356"/>
      <c r="Y30" s="356"/>
      <c r="Z30" s="356"/>
      <c r="AA30" s="356"/>
      <c r="AB30" s="356"/>
      <c r="AC30" s="356"/>
      <c r="AD30" s="356"/>
      <c r="AE30" s="356"/>
      <c r="AF30" s="356"/>
      <c r="AG30" s="202"/>
    </row>
    <row r="31" spans="1:36" x14ac:dyDescent="0.25">
      <c r="A31" s="90" t="s">
        <v>181</v>
      </c>
      <c r="B31" s="56" t="s">
        <v>180</v>
      </c>
      <c r="C31" s="89"/>
      <c r="D31" s="85"/>
      <c r="E31" s="85"/>
      <c r="F31" s="85"/>
      <c r="G31" s="56"/>
      <c r="H31" s="357"/>
      <c r="I31" s="357"/>
      <c r="J31" s="357">
        <v>0.4</v>
      </c>
      <c r="K31" s="357">
        <v>0.4</v>
      </c>
      <c r="L31" s="357"/>
      <c r="M31" s="357"/>
      <c r="N31" s="357"/>
      <c r="O31" s="356"/>
      <c r="P31" s="356"/>
      <c r="Q31" s="356"/>
      <c r="R31" s="356"/>
      <c r="S31" s="356"/>
      <c r="T31" s="356"/>
      <c r="U31" s="356"/>
      <c r="V31" s="356"/>
      <c r="W31" s="356"/>
      <c r="X31" s="356"/>
      <c r="Y31" s="356"/>
      <c r="Z31" s="356"/>
      <c r="AA31" s="356"/>
      <c r="AB31" s="356"/>
      <c r="AC31" s="356"/>
      <c r="AD31" s="356"/>
      <c r="AE31" s="356"/>
      <c r="AF31" s="356"/>
      <c r="AG31" s="355"/>
    </row>
    <row r="32" spans="1:36" ht="31.5" x14ac:dyDescent="0.25">
      <c r="A32" s="90" t="s">
        <v>179</v>
      </c>
      <c r="B32" s="56" t="s">
        <v>178</v>
      </c>
      <c r="C32" s="89"/>
      <c r="D32" s="85"/>
      <c r="E32" s="85"/>
      <c r="F32" s="85"/>
      <c r="G32" s="56"/>
      <c r="H32" s="357"/>
      <c r="I32" s="357"/>
      <c r="J32" s="357"/>
      <c r="K32" s="357"/>
      <c r="L32" s="357"/>
      <c r="M32" s="357"/>
      <c r="N32" s="357"/>
      <c r="O32" s="356"/>
      <c r="P32" s="356"/>
      <c r="Q32" s="356"/>
      <c r="R32" s="356"/>
      <c r="S32" s="356"/>
      <c r="T32" s="356"/>
      <c r="U32" s="356"/>
      <c r="V32" s="356"/>
      <c r="W32" s="356"/>
      <c r="X32" s="356"/>
      <c r="Y32" s="356"/>
      <c r="Z32" s="356"/>
      <c r="AA32" s="356"/>
      <c r="AB32" s="356"/>
      <c r="AC32" s="356"/>
      <c r="AD32" s="356"/>
      <c r="AE32" s="356"/>
      <c r="AF32" s="356"/>
      <c r="AG32" s="355"/>
    </row>
    <row r="33" spans="1:33" x14ac:dyDescent="0.25">
      <c r="A33" s="90" t="s">
        <v>177</v>
      </c>
      <c r="B33" s="56" t="s">
        <v>176</v>
      </c>
      <c r="C33" s="89"/>
      <c r="D33" s="85"/>
      <c r="E33" s="85"/>
      <c r="F33" s="85"/>
      <c r="G33" s="56"/>
      <c r="H33" s="357"/>
      <c r="I33" s="357"/>
      <c r="J33" s="357"/>
      <c r="K33" s="357"/>
      <c r="L33" s="357"/>
      <c r="M33" s="357"/>
      <c r="N33" s="357"/>
      <c r="O33" s="356"/>
      <c r="P33" s="356"/>
      <c r="Q33" s="356"/>
      <c r="R33" s="356"/>
      <c r="S33" s="356"/>
      <c r="T33" s="356"/>
      <c r="U33" s="356"/>
      <c r="V33" s="356"/>
      <c r="W33" s="356"/>
      <c r="X33" s="356"/>
      <c r="Y33" s="356"/>
      <c r="Z33" s="356"/>
      <c r="AA33" s="356"/>
      <c r="AB33" s="356"/>
      <c r="AC33" s="356"/>
      <c r="AD33" s="356"/>
      <c r="AE33" s="356"/>
      <c r="AF33" s="356"/>
      <c r="AG33" s="355"/>
    </row>
    <row r="34" spans="1:33" x14ac:dyDescent="0.25">
      <c r="A34" s="90" t="s">
        <v>175</v>
      </c>
      <c r="B34" s="56" t="s">
        <v>174</v>
      </c>
      <c r="C34" s="89"/>
      <c r="D34" s="85"/>
      <c r="E34" s="85"/>
      <c r="F34" s="85"/>
      <c r="G34" s="56"/>
      <c r="H34" s="357"/>
      <c r="I34" s="357"/>
      <c r="J34" s="357">
        <v>0.377</v>
      </c>
      <c r="K34" s="357">
        <v>0.377</v>
      </c>
      <c r="L34" s="357"/>
      <c r="M34" s="357"/>
      <c r="N34" s="357"/>
      <c r="O34" s="356"/>
      <c r="P34" s="356"/>
      <c r="Q34" s="356"/>
      <c r="R34" s="356"/>
      <c r="S34" s="356"/>
      <c r="T34" s="356"/>
      <c r="U34" s="356"/>
      <c r="V34" s="356"/>
      <c r="W34" s="356"/>
      <c r="X34" s="356"/>
      <c r="Y34" s="356"/>
      <c r="Z34" s="356"/>
      <c r="AA34" s="356"/>
      <c r="AB34" s="356"/>
      <c r="AC34" s="356"/>
      <c r="AD34" s="356"/>
      <c r="AE34" s="356"/>
      <c r="AF34" s="356"/>
      <c r="AG34" s="355"/>
    </row>
    <row r="35" spans="1:33" ht="31.5" x14ac:dyDescent="0.25">
      <c r="A35" s="90" t="s">
        <v>63</v>
      </c>
      <c r="B35" s="89" t="s">
        <v>173</v>
      </c>
      <c r="C35" s="89"/>
      <c r="D35" s="85"/>
      <c r="E35" s="56"/>
      <c r="F35" s="56"/>
      <c r="G35" s="56"/>
      <c r="H35" s="357"/>
      <c r="I35" s="357"/>
      <c r="J35" s="357"/>
      <c r="K35" s="357"/>
      <c r="L35" s="357"/>
      <c r="M35" s="357"/>
      <c r="N35" s="357"/>
      <c r="O35" s="356"/>
      <c r="P35" s="356"/>
      <c r="Q35" s="356"/>
      <c r="R35" s="356"/>
      <c r="S35" s="356"/>
      <c r="T35" s="356"/>
      <c r="U35" s="356"/>
      <c r="V35" s="356"/>
      <c r="W35" s="356"/>
      <c r="X35" s="356"/>
      <c r="Y35" s="356"/>
      <c r="Z35" s="356"/>
      <c r="AA35" s="356"/>
      <c r="AB35" s="356"/>
      <c r="AC35" s="356"/>
      <c r="AD35" s="356"/>
      <c r="AE35" s="356"/>
      <c r="AF35" s="356"/>
      <c r="AG35" s="355"/>
    </row>
    <row r="36" spans="1:33" ht="31.5" x14ac:dyDescent="0.25">
      <c r="A36" s="87" t="s">
        <v>172</v>
      </c>
      <c r="B36" s="86" t="s">
        <v>171</v>
      </c>
      <c r="C36" s="86"/>
      <c r="D36" s="85"/>
      <c r="E36" s="56"/>
      <c r="F36" s="56"/>
      <c r="G36" s="56"/>
      <c r="H36" s="357"/>
      <c r="I36" s="357"/>
      <c r="J36" s="357"/>
      <c r="K36" s="357"/>
      <c r="L36" s="357"/>
      <c r="M36" s="357"/>
      <c r="N36" s="357"/>
      <c r="O36" s="356"/>
      <c r="P36" s="356"/>
      <c r="Q36" s="356"/>
      <c r="R36" s="356"/>
      <c r="S36" s="356"/>
      <c r="T36" s="356"/>
      <c r="U36" s="356"/>
      <c r="V36" s="356"/>
      <c r="W36" s="356"/>
      <c r="X36" s="356"/>
      <c r="Y36" s="356"/>
      <c r="Z36" s="356"/>
      <c r="AA36" s="356"/>
      <c r="AB36" s="356"/>
      <c r="AC36" s="356"/>
      <c r="AD36" s="356"/>
      <c r="AE36" s="356"/>
      <c r="AF36" s="356"/>
      <c r="AG36" s="355"/>
    </row>
    <row r="37" spans="1:33" x14ac:dyDescent="0.25">
      <c r="A37" s="87" t="s">
        <v>170</v>
      </c>
      <c r="B37" s="86" t="s">
        <v>160</v>
      </c>
      <c r="C37" s="86"/>
      <c r="D37" s="85"/>
      <c r="E37" s="56"/>
      <c r="F37" s="56"/>
      <c r="G37" s="56"/>
      <c r="H37" s="357"/>
      <c r="I37" s="357"/>
      <c r="J37" s="357"/>
      <c r="K37" s="357"/>
      <c r="L37" s="357"/>
      <c r="M37" s="357"/>
      <c r="N37" s="202"/>
      <c r="O37" s="356"/>
      <c r="P37" s="356"/>
      <c r="Q37" s="356"/>
      <c r="R37" s="356"/>
      <c r="S37" s="356"/>
      <c r="T37" s="356"/>
      <c r="U37" s="356"/>
      <c r="V37" s="356"/>
      <c r="W37" s="356"/>
      <c r="X37" s="356"/>
      <c r="Y37" s="356"/>
      <c r="Z37" s="356"/>
      <c r="AA37" s="356"/>
      <c r="AB37" s="356"/>
      <c r="AC37" s="356"/>
      <c r="AD37" s="356"/>
      <c r="AE37" s="356"/>
      <c r="AF37" s="356"/>
      <c r="AG37" s="202"/>
    </row>
    <row r="38" spans="1:33" x14ac:dyDescent="0.25">
      <c r="A38" s="87" t="s">
        <v>169</v>
      </c>
      <c r="B38" s="86" t="s">
        <v>158</v>
      </c>
      <c r="C38" s="86"/>
      <c r="D38" s="85"/>
      <c r="E38" s="56"/>
      <c r="F38" s="56"/>
      <c r="G38" s="56"/>
      <c r="H38" s="357"/>
      <c r="I38" s="357"/>
      <c r="J38" s="357"/>
      <c r="K38" s="357"/>
      <c r="L38" s="357"/>
      <c r="M38" s="357"/>
      <c r="N38" s="357"/>
      <c r="O38" s="356"/>
      <c r="P38" s="356"/>
      <c r="Q38" s="356"/>
      <c r="R38" s="356"/>
      <c r="S38" s="356"/>
      <c r="T38" s="356"/>
      <c r="U38" s="356"/>
      <c r="V38" s="356"/>
      <c r="W38" s="356"/>
      <c r="X38" s="356"/>
      <c r="Y38" s="356"/>
      <c r="Z38" s="356"/>
      <c r="AA38" s="356"/>
      <c r="AB38" s="356"/>
      <c r="AC38" s="356"/>
      <c r="AD38" s="356"/>
      <c r="AE38" s="356"/>
      <c r="AF38" s="356"/>
      <c r="AG38" s="355"/>
    </row>
    <row r="39" spans="1:33" ht="31.5" x14ac:dyDescent="0.25">
      <c r="A39" s="87" t="s">
        <v>168</v>
      </c>
      <c r="B39" s="56" t="s">
        <v>156</v>
      </c>
      <c r="C39" s="56"/>
      <c r="D39" s="85"/>
      <c r="E39" s="56"/>
      <c r="F39" s="56"/>
      <c r="G39" s="56"/>
      <c r="H39" s="357"/>
      <c r="I39" s="357"/>
      <c r="J39" s="357"/>
      <c r="K39" s="357"/>
      <c r="L39" s="357"/>
      <c r="M39" s="357"/>
      <c r="N39" s="357"/>
      <c r="O39" s="356"/>
      <c r="P39" s="356"/>
      <c r="Q39" s="356"/>
      <c r="R39" s="356"/>
      <c r="S39" s="356"/>
      <c r="T39" s="356"/>
      <c r="U39" s="356"/>
      <c r="V39" s="356"/>
      <c r="W39" s="356"/>
      <c r="X39" s="356"/>
      <c r="Y39" s="356"/>
      <c r="Z39" s="356"/>
      <c r="AA39" s="356"/>
      <c r="AB39" s="356"/>
      <c r="AC39" s="356"/>
      <c r="AD39" s="356"/>
      <c r="AE39" s="356"/>
      <c r="AF39" s="356"/>
      <c r="AG39" s="355"/>
    </row>
    <row r="40" spans="1:33" ht="31.5" x14ac:dyDescent="0.25">
      <c r="A40" s="87" t="s">
        <v>167</v>
      </c>
      <c r="B40" s="56" t="s">
        <v>154</v>
      </c>
      <c r="C40" s="56"/>
      <c r="D40" s="85"/>
      <c r="E40" s="56"/>
      <c r="F40" s="56"/>
      <c r="G40" s="56"/>
      <c r="H40" s="357"/>
      <c r="I40" s="357"/>
      <c r="J40" s="357"/>
      <c r="K40" s="357"/>
      <c r="L40" s="357"/>
      <c r="M40" s="357"/>
      <c r="N40" s="357"/>
      <c r="O40" s="356"/>
      <c r="P40" s="356"/>
      <c r="Q40" s="356"/>
      <c r="R40" s="356"/>
      <c r="S40" s="356"/>
      <c r="T40" s="356"/>
      <c r="U40" s="356"/>
      <c r="V40" s="356"/>
      <c r="W40" s="356"/>
      <c r="X40" s="356"/>
      <c r="Y40" s="356"/>
      <c r="Z40" s="356"/>
      <c r="AA40" s="356"/>
      <c r="AB40" s="356"/>
      <c r="AC40" s="356"/>
      <c r="AD40" s="356"/>
      <c r="AE40" s="356"/>
      <c r="AF40" s="356"/>
      <c r="AG40" s="355"/>
    </row>
    <row r="41" spans="1:33" x14ac:dyDescent="0.25">
      <c r="A41" s="87" t="s">
        <v>166</v>
      </c>
      <c r="B41" s="56" t="s">
        <v>152</v>
      </c>
      <c r="C41" s="56"/>
      <c r="D41" s="85"/>
      <c r="E41" s="56"/>
      <c r="F41" s="56"/>
      <c r="G41" s="56"/>
      <c r="H41" s="357"/>
      <c r="I41" s="357"/>
      <c r="J41" s="357"/>
      <c r="K41" s="357"/>
      <c r="L41" s="357"/>
      <c r="M41" s="357"/>
      <c r="N41" s="357"/>
      <c r="O41" s="356"/>
      <c r="P41" s="356"/>
      <c r="Q41" s="356"/>
      <c r="R41" s="356"/>
      <c r="S41" s="356"/>
      <c r="T41" s="356"/>
      <c r="U41" s="356"/>
      <c r="V41" s="356"/>
      <c r="W41" s="356"/>
      <c r="X41" s="356"/>
      <c r="Y41" s="356"/>
      <c r="Z41" s="356"/>
      <c r="AA41" s="356"/>
      <c r="AB41" s="356"/>
      <c r="AC41" s="356"/>
      <c r="AD41" s="356"/>
      <c r="AE41" s="356"/>
      <c r="AF41" s="356"/>
      <c r="AG41" s="355"/>
    </row>
    <row r="42" spans="1:33" ht="18.75" x14ac:dyDescent="0.25">
      <c r="A42" s="87" t="s">
        <v>165</v>
      </c>
      <c r="B42" s="86" t="s">
        <v>150</v>
      </c>
      <c r="C42" s="86"/>
      <c r="D42" s="85"/>
      <c r="E42" s="56"/>
      <c r="F42" s="56"/>
      <c r="G42" s="56"/>
      <c r="H42" s="357"/>
      <c r="I42" s="357"/>
      <c r="J42" s="357"/>
      <c r="K42" s="357"/>
      <c r="L42" s="357"/>
      <c r="M42" s="357"/>
      <c r="N42" s="357"/>
      <c r="O42" s="356"/>
      <c r="P42" s="356"/>
      <c r="Q42" s="356"/>
      <c r="R42" s="356"/>
      <c r="S42" s="356"/>
      <c r="T42" s="356"/>
      <c r="U42" s="356"/>
      <c r="V42" s="356"/>
      <c r="W42" s="356"/>
      <c r="X42" s="356"/>
      <c r="Y42" s="356"/>
      <c r="Z42" s="356"/>
      <c r="AA42" s="356"/>
      <c r="AB42" s="356"/>
      <c r="AC42" s="356"/>
      <c r="AD42" s="356"/>
      <c r="AE42" s="356"/>
      <c r="AF42" s="356"/>
      <c r="AG42" s="355"/>
    </row>
    <row r="43" spans="1:33" x14ac:dyDescent="0.25">
      <c r="A43" s="90" t="s">
        <v>62</v>
      </c>
      <c r="B43" s="89" t="s">
        <v>164</v>
      </c>
      <c r="C43" s="89"/>
      <c r="D43" s="85"/>
      <c r="E43" s="56"/>
      <c r="F43" s="56"/>
      <c r="G43" s="56"/>
      <c r="H43" s="357"/>
      <c r="I43" s="357"/>
      <c r="J43" s="357"/>
      <c r="K43" s="357"/>
      <c r="L43" s="357"/>
      <c r="M43" s="357"/>
      <c r="N43" s="202"/>
      <c r="O43" s="356"/>
      <c r="P43" s="356"/>
      <c r="Q43" s="356"/>
      <c r="R43" s="356"/>
      <c r="S43" s="356"/>
      <c r="T43" s="356"/>
      <c r="U43" s="356"/>
      <c r="V43" s="356"/>
      <c r="W43" s="356"/>
      <c r="X43" s="356"/>
      <c r="Y43" s="356"/>
      <c r="Z43" s="356"/>
      <c r="AA43" s="356"/>
      <c r="AB43" s="356"/>
      <c r="AC43" s="356"/>
      <c r="AD43" s="356"/>
      <c r="AE43" s="356"/>
      <c r="AF43" s="356"/>
      <c r="AG43" s="202"/>
    </row>
    <row r="44" spans="1:33" x14ac:dyDescent="0.25">
      <c r="A44" s="87" t="s">
        <v>163</v>
      </c>
      <c r="B44" s="56" t="s">
        <v>162</v>
      </c>
      <c r="C44" s="56"/>
      <c r="D44" s="85"/>
      <c r="E44" s="56"/>
      <c r="F44" s="56"/>
      <c r="G44" s="56"/>
      <c r="H44" s="357"/>
      <c r="I44" s="357"/>
      <c r="J44" s="357"/>
      <c r="K44" s="357"/>
      <c r="L44" s="357"/>
      <c r="M44" s="357"/>
      <c r="N44" s="357"/>
      <c r="O44" s="356"/>
      <c r="P44" s="356"/>
      <c r="Q44" s="356"/>
      <c r="R44" s="356"/>
      <c r="S44" s="356"/>
      <c r="T44" s="356"/>
      <c r="U44" s="356"/>
      <c r="V44" s="356"/>
      <c r="W44" s="356"/>
      <c r="X44" s="356"/>
      <c r="Y44" s="356"/>
      <c r="Z44" s="356"/>
      <c r="AA44" s="356"/>
      <c r="AB44" s="356"/>
      <c r="AC44" s="356"/>
      <c r="AD44" s="356"/>
      <c r="AE44" s="356"/>
      <c r="AF44" s="356"/>
      <c r="AG44" s="355"/>
    </row>
    <row r="45" spans="1:33" x14ac:dyDescent="0.25">
      <c r="A45" s="87" t="s">
        <v>161</v>
      </c>
      <c r="B45" s="56" t="s">
        <v>160</v>
      </c>
      <c r="C45" s="56"/>
      <c r="D45" s="85"/>
      <c r="E45" s="56"/>
      <c r="F45" s="56"/>
      <c r="G45" s="56"/>
      <c r="H45" s="357"/>
      <c r="I45" s="357"/>
      <c r="J45" s="357"/>
      <c r="K45" s="357"/>
      <c r="L45" s="357"/>
      <c r="M45" s="357"/>
      <c r="N45" s="202"/>
      <c r="O45" s="356"/>
      <c r="P45" s="356"/>
      <c r="Q45" s="356"/>
      <c r="R45" s="356"/>
      <c r="S45" s="356"/>
      <c r="T45" s="356"/>
      <c r="U45" s="356"/>
      <c r="V45" s="356"/>
      <c r="W45" s="356"/>
      <c r="X45" s="356"/>
      <c r="Y45" s="356"/>
      <c r="Z45" s="356"/>
      <c r="AA45" s="356"/>
      <c r="AB45" s="356"/>
      <c r="AC45" s="356"/>
      <c r="AD45" s="356"/>
      <c r="AE45" s="356"/>
      <c r="AF45" s="356"/>
      <c r="AG45" s="202"/>
    </row>
    <row r="46" spans="1:33" x14ac:dyDescent="0.25">
      <c r="A46" s="87" t="s">
        <v>159</v>
      </c>
      <c r="B46" s="56" t="s">
        <v>158</v>
      </c>
      <c r="C46" s="56"/>
      <c r="D46" s="85"/>
      <c r="E46" s="56"/>
      <c r="F46" s="56"/>
      <c r="G46" s="56"/>
      <c r="H46" s="357"/>
      <c r="I46" s="357"/>
      <c r="J46" s="357"/>
      <c r="K46" s="357"/>
      <c r="L46" s="357"/>
      <c r="M46" s="357"/>
      <c r="N46" s="357"/>
      <c r="O46" s="356"/>
      <c r="P46" s="356"/>
      <c r="Q46" s="356"/>
      <c r="R46" s="356"/>
      <c r="S46" s="356"/>
      <c r="T46" s="356"/>
      <c r="U46" s="356"/>
      <c r="V46" s="356"/>
      <c r="W46" s="356"/>
      <c r="X46" s="356"/>
      <c r="Y46" s="356"/>
      <c r="Z46" s="356"/>
      <c r="AA46" s="356"/>
      <c r="AB46" s="356"/>
      <c r="AC46" s="356"/>
      <c r="AD46" s="356"/>
      <c r="AE46" s="356"/>
      <c r="AF46" s="356"/>
      <c r="AG46" s="357"/>
    </row>
    <row r="47" spans="1:33" ht="31.5" x14ac:dyDescent="0.25">
      <c r="A47" s="87" t="s">
        <v>157</v>
      </c>
      <c r="B47" s="56" t="s">
        <v>156</v>
      </c>
      <c r="C47" s="56"/>
      <c r="D47" s="85"/>
      <c r="E47" s="56"/>
      <c r="F47" s="56"/>
      <c r="G47" s="56"/>
      <c r="H47" s="357"/>
      <c r="I47" s="357"/>
      <c r="J47" s="357"/>
      <c r="K47" s="357"/>
      <c r="L47" s="357"/>
      <c r="M47" s="357"/>
      <c r="N47" s="356"/>
      <c r="O47" s="356"/>
      <c r="P47" s="356"/>
      <c r="Q47" s="356"/>
      <c r="R47" s="356"/>
      <c r="S47" s="356"/>
      <c r="T47" s="356"/>
      <c r="U47" s="356"/>
      <c r="V47" s="356"/>
      <c r="W47" s="356"/>
      <c r="X47" s="356"/>
      <c r="Y47" s="356"/>
      <c r="Z47" s="356"/>
      <c r="AA47" s="356"/>
      <c r="AB47" s="356"/>
      <c r="AC47" s="356"/>
      <c r="AD47" s="356"/>
      <c r="AE47" s="356"/>
      <c r="AF47" s="356"/>
      <c r="AG47" s="356"/>
    </row>
    <row r="48" spans="1:33" ht="31.5" x14ac:dyDescent="0.25">
      <c r="A48" s="87" t="s">
        <v>155</v>
      </c>
      <c r="B48" s="56" t="s">
        <v>154</v>
      </c>
      <c r="C48" s="56"/>
      <c r="D48" s="85"/>
      <c r="E48" s="56"/>
      <c r="F48" s="56"/>
      <c r="G48" s="56"/>
      <c r="H48" s="357"/>
      <c r="I48" s="357"/>
      <c r="J48" s="357"/>
      <c r="K48" s="357"/>
      <c r="L48" s="357"/>
      <c r="M48" s="357"/>
      <c r="N48" s="357"/>
      <c r="O48" s="356"/>
      <c r="P48" s="356"/>
      <c r="Q48" s="356"/>
      <c r="R48" s="356"/>
      <c r="S48" s="356"/>
      <c r="T48" s="356"/>
      <c r="U48" s="356"/>
      <c r="V48" s="356"/>
      <c r="W48" s="356"/>
      <c r="X48" s="356"/>
      <c r="Y48" s="356"/>
      <c r="Z48" s="356"/>
      <c r="AA48" s="356"/>
      <c r="AB48" s="356"/>
      <c r="AC48" s="356"/>
      <c r="AD48" s="356"/>
      <c r="AE48" s="356"/>
      <c r="AF48" s="356"/>
      <c r="AG48" s="355"/>
    </row>
    <row r="49" spans="1:33" x14ac:dyDescent="0.25">
      <c r="A49" s="87" t="s">
        <v>153</v>
      </c>
      <c r="B49" s="56" t="s">
        <v>152</v>
      </c>
      <c r="C49" s="56"/>
      <c r="D49" s="85"/>
      <c r="E49" s="56"/>
      <c r="F49" s="56"/>
      <c r="G49" s="56"/>
      <c r="H49" s="357"/>
      <c r="I49" s="357"/>
      <c r="J49" s="357"/>
      <c r="K49" s="357"/>
      <c r="L49" s="357"/>
      <c r="M49" s="357"/>
      <c r="N49" s="357"/>
      <c r="O49" s="356"/>
      <c r="P49" s="356"/>
      <c r="Q49" s="356"/>
      <c r="R49" s="356"/>
      <c r="S49" s="356"/>
      <c r="T49" s="356"/>
      <c r="U49" s="356"/>
      <c r="V49" s="356"/>
      <c r="W49" s="356"/>
      <c r="X49" s="356"/>
      <c r="Y49" s="356"/>
      <c r="Z49" s="356"/>
      <c r="AA49" s="356"/>
      <c r="AB49" s="356"/>
      <c r="AC49" s="356"/>
      <c r="AD49" s="356"/>
      <c r="AE49" s="356"/>
      <c r="AF49" s="356"/>
      <c r="AG49" s="355"/>
    </row>
    <row r="50" spans="1:33" ht="18.75" x14ac:dyDescent="0.25">
      <c r="A50" s="87" t="s">
        <v>151</v>
      </c>
      <c r="B50" s="86" t="s">
        <v>150</v>
      </c>
      <c r="C50" s="86"/>
      <c r="D50" s="85"/>
      <c r="E50" s="56"/>
      <c r="F50" s="56"/>
      <c r="G50" s="56"/>
      <c r="H50" s="357"/>
      <c r="I50" s="357"/>
      <c r="J50" s="357"/>
      <c r="K50" s="357"/>
      <c r="L50" s="357"/>
      <c r="M50" s="357"/>
      <c r="N50" s="357"/>
      <c r="O50" s="356"/>
      <c r="P50" s="356"/>
      <c r="Q50" s="356"/>
      <c r="R50" s="356"/>
      <c r="S50" s="356"/>
      <c r="T50" s="356"/>
      <c r="U50" s="356"/>
      <c r="V50" s="356"/>
      <c r="W50" s="356"/>
      <c r="X50" s="356"/>
      <c r="Y50" s="356"/>
      <c r="Z50" s="356"/>
      <c r="AA50" s="356"/>
      <c r="AB50" s="356"/>
      <c r="AC50" s="356"/>
      <c r="AD50" s="356"/>
      <c r="AE50" s="356"/>
      <c r="AF50" s="356"/>
      <c r="AG50" s="355"/>
    </row>
    <row r="51" spans="1:33" ht="35.25" customHeight="1" x14ac:dyDescent="0.25">
      <c r="A51" s="90" t="s">
        <v>60</v>
      </c>
      <c r="B51" s="89" t="s">
        <v>149</v>
      </c>
      <c r="C51" s="89"/>
      <c r="D51" s="85"/>
      <c r="E51" s="85"/>
      <c r="F51" s="85"/>
      <c r="G51" s="56"/>
      <c r="H51" s="357"/>
      <c r="I51" s="357"/>
      <c r="J51" s="357"/>
      <c r="K51" s="357"/>
      <c r="L51" s="357"/>
      <c r="M51" s="357"/>
      <c r="N51" s="202"/>
      <c r="O51" s="356"/>
      <c r="P51" s="356"/>
      <c r="Q51" s="356"/>
      <c r="R51" s="356"/>
      <c r="S51" s="356"/>
      <c r="T51" s="356"/>
      <c r="U51" s="356"/>
      <c r="V51" s="356"/>
      <c r="W51" s="356"/>
      <c r="X51" s="356"/>
      <c r="Y51" s="356"/>
      <c r="Z51" s="356"/>
      <c r="AA51" s="356"/>
      <c r="AB51" s="356"/>
      <c r="AC51" s="356"/>
      <c r="AD51" s="356"/>
      <c r="AE51" s="356"/>
      <c r="AF51" s="356"/>
      <c r="AG51" s="202"/>
    </row>
    <row r="52" spans="1:33" x14ac:dyDescent="0.25">
      <c r="A52" s="87" t="s">
        <v>148</v>
      </c>
      <c r="B52" s="56" t="s">
        <v>147</v>
      </c>
      <c r="C52" s="89"/>
      <c r="D52" s="85"/>
      <c r="E52" s="85"/>
      <c r="F52" s="85"/>
      <c r="G52" s="56"/>
      <c r="H52" s="357"/>
      <c r="I52" s="357"/>
      <c r="J52" s="357"/>
      <c r="K52" s="357"/>
      <c r="L52" s="357"/>
      <c r="M52" s="357"/>
      <c r="N52" s="357"/>
      <c r="O52" s="356"/>
      <c r="P52" s="356"/>
      <c r="Q52" s="356"/>
      <c r="R52" s="356"/>
      <c r="S52" s="356"/>
      <c r="T52" s="356"/>
      <c r="U52" s="356"/>
      <c r="V52" s="356"/>
      <c r="W52" s="356"/>
      <c r="X52" s="356"/>
      <c r="Y52" s="356"/>
      <c r="Z52" s="356"/>
      <c r="AA52" s="356"/>
      <c r="AB52" s="356"/>
      <c r="AC52" s="356"/>
      <c r="AD52" s="356"/>
      <c r="AE52" s="356"/>
      <c r="AF52" s="356"/>
      <c r="AG52" s="357"/>
    </row>
    <row r="53" spans="1:33" x14ac:dyDescent="0.25">
      <c r="A53" s="87" t="s">
        <v>146</v>
      </c>
      <c r="B53" s="56" t="s">
        <v>140</v>
      </c>
      <c r="C53" s="56"/>
      <c r="D53" s="85"/>
      <c r="E53" s="85"/>
      <c r="F53" s="85"/>
      <c r="G53" s="56"/>
      <c r="H53" s="357"/>
      <c r="I53" s="357"/>
      <c r="J53" s="357"/>
      <c r="K53" s="357"/>
      <c r="L53" s="357"/>
      <c r="M53" s="357"/>
      <c r="N53" s="202"/>
      <c r="O53" s="356"/>
      <c r="P53" s="356"/>
      <c r="Q53" s="356"/>
      <c r="R53" s="356"/>
      <c r="S53" s="356"/>
      <c r="T53" s="356"/>
      <c r="U53" s="356"/>
      <c r="V53" s="356"/>
      <c r="W53" s="356"/>
      <c r="X53" s="356"/>
      <c r="Y53" s="356"/>
      <c r="Z53" s="356"/>
      <c r="AA53" s="356"/>
      <c r="AB53" s="356"/>
      <c r="AC53" s="356"/>
      <c r="AD53" s="356"/>
      <c r="AE53" s="356"/>
      <c r="AF53" s="356"/>
      <c r="AG53" s="202"/>
    </row>
    <row r="54" spans="1:33" x14ac:dyDescent="0.25">
      <c r="A54" s="87" t="s">
        <v>145</v>
      </c>
      <c r="B54" s="86" t="s">
        <v>139</v>
      </c>
      <c r="C54" s="86"/>
      <c r="D54" s="85"/>
      <c r="E54" s="85"/>
      <c r="F54" s="85"/>
      <c r="G54" s="56"/>
      <c r="H54" s="357"/>
      <c r="I54" s="357"/>
      <c r="J54" s="357"/>
      <c r="K54" s="357"/>
      <c r="L54" s="357"/>
      <c r="M54" s="357"/>
      <c r="N54" s="357"/>
      <c r="O54" s="356"/>
      <c r="P54" s="356"/>
      <c r="Q54" s="356"/>
      <c r="R54" s="356"/>
      <c r="S54" s="356"/>
      <c r="T54" s="356"/>
      <c r="U54" s="356"/>
      <c r="V54" s="356"/>
      <c r="W54" s="356"/>
      <c r="X54" s="356"/>
      <c r="Y54" s="356"/>
      <c r="Z54" s="356"/>
      <c r="AA54" s="356"/>
      <c r="AB54" s="356"/>
      <c r="AC54" s="356"/>
      <c r="AD54" s="356"/>
      <c r="AE54" s="356"/>
      <c r="AF54" s="356"/>
      <c r="AG54" s="357"/>
    </row>
    <row r="55" spans="1:33" x14ac:dyDescent="0.25">
      <c r="A55" s="87" t="s">
        <v>144</v>
      </c>
      <c r="B55" s="86" t="s">
        <v>138</v>
      </c>
      <c r="C55" s="86"/>
      <c r="D55" s="85"/>
      <c r="E55" s="85"/>
      <c r="F55" s="85"/>
      <c r="G55" s="56"/>
      <c r="H55" s="357"/>
      <c r="I55" s="357"/>
      <c r="J55" s="357"/>
      <c r="K55" s="357"/>
      <c r="L55" s="357"/>
      <c r="M55" s="357"/>
      <c r="N55" s="356"/>
      <c r="O55" s="356"/>
      <c r="P55" s="356"/>
      <c r="Q55" s="356"/>
      <c r="R55" s="356"/>
      <c r="S55" s="356"/>
      <c r="T55" s="356"/>
      <c r="U55" s="356"/>
      <c r="V55" s="356"/>
      <c r="W55" s="356"/>
      <c r="X55" s="356"/>
      <c r="Y55" s="356"/>
      <c r="Z55" s="356"/>
      <c r="AA55" s="356"/>
      <c r="AB55" s="356"/>
      <c r="AC55" s="356"/>
      <c r="AD55" s="356"/>
      <c r="AE55" s="356"/>
      <c r="AF55" s="356"/>
      <c r="AG55" s="356"/>
    </row>
    <row r="56" spans="1:33" x14ac:dyDescent="0.25">
      <c r="A56" s="87" t="s">
        <v>143</v>
      </c>
      <c r="B56" s="86" t="s">
        <v>137</v>
      </c>
      <c r="C56" s="86"/>
      <c r="D56" s="85"/>
      <c r="E56" s="85"/>
      <c r="F56" s="85"/>
      <c r="G56" s="56"/>
      <c r="H56" s="357"/>
      <c r="I56" s="357"/>
      <c r="J56" s="357"/>
      <c r="K56" s="357"/>
      <c r="L56" s="357"/>
      <c r="M56" s="357"/>
      <c r="N56" s="357"/>
      <c r="O56" s="356"/>
      <c r="P56" s="356"/>
      <c r="Q56" s="356"/>
      <c r="R56" s="356"/>
      <c r="S56" s="356"/>
      <c r="T56" s="356"/>
      <c r="U56" s="356"/>
      <c r="V56" s="356"/>
      <c r="W56" s="356"/>
      <c r="X56" s="356"/>
      <c r="Y56" s="356"/>
      <c r="Z56" s="356"/>
      <c r="AA56" s="356"/>
      <c r="AB56" s="356"/>
      <c r="AC56" s="356"/>
      <c r="AD56" s="356"/>
      <c r="AE56" s="356"/>
      <c r="AF56" s="356"/>
      <c r="AG56" s="355"/>
    </row>
    <row r="57" spans="1:33" ht="18.75" x14ac:dyDescent="0.25">
      <c r="A57" s="87" t="s">
        <v>142</v>
      </c>
      <c r="B57" s="86" t="s">
        <v>136</v>
      </c>
      <c r="C57" s="86"/>
      <c r="D57" s="85"/>
      <c r="E57" s="85"/>
      <c r="F57" s="85"/>
      <c r="G57" s="56"/>
      <c r="H57" s="357"/>
      <c r="I57" s="357"/>
      <c r="J57" s="357"/>
      <c r="K57" s="357"/>
      <c r="L57" s="357"/>
      <c r="M57" s="357"/>
      <c r="N57" s="357"/>
      <c r="O57" s="356"/>
      <c r="P57" s="356"/>
      <c r="Q57" s="356"/>
      <c r="R57" s="356"/>
      <c r="S57" s="356"/>
      <c r="T57" s="356"/>
      <c r="U57" s="356"/>
      <c r="V57" s="356"/>
      <c r="W57" s="356"/>
      <c r="X57" s="356"/>
      <c r="Y57" s="356"/>
      <c r="Z57" s="356"/>
      <c r="AA57" s="356"/>
      <c r="AB57" s="356"/>
      <c r="AC57" s="356"/>
      <c r="AD57" s="356"/>
      <c r="AE57" s="356"/>
      <c r="AF57" s="356"/>
      <c r="AG57" s="355"/>
    </row>
    <row r="58" spans="1:33" ht="36.75" customHeight="1" x14ac:dyDescent="0.25">
      <c r="A58" s="90" t="s">
        <v>59</v>
      </c>
      <c r="B58" s="115" t="s">
        <v>243</v>
      </c>
      <c r="C58" s="86"/>
      <c r="D58" s="85"/>
      <c r="E58" s="85"/>
      <c r="F58" s="85"/>
      <c r="G58" s="56"/>
      <c r="H58" s="357"/>
      <c r="I58" s="357"/>
      <c r="J58" s="357"/>
      <c r="K58" s="357"/>
      <c r="L58" s="357"/>
      <c r="M58" s="357"/>
      <c r="N58" s="357"/>
      <c r="O58" s="356"/>
      <c r="P58" s="356"/>
      <c r="Q58" s="356"/>
      <c r="R58" s="356"/>
      <c r="S58" s="356"/>
      <c r="T58" s="356"/>
      <c r="U58" s="356"/>
      <c r="V58" s="356"/>
      <c r="W58" s="356"/>
      <c r="X58" s="356"/>
      <c r="Y58" s="356"/>
      <c r="Z58" s="356"/>
      <c r="AA58" s="356"/>
      <c r="AB58" s="356"/>
      <c r="AC58" s="356"/>
      <c r="AD58" s="356"/>
      <c r="AE58" s="356"/>
      <c r="AF58" s="356"/>
      <c r="AG58" s="355"/>
    </row>
    <row r="59" spans="1:33" x14ac:dyDescent="0.25">
      <c r="A59" s="90" t="s">
        <v>57</v>
      </c>
      <c r="B59" s="89" t="s">
        <v>141</v>
      </c>
      <c r="C59" s="85"/>
      <c r="D59" s="85"/>
      <c r="E59" s="56"/>
      <c r="F59" s="56"/>
      <c r="G59" s="56"/>
      <c r="H59" s="357"/>
      <c r="I59" s="357"/>
      <c r="J59" s="357"/>
      <c r="K59" s="357"/>
      <c r="L59" s="357"/>
      <c r="M59" s="357"/>
      <c r="N59" s="357"/>
      <c r="O59" s="356"/>
      <c r="P59" s="356"/>
      <c r="Q59" s="356"/>
      <c r="R59" s="356"/>
      <c r="S59" s="356"/>
      <c r="T59" s="356"/>
      <c r="U59" s="356"/>
      <c r="V59" s="356"/>
      <c r="W59" s="356"/>
      <c r="X59" s="356"/>
      <c r="Y59" s="356"/>
      <c r="Z59" s="356"/>
      <c r="AA59" s="356"/>
      <c r="AB59" s="356"/>
      <c r="AC59" s="356"/>
      <c r="AD59" s="356"/>
      <c r="AE59" s="356"/>
      <c r="AF59" s="356"/>
      <c r="AG59" s="355"/>
    </row>
    <row r="60" spans="1:33" x14ac:dyDescent="0.25">
      <c r="A60" s="87" t="s">
        <v>237</v>
      </c>
      <c r="B60" s="88" t="s">
        <v>162</v>
      </c>
      <c r="C60" s="88"/>
      <c r="D60" s="85"/>
      <c r="E60" s="56"/>
      <c r="F60" s="56"/>
      <c r="G60" s="56"/>
      <c r="H60" s="357"/>
      <c r="I60" s="357"/>
      <c r="J60" s="357"/>
      <c r="K60" s="357"/>
      <c r="L60" s="357"/>
      <c r="M60" s="357"/>
      <c r="N60" s="357"/>
      <c r="O60" s="356"/>
      <c r="P60" s="356"/>
      <c r="Q60" s="356"/>
      <c r="R60" s="356"/>
      <c r="S60" s="356"/>
      <c r="T60" s="356"/>
      <c r="U60" s="356"/>
      <c r="V60" s="356"/>
      <c r="W60" s="356"/>
      <c r="X60" s="356"/>
      <c r="Y60" s="356"/>
      <c r="Z60" s="356"/>
      <c r="AA60" s="356"/>
      <c r="AB60" s="356"/>
      <c r="AC60" s="356"/>
      <c r="AD60" s="356"/>
      <c r="AE60" s="356"/>
      <c r="AF60" s="356"/>
      <c r="AG60" s="355"/>
    </row>
    <row r="61" spans="1:33" x14ac:dyDescent="0.25">
      <c r="A61" s="87" t="s">
        <v>238</v>
      </c>
      <c r="B61" s="88" t="s">
        <v>160</v>
      </c>
      <c r="C61" s="88"/>
      <c r="D61" s="85"/>
      <c r="E61" s="56"/>
      <c r="F61" s="56"/>
      <c r="G61" s="56"/>
      <c r="H61" s="357"/>
      <c r="I61" s="357"/>
      <c r="J61" s="357"/>
      <c r="K61" s="357"/>
      <c r="L61" s="357"/>
      <c r="M61" s="357"/>
      <c r="N61" s="357"/>
      <c r="O61" s="356"/>
      <c r="P61" s="356"/>
      <c r="Q61" s="356"/>
      <c r="R61" s="356"/>
      <c r="S61" s="356"/>
      <c r="T61" s="356"/>
      <c r="U61" s="356"/>
      <c r="V61" s="356"/>
      <c r="W61" s="356"/>
      <c r="X61" s="356"/>
      <c r="Y61" s="356"/>
      <c r="Z61" s="356"/>
      <c r="AA61" s="356"/>
      <c r="AB61" s="356"/>
      <c r="AC61" s="356"/>
      <c r="AD61" s="356"/>
      <c r="AE61" s="356"/>
      <c r="AF61" s="356"/>
      <c r="AG61" s="355"/>
    </row>
    <row r="62" spans="1:33" x14ac:dyDescent="0.25">
      <c r="A62" s="87" t="s">
        <v>239</v>
      </c>
      <c r="B62" s="88" t="s">
        <v>158</v>
      </c>
      <c r="C62" s="88"/>
      <c r="D62" s="85"/>
      <c r="E62" s="56"/>
      <c r="F62" s="56"/>
      <c r="G62" s="56"/>
      <c r="H62" s="357"/>
      <c r="I62" s="357"/>
      <c r="J62" s="357"/>
      <c r="K62" s="357"/>
      <c r="L62" s="357"/>
      <c r="M62" s="357"/>
      <c r="N62" s="357"/>
      <c r="O62" s="356"/>
      <c r="P62" s="356"/>
      <c r="Q62" s="356"/>
      <c r="R62" s="356"/>
      <c r="S62" s="356"/>
      <c r="T62" s="356"/>
      <c r="U62" s="356"/>
      <c r="V62" s="356"/>
      <c r="W62" s="356"/>
      <c r="X62" s="356"/>
      <c r="Y62" s="356"/>
      <c r="Z62" s="356"/>
      <c r="AA62" s="356"/>
      <c r="AB62" s="356"/>
      <c r="AC62" s="356"/>
      <c r="AD62" s="356"/>
      <c r="AE62" s="356"/>
      <c r="AF62" s="356"/>
      <c r="AG62" s="355"/>
    </row>
    <row r="63" spans="1:33" x14ac:dyDescent="0.25">
      <c r="A63" s="87" t="s">
        <v>240</v>
      </c>
      <c r="B63" s="88" t="s">
        <v>242</v>
      </c>
      <c r="C63" s="88"/>
      <c r="D63" s="85"/>
      <c r="E63" s="56"/>
      <c r="F63" s="56"/>
      <c r="G63" s="56"/>
      <c r="H63" s="357"/>
      <c r="I63" s="357"/>
      <c r="J63" s="357"/>
      <c r="K63" s="357"/>
      <c r="L63" s="357"/>
      <c r="M63" s="357"/>
      <c r="N63" s="357"/>
      <c r="O63" s="356"/>
      <c r="P63" s="356"/>
      <c r="Q63" s="356"/>
      <c r="R63" s="356"/>
      <c r="S63" s="356"/>
      <c r="T63" s="356"/>
      <c r="U63" s="356"/>
      <c r="V63" s="356"/>
      <c r="W63" s="356"/>
      <c r="X63" s="356"/>
      <c r="Y63" s="356"/>
      <c r="Z63" s="356"/>
      <c r="AA63" s="356"/>
      <c r="AB63" s="356"/>
      <c r="AC63" s="356"/>
      <c r="AD63" s="356"/>
      <c r="AE63" s="356"/>
      <c r="AF63" s="356"/>
      <c r="AG63" s="355"/>
    </row>
    <row r="64" spans="1:33" ht="18.75" x14ac:dyDescent="0.25">
      <c r="A64" s="87" t="s">
        <v>241</v>
      </c>
      <c r="B64" s="86" t="s">
        <v>136</v>
      </c>
      <c r="C64" s="86"/>
      <c r="D64" s="85"/>
      <c r="E64" s="56"/>
      <c r="F64" s="56"/>
      <c r="G64" s="56"/>
      <c r="H64" s="357"/>
      <c r="I64" s="357"/>
      <c r="J64" s="357"/>
      <c r="K64" s="357"/>
      <c r="L64" s="357"/>
      <c r="M64" s="357"/>
      <c r="N64" s="357"/>
      <c r="O64" s="356"/>
      <c r="P64" s="356"/>
      <c r="Q64" s="356"/>
      <c r="R64" s="356"/>
      <c r="S64" s="356"/>
      <c r="T64" s="356"/>
      <c r="U64" s="356"/>
      <c r="V64" s="356"/>
      <c r="W64" s="356"/>
      <c r="X64" s="356"/>
      <c r="Y64" s="356"/>
      <c r="Z64" s="356"/>
      <c r="AA64" s="356"/>
      <c r="AB64" s="356"/>
      <c r="AC64" s="356"/>
      <c r="AD64" s="356"/>
      <c r="AE64" s="356"/>
      <c r="AF64" s="356"/>
      <c r="AG64" s="355"/>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79"/>
      <c r="C66" s="479"/>
      <c r="D66" s="479"/>
      <c r="E66" s="479"/>
      <c r="F66" s="479"/>
      <c r="G66" s="479"/>
      <c r="H66" s="479"/>
      <c r="I66" s="479"/>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80"/>
      <c r="C68" s="480"/>
      <c r="D68" s="480"/>
      <c r="E68" s="480"/>
      <c r="F68" s="480"/>
      <c r="G68" s="480"/>
      <c r="H68" s="480"/>
      <c r="I68" s="480"/>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79"/>
      <c r="C70" s="479"/>
      <c r="D70" s="479"/>
      <c r="E70" s="479"/>
      <c r="F70" s="479"/>
      <c r="G70" s="479"/>
      <c r="H70" s="479"/>
      <c r="I70" s="479"/>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79"/>
      <c r="C72" s="479"/>
      <c r="D72" s="479"/>
      <c r="E72" s="479"/>
      <c r="F72" s="479"/>
      <c r="G72" s="479"/>
      <c r="H72" s="479"/>
      <c r="I72" s="479"/>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80"/>
      <c r="C73" s="480"/>
      <c r="D73" s="480"/>
      <c r="E73" s="480"/>
      <c r="F73" s="480"/>
      <c r="G73" s="480"/>
      <c r="H73" s="480"/>
      <c r="I73" s="480"/>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79"/>
      <c r="C74" s="479"/>
      <c r="D74" s="479"/>
      <c r="E74" s="479"/>
      <c r="F74" s="479"/>
      <c r="G74" s="479"/>
      <c r="H74" s="479"/>
      <c r="I74" s="479"/>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77"/>
      <c r="C75" s="477"/>
      <c r="D75" s="477"/>
      <c r="E75" s="477"/>
      <c r="F75" s="477"/>
      <c r="G75" s="477"/>
      <c r="H75" s="477"/>
      <c r="I75" s="477"/>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78"/>
      <c r="C77" s="478"/>
      <c r="D77" s="478"/>
      <c r="E77" s="478"/>
      <c r="F77" s="478"/>
      <c r="G77" s="478"/>
      <c r="H77" s="478"/>
      <c r="I77" s="478"/>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V6" s="15"/>
    </row>
    <row r="7" spans="1:48" ht="18.75" x14ac:dyDescent="0.25">
      <c r="A7" s="367" t="s">
        <v>10</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x14ac:dyDescent="0.25">
      <c r="A9" s="395" t="str">
        <f>'1. паспорт местоположение'!A9:C9</f>
        <v>Акционерное общество "Янтарьэнерго" ДЗО  ПАО "Россети"</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c r="AD9" s="395"/>
      <c r="AE9" s="395"/>
      <c r="AF9" s="395"/>
      <c r="AG9" s="395"/>
      <c r="AH9" s="395"/>
      <c r="AI9" s="395"/>
      <c r="AJ9" s="395"/>
      <c r="AK9" s="395"/>
      <c r="AL9" s="395"/>
      <c r="AM9" s="395"/>
      <c r="AN9" s="395"/>
      <c r="AO9" s="395"/>
      <c r="AP9" s="395"/>
      <c r="AQ9" s="395"/>
      <c r="AR9" s="395"/>
      <c r="AS9" s="395"/>
      <c r="AT9" s="395"/>
      <c r="AU9" s="395"/>
      <c r="AV9" s="395"/>
    </row>
    <row r="10" spans="1:48" ht="15.75" x14ac:dyDescent="0.25">
      <c r="A10" s="364" t="s">
        <v>9</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x14ac:dyDescent="0.25">
      <c r="A12" s="395" t="str">
        <f>'1. паспорт местоположение'!A12:C12</f>
        <v>G_3051</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395"/>
      <c r="AP12" s="395"/>
      <c r="AQ12" s="395"/>
      <c r="AR12" s="395"/>
      <c r="AS12" s="395"/>
      <c r="AT12" s="395"/>
      <c r="AU12" s="395"/>
      <c r="AV12" s="395"/>
    </row>
    <row r="13" spans="1:48" ht="15.75" x14ac:dyDescent="0.25">
      <c r="A13" s="364" t="s">
        <v>8</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99"/>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c r="AD14" s="399"/>
      <c r="AE14" s="399"/>
      <c r="AF14" s="399"/>
      <c r="AG14" s="399"/>
      <c r="AH14" s="399"/>
      <c r="AI14" s="399"/>
      <c r="AJ14" s="399"/>
      <c r="AK14" s="399"/>
      <c r="AL14" s="399"/>
      <c r="AM14" s="399"/>
      <c r="AN14" s="399"/>
      <c r="AO14" s="399"/>
      <c r="AP14" s="399"/>
      <c r="AQ14" s="399"/>
      <c r="AR14" s="399"/>
      <c r="AS14" s="399"/>
      <c r="AT14" s="399"/>
      <c r="AU14" s="399"/>
      <c r="AV14" s="399"/>
    </row>
    <row r="15" spans="1:48" x14ac:dyDescent="0.25">
      <c r="A15" s="395" t="str">
        <f>'1. паспорт местоположение'!A15</f>
        <v>Строительство КТПн 10/0.4 кВ в п.Б.Исаково, двух КЛ 10 кВ от КТПн 10/0.4 кВ до КТП 10/0.4 кВ (новой, ООО "Глория" по пр.Московский - ул.Кутаисская) в г.Калининграде</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5"/>
      <c r="AI15" s="395"/>
      <c r="AJ15" s="395"/>
      <c r="AK15" s="395"/>
      <c r="AL15" s="395"/>
      <c r="AM15" s="395"/>
      <c r="AN15" s="395"/>
      <c r="AO15" s="395"/>
      <c r="AP15" s="395"/>
      <c r="AQ15" s="395"/>
      <c r="AR15" s="395"/>
      <c r="AS15" s="395"/>
      <c r="AT15" s="395"/>
      <c r="AU15" s="395"/>
      <c r="AV15" s="395"/>
    </row>
    <row r="16" spans="1:48" ht="15.75" x14ac:dyDescent="0.25">
      <c r="A16" s="364" t="s">
        <v>7</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c r="AR17" s="426"/>
      <c r="AS17" s="426"/>
      <c r="AT17" s="426"/>
      <c r="AU17" s="426"/>
      <c r="AV17" s="426"/>
    </row>
    <row r="18" spans="1:48" ht="14.25" customHeight="1"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c r="AR19" s="426"/>
      <c r="AS19" s="426"/>
      <c r="AT19" s="426"/>
      <c r="AU19" s="426"/>
      <c r="AV19" s="426"/>
    </row>
    <row r="20" spans="1:48" s="26"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6" customFormat="1" x14ac:dyDescent="0.25">
      <c r="A21" s="481" t="s">
        <v>532</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6" customFormat="1" ht="58.5" customHeight="1" x14ac:dyDescent="0.25">
      <c r="A22" s="482" t="s">
        <v>53</v>
      </c>
      <c r="B22" s="485" t="s">
        <v>25</v>
      </c>
      <c r="C22" s="482" t="s">
        <v>52</v>
      </c>
      <c r="D22" s="482" t="s">
        <v>51</v>
      </c>
      <c r="E22" s="488" t="s">
        <v>543</v>
      </c>
      <c r="F22" s="489"/>
      <c r="G22" s="489"/>
      <c r="H22" s="489"/>
      <c r="I22" s="489"/>
      <c r="J22" s="489"/>
      <c r="K22" s="489"/>
      <c r="L22" s="490"/>
      <c r="M22" s="482" t="s">
        <v>50</v>
      </c>
      <c r="N22" s="482" t="s">
        <v>49</v>
      </c>
      <c r="O22" s="482" t="s">
        <v>48</v>
      </c>
      <c r="P22" s="491" t="s">
        <v>273</v>
      </c>
      <c r="Q22" s="491" t="s">
        <v>47</v>
      </c>
      <c r="R22" s="491" t="s">
        <v>46</v>
      </c>
      <c r="S22" s="491" t="s">
        <v>45</v>
      </c>
      <c r="T22" s="491"/>
      <c r="U22" s="492" t="s">
        <v>44</v>
      </c>
      <c r="V22" s="492" t="s">
        <v>43</v>
      </c>
      <c r="W22" s="491" t="s">
        <v>42</v>
      </c>
      <c r="X22" s="491" t="s">
        <v>41</v>
      </c>
      <c r="Y22" s="491" t="s">
        <v>40</v>
      </c>
      <c r="Z22" s="505" t="s">
        <v>39</v>
      </c>
      <c r="AA22" s="491" t="s">
        <v>38</v>
      </c>
      <c r="AB22" s="491" t="s">
        <v>37</v>
      </c>
      <c r="AC22" s="491" t="s">
        <v>36</v>
      </c>
      <c r="AD22" s="491" t="s">
        <v>35</v>
      </c>
      <c r="AE22" s="491" t="s">
        <v>34</v>
      </c>
      <c r="AF22" s="491" t="s">
        <v>33</v>
      </c>
      <c r="AG22" s="491"/>
      <c r="AH22" s="491"/>
      <c r="AI22" s="491"/>
      <c r="AJ22" s="491"/>
      <c r="AK22" s="491"/>
      <c r="AL22" s="491" t="s">
        <v>32</v>
      </c>
      <c r="AM22" s="491"/>
      <c r="AN22" s="491"/>
      <c r="AO22" s="491"/>
      <c r="AP22" s="491" t="s">
        <v>31</v>
      </c>
      <c r="AQ22" s="491"/>
      <c r="AR22" s="491" t="s">
        <v>30</v>
      </c>
      <c r="AS22" s="491" t="s">
        <v>29</v>
      </c>
      <c r="AT22" s="491" t="s">
        <v>28</v>
      </c>
      <c r="AU22" s="491" t="s">
        <v>27</v>
      </c>
      <c r="AV22" s="495" t="s">
        <v>26</v>
      </c>
    </row>
    <row r="23" spans="1:48" s="26" customFormat="1" ht="64.5" customHeight="1" x14ac:dyDescent="0.25">
      <c r="A23" s="483"/>
      <c r="B23" s="486"/>
      <c r="C23" s="483"/>
      <c r="D23" s="483"/>
      <c r="E23" s="497" t="s">
        <v>24</v>
      </c>
      <c r="F23" s="499" t="s">
        <v>140</v>
      </c>
      <c r="G23" s="499" t="s">
        <v>139</v>
      </c>
      <c r="H23" s="499" t="s">
        <v>138</v>
      </c>
      <c r="I23" s="503" t="s">
        <v>451</v>
      </c>
      <c r="J23" s="503" t="s">
        <v>452</v>
      </c>
      <c r="K23" s="503" t="s">
        <v>453</v>
      </c>
      <c r="L23" s="499" t="s">
        <v>80</v>
      </c>
      <c r="M23" s="483"/>
      <c r="N23" s="483"/>
      <c r="O23" s="483"/>
      <c r="P23" s="491"/>
      <c r="Q23" s="491"/>
      <c r="R23" s="491"/>
      <c r="S23" s="501" t="s">
        <v>3</v>
      </c>
      <c r="T23" s="501" t="s">
        <v>12</v>
      </c>
      <c r="U23" s="492"/>
      <c r="V23" s="492"/>
      <c r="W23" s="491"/>
      <c r="X23" s="491"/>
      <c r="Y23" s="491"/>
      <c r="Z23" s="491"/>
      <c r="AA23" s="491"/>
      <c r="AB23" s="491"/>
      <c r="AC23" s="491"/>
      <c r="AD23" s="491"/>
      <c r="AE23" s="491"/>
      <c r="AF23" s="491" t="s">
        <v>23</v>
      </c>
      <c r="AG23" s="491"/>
      <c r="AH23" s="491" t="s">
        <v>22</v>
      </c>
      <c r="AI23" s="491"/>
      <c r="AJ23" s="482" t="s">
        <v>21</v>
      </c>
      <c r="AK23" s="482" t="s">
        <v>20</v>
      </c>
      <c r="AL23" s="482" t="s">
        <v>19</v>
      </c>
      <c r="AM23" s="482" t="s">
        <v>18</v>
      </c>
      <c r="AN23" s="482" t="s">
        <v>17</v>
      </c>
      <c r="AO23" s="482" t="s">
        <v>16</v>
      </c>
      <c r="AP23" s="482" t="s">
        <v>15</v>
      </c>
      <c r="AQ23" s="493" t="s">
        <v>12</v>
      </c>
      <c r="AR23" s="491"/>
      <c r="AS23" s="491"/>
      <c r="AT23" s="491"/>
      <c r="AU23" s="491"/>
      <c r="AV23" s="496"/>
    </row>
    <row r="24" spans="1:48" s="26" customFormat="1" ht="96.75" customHeight="1" x14ac:dyDescent="0.25">
      <c r="A24" s="484"/>
      <c r="B24" s="487"/>
      <c r="C24" s="484"/>
      <c r="D24" s="484"/>
      <c r="E24" s="498"/>
      <c r="F24" s="500"/>
      <c r="G24" s="500"/>
      <c r="H24" s="500"/>
      <c r="I24" s="504"/>
      <c r="J24" s="504"/>
      <c r="K24" s="504"/>
      <c r="L24" s="500"/>
      <c r="M24" s="484"/>
      <c r="N24" s="484"/>
      <c r="O24" s="484"/>
      <c r="P24" s="491"/>
      <c r="Q24" s="491"/>
      <c r="R24" s="491"/>
      <c r="S24" s="502"/>
      <c r="T24" s="502"/>
      <c r="U24" s="492"/>
      <c r="V24" s="492"/>
      <c r="W24" s="491"/>
      <c r="X24" s="491"/>
      <c r="Y24" s="491"/>
      <c r="Z24" s="491"/>
      <c r="AA24" s="491"/>
      <c r="AB24" s="491"/>
      <c r="AC24" s="491"/>
      <c r="AD24" s="491"/>
      <c r="AE24" s="491"/>
      <c r="AF24" s="172" t="s">
        <v>14</v>
      </c>
      <c r="AG24" s="172" t="s">
        <v>13</v>
      </c>
      <c r="AH24" s="173" t="s">
        <v>3</v>
      </c>
      <c r="AI24" s="173" t="s">
        <v>12</v>
      </c>
      <c r="AJ24" s="484"/>
      <c r="AK24" s="484"/>
      <c r="AL24" s="484"/>
      <c r="AM24" s="484"/>
      <c r="AN24" s="484"/>
      <c r="AO24" s="484"/>
      <c r="AP24" s="484"/>
      <c r="AQ24" s="494"/>
      <c r="AR24" s="491"/>
      <c r="AS24" s="491"/>
      <c r="AT24" s="491"/>
      <c r="AU24" s="491"/>
      <c r="AV24" s="49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tabSelected="1" view="pageBreakPreview" topLeftCell="A10" zoomScale="90" zoomScaleNormal="90" zoomScaleSheetLayoutView="90" workbookViewId="0">
      <selection activeCell="B25" sqref="B25"/>
    </sheetView>
  </sheetViews>
  <sheetFormatPr defaultRowHeight="15.75" x14ac:dyDescent="0.25"/>
  <cols>
    <col min="1" max="1" width="66.140625" style="141" customWidth="1"/>
    <col min="2" max="2" width="66.8554687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4" t="s">
        <v>69</v>
      </c>
    </row>
    <row r="2" spans="1:8" ht="18.75" x14ac:dyDescent="0.3">
      <c r="B2" s="15" t="s">
        <v>11</v>
      </c>
    </row>
    <row r="3" spans="1:8" ht="18.75" x14ac:dyDescent="0.3">
      <c r="B3" s="15" t="s">
        <v>551</v>
      </c>
    </row>
    <row r="4" spans="1:8" x14ac:dyDescent="0.25">
      <c r="B4" s="49"/>
    </row>
    <row r="5" spans="1:8" ht="18.75" x14ac:dyDescent="0.3">
      <c r="A5" s="506" t="s">
        <v>552</v>
      </c>
      <c r="B5" s="506"/>
      <c r="C5" s="99"/>
      <c r="D5" s="99"/>
      <c r="E5" s="99"/>
      <c r="F5" s="99"/>
      <c r="G5" s="99"/>
      <c r="H5" s="99"/>
    </row>
    <row r="6" spans="1:8" ht="18.75" x14ac:dyDescent="0.3">
      <c r="A6" s="177"/>
      <c r="B6" s="177"/>
      <c r="C6" s="177"/>
      <c r="D6" s="177"/>
      <c r="E6" s="177"/>
      <c r="F6" s="177"/>
      <c r="G6" s="177"/>
      <c r="H6" s="177"/>
    </row>
    <row r="7" spans="1:8" ht="18.75" x14ac:dyDescent="0.25">
      <c r="A7" s="367" t="s">
        <v>10</v>
      </c>
      <c r="B7" s="367"/>
      <c r="C7" s="176"/>
      <c r="D7" s="176"/>
      <c r="E7" s="176"/>
      <c r="F7" s="176"/>
      <c r="G7" s="176"/>
      <c r="H7" s="176"/>
    </row>
    <row r="8" spans="1:8" ht="18.75" x14ac:dyDescent="0.25">
      <c r="A8" s="176"/>
      <c r="B8" s="176"/>
      <c r="C8" s="176"/>
      <c r="D8" s="176"/>
      <c r="E8" s="176"/>
      <c r="F8" s="176"/>
      <c r="G8" s="176"/>
      <c r="H8" s="176"/>
    </row>
    <row r="9" spans="1:8" x14ac:dyDescent="0.25">
      <c r="A9" s="395" t="str">
        <f>'1. паспорт местоположение'!A9:C9</f>
        <v>Акционерное общество "Янтарьэнерго" ДЗО  ПАО "Россети"</v>
      </c>
      <c r="B9" s="395"/>
      <c r="C9" s="174"/>
      <c r="D9" s="174"/>
      <c r="E9" s="174"/>
      <c r="F9" s="174"/>
      <c r="G9" s="174"/>
      <c r="H9" s="174"/>
    </row>
    <row r="10" spans="1:8" x14ac:dyDescent="0.25">
      <c r="A10" s="364" t="s">
        <v>9</v>
      </c>
      <c r="B10" s="364"/>
      <c r="C10" s="175"/>
      <c r="D10" s="175"/>
      <c r="E10" s="175"/>
      <c r="F10" s="175"/>
      <c r="G10" s="175"/>
      <c r="H10" s="175"/>
    </row>
    <row r="11" spans="1:8" ht="18.75" x14ac:dyDescent="0.25">
      <c r="A11" s="176"/>
      <c r="B11" s="176"/>
      <c r="C11" s="176"/>
      <c r="D11" s="176"/>
      <c r="E11" s="176"/>
      <c r="F11" s="176"/>
      <c r="G11" s="176"/>
      <c r="H11" s="176"/>
    </row>
    <row r="12" spans="1:8" ht="30.75" customHeight="1" x14ac:dyDescent="0.25">
      <c r="A12" s="395" t="str">
        <f>'1. паспорт местоположение'!A12:C12</f>
        <v>G_3051</v>
      </c>
      <c r="B12" s="395"/>
      <c r="C12" s="174"/>
      <c r="D12" s="174"/>
      <c r="E12" s="174"/>
      <c r="F12" s="174"/>
      <c r="G12" s="174"/>
      <c r="H12" s="174"/>
    </row>
    <row r="13" spans="1:8" x14ac:dyDescent="0.25">
      <c r="A13" s="364" t="s">
        <v>8</v>
      </c>
      <c r="B13" s="364"/>
      <c r="C13" s="175"/>
      <c r="D13" s="175"/>
      <c r="E13" s="175"/>
      <c r="F13" s="175"/>
      <c r="G13" s="175"/>
      <c r="H13" s="175"/>
    </row>
    <row r="14" spans="1:8" ht="18.75" x14ac:dyDescent="0.25">
      <c r="A14" s="11"/>
      <c r="B14" s="11"/>
      <c r="C14" s="11"/>
      <c r="D14" s="11"/>
      <c r="E14" s="11"/>
      <c r="F14" s="11"/>
      <c r="G14" s="11"/>
      <c r="H14" s="11"/>
    </row>
    <row r="15" spans="1:8" ht="30.75" customHeight="1" x14ac:dyDescent="0.25">
      <c r="A15" s="510" t="str">
        <f>'1. паспорт местоположение'!A15:C15</f>
        <v>Строительство КТПн 10/0.4 кВ в п.Б.Исаково, двух КЛ 10 кВ от КТПн 10/0.4 кВ до КТП 10/0.4 кВ (новой, ООО "Глория" по пр.Московский - ул.Кутаисская) в г.Калининграде</v>
      </c>
      <c r="B15" s="511"/>
      <c r="C15" s="174"/>
      <c r="D15" s="174"/>
      <c r="E15" s="174"/>
      <c r="F15" s="174"/>
      <c r="G15" s="174"/>
      <c r="H15" s="174"/>
    </row>
    <row r="16" spans="1:8" x14ac:dyDescent="0.25">
      <c r="A16" s="364" t="s">
        <v>7</v>
      </c>
      <c r="B16" s="364"/>
      <c r="C16" s="175"/>
      <c r="D16" s="175"/>
      <c r="E16" s="175"/>
      <c r="F16" s="175"/>
      <c r="G16" s="175"/>
      <c r="H16" s="175"/>
    </row>
    <row r="17" spans="1:2" x14ac:dyDescent="0.25">
      <c r="B17" s="143"/>
    </row>
    <row r="18" spans="1:2" ht="33.75" customHeight="1" x14ac:dyDescent="0.25">
      <c r="A18" s="512" t="s">
        <v>533</v>
      </c>
      <c r="B18" s="513"/>
    </row>
    <row r="19" spans="1:2" x14ac:dyDescent="0.25">
      <c r="B19" s="49"/>
    </row>
    <row r="20" spans="1:2" ht="16.5" thickBot="1" x14ac:dyDescent="0.3">
      <c r="B20" s="144"/>
    </row>
    <row r="21" spans="1:2" ht="45" customHeight="1" thickBot="1" x14ac:dyDescent="0.3">
      <c r="A21" s="145" t="s">
        <v>398</v>
      </c>
      <c r="B21" s="358" t="str">
        <f>A15</f>
        <v>Строительство КТПн 10/0.4 кВ в п.Б.Исаково, двух КЛ 10 кВ от КТПн 10/0.4 кВ до КТП 10/0.4 кВ (новой, ООО "Глория" по пр.Московский - ул.Кутаисская) в г.Калининграде</v>
      </c>
    </row>
    <row r="22" spans="1:2" ht="16.5" thickBot="1" x14ac:dyDescent="0.3">
      <c r="A22" s="145" t="s">
        <v>399</v>
      </c>
      <c r="B22" s="146" t="str">
        <f>'1. паспорт местоположение'!C27</f>
        <v>город Калининград</v>
      </c>
    </row>
    <row r="23" spans="1:2" ht="16.5" thickBot="1" x14ac:dyDescent="0.3">
      <c r="A23" s="145" t="s">
        <v>364</v>
      </c>
      <c r="B23" s="147" t="s">
        <v>728</v>
      </c>
    </row>
    <row r="24" spans="1:2" ht="16.5" thickBot="1" x14ac:dyDescent="0.3">
      <c r="A24" s="145" t="s">
        <v>400</v>
      </c>
      <c r="B24" s="147" t="s">
        <v>740</v>
      </c>
    </row>
    <row r="25" spans="1:2" ht="16.5" thickBot="1" x14ac:dyDescent="0.3">
      <c r="A25" s="148" t="s">
        <v>401</v>
      </c>
      <c r="B25" s="146" t="s">
        <v>402</v>
      </c>
    </row>
    <row r="26" spans="1:2" ht="16.5" thickBot="1" x14ac:dyDescent="0.3">
      <c r="A26" s="149" t="s">
        <v>403</v>
      </c>
      <c r="B26" s="150" t="s">
        <v>732</v>
      </c>
    </row>
    <row r="27" spans="1:2" ht="29.25" thickBot="1" x14ac:dyDescent="0.3">
      <c r="A27" s="157" t="s">
        <v>733</v>
      </c>
      <c r="B27" s="359">
        <f>24251390*1.18/1000000</f>
        <v>28.616640199999999</v>
      </c>
    </row>
    <row r="28" spans="1:2" ht="16.5" thickBot="1" x14ac:dyDescent="0.3">
      <c r="A28" s="152" t="s">
        <v>404</v>
      </c>
      <c r="B28" s="152" t="s">
        <v>729</v>
      </c>
    </row>
    <row r="29" spans="1:2" ht="29.25" thickBot="1" x14ac:dyDescent="0.3">
      <c r="A29" s="158" t="s">
        <v>405</v>
      </c>
      <c r="B29" s="152"/>
    </row>
    <row r="30" spans="1:2" ht="29.25" thickBot="1" x14ac:dyDescent="0.3">
      <c r="A30" s="158" t="s">
        <v>406</v>
      </c>
      <c r="B30" s="152"/>
    </row>
    <row r="31" spans="1:2" ht="16.5" thickBot="1" x14ac:dyDescent="0.3">
      <c r="A31" s="152" t="s">
        <v>407</v>
      </c>
      <c r="B31" s="152"/>
    </row>
    <row r="32" spans="1:2" ht="29.25" thickBot="1" x14ac:dyDescent="0.3">
      <c r="A32" s="158" t="s">
        <v>408</v>
      </c>
      <c r="B32" s="152"/>
    </row>
    <row r="33" spans="1:2" ht="16.5" thickBot="1" x14ac:dyDescent="0.3">
      <c r="A33" s="152" t="s">
        <v>409</v>
      </c>
      <c r="B33" s="152"/>
    </row>
    <row r="34" spans="1:2" ht="16.5" thickBot="1" x14ac:dyDescent="0.3">
      <c r="A34" s="152" t="s">
        <v>410</v>
      </c>
      <c r="B34" s="152"/>
    </row>
    <row r="35" spans="1:2" ht="16.5" thickBot="1" x14ac:dyDescent="0.3">
      <c r="A35" s="152" t="s">
        <v>411</v>
      </c>
      <c r="B35" s="152"/>
    </row>
    <row r="36" spans="1:2" ht="16.5" thickBot="1" x14ac:dyDescent="0.3">
      <c r="A36" s="152" t="s">
        <v>412</v>
      </c>
      <c r="B36" s="152"/>
    </row>
    <row r="37" spans="1:2" ht="29.25" thickBot="1" x14ac:dyDescent="0.3">
      <c r="A37" s="158" t="s">
        <v>413</v>
      </c>
      <c r="B37" s="152"/>
    </row>
    <row r="38" spans="1:2" ht="16.5" thickBot="1" x14ac:dyDescent="0.3">
      <c r="A38" s="152" t="s">
        <v>409</v>
      </c>
      <c r="B38" s="152"/>
    </row>
    <row r="39" spans="1:2" ht="16.5" thickBot="1" x14ac:dyDescent="0.3">
      <c r="A39" s="152" t="s">
        <v>410</v>
      </c>
      <c r="B39" s="152"/>
    </row>
    <row r="40" spans="1:2" ht="16.5" thickBot="1" x14ac:dyDescent="0.3">
      <c r="A40" s="152" t="s">
        <v>411</v>
      </c>
      <c r="B40" s="152"/>
    </row>
    <row r="41" spans="1:2" ht="16.5" thickBot="1" x14ac:dyDescent="0.3">
      <c r="A41" s="152" t="s">
        <v>412</v>
      </c>
      <c r="B41" s="152"/>
    </row>
    <row r="42" spans="1:2" ht="29.25" thickBot="1" x14ac:dyDescent="0.3">
      <c r="A42" s="158" t="s">
        <v>414</v>
      </c>
      <c r="B42" s="152"/>
    </row>
    <row r="43" spans="1:2" ht="16.5" thickBot="1" x14ac:dyDescent="0.3">
      <c r="A43" s="152" t="s">
        <v>409</v>
      </c>
      <c r="B43" s="152"/>
    </row>
    <row r="44" spans="1:2" ht="16.5" thickBot="1" x14ac:dyDescent="0.3">
      <c r="A44" s="152" t="s">
        <v>410</v>
      </c>
      <c r="B44" s="152"/>
    </row>
    <row r="45" spans="1:2" ht="16.5" thickBot="1" x14ac:dyDescent="0.3">
      <c r="A45" s="152" t="s">
        <v>411</v>
      </c>
      <c r="B45" s="152"/>
    </row>
    <row r="46" spans="1:2" ht="16.5" thickBot="1" x14ac:dyDescent="0.3">
      <c r="A46" s="152" t="s">
        <v>412</v>
      </c>
      <c r="B46" s="152"/>
    </row>
    <row r="47" spans="1:2" ht="29.25" thickBot="1" x14ac:dyDescent="0.3">
      <c r="A47" s="151" t="s">
        <v>415</v>
      </c>
      <c r="B47" s="159"/>
    </row>
    <row r="48" spans="1:2" ht="16.5" thickBot="1" x14ac:dyDescent="0.3">
      <c r="A48" s="153" t="s">
        <v>407</v>
      </c>
      <c r="B48" s="159"/>
    </row>
    <row r="49" spans="1:2" ht="16.5" thickBot="1" x14ac:dyDescent="0.3">
      <c r="A49" s="153" t="s">
        <v>416</v>
      </c>
      <c r="B49" s="159"/>
    </row>
    <row r="50" spans="1:2" ht="16.5" thickBot="1" x14ac:dyDescent="0.3">
      <c r="A50" s="153" t="s">
        <v>417</v>
      </c>
      <c r="B50" s="159"/>
    </row>
    <row r="51" spans="1:2" ht="16.5" thickBot="1" x14ac:dyDescent="0.3">
      <c r="A51" s="153" t="s">
        <v>418</v>
      </c>
      <c r="B51" s="159"/>
    </row>
    <row r="52" spans="1:2" ht="16.5" thickBot="1" x14ac:dyDescent="0.3">
      <c r="A52" s="148" t="s">
        <v>419</v>
      </c>
      <c r="B52" s="160"/>
    </row>
    <row r="53" spans="1:2" ht="16.5" thickBot="1" x14ac:dyDescent="0.3">
      <c r="A53" s="148" t="s">
        <v>420</v>
      </c>
      <c r="B53" s="160"/>
    </row>
    <row r="54" spans="1:2" ht="16.5" thickBot="1" x14ac:dyDescent="0.3">
      <c r="A54" s="148" t="s">
        <v>421</v>
      </c>
      <c r="B54" s="160"/>
    </row>
    <row r="55" spans="1:2" ht="16.5" thickBot="1" x14ac:dyDescent="0.3">
      <c r="A55" s="149" t="s">
        <v>422</v>
      </c>
      <c r="B55" s="150"/>
    </row>
    <row r="56" spans="1:2" x14ac:dyDescent="0.25">
      <c r="A56" s="151" t="s">
        <v>423</v>
      </c>
      <c r="B56" s="507" t="s">
        <v>734</v>
      </c>
    </row>
    <row r="57" spans="1:2" x14ac:dyDescent="0.25">
      <c r="A57" s="155" t="s">
        <v>424</v>
      </c>
      <c r="B57" s="508"/>
    </row>
    <row r="58" spans="1:2" x14ac:dyDescent="0.25">
      <c r="A58" s="155" t="s">
        <v>425</v>
      </c>
      <c r="B58" s="508"/>
    </row>
    <row r="59" spans="1:2" x14ac:dyDescent="0.25">
      <c r="A59" s="155" t="s">
        <v>426</v>
      </c>
      <c r="B59" s="508"/>
    </row>
    <row r="60" spans="1:2" x14ac:dyDescent="0.25">
      <c r="A60" s="155" t="s">
        <v>427</v>
      </c>
      <c r="B60" s="508"/>
    </row>
    <row r="61" spans="1:2" ht="16.5" thickBot="1" x14ac:dyDescent="0.3">
      <c r="A61" s="156" t="s">
        <v>428</v>
      </c>
      <c r="B61" s="509"/>
    </row>
    <row r="62" spans="1:2" ht="30.75" thickBot="1" x14ac:dyDescent="0.3">
      <c r="A62" s="153" t="s">
        <v>429</v>
      </c>
      <c r="B62" s="154"/>
    </row>
    <row r="63" spans="1:2" ht="29.25" thickBot="1" x14ac:dyDescent="0.3">
      <c r="A63" s="148" t="s">
        <v>430</v>
      </c>
      <c r="B63" s="154"/>
    </row>
    <row r="64" spans="1:2" ht="16.5" thickBot="1" x14ac:dyDescent="0.3">
      <c r="A64" s="153" t="s">
        <v>407</v>
      </c>
      <c r="B64" s="161"/>
    </row>
    <row r="65" spans="1:2" ht="16.5" thickBot="1" x14ac:dyDescent="0.3">
      <c r="A65" s="153" t="s">
        <v>431</v>
      </c>
      <c r="B65" s="154"/>
    </row>
    <row r="66" spans="1:2" ht="16.5" thickBot="1" x14ac:dyDescent="0.3">
      <c r="A66" s="153" t="s">
        <v>432</v>
      </c>
      <c r="B66" s="161"/>
    </row>
    <row r="67" spans="1:2" ht="30.75" thickBot="1" x14ac:dyDescent="0.3">
      <c r="A67" s="162" t="s">
        <v>433</v>
      </c>
      <c r="B67" s="178" t="s">
        <v>434</v>
      </c>
    </row>
    <row r="68" spans="1:2" ht="16.5" thickBot="1" x14ac:dyDescent="0.3">
      <c r="A68" s="148" t="s">
        <v>435</v>
      </c>
      <c r="B68" s="160"/>
    </row>
    <row r="69" spans="1:2" ht="16.5" thickBot="1" x14ac:dyDescent="0.3">
      <c r="A69" s="155" t="s">
        <v>436</v>
      </c>
      <c r="B69" s="163"/>
    </row>
    <row r="70" spans="1:2" ht="16.5" thickBot="1" x14ac:dyDescent="0.3">
      <c r="A70" s="155" t="s">
        <v>437</v>
      </c>
      <c r="B70" s="163"/>
    </row>
    <row r="71" spans="1:2" ht="16.5" thickBot="1" x14ac:dyDescent="0.3">
      <c r="A71" s="155" t="s">
        <v>438</v>
      </c>
      <c r="B71" s="163"/>
    </row>
    <row r="72" spans="1:2" ht="45.75" thickBot="1" x14ac:dyDescent="0.3">
      <c r="A72" s="164" t="s">
        <v>439</v>
      </c>
      <c r="B72" s="161" t="s">
        <v>440</v>
      </c>
    </row>
    <row r="73" spans="1:2" ht="28.5" x14ac:dyDescent="0.25">
      <c r="A73" s="151" t="s">
        <v>441</v>
      </c>
      <c r="B73" s="507" t="s">
        <v>442</v>
      </c>
    </row>
    <row r="74" spans="1:2" x14ac:dyDescent="0.25">
      <c r="A74" s="155" t="s">
        <v>443</v>
      </c>
      <c r="B74" s="508"/>
    </row>
    <row r="75" spans="1:2" x14ac:dyDescent="0.25">
      <c r="A75" s="155" t="s">
        <v>444</v>
      </c>
      <c r="B75" s="508"/>
    </row>
    <row r="76" spans="1:2" x14ac:dyDescent="0.25">
      <c r="A76" s="155" t="s">
        <v>445</v>
      </c>
      <c r="B76" s="508"/>
    </row>
    <row r="77" spans="1:2" x14ac:dyDescent="0.25">
      <c r="A77" s="155" t="s">
        <v>446</v>
      </c>
      <c r="B77" s="508"/>
    </row>
    <row r="78" spans="1:2" ht="16.5" thickBot="1" x14ac:dyDescent="0.3">
      <c r="A78" s="165" t="s">
        <v>447</v>
      </c>
      <c r="B78" s="509"/>
    </row>
    <row r="81" spans="1:2" x14ac:dyDescent="0.25">
      <c r="A81" s="166"/>
      <c r="B81" s="167"/>
    </row>
    <row r="82" spans="1:2" x14ac:dyDescent="0.25">
      <c r="B82" s="168"/>
    </row>
    <row r="83" spans="1:2" x14ac:dyDescent="0.25">
      <c r="B83" s="16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4" t="s">
        <v>604</v>
      </c>
    </row>
    <row r="2" spans="1:1" ht="25.5" customHeight="1" x14ac:dyDescent="0.25">
      <c r="A2" s="514"/>
    </row>
    <row r="3" spans="1:1" ht="25.5" customHeight="1" x14ac:dyDescent="0.25">
      <c r="A3" s="514"/>
    </row>
    <row r="4" spans="1:1" ht="25.5" customHeight="1" x14ac:dyDescent="0.25">
      <c r="A4" s="514"/>
    </row>
    <row r="5" spans="1:1" ht="25.5" customHeight="1" x14ac:dyDescent="0.25">
      <c r="A5" s="514"/>
    </row>
    <row r="6" spans="1:1" ht="23.25" customHeight="1" x14ac:dyDescent="0.25">
      <c r="A6" s="295">
        <v>2</v>
      </c>
    </row>
    <row r="7" spans="1:1" s="134" customFormat="1" ht="23.25" customHeight="1" x14ac:dyDescent="0.25">
      <c r="A7" s="299" t="s">
        <v>605</v>
      </c>
    </row>
    <row r="8" spans="1:1" ht="31.5" customHeight="1" x14ac:dyDescent="0.25">
      <c r="A8" s="296" t="s">
        <v>614</v>
      </c>
    </row>
    <row r="9" spans="1:1" ht="45.75" customHeight="1" x14ac:dyDescent="0.25">
      <c r="A9" s="296" t="s">
        <v>615</v>
      </c>
    </row>
    <row r="10" spans="1:1" ht="33.75" customHeight="1" x14ac:dyDescent="0.25">
      <c r="A10" s="296" t="s">
        <v>616</v>
      </c>
    </row>
    <row r="11" spans="1:1" ht="23.25" customHeight="1" x14ac:dyDescent="0.25">
      <c r="A11" s="296" t="s">
        <v>617</v>
      </c>
    </row>
    <row r="12" spans="1:1" ht="23.25" customHeight="1" x14ac:dyDescent="0.25">
      <c r="A12" s="296" t="s">
        <v>618</v>
      </c>
    </row>
    <row r="13" spans="1:1" ht="33" customHeight="1" x14ac:dyDescent="0.25">
      <c r="A13" s="296" t="s">
        <v>619</v>
      </c>
    </row>
    <row r="14" spans="1:1" ht="23.25" customHeight="1" x14ac:dyDescent="0.25">
      <c r="A14" s="296" t="s">
        <v>620</v>
      </c>
    </row>
    <row r="15" spans="1:1" ht="23.25" customHeight="1" x14ac:dyDescent="0.25">
      <c r="A15" s="297" t="s">
        <v>621</v>
      </c>
    </row>
    <row r="16" spans="1:1" ht="34.5" customHeight="1" x14ac:dyDescent="0.25">
      <c r="A16" s="297" t="s">
        <v>622</v>
      </c>
    </row>
    <row r="17" spans="1:1" ht="39.75" customHeight="1" x14ac:dyDescent="0.25">
      <c r="A17" s="297" t="s">
        <v>623</v>
      </c>
    </row>
    <row r="18" spans="1:1" ht="40.5" customHeight="1" x14ac:dyDescent="0.25">
      <c r="A18" s="297" t="s">
        <v>624</v>
      </c>
    </row>
    <row r="19" spans="1:1" ht="48.75" customHeight="1" x14ac:dyDescent="0.25">
      <c r="A19" s="297" t="s">
        <v>622</v>
      </c>
    </row>
    <row r="20" spans="1:1" ht="39" customHeight="1" x14ac:dyDescent="0.25">
      <c r="A20" s="296" t="s">
        <v>623</v>
      </c>
    </row>
    <row r="21" spans="1:1" ht="39.75" customHeight="1" x14ac:dyDescent="0.25">
      <c r="A21" s="296" t="s">
        <v>625</v>
      </c>
    </row>
    <row r="22" spans="1:1" ht="35.25" customHeight="1" x14ac:dyDescent="0.25">
      <c r="A22" s="296" t="s">
        <v>626</v>
      </c>
    </row>
    <row r="23" spans="1:1" ht="35.25" customHeight="1" x14ac:dyDescent="0.25">
      <c r="A23" s="296" t="s">
        <v>627</v>
      </c>
    </row>
    <row r="24" spans="1:1" ht="57.75" customHeight="1" x14ac:dyDescent="0.25">
      <c r="A24" s="296" t="s">
        <v>628</v>
      </c>
    </row>
    <row r="25" spans="1:1" s="134" customFormat="1" ht="23.25" customHeight="1" x14ac:dyDescent="0.25">
      <c r="A25" s="299" t="s">
        <v>629</v>
      </c>
    </row>
    <row r="26" spans="1:1" ht="36.75" customHeight="1" x14ac:dyDescent="0.25">
      <c r="A26" s="296" t="s">
        <v>630</v>
      </c>
    </row>
    <row r="27" spans="1:1" ht="23.25" customHeight="1" x14ac:dyDescent="0.25">
      <c r="A27" s="296" t="s">
        <v>631</v>
      </c>
    </row>
    <row r="28" spans="1:1" ht="30.75" customHeight="1" x14ac:dyDescent="0.25">
      <c r="A28" s="296" t="s">
        <v>632</v>
      </c>
    </row>
    <row r="29" spans="1:1" s="298" customFormat="1" ht="23.25" customHeight="1" x14ac:dyDescent="0.25">
      <c r="A29" s="296" t="s">
        <v>633</v>
      </c>
    </row>
    <row r="30" spans="1:1" s="298" customFormat="1" ht="23.25" customHeight="1" x14ac:dyDescent="0.25">
      <c r="A30" s="296" t="s">
        <v>634</v>
      </c>
    </row>
    <row r="31" spans="1:1" ht="23.25" customHeight="1" x14ac:dyDescent="0.25">
      <c r="A31" s="296" t="s">
        <v>635</v>
      </c>
    </row>
    <row r="32" spans="1:1" ht="23.25" customHeight="1" x14ac:dyDescent="0.25">
      <c r="A32" s="296" t="s">
        <v>636</v>
      </c>
    </row>
    <row r="33" spans="1:1" ht="23.25" customHeight="1" x14ac:dyDescent="0.25">
      <c r="A33" s="296" t="s">
        <v>637</v>
      </c>
    </row>
    <row r="34" spans="1:1" ht="23.25" customHeight="1" x14ac:dyDescent="0.25">
      <c r="A34" s="296" t="s">
        <v>638</v>
      </c>
    </row>
    <row r="35" spans="1:1" ht="23.25" customHeight="1" x14ac:dyDescent="0.25">
      <c r="A35" s="296" t="s">
        <v>639</v>
      </c>
    </row>
    <row r="36" spans="1:1" ht="23.25" customHeight="1" x14ac:dyDescent="0.25">
      <c r="A36" s="296" t="s">
        <v>640</v>
      </c>
    </row>
    <row r="37" spans="1:1" ht="23.25" customHeight="1" x14ac:dyDescent="0.25">
      <c r="A37" s="296" t="s">
        <v>641</v>
      </c>
    </row>
    <row r="38" spans="1:1" ht="23.25" customHeight="1" x14ac:dyDescent="0.25">
      <c r="A38" s="296" t="s">
        <v>642</v>
      </c>
    </row>
    <row r="39" spans="1:1" ht="23.25" customHeight="1" x14ac:dyDescent="0.25">
      <c r="A39" s="296" t="s">
        <v>643</v>
      </c>
    </row>
    <row r="40" spans="1:1" ht="23.25" customHeight="1" x14ac:dyDescent="0.25">
      <c r="A40" s="296" t="s">
        <v>644</v>
      </c>
    </row>
    <row r="41" spans="1:1" ht="23.25" customHeight="1" x14ac:dyDescent="0.25">
      <c r="A41" s="296" t="s">
        <v>645</v>
      </c>
    </row>
    <row r="42" spans="1:1" ht="23.25" customHeight="1" x14ac:dyDescent="0.25">
      <c r="A42" s="296" t="s">
        <v>646</v>
      </c>
    </row>
    <row r="43" spans="1:1" ht="23.25" customHeight="1" x14ac:dyDescent="0.25">
      <c r="A43" s="296" t="s">
        <v>647</v>
      </c>
    </row>
    <row r="44" spans="1:1" s="134" customFormat="1" ht="36" customHeight="1" x14ac:dyDescent="0.25">
      <c r="A44" s="299" t="s">
        <v>648</v>
      </c>
    </row>
    <row r="45" spans="1:1" ht="36" customHeight="1" x14ac:dyDescent="0.25">
      <c r="A45" s="296" t="s">
        <v>649</v>
      </c>
    </row>
    <row r="46" spans="1:1" ht="36" customHeight="1" x14ac:dyDescent="0.25">
      <c r="A46" s="296" t="s">
        <v>650</v>
      </c>
    </row>
    <row r="47" spans="1:1" s="134" customFormat="1" ht="23.25" customHeight="1" x14ac:dyDescent="0.25">
      <c r="A47" s="299" t="s">
        <v>651</v>
      </c>
    </row>
    <row r="48" spans="1:1" s="134" customFormat="1" ht="23.25" customHeight="1" x14ac:dyDescent="0.25">
      <c r="A48" s="300" t="s">
        <v>652</v>
      </c>
    </row>
    <row r="49" spans="1:1" s="134" customFormat="1" ht="23.25" customHeight="1" x14ac:dyDescent="0.25">
      <c r="A49" s="300" t="s">
        <v>653</v>
      </c>
    </row>
    <row r="50" spans="1:1" ht="23.25" customHeight="1" x14ac:dyDescent="0.25">
      <c r="A50" s="294"/>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689</v>
      </c>
    </row>
    <row r="2" spans="1:1" ht="18.75" customHeight="1" x14ac:dyDescent="0.25">
      <c r="A2" t="s">
        <v>710</v>
      </c>
    </row>
    <row r="3" spans="1:1" x14ac:dyDescent="0.25">
      <c r="A3" t="s">
        <v>690</v>
      </c>
    </row>
    <row r="4" spans="1:1" x14ac:dyDescent="0.25">
      <c r="A4" t="s">
        <v>691</v>
      </c>
    </row>
    <row r="5" spans="1:1" x14ac:dyDescent="0.25">
      <c r="A5" t="s">
        <v>692</v>
      </c>
    </row>
    <row r="6" spans="1:1" x14ac:dyDescent="0.25">
      <c r="A6" t="s">
        <v>693</v>
      </c>
    </row>
    <row r="7" spans="1:1" x14ac:dyDescent="0.25">
      <c r="A7" t="s">
        <v>694</v>
      </c>
    </row>
    <row r="8" spans="1:1" x14ac:dyDescent="0.25">
      <c r="A8" t="s">
        <v>695</v>
      </c>
    </row>
    <row r="9" spans="1:1" x14ac:dyDescent="0.25">
      <c r="A9" t="s">
        <v>696</v>
      </c>
    </row>
    <row r="10" spans="1:1" x14ac:dyDescent="0.25">
      <c r="A10" t="s">
        <v>697</v>
      </c>
    </row>
    <row r="11" spans="1:1" x14ac:dyDescent="0.25">
      <c r="A11" t="s">
        <v>698</v>
      </c>
    </row>
    <row r="12" spans="1:1" x14ac:dyDescent="0.25">
      <c r="A12" t="s">
        <v>699</v>
      </c>
    </row>
    <row r="13" spans="1:1" x14ac:dyDescent="0.25">
      <c r="A13" t="s">
        <v>700</v>
      </c>
    </row>
    <row r="14" spans="1:1" x14ac:dyDescent="0.25">
      <c r="A14" t="s">
        <v>701</v>
      </c>
    </row>
    <row r="15" spans="1:1" x14ac:dyDescent="0.25">
      <c r="A15" t="s">
        <v>702</v>
      </c>
    </row>
    <row r="16" spans="1:1" x14ac:dyDescent="0.25">
      <c r="A16" t="s">
        <v>703</v>
      </c>
    </row>
    <row r="17" spans="1:1" x14ac:dyDescent="0.25">
      <c r="A17" t="s">
        <v>704</v>
      </c>
    </row>
    <row r="18" spans="1:1" x14ac:dyDescent="0.25">
      <c r="A18" t="s">
        <v>705</v>
      </c>
    </row>
    <row r="19" spans="1:1" x14ac:dyDescent="0.25">
      <c r="A19" t="s">
        <v>706</v>
      </c>
    </row>
    <row r="20" spans="1:1" ht="17.25" customHeight="1" x14ac:dyDescent="0.25">
      <c r="A20" t="s">
        <v>707</v>
      </c>
    </row>
    <row r="21" spans="1:1" x14ac:dyDescent="0.25">
      <c r="A21" t="s">
        <v>708</v>
      </c>
    </row>
    <row r="22" spans="1:1" x14ac:dyDescent="0.25">
      <c r="A22" t="s">
        <v>709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711</v>
      </c>
    </row>
    <row r="2" spans="1:1" x14ac:dyDescent="0.25">
      <c r="A2" t="s">
        <v>556</v>
      </c>
    </row>
    <row r="3" spans="1:1" x14ac:dyDescent="0.25">
      <c r="A3" t="s">
        <v>712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715</v>
      </c>
    </row>
    <row r="2" spans="1:1" x14ac:dyDescent="0.25">
      <c r="A2" t="s">
        <v>713</v>
      </c>
    </row>
    <row r="3" spans="1:1" x14ac:dyDescent="0.25">
      <c r="A3" t="s">
        <v>714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716</v>
      </c>
    </row>
    <row r="2" spans="1:1" x14ac:dyDescent="0.25">
      <c r="A2" t="s">
        <v>717</v>
      </c>
    </row>
    <row r="3" spans="1:1" x14ac:dyDescent="0.25">
      <c r="A3" t="s">
        <v>718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606</v>
      </c>
    </row>
    <row r="2" spans="1:1" x14ac:dyDescent="0.25">
      <c r="A2" t="s">
        <v>607</v>
      </c>
    </row>
    <row r="3" spans="1:1" x14ac:dyDescent="0.25">
      <c r="A3" t="s">
        <v>608</v>
      </c>
    </row>
    <row r="4" spans="1:1" x14ac:dyDescent="0.25">
      <c r="A4" t="s">
        <v>609</v>
      </c>
    </row>
    <row r="5" spans="1:1" x14ac:dyDescent="0.25">
      <c r="A5" t="s">
        <v>610</v>
      </c>
    </row>
    <row r="6" spans="1:1" x14ac:dyDescent="0.25">
      <c r="A6" t="s">
        <v>611</v>
      </c>
    </row>
    <row r="7" spans="1:1" x14ac:dyDescent="0.25">
      <c r="A7" t="s">
        <v>612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66"/>
  <sheetViews>
    <sheetView view="pageBreakPreview" zoomScale="80" zoomScaleSheetLayoutView="80" workbookViewId="0">
      <selection activeCell="G31" sqref="G31:G3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row>
    <row r="5" spans="1:28" s="12" customFormat="1" ht="15.75" x14ac:dyDescent="0.2">
      <c r="A5" s="17"/>
    </row>
    <row r="6" spans="1:28" s="12" customFormat="1" ht="18.75" x14ac:dyDescent="0.2">
      <c r="A6" s="367" t="s">
        <v>10</v>
      </c>
      <c r="B6" s="367"/>
      <c r="C6" s="367"/>
      <c r="D6" s="367"/>
      <c r="E6" s="367"/>
      <c r="F6" s="367"/>
      <c r="G6" s="367"/>
      <c r="H6" s="367"/>
      <c r="I6" s="367"/>
      <c r="J6" s="367"/>
      <c r="K6" s="367"/>
      <c r="L6" s="367"/>
      <c r="M6" s="367"/>
      <c r="N6" s="367"/>
      <c r="O6" s="367"/>
      <c r="P6" s="367"/>
      <c r="Q6" s="367"/>
      <c r="R6" s="367"/>
      <c r="S6" s="367"/>
      <c r="T6" s="13"/>
      <c r="U6" s="13"/>
      <c r="V6" s="13"/>
      <c r="W6" s="13"/>
      <c r="X6" s="13"/>
      <c r="Y6" s="13"/>
      <c r="Z6" s="13"/>
      <c r="AA6" s="13"/>
      <c r="AB6" s="13"/>
    </row>
    <row r="7" spans="1:28" s="12" customFormat="1" ht="18.75" x14ac:dyDescent="0.2">
      <c r="A7" s="367"/>
      <c r="B7" s="367"/>
      <c r="C7" s="367"/>
      <c r="D7" s="367"/>
      <c r="E7" s="367"/>
      <c r="F7" s="367"/>
      <c r="G7" s="367"/>
      <c r="H7" s="367"/>
      <c r="I7" s="367"/>
      <c r="J7" s="367"/>
      <c r="K7" s="367"/>
      <c r="L7" s="367"/>
      <c r="M7" s="367"/>
      <c r="N7" s="367"/>
      <c r="O7" s="367"/>
      <c r="P7" s="367"/>
      <c r="Q7" s="367"/>
      <c r="R7" s="367"/>
      <c r="S7" s="367"/>
      <c r="T7" s="13"/>
      <c r="U7" s="13"/>
      <c r="V7" s="13"/>
      <c r="W7" s="13"/>
      <c r="X7" s="13"/>
      <c r="Y7" s="13"/>
      <c r="Z7" s="13"/>
      <c r="AA7" s="13"/>
      <c r="AB7" s="13"/>
    </row>
    <row r="8" spans="1:28" s="12" customFormat="1" ht="18.75" x14ac:dyDescent="0.2">
      <c r="A8" s="395" t="str">
        <f>'1. паспорт местоположение'!A9:C9</f>
        <v>Акционерное общество "Янтарьэнерго" ДЗО  ПАО "Россети"</v>
      </c>
      <c r="B8" s="395"/>
      <c r="C8" s="395"/>
      <c r="D8" s="395"/>
      <c r="E8" s="395"/>
      <c r="F8" s="395"/>
      <c r="G8" s="395"/>
      <c r="H8" s="395"/>
      <c r="I8" s="395"/>
      <c r="J8" s="395"/>
      <c r="K8" s="395"/>
      <c r="L8" s="395"/>
      <c r="M8" s="395"/>
      <c r="N8" s="395"/>
      <c r="O8" s="395"/>
      <c r="P8" s="395"/>
      <c r="Q8" s="395"/>
      <c r="R8" s="395"/>
      <c r="S8" s="395"/>
      <c r="T8" s="13"/>
      <c r="U8" s="13"/>
      <c r="V8" s="13"/>
      <c r="W8" s="13"/>
      <c r="X8" s="13"/>
      <c r="Y8" s="13"/>
      <c r="Z8" s="13"/>
      <c r="AA8" s="13"/>
      <c r="AB8" s="13"/>
    </row>
    <row r="9" spans="1:28" s="12" customFormat="1" ht="18.75" x14ac:dyDescent="0.2">
      <c r="A9" s="364" t="s">
        <v>9</v>
      </c>
      <c r="B9" s="364"/>
      <c r="C9" s="364"/>
      <c r="D9" s="364"/>
      <c r="E9" s="364"/>
      <c r="F9" s="364"/>
      <c r="G9" s="364"/>
      <c r="H9" s="364"/>
      <c r="I9" s="364"/>
      <c r="J9" s="364"/>
      <c r="K9" s="364"/>
      <c r="L9" s="364"/>
      <c r="M9" s="364"/>
      <c r="N9" s="364"/>
      <c r="O9" s="364"/>
      <c r="P9" s="364"/>
      <c r="Q9" s="364"/>
      <c r="R9" s="364"/>
      <c r="S9" s="364"/>
      <c r="T9" s="13"/>
      <c r="U9" s="13"/>
      <c r="V9" s="13"/>
      <c r="W9" s="13"/>
      <c r="X9" s="13"/>
      <c r="Y9" s="13"/>
      <c r="Z9" s="13"/>
      <c r="AA9" s="13"/>
      <c r="AB9" s="13"/>
    </row>
    <row r="10" spans="1:28" s="12" customFormat="1" ht="18.75" x14ac:dyDescent="0.2">
      <c r="A10" s="367"/>
      <c r="B10" s="367"/>
      <c r="C10" s="367"/>
      <c r="D10" s="367"/>
      <c r="E10" s="367"/>
      <c r="F10" s="367"/>
      <c r="G10" s="367"/>
      <c r="H10" s="367"/>
      <c r="I10" s="367"/>
      <c r="J10" s="367"/>
      <c r="K10" s="367"/>
      <c r="L10" s="367"/>
      <c r="M10" s="367"/>
      <c r="N10" s="367"/>
      <c r="O10" s="367"/>
      <c r="P10" s="367"/>
      <c r="Q10" s="367"/>
      <c r="R10" s="367"/>
      <c r="S10" s="367"/>
      <c r="T10" s="13"/>
      <c r="U10" s="13"/>
      <c r="V10" s="13"/>
      <c r="W10" s="13"/>
      <c r="X10" s="13"/>
      <c r="Y10" s="13"/>
      <c r="Z10" s="13"/>
      <c r="AA10" s="13"/>
      <c r="AB10" s="13"/>
    </row>
    <row r="11" spans="1:28" s="12" customFormat="1" ht="18.75" x14ac:dyDescent="0.2">
      <c r="A11" s="395" t="str">
        <f>'1. паспорт местоположение'!A12:C12</f>
        <v>G_3051</v>
      </c>
      <c r="B11" s="395"/>
      <c r="C11" s="395"/>
      <c r="D11" s="395"/>
      <c r="E11" s="395"/>
      <c r="F11" s="395"/>
      <c r="G11" s="395"/>
      <c r="H11" s="395"/>
      <c r="I11" s="395"/>
      <c r="J11" s="395"/>
      <c r="K11" s="395"/>
      <c r="L11" s="395"/>
      <c r="M11" s="395"/>
      <c r="N11" s="395"/>
      <c r="O11" s="395"/>
      <c r="P11" s="395"/>
      <c r="Q11" s="395"/>
      <c r="R11" s="395"/>
      <c r="S11" s="395"/>
      <c r="T11" s="13"/>
      <c r="U11" s="13"/>
      <c r="V11" s="13"/>
      <c r="W11" s="13"/>
      <c r="X11" s="13"/>
      <c r="Y11" s="13"/>
      <c r="Z11" s="13"/>
      <c r="AA11" s="13"/>
      <c r="AB11" s="13"/>
    </row>
    <row r="12" spans="1:28" s="12" customFormat="1" ht="18.75" x14ac:dyDescent="0.2">
      <c r="A12" s="364" t="s">
        <v>8</v>
      </c>
      <c r="B12" s="364"/>
      <c r="C12" s="364"/>
      <c r="D12" s="364"/>
      <c r="E12" s="364"/>
      <c r="F12" s="364"/>
      <c r="G12" s="364"/>
      <c r="H12" s="364"/>
      <c r="I12" s="364"/>
      <c r="J12" s="364"/>
      <c r="K12" s="364"/>
      <c r="L12" s="364"/>
      <c r="M12" s="364"/>
      <c r="N12" s="364"/>
      <c r="O12" s="364"/>
      <c r="P12" s="364"/>
      <c r="Q12" s="364"/>
      <c r="R12" s="364"/>
      <c r="S12" s="364"/>
      <c r="T12" s="13"/>
      <c r="U12" s="13"/>
      <c r="V12" s="13"/>
      <c r="W12" s="13"/>
      <c r="X12" s="13"/>
      <c r="Y12" s="13"/>
      <c r="Z12" s="13"/>
      <c r="AA12" s="13"/>
      <c r="AB12" s="13"/>
    </row>
    <row r="13" spans="1:28" s="9" customFormat="1" ht="15.75" customHeight="1" x14ac:dyDescent="0.2">
      <c r="A13" s="399"/>
      <c r="B13" s="399"/>
      <c r="C13" s="399"/>
      <c r="D13" s="399"/>
      <c r="E13" s="399"/>
      <c r="F13" s="399"/>
      <c r="G13" s="399"/>
      <c r="H13" s="399"/>
      <c r="I13" s="399"/>
      <c r="J13" s="399"/>
      <c r="K13" s="399"/>
      <c r="L13" s="399"/>
      <c r="M13" s="399"/>
      <c r="N13" s="399"/>
      <c r="O13" s="399"/>
      <c r="P13" s="399"/>
      <c r="Q13" s="399"/>
      <c r="R13" s="399"/>
      <c r="S13" s="399"/>
      <c r="T13" s="10"/>
      <c r="U13" s="10"/>
      <c r="V13" s="10"/>
      <c r="W13" s="10"/>
      <c r="X13" s="10"/>
      <c r="Y13" s="10"/>
      <c r="Z13" s="10"/>
      <c r="AA13" s="10"/>
      <c r="AB13" s="10"/>
    </row>
    <row r="14" spans="1:28" s="3" customFormat="1" ht="12" x14ac:dyDescent="0.2">
      <c r="A14" s="395" t="str">
        <f>'1. паспорт местоположение'!A9:C9</f>
        <v>Акционерное общество "Янтарьэнерго" ДЗО  ПАО "Россети"</v>
      </c>
      <c r="B14" s="395"/>
      <c r="C14" s="395"/>
      <c r="D14" s="395"/>
      <c r="E14" s="395"/>
      <c r="F14" s="395"/>
      <c r="G14" s="395"/>
      <c r="H14" s="395"/>
      <c r="I14" s="395"/>
      <c r="J14" s="395"/>
      <c r="K14" s="395"/>
      <c r="L14" s="395"/>
      <c r="M14" s="395"/>
      <c r="N14" s="395"/>
      <c r="O14" s="395"/>
      <c r="P14" s="395"/>
      <c r="Q14" s="395"/>
      <c r="R14" s="395"/>
      <c r="S14" s="395"/>
      <c r="T14" s="8"/>
      <c r="U14" s="8"/>
      <c r="V14" s="8"/>
      <c r="W14" s="8"/>
      <c r="X14" s="8"/>
      <c r="Y14" s="8"/>
      <c r="Z14" s="8"/>
      <c r="AA14" s="8"/>
      <c r="AB14" s="8"/>
    </row>
    <row r="15" spans="1:28" s="3" customFormat="1" ht="15" customHeight="1" x14ac:dyDescent="0.2">
      <c r="A15" s="396" t="str">
        <f>'1. паспорт местоположение'!A15:C15</f>
        <v>Строительство КТПн 10/0.4 кВ в п.Б.Исаково, двух КЛ 10 кВ от КТПн 10/0.4 кВ до КТП 10/0.4 кВ (новой, ООО "Глория" по пр.Московский - ул.Кутаисская) в г.Калининграде</v>
      </c>
      <c r="B15" s="364"/>
      <c r="C15" s="364"/>
      <c r="D15" s="364"/>
      <c r="E15" s="364"/>
      <c r="F15" s="364"/>
      <c r="G15" s="364"/>
      <c r="H15" s="364"/>
      <c r="I15" s="364"/>
      <c r="J15" s="364"/>
      <c r="K15" s="364"/>
      <c r="L15" s="364"/>
      <c r="M15" s="364"/>
      <c r="N15" s="364"/>
      <c r="O15" s="364"/>
      <c r="P15" s="364"/>
      <c r="Q15" s="364"/>
      <c r="R15" s="364"/>
      <c r="S15" s="364"/>
      <c r="T15" s="6"/>
      <c r="U15" s="6"/>
      <c r="V15" s="6"/>
      <c r="W15" s="6"/>
      <c r="X15" s="6"/>
      <c r="Y15" s="6"/>
      <c r="Z15" s="6"/>
      <c r="AA15" s="6"/>
      <c r="AB15" s="6"/>
    </row>
    <row r="16" spans="1:28" s="3"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4"/>
      <c r="U16" s="4"/>
      <c r="V16" s="4"/>
      <c r="W16" s="4"/>
      <c r="X16" s="4"/>
      <c r="Y16" s="4"/>
    </row>
    <row r="17" spans="1:34" s="3" customFormat="1" ht="45.75" customHeight="1" x14ac:dyDescent="0.2">
      <c r="A17" s="365" t="s">
        <v>508</v>
      </c>
      <c r="B17" s="365"/>
      <c r="C17" s="365"/>
      <c r="D17" s="365"/>
      <c r="E17" s="365"/>
      <c r="F17" s="365"/>
      <c r="G17" s="365"/>
      <c r="H17" s="365"/>
      <c r="I17" s="365"/>
      <c r="J17" s="365"/>
      <c r="K17" s="365"/>
      <c r="L17" s="365"/>
      <c r="M17" s="365"/>
      <c r="N17" s="365"/>
      <c r="O17" s="365"/>
      <c r="P17" s="365"/>
      <c r="Q17" s="365"/>
      <c r="R17" s="365"/>
      <c r="S17" s="365"/>
      <c r="T17" s="7"/>
      <c r="U17" s="7"/>
      <c r="V17" s="7"/>
      <c r="W17" s="7"/>
      <c r="X17" s="7"/>
      <c r="Y17" s="7"/>
      <c r="Z17" s="7"/>
      <c r="AA17" s="7"/>
      <c r="AB17" s="7"/>
    </row>
    <row r="18" spans="1:34" s="3"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4"/>
      <c r="U18" s="4"/>
      <c r="V18" s="4"/>
      <c r="W18" s="4"/>
      <c r="X18" s="4"/>
      <c r="Y18" s="4"/>
    </row>
    <row r="19" spans="1:34" s="3" customFormat="1" ht="54" customHeight="1" x14ac:dyDescent="0.2">
      <c r="A19" s="400" t="s">
        <v>6</v>
      </c>
      <c r="B19" s="400" t="s">
        <v>108</v>
      </c>
      <c r="C19" s="401" t="s">
        <v>397</v>
      </c>
      <c r="D19" s="400" t="s">
        <v>396</v>
      </c>
      <c r="E19" s="400" t="s">
        <v>107</v>
      </c>
      <c r="F19" s="400" t="s">
        <v>106</v>
      </c>
      <c r="G19" s="400" t="s">
        <v>392</v>
      </c>
      <c r="H19" s="400" t="s">
        <v>105</v>
      </c>
      <c r="I19" s="400" t="s">
        <v>104</v>
      </c>
      <c r="J19" s="400" t="s">
        <v>103</v>
      </c>
      <c r="K19" s="400" t="s">
        <v>102</v>
      </c>
      <c r="L19" s="400" t="s">
        <v>101</v>
      </c>
      <c r="M19" s="400" t="s">
        <v>100</v>
      </c>
      <c r="N19" s="400" t="s">
        <v>99</v>
      </c>
      <c r="O19" s="400" t="s">
        <v>98</v>
      </c>
      <c r="P19" s="400" t="s">
        <v>97</v>
      </c>
      <c r="Q19" s="400" t="s">
        <v>395</v>
      </c>
      <c r="R19" s="400"/>
      <c r="S19" s="403" t="s">
        <v>500</v>
      </c>
      <c r="T19" s="4"/>
      <c r="U19" s="4"/>
      <c r="V19" s="4"/>
      <c r="W19" s="4"/>
      <c r="X19" s="4"/>
      <c r="Y19" s="4"/>
    </row>
    <row r="20" spans="1:34" s="3" customFormat="1" ht="180.75" customHeight="1" x14ac:dyDescent="0.2">
      <c r="A20" s="400"/>
      <c r="B20" s="400"/>
      <c r="C20" s="402"/>
      <c r="D20" s="400"/>
      <c r="E20" s="400"/>
      <c r="F20" s="400"/>
      <c r="G20" s="400"/>
      <c r="H20" s="400"/>
      <c r="I20" s="400"/>
      <c r="J20" s="400"/>
      <c r="K20" s="400"/>
      <c r="L20" s="400"/>
      <c r="M20" s="400"/>
      <c r="N20" s="400"/>
      <c r="O20" s="400"/>
      <c r="P20" s="400"/>
      <c r="Q20" s="47" t="s">
        <v>393</v>
      </c>
      <c r="R20" s="48" t="s">
        <v>394</v>
      </c>
      <c r="S20" s="403"/>
      <c r="T20" s="32"/>
      <c r="U20" s="32"/>
      <c r="V20" s="32"/>
      <c r="W20" s="32"/>
      <c r="X20" s="32"/>
      <c r="Y20" s="32"/>
      <c r="Z20" s="31"/>
      <c r="AA20" s="31"/>
      <c r="AB20" s="31"/>
    </row>
    <row r="21" spans="1:34" s="3" customFormat="1" ht="18.75" x14ac:dyDescent="0.2">
      <c r="A21" s="47">
        <v>1</v>
      </c>
      <c r="B21" s="52">
        <v>2</v>
      </c>
      <c r="C21" s="47">
        <v>3</v>
      </c>
      <c r="D21" s="52">
        <v>4</v>
      </c>
      <c r="E21" s="47">
        <v>5</v>
      </c>
      <c r="F21" s="52">
        <v>6</v>
      </c>
      <c r="G21" s="181">
        <v>7</v>
      </c>
      <c r="H21" s="182">
        <v>8</v>
      </c>
      <c r="I21" s="181">
        <v>9</v>
      </c>
      <c r="J21" s="182">
        <v>10</v>
      </c>
      <c r="K21" s="181">
        <v>11</v>
      </c>
      <c r="L21" s="182">
        <v>12</v>
      </c>
      <c r="M21" s="181">
        <v>13</v>
      </c>
      <c r="N21" s="182">
        <v>14</v>
      </c>
      <c r="O21" s="181">
        <v>15</v>
      </c>
      <c r="P21" s="182">
        <v>16</v>
      </c>
      <c r="Q21" s="181">
        <v>17</v>
      </c>
      <c r="R21" s="182">
        <v>18</v>
      </c>
      <c r="S21" s="181">
        <v>19</v>
      </c>
      <c r="T21" s="32"/>
      <c r="U21" s="32"/>
      <c r="V21" s="32"/>
      <c r="W21" s="32"/>
      <c r="X21" s="32"/>
      <c r="Y21" s="32"/>
      <c r="Z21" s="31"/>
      <c r="AA21" s="31"/>
      <c r="AB21" s="31"/>
    </row>
    <row r="22" spans="1:34" s="3" customFormat="1" ht="32.25" customHeight="1" x14ac:dyDescent="0.2">
      <c r="A22" s="47"/>
      <c r="B22" s="52" t="s">
        <v>96</v>
      </c>
      <c r="C22" s="52"/>
      <c r="D22" s="52"/>
      <c r="E22" s="52" t="s">
        <v>95</v>
      </c>
      <c r="F22" s="52" t="s">
        <v>94</v>
      </c>
      <c r="G22" s="52" t="s">
        <v>501</v>
      </c>
      <c r="H22" s="52"/>
      <c r="I22" s="52"/>
      <c r="J22" s="52"/>
      <c r="K22" s="52"/>
      <c r="L22" s="52"/>
      <c r="M22" s="52"/>
      <c r="N22" s="52"/>
      <c r="O22" s="52"/>
      <c r="P22" s="52"/>
      <c r="Q22" s="43"/>
      <c r="R22" s="5"/>
      <c r="S22" s="180"/>
      <c r="T22" s="32"/>
      <c r="U22" s="32"/>
      <c r="V22" s="32"/>
      <c r="W22" s="32"/>
      <c r="X22" s="32"/>
      <c r="Y22" s="32"/>
      <c r="Z22" s="31"/>
      <c r="AA22" s="31"/>
      <c r="AB22" s="31"/>
    </row>
    <row r="23" spans="1:34" s="3" customFormat="1" ht="18.75" x14ac:dyDescent="0.2">
      <c r="A23" s="47"/>
      <c r="B23" s="52" t="s">
        <v>96</v>
      </c>
      <c r="C23" s="52"/>
      <c r="D23" s="52"/>
      <c r="E23" s="52" t="s">
        <v>95</v>
      </c>
      <c r="F23" s="52" t="s">
        <v>94</v>
      </c>
      <c r="G23" s="52" t="s">
        <v>93</v>
      </c>
      <c r="H23" s="35"/>
      <c r="I23" s="35"/>
      <c r="J23" s="35"/>
      <c r="K23" s="35"/>
      <c r="L23" s="35"/>
      <c r="M23" s="35"/>
      <c r="N23" s="35"/>
      <c r="O23" s="35"/>
      <c r="P23" s="35"/>
      <c r="Q23" s="35"/>
      <c r="R23" s="5"/>
      <c r="S23" s="180"/>
      <c r="T23" s="32"/>
      <c r="U23" s="32"/>
      <c r="V23" s="32"/>
      <c r="W23" s="32"/>
      <c r="X23" s="31"/>
      <c r="Y23" s="31"/>
      <c r="Z23" s="31"/>
      <c r="AA23" s="31"/>
      <c r="AB23" s="31"/>
    </row>
    <row r="24" spans="1:34" s="3" customFormat="1" ht="18.75" x14ac:dyDescent="0.2">
      <c r="A24" s="47"/>
      <c r="B24" s="52" t="s">
        <v>96</v>
      </c>
      <c r="C24" s="52"/>
      <c r="D24" s="52"/>
      <c r="E24" s="52" t="s">
        <v>95</v>
      </c>
      <c r="F24" s="52" t="s">
        <v>94</v>
      </c>
      <c r="G24" s="52" t="s">
        <v>89</v>
      </c>
      <c r="H24" s="35"/>
      <c r="I24" s="35"/>
      <c r="J24" s="35"/>
      <c r="K24" s="35"/>
      <c r="L24" s="35"/>
      <c r="M24" s="35"/>
      <c r="N24" s="35"/>
      <c r="O24" s="35"/>
      <c r="P24" s="35"/>
      <c r="Q24" s="35"/>
      <c r="R24" s="5"/>
      <c r="S24" s="180"/>
      <c r="T24" s="32"/>
      <c r="U24" s="32"/>
      <c r="V24" s="32"/>
      <c r="W24" s="32"/>
      <c r="X24" s="31"/>
      <c r="Y24" s="31"/>
      <c r="Z24" s="31"/>
      <c r="AA24" s="31"/>
      <c r="AB24" s="31"/>
    </row>
    <row r="25" spans="1:34" s="3" customFormat="1" ht="31.5" x14ac:dyDescent="0.2">
      <c r="A25" s="51"/>
      <c r="B25" s="52" t="s">
        <v>92</v>
      </c>
      <c r="C25" s="52"/>
      <c r="D25" s="52"/>
      <c r="E25" s="52" t="s">
        <v>91</v>
      </c>
      <c r="F25" s="52" t="s">
        <v>90</v>
      </c>
      <c r="G25" s="52" t="s">
        <v>502</v>
      </c>
      <c r="H25" s="35"/>
      <c r="I25" s="35"/>
      <c r="J25" s="35"/>
      <c r="K25" s="35"/>
      <c r="L25" s="35"/>
      <c r="M25" s="35"/>
      <c r="N25" s="35"/>
      <c r="O25" s="35"/>
      <c r="P25" s="35"/>
      <c r="Q25" s="35"/>
      <c r="R25" s="5"/>
      <c r="S25" s="180"/>
      <c r="T25" s="32"/>
      <c r="U25" s="32"/>
      <c r="V25" s="32"/>
      <c r="W25" s="32"/>
      <c r="X25" s="31"/>
      <c r="Y25" s="31"/>
      <c r="Z25" s="31"/>
      <c r="AA25" s="31"/>
      <c r="AB25" s="31"/>
    </row>
    <row r="26" spans="1:34" s="3" customFormat="1" ht="18.75" x14ac:dyDescent="0.2">
      <c r="A26" s="51"/>
      <c r="B26" s="52" t="s">
        <v>92</v>
      </c>
      <c r="C26" s="52"/>
      <c r="D26" s="52"/>
      <c r="E26" s="52" t="s">
        <v>91</v>
      </c>
      <c r="F26" s="52" t="s">
        <v>90</v>
      </c>
      <c r="G26" s="52" t="s">
        <v>93</v>
      </c>
      <c r="H26" s="35"/>
      <c r="I26" s="35"/>
      <c r="J26" s="35"/>
      <c r="K26" s="35"/>
      <c r="L26" s="35"/>
      <c r="M26" s="35"/>
      <c r="N26" s="35"/>
      <c r="O26" s="35"/>
      <c r="P26" s="35"/>
      <c r="Q26" s="35"/>
      <c r="R26" s="5"/>
      <c r="S26" s="180"/>
      <c r="T26" s="32"/>
      <c r="U26" s="32"/>
      <c r="V26" s="32"/>
      <c r="W26" s="32"/>
      <c r="X26" s="31"/>
      <c r="Y26" s="31"/>
      <c r="Z26" s="31"/>
      <c r="AA26" s="31"/>
      <c r="AB26" s="31"/>
    </row>
    <row r="27" spans="1:34" s="3" customFormat="1" ht="18.75" x14ac:dyDescent="0.2">
      <c r="A27" s="51"/>
      <c r="B27" s="52" t="s">
        <v>92</v>
      </c>
      <c r="C27" s="52"/>
      <c r="D27" s="52"/>
      <c r="E27" s="52" t="s">
        <v>91</v>
      </c>
      <c r="F27" s="52" t="s">
        <v>90</v>
      </c>
      <c r="G27" s="52" t="s">
        <v>89</v>
      </c>
      <c r="H27" s="35"/>
      <c r="I27" s="35"/>
      <c r="J27" s="35"/>
      <c r="K27" s="35"/>
      <c r="L27" s="35"/>
      <c r="M27" s="35"/>
      <c r="N27" s="35"/>
      <c r="O27" s="35"/>
      <c r="P27" s="35"/>
      <c r="Q27" s="35"/>
      <c r="R27" s="5"/>
      <c r="S27" s="180"/>
      <c r="T27" s="32"/>
      <c r="U27" s="32"/>
      <c r="V27" s="32"/>
      <c r="W27" s="32"/>
      <c r="X27" s="31"/>
      <c r="Y27" s="31"/>
      <c r="Z27" s="31"/>
      <c r="AA27" s="31"/>
      <c r="AB27" s="31"/>
    </row>
    <row r="28" spans="1:34"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0"/>
      <c r="T28" s="32"/>
      <c r="U28" s="32"/>
      <c r="V28" s="32"/>
      <c r="W28" s="32"/>
      <c r="X28" s="31"/>
      <c r="Y28" s="31"/>
      <c r="Z28" s="31"/>
      <c r="AA28" s="31"/>
      <c r="AB28" s="31"/>
    </row>
    <row r="29" spans="1:34" ht="20.25" customHeight="1" x14ac:dyDescent="0.25">
      <c r="A29" s="139"/>
      <c r="B29" s="52" t="s">
        <v>390</v>
      </c>
      <c r="C29" s="52"/>
      <c r="D29" s="52"/>
      <c r="E29" s="139" t="s">
        <v>391</v>
      </c>
      <c r="F29" s="139" t="s">
        <v>391</v>
      </c>
      <c r="G29" s="139" t="s">
        <v>391</v>
      </c>
      <c r="H29" s="139"/>
      <c r="I29" s="139"/>
      <c r="J29" s="139"/>
      <c r="K29" s="139"/>
      <c r="L29" s="139"/>
      <c r="M29" s="139"/>
      <c r="N29" s="139"/>
      <c r="O29" s="139"/>
      <c r="P29" s="139"/>
      <c r="Q29" s="140"/>
      <c r="R29" s="2"/>
      <c r="S29" s="2"/>
      <c r="T29" s="27"/>
      <c r="U29" s="27"/>
      <c r="V29" s="27"/>
      <c r="W29" s="27"/>
      <c r="X29" s="27"/>
      <c r="Y29" s="27"/>
      <c r="Z29" s="27"/>
      <c r="AA29" s="27"/>
      <c r="AB29" s="27"/>
    </row>
    <row r="30" spans="1:3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34" ht="78" customHeight="1" x14ac:dyDescent="0.25">
      <c r="A31" s="372" t="s">
        <v>655</v>
      </c>
      <c r="B31" s="372" t="s">
        <v>604</v>
      </c>
      <c r="C31" s="372" t="s">
        <v>656</v>
      </c>
      <c r="D31" s="378" t="s">
        <v>657</v>
      </c>
      <c r="E31" s="378"/>
      <c r="F31" s="378"/>
      <c r="G31" s="372" t="s">
        <v>500</v>
      </c>
      <c r="H31" s="384" t="s">
        <v>658</v>
      </c>
      <c r="I31" s="385"/>
      <c r="J31" s="385"/>
      <c r="K31" s="385"/>
      <c r="L31" s="386"/>
      <c r="M31" s="387" t="s">
        <v>659</v>
      </c>
      <c r="N31" s="388"/>
      <c r="O31" s="388"/>
      <c r="P31" s="389"/>
      <c r="Q31" s="387" t="s">
        <v>618</v>
      </c>
      <c r="R31" s="388"/>
      <c r="S31" s="388"/>
      <c r="T31" s="389"/>
      <c r="U31" s="381" t="s">
        <v>660</v>
      </c>
      <c r="V31" s="390" t="s">
        <v>661</v>
      </c>
      <c r="W31" s="391"/>
      <c r="X31" s="374" t="s">
        <v>662</v>
      </c>
      <c r="Y31" s="376" t="s">
        <v>663</v>
      </c>
      <c r="Z31" s="376"/>
      <c r="AA31" s="379" t="s">
        <v>664</v>
      </c>
      <c r="AB31" s="379"/>
      <c r="AC31" s="379"/>
      <c r="AD31" s="379"/>
      <c r="AE31" s="381" t="s">
        <v>665</v>
      </c>
      <c r="AF31" s="379" t="s">
        <v>666</v>
      </c>
      <c r="AG31" s="379"/>
      <c r="AH31" s="371" t="s">
        <v>667</v>
      </c>
    </row>
    <row r="32" spans="1:34" ht="153" customHeight="1" x14ac:dyDescent="0.25">
      <c r="A32" s="394"/>
      <c r="B32" s="394"/>
      <c r="C32" s="394"/>
      <c r="D32" s="371" t="s">
        <v>668</v>
      </c>
      <c r="E32" s="371"/>
      <c r="F32" s="371" t="s">
        <v>669</v>
      </c>
      <c r="G32" s="394"/>
      <c r="H32" s="372" t="s">
        <v>670</v>
      </c>
      <c r="I32" s="371" t="s">
        <v>671</v>
      </c>
      <c r="J32" s="371"/>
      <c r="K32" s="372" t="s">
        <v>672</v>
      </c>
      <c r="L32" s="372" t="s">
        <v>673</v>
      </c>
      <c r="M32" s="374" t="s">
        <v>674</v>
      </c>
      <c r="N32" s="374" t="s">
        <v>675</v>
      </c>
      <c r="O32" s="376" t="s">
        <v>676</v>
      </c>
      <c r="P32" s="376"/>
      <c r="Q32" s="374" t="s">
        <v>677</v>
      </c>
      <c r="R32" s="374" t="s">
        <v>678</v>
      </c>
      <c r="S32" s="376" t="s">
        <v>679</v>
      </c>
      <c r="T32" s="376"/>
      <c r="U32" s="382"/>
      <c r="V32" s="392"/>
      <c r="W32" s="393"/>
      <c r="X32" s="380"/>
      <c r="Y32" s="376"/>
      <c r="Z32" s="376"/>
      <c r="AA32" s="377" t="s">
        <v>680</v>
      </c>
      <c r="AB32" s="377"/>
      <c r="AC32" s="378" t="s">
        <v>681</v>
      </c>
      <c r="AD32" s="378"/>
      <c r="AE32" s="382"/>
      <c r="AF32" s="379" t="s">
        <v>682</v>
      </c>
      <c r="AG32" s="379" t="s">
        <v>683</v>
      </c>
      <c r="AH32" s="371"/>
    </row>
    <row r="33" spans="1:34" ht="104.25" customHeight="1" x14ac:dyDescent="0.25">
      <c r="A33" s="373"/>
      <c r="B33" s="373"/>
      <c r="C33" s="373"/>
      <c r="D33" s="301" t="s">
        <v>17</v>
      </c>
      <c r="E33" s="301" t="s">
        <v>16</v>
      </c>
      <c r="F33" s="371"/>
      <c r="G33" s="373"/>
      <c r="H33" s="373"/>
      <c r="I33" s="302" t="s">
        <v>247</v>
      </c>
      <c r="J33" s="302" t="s">
        <v>684</v>
      </c>
      <c r="K33" s="373"/>
      <c r="L33" s="373"/>
      <c r="M33" s="375"/>
      <c r="N33" s="375"/>
      <c r="O33" s="303" t="s">
        <v>685</v>
      </c>
      <c r="P33" s="303" t="s">
        <v>686</v>
      </c>
      <c r="Q33" s="375"/>
      <c r="R33" s="375"/>
      <c r="S33" s="303" t="s">
        <v>685</v>
      </c>
      <c r="T33" s="303" t="s">
        <v>686</v>
      </c>
      <c r="U33" s="383"/>
      <c r="V33" s="304" t="s">
        <v>687</v>
      </c>
      <c r="W33" s="304" t="s">
        <v>688</v>
      </c>
      <c r="X33" s="375"/>
      <c r="Y33" s="303" t="s">
        <v>685</v>
      </c>
      <c r="Z33" s="303" t="s">
        <v>686</v>
      </c>
      <c r="AA33" s="305" t="s">
        <v>119</v>
      </c>
      <c r="AB33" s="305" t="s">
        <v>120</v>
      </c>
      <c r="AC33" s="305" t="s">
        <v>119</v>
      </c>
      <c r="AD33" s="305" t="s">
        <v>120</v>
      </c>
      <c r="AE33" s="383"/>
      <c r="AF33" s="379"/>
      <c r="AG33" s="379"/>
      <c r="AH33" s="371"/>
    </row>
    <row r="34" spans="1:3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3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3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3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3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3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3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3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3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3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3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3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3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3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3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6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 ref="A31:A33"/>
    <mergeCell ref="B31:B33"/>
    <mergeCell ref="C31:C33"/>
    <mergeCell ref="D31:F31"/>
    <mergeCell ref="G31:G33"/>
    <mergeCell ref="H31:L31"/>
    <mergeCell ref="M31:P31"/>
    <mergeCell ref="Q31:T31"/>
    <mergeCell ref="U31:U33"/>
    <mergeCell ref="V31:W32"/>
    <mergeCell ref="X31:X33"/>
    <mergeCell ref="Y31:Z32"/>
    <mergeCell ref="AA31:AD31"/>
    <mergeCell ref="AE31:AE33"/>
    <mergeCell ref="AF31:AG31"/>
    <mergeCell ref="AG32:AG33"/>
    <mergeCell ref="AH31:AH33"/>
    <mergeCell ref="D32:E32"/>
    <mergeCell ref="F32:F33"/>
    <mergeCell ref="H32:H33"/>
    <mergeCell ref="I32:J32"/>
    <mergeCell ref="K32:K33"/>
    <mergeCell ref="L32:L33"/>
    <mergeCell ref="M32:M33"/>
    <mergeCell ref="N32:N33"/>
    <mergeCell ref="O32:P32"/>
    <mergeCell ref="Q32:Q33"/>
    <mergeCell ref="R32:R33"/>
    <mergeCell ref="S32:T32"/>
    <mergeCell ref="AA32:AB32"/>
    <mergeCell ref="AC32:AD32"/>
    <mergeCell ref="AF32:AF33"/>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9" zoomScale="80" zoomScaleNormal="60" zoomScaleSheetLayoutView="80" workbookViewId="0">
      <selection activeCell="L26" sqref="L26"/>
    </sheetView>
  </sheetViews>
  <sheetFormatPr defaultColWidth="10.7109375" defaultRowHeight="15.75" x14ac:dyDescent="0.25"/>
  <cols>
    <col min="1" max="1" width="9.5703125" style="57" customWidth="1"/>
    <col min="2" max="2" width="8.7109375" style="57" customWidth="1"/>
    <col min="3" max="3" width="12.7109375" style="57" customWidth="1"/>
    <col min="4" max="4" width="24.28515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1.7109375" style="57" customWidth="1"/>
    <col min="14"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3" t="str">
        <f>'1. паспорт местоположение'!A5:C5</f>
        <v>Год раскрытия информации: 2016 год</v>
      </c>
      <c r="B6" s="363"/>
      <c r="C6" s="363"/>
      <c r="D6" s="363"/>
      <c r="E6" s="363"/>
      <c r="F6" s="363"/>
      <c r="G6" s="363"/>
      <c r="H6" s="363"/>
      <c r="I6" s="363"/>
      <c r="J6" s="363"/>
      <c r="K6" s="363"/>
      <c r="L6" s="363"/>
      <c r="M6" s="363"/>
      <c r="N6" s="363"/>
      <c r="O6" s="363"/>
      <c r="P6" s="363"/>
      <c r="Q6" s="363"/>
      <c r="R6" s="363"/>
      <c r="S6" s="363"/>
      <c r="T6" s="363"/>
    </row>
    <row r="7" spans="1:20" s="12" customFormat="1" x14ac:dyDescent="0.2">
      <c r="A7" s="17"/>
      <c r="H7" s="16"/>
    </row>
    <row r="8" spans="1:20" s="12" customFormat="1" ht="18.75" x14ac:dyDescent="0.2">
      <c r="A8" s="367" t="s">
        <v>10</v>
      </c>
      <c r="B8" s="367"/>
      <c r="C8" s="367"/>
      <c r="D8" s="367"/>
      <c r="E8" s="367"/>
      <c r="F8" s="367"/>
      <c r="G8" s="367"/>
      <c r="H8" s="367"/>
      <c r="I8" s="367"/>
      <c r="J8" s="367"/>
      <c r="K8" s="367"/>
      <c r="L8" s="367"/>
      <c r="M8" s="367"/>
      <c r="N8" s="367"/>
      <c r="O8" s="367"/>
      <c r="P8" s="367"/>
      <c r="Q8" s="367"/>
      <c r="R8" s="367"/>
      <c r="S8" s="367"/>
      <c r="T8" s="367"/>
    </row>
    <row r="9" spans="1:20" s="12"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2" customFormat="1" ht="18.75" customHeight="1" x14ac:dyDescent="0.2">
      <c r="A10" s="395" t="str">
        <f>'1. паспорт местоположение'!A9:C9</f>
        <v>Акционерное общество "Янтарьэнерго" ДЗО  ПАО "Россети"</v>
      </c>
      <c r="B10" s="395"/>
      <c r="C10" s="395"/>
      <c r="D10" s="395"/>
      <c r="E10" s="395"/>
      <c r="F10" s="395"/>
      <c r="G10" s="395"/>
      <c r="H10" s="395"/>
      <c r="I10" s="395"/>
      <c r="J10" s="395"/>
      <c r="K10" s="395"/>
      <c r="L10" s="395"/>
      <c r="M10" s="395"/>
      <c r="N10" s="395"/>
      <c r="O10" s="395"/>
      <c r="P10" s="395"/>
      <c r="Q10" s="395"/>
      <c r="R10" s="395"/>
      <c r="S10" s="395"/>
      <c r="T10" s="395"/>
    </row>
    <row r="11" spans="1:20" s="12" customFormat="1" ht="18.75" customHeight="1" x14ac:dyDescent="0.2">
      <c r="A11" s="364" t="s">
        <v>9</v>
      </c>
      <c r="B11" s="364"/>
      <c r="C11" s="364"/>
      <c r="D11" s="364"/>
      <c r="E11" s="364"/>
      <c r="F11" s="364"/>
      <c r="G11" s="364"/>
      <c r="H11" s="364"/>
      <c r="I11" s="364"/>
      <c r="J11" s="364"/>
      <c r="K11" s="364"/>
      <c r="L11" s="364"/>
      <c r="M11" s="364"/>
      <c r="N11" s="364"/>
      <c r="O11" s="364"/>
      <c r="P11" s="364"/>
      <c r="Q11" s="364"/>
      <c r="R11" s="364"/>
      <c r="S11" s="364"/>
      <c r="T11" s="364"/>
    </row>
    <row r="12" spans="1:20" s="12"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2" customFormat="1" ht="18.75" customHeight="1" x14ac:dyDescent="0.2">
      <c r="A13" s="395" t="str">
        <f>'1. паспорт местоположение'!A12:C12</f>
        <v>G_3051</v>
      </c>
      <c r="B13" s="395"/>
      <c r="C13" s="395"/>
      <c r="D13" s="395"/>
      <c r="E13" s="395"/>
      <c r="F13" s="395"/>
      <c r="G13" s="395"/>
      <c r="H13" s="395"/>
      <c r="I13" s="395"/>
      <c r="J13" s="395"/>
      <c r="K13" s="395"/>
      <c r="L13" s="395"/>
      <c r="M13" s="395"/>
      <c r="N13" s="395"/>
      <c r="O13" s="395"/>
      <c r="P13" s="395"/>
      <c r="Q13" s="395"/>
      <c r="R13" s="395"/>
      <c r="S13" s="395"/>
      <c r="T13" s="395"/>
    </row>
    <row r="14" spans="1:20" s="12" customFormat="1" ht="18.75" customHeight="1" x14ac:dyDescent="0.2">
      <c r="A14" s="364" t="s">
        <v>8</v>
      </c>
      <c r="B14" s="364"/>
      <c r="C14" s="364"/>
      <c r="D14" s="364"/>
      <c r="E14" s="364"/>
      <c r="F14" s="364"/>
      <c r="G14" s="364"/>
      <c r="H14" s="364"/>
      <c r="I14" s="364"/>
      <c r="J14" s="364"/>
      <c r="K14" s="364"/>
      <c r="L14" s="364"/>
      <c r="M14" s="364"/>
      <c r="N14" s="364"/>
      <c r="O14" s="364"/>
      <c r="P14" s="364"/>
      <c r="Q14" s="364"/>
      <c r="R14" s="364"/>
      <c r="S14" s="364"/>
      <c r="T14" s="364"/>
    </row>
    <row r="15" spans="1:20" s="9" customFormat="1" ht="15.75" customHeight="1" x14ac:dyDescent="0.2">
      <c r="A15" s="399"/>
      <c r="B15" s="399"/>
      <c r="C15" s="399"/>
      <c r="D15" s="399"/>
      <c r="E15" s="399"/>
      <c r="F15" s="399"/>
      <c r="G15" s="399"/>
      <c r="H15" s="399"/>
      <c r="I15" s="399"/>
      <c r="J15" s="399"/>
      <c r="K15" s="399"/>
      <c r="L15" s="399"/>
      <c r="M15" s="399"/>
      <c r="N15" s="399"/>
      <c r="O15" s="399"/>
      <c r="P15" s="399"/>
      <c r="Q15" s="399"/>
      <c r="R15" s="399"/>
      <c r="S15" s="399"/>
      <c r="T15" s="399"/>
    </row>
    <row r="16" spans="1:20" s="3" customFormat="1" ht="12" x14ac:dyDescent="0.2">
      <c r="A16" s="395" t="str">
        <f>'1. паспорт местоположение'!A15</f>
        <v>Строительство КТПн 10/0.4 кВ в п.Б.Исаково, двух КЛ 10 кВ от КТПн 10/0.4 кВ до КТП 10/0.4 кВ (новой, ООО "Глория" по пр.Московский - ул.Кутаисская) в г.Калининграде</v>
      </c>
      <c r="B16" s="395"/>
      <c r="C16" s="395"/>
      <c r="D16" s="395"/>
      <c r="E16" s="395"/>
      <c r="F16" s="395"/>
      <c r="G16" s="395"/>
      <c r="H16" s="395"/>
      <c r="I16" s="395"/>
      <c r="J16" s="395"/>
      <c r="K16" s="395"/>
      <c r="L16" s="395"/>
      <c r="M16" s="395"/>
      <c r="N16" s="395"/>
      <c r="O16" s="395"/>
      <c r="P16" s="395"/>
      <c r="Q16" s="395"/>
      <c r="R16" s="395"/>
      <c r="S16" s="395"/>
      <c r="T16" s="395"/>
    </row>
    <row r="17" spans="1:113" s="3" customFormat="1" ht="15" customHeight="1" x14ac:dyDescent="0.2">
      <c r="A17" s="364" t="s">
        <v>7</v>
      </c>
      <c r="B17" s="364"/>
      <c r="C17" s="364"/>
      <c r="D17" s="364"/>
      <c r="E17" s="364"/>
      <c r="F17" s="364"/>
      <c r="G17" s="364"/>
      <c r="H17" s="364"/>
      <c r="I17" s="364"/>
      <c r="J17" s="364"/>
      <c r="K17" s="364"/>
      <c r="L17" s="364"/>
      <c r="M17" s="364"/>
      <c r="N17" s="364"/>
      <c r="O17" s="364"/>
      <c r="P17" s="364"/>
      <c r="Q17" s="364"/>
      <c r="R17" s="364"/>
      <c r="S17" s="364"/>
      <c r="T17" s="364"/>
    </row>
    <row r="18" spans="1:113"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397"/>
    </row>
    <row r="19" spans="1:113" s="3" customFormat="1" ht="15" customHeight="1" x14ac:dyDescent="0.2">
      <c r="A19" s="366" t="s">
        <v>513</v>
      </c>
      <c r="B19" s="366"/>
      <c r="C19" s="366"/>
      <c r="D19" s="366"/>
      <c r="E19" s="366"/>
      <c r="F19" s="366"/>
      <c r="G19" s="366"/>
      <c r="H19" s="366"/>
      <c r="I19" s="366"/>
      <c r="J19" s="366"/>
      <c r="K19" s="366"/>
      <c r="L19" s="366"/>
      <c r="M19" s="366"/>
      <c r="N19" s="366"/>
      <c r="O19" s="366"/>
      <c r="P19" s="366"/>
      <c r="Q19" s="366"/>
      <c r="R19" s="366"/>
      <c r="S19" s="366"/>
      <c r="T19" s="366"/>
    </row>
    <row r="20" spans="1:113" s="65" customFormat="1" ht="21" customHeight="1" x14ac:dyDescent="0.25">
      <c r="A20" s="407"/>
      <c r="B20" s="407"/>
      <c r="C20" s="407"/>
      <c r="D20" s="407"/>
      <c r="E20" s="407"/>
      <c r="F20" s="407"/>
      <c r="G20" s="407"/>
      <c r="H20" s="407"/>
      <c r="I20" s="407"/>
      <c r="J20" s="407"/>
      <c r="K20" s="407"/>
      <c r="L20" s="407"/>
      <c r="M20" s="407"/>
      <c r="N20" s="407"/>
      <c r="O20" s="407"/>
      <c r="P20" s="407"/>
      <c r="Q20" s="407"/>
      <c r="R20" s="407"/>
      <c r="S20" s="407"/>
      <c r="T20" s="407"/>
    </row>
    <row r="21" spans="1:113" ht="46.5" customHeight="1" x14ac:dyDescent="0.25">
      <c r="A21" s="408" t="s">
        <v>6</v>
      </c>
      <c r="B21" s="411" t="s">
        <v>236</v>
      </c>
      <c r="C21" s="412"/>
      <c r="D21" s="415" t="s">
        <v>130</v>
      </c>
      <c r="E21" s="411" t="s">
        <v>542</v>
      </c>
      <c r="F21" s="412"/>
      <c r="G21" s="411" t="s">
        <v>287</v>
      </c>
      <c r="H21" s="412"/>
      <c r="I21" s="411" t="s">
        <v>129</v>
      </c>
      <c r="J21" s="412"/>
      <c r="K21" s="415" t="s">
        <v>128</v>
      </c>
      <c r="L21" s="411" t="s">
        <v>127</v>
      </c>
      <c r="M21" s="412"/>
      <c r="N21" s="411" t="s">
        <v>538</v>
      </c>
      <c r="O21" s="412"/>
      <c r="P21" s="415" t="s">
        <v>126</v>
      </c>
      <c r="Q21" s="404" t="s">
        <v>125</v>
      </c>
      <c r="R21" s="405"/>
      <c r="S21" s="404" t="s">
        <v>124</v>
      </c>
      <c r="T21" s="406"/>
    </row>
    <row r="22" spans="1:113" ht="204.75" customHeight="1" x14ac:dyDescent="0.25">
      <c r="A22" s="409"/>
      <c r="B22" s="413"/>
      <c r="C22" s="414"/>
      <c r="D22" s="418"/>
      <c r="E22" s="413"/>
      <c r="F22" s="414"/>
      <c r="G22" s="413"/>
      <c r="H22" s="414"/>
      <c r="I22" s="413"/>
      <c r="J22" s="414"/>
      <c r="K22" s="416"/>
      <c r="L22" s="413"/>
      <c r="M22" s="414"/>
      <c r="N22" s="413"/>
      <c r="O22" s="414"/>
      <c r="P22" s="416"/>
      <c r="Q22" s="127" t="s">
        <v>123</v>
      </c>
      <c r="R22" s="127" t="s">
        <v>512</v>
      </c>
      <c r="S22" s="127" t="s">
        <v>122</v>
      </c>
      <c r="T22" s="127" t="s">
        <v>121</v>
      </c>
    </row>
    <row r="23" spans="1:113" ht="51.75" customHeight="1" x14ac:dyDescent="0.25">
      <c r="A23" s="410"/>
      <c r="B23" s="189" t="s">
        <v>119</v>
      </c>
      <c r="C23" s="189" t="s">
        <v>120</v>
      </c>
      <c r="D23" s="416"/>
      <c r="E23" s="189" t="s">
        <v>119</v>
      </c>
      <c r="F23" s="189" t="s">
        <v>120</v>
      </c>
      <c r="G23" s="189" t="s">
        <v>119</v>
      </c>
      <c r="H23" s="189" t="s">
        <v>120</v>
      </c>
      <c r="I23" s="189" t="s">
        <v>119</v>
      </c>
      <c r="J23" s="189" t="s">
        <v>120</v>
      </c>
      <c r="K23" s="189" t="s">
        <v>119</v>
      </c>
      <c r="L23" s="189" t="s">
        <v>119</v>
      </c>
      <c r="M23" s="189" t="s">
        <v>120</v>
      </c>
      <c r="N23" s="189" t="s">
        <v>119</v>
      </c>
      <c r="O23" s="189" t="s">
        <v>120</v>
      </c>
      <c r="P23" s="190" t="s">
        <v>119</v>
      </c>
      <c r="Q23" s="127" t="s">
        <v>119</v>
      </c>
      <c r="R23" s="127" t="s">
        <v>119</v>
      </c>
      <c r="S23" s="127" t="s">
        <v>119</v>
      </c>
      <c r="T23" s="127" t="s">
        <v>119</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31.5" x14ac:dyDescent="0.25">
      <c r="A25" s="69">
        <v>1</v>
      </c>
      <c r="B25" s="67"/>
      <c r="C25" s="67"/>
      <c r="D25" s="67" t="s">
        <v>115</v>
      </c>
      <c r="E25" s="67"/>
      <c r="F25" s="67" t="s">
        <v>735</v>
      </c>
      <c r="G25" s="67"/>
      <c r="H25" s="67"/>
      <c r="I25" s="67"/>
      <c r="J25" s="66"/>
      <c r="K25" s="66"/>
      <c r="L25" s="66"/>
      <c r="M25" s="68" t="s">
        <v>736</v>
      </c>
      <c r="N25" s="68"/>
      <c r="O25" s="68" t="s">
        <v>737</v>
      </c>
      <c r="P25" s="66"/>
      <c r="Q25" s="192"/>
      <c r="R25" s="67"/>
      <c r="S25" s="192"/>
      <c r="T25" s="67"/>
    </row>
    <row r="26" spans="1:113" s="65" customFormat="1" ht="31.5" x14ac:dyDescent="0.25">
      <c r="A26" s="69">
        <v>2</v>
      </c>
      <c r="B26" s="67"/>
      <c r="C26" s="67"/>
      <c r="D26" s="67" t="s">
        <v>115</v>
      </c>
      <c r="E26" s="67"/>
      <c r="F26" s="67" t="s">
        <v>735</v>
      </c>
      <c r="G26" s="67"/>
      <c r="H26" s="67"/>
      <c r="I26" s="67"/>
      <c r="J26" s="66"/>
      <c r="K26" s="66"/>
      <c r="L26" s="66"/>
      <c r="M26" s="68" t="s">
        <v>736</v>
      </c>
      <c r="N26" s="68"/>
      <c r="O26" s="68" t="s">
        <v>737</v>
      </c>
      <c r="P26" s="66"/>
      <c r="Q26" s="192"/>
      <c r="R26" s="67"/>
      <c r="S26" s="192"/>
      <c r="T26" s="67"/>
    </row>
    <row r="28" spans="1:113" s="63" customFormat="1" ht="12.75" x14ac:dyDescent="0.2">
      <c r="B28" s="64"/>
      <c r="C28" s="64"/>
      <c r="K28" s="64"/>
    </row>
    <row r="29" spans="1:113" s="63" customFormat="1" x14ac:dyDescent="0.25">
      <c r="B29" s="61" t="s">
        <v>118</v>
      </c>
      <c r="C29" s="61"/>
      <c r="D29" s="61"/>
      <c r="E29" s="61"/>
      <c r="F29" s="61"/>
      <c r="G29" s="61"/>
      <c r="H29" s="61"/>
      <c r="I29" s="61"/>
      <c r="J29" s="61"/>
      <c r="K29" s="61"/>
      <c r="L29" s="61"/>
      <c r="M29" s="61"/>
      <c r="N29" s="61"/>
      <c r="O29" s="61"/>
      <c r="P29" s="61"/>
      <c r="Q29" s="61"/>
      <c r="R29" s="61"/>
    </row>
    <row r="30" spans="1:113" x14ac:dyDescent="0.25">
      <c r="B30" s="417" t="s">
        <v>548</v>
      </c>
      <c r="C30" s="417"/>
      <c r="D30" s="417"/>
      <c r="E30" s="417"/>
      <c r="F30" s="417"/>
      <c r="G30" s="417"/>
      <c r="H30" s="417"/>
      <c r="I30" s="417"/>
      <c r="J30" s="417"/>
      <c r="K30" s="417"/>
      <c r="L30" s="417"/>
      <c r="M30" s="417"/>
      <c r="N30" s="417"/>
      <c r="O30" s="417"/>
      <c r="P30" s="417"/>
      <c r="Q30" s="417"/>
      <c r="R30" s="417"/>
    </row>
    <row r="31" spans="1:113" x14ac:dyDescent="0.25">
      <c r="B31" s="61"/>
      <c r="C31" s="61"/>
      <c r="D31" s="61"/>
      <c r="E31" s="61"/>
      <c r="F31" s="61"/>
      <c r="G31" s="61"/>
      <c r="H31" s="61"/>
      <c r="I31" s="61"/>
      <c r="J31" s="61"/>
      <c r="K31" s="61"/>
      <c r="L31" s="61"/>
      <c r="M31" s="61"/>
      <c r="N31" s="61"/>
      <c r="O31" s="61"/>
      <c r="P31" s="61"/>
      <c r="Q31" s="61"/>
      <c r="R31" s="61"/>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60" t="s">
        <v>511</v>
      </c>
      <c r="C32" s="60"/>
      <c r="D32" s="60"/>
      <c r="E32" s="60"/>
      <c r="F32" s="58"/>
      <c r="G32" s="58"/>
      <c r="H32" s="60"/>
      <c r="I32" s="60"/>
      <c r="J32" s="60"/>
      <c r="K32" s="60"/>
      <c r="L32" s="60"/>
      <c r="M32" s="60"/>
      <c r="N32" s="60"/>
      <c r="O32" s="60"/>
      <c r="P32" s="60"/>
      <c r="Q32" s="60"/>
      <c r="R32" s="60"/>
      <c r="S32" s="62"/>
      <c r="T32" s="62"/>
      <c r="U32" s="62"/>
      <c r="V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25">
      <c r="B33" s="60" t="s">
        <v>117</v>
      </c>
      <c r="C33" s="60"/>
      <c r="D33" s="60"/>
      <c r="E33" s="60"/>
      <c r="F33" s="58"/>
      <c r="G33" s="58"/>
      <c r="H33" s="60"/>
      <c r="I33" s="60"/>
      <c r="J33" s="60"/>
      <c r="K33" s="60"/>
      <c r="L33" s="60"/>
      <c r="M33" s="60"/>
      <c r="N33" s="60"/>
      <c r="O33" s="60"/>
      <c r="P33" s="60"/>
      <c r="Q33" s="60"/>
      <c r="R33" s="60"/>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s="58" customFormat="1" x14ac:dyDescent="0.25">
      <c r="B34" s="60" t="s">
        <v>116</v>
      </c>
      <c r="C34" s="60"/>
      <c r="D34" s="60"/>
      <c r="E34" s="60"/>
      <c r="H34" s="60"/>
      <c r="I34" s="60"/>
      <c r="J34" s="60"/>
      <c r="K34" s="60"/>
      <c r="L34" s="60"/>
      <c r="M34" s="60"/>
      <c r="N34" s="60"/>
      <c r="O34" s="60"/>
      <c r="P34" s="60"/>
      <c r="Q34" s="60"/>
      <c r="R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109</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D5" zoomScale="80" zoomScaleSheetLayoutView="80" workbookViewId="0">
      <selection activeCell="W25" sqref="W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2" customFormat="1" x14ac:dyDescent="0.2">
      <c r="A6" s="193"/>
      <c r="B6" s="193"/>
      <c r="C6" s="193"/>
      <c r="D6" s="193"/>
      <c r="E6" s="193"/>
      <c r="F6" s="193"/>
      <c r="G6" s="193"/>
      <c r="H6" s="193"/>
      <c r="I6" s="193"/>
      <c r="J6" s="193"/>
      <c r="K6" s="193"/>
      <c r="L6" s="193"/>
      <c r="M6" s="193"/>
      <c r="N6" s="193"/>
      <c r="O6" s="193"/>
      <c r="P6" s="193"/>
      <c r="Q6" s="193"/>
      <c r="R6" s="193"/>
      <c r="S6" s="193"/>
      <c r="T6" s="193"/>
    </row>
    <row r="7" spans="1:27" s="12" customFormat="1" ht="18.75" x14ac:dyDescent="0.2">
      <c r="E7" s="367" t="s">
        <v>10</v>
      </c>
      <c r="F7" s="367"/>
      <c r="G7" s="367"/>
      <c r="H7" s="367"/>
      <c r="I7" s="367"/>
      <c r="J7" s="367"/>
      <c r="K7" s="367"/>
      <c r="L7" s="367"/>
      <c r="M7" s="367"/>
      <c r="N7" s="367"/>
      <c r="O7" s="367"/>
      <c r="P7" s="367"/>
      <c r="Q7" s="367"/>
      <c r="R7" s="367"/>
      <c r="S7" s="367"/>
      <c r="T7" s="367"/>
      <c r="U7" s="367"/>
      <c r="V7" s="367"/>
      <c r="W7" s="367"/>
      <c r="X7" s="367"/>
      <c r="Y7" s="3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5" t="str">
        <f>'1. паспорт местоположение'!A9</f>
        <v>Акционерное общество "Янтарьэнерго" ДЗО  ПАО "Россети"</v>
      </c>
      <c r="F9" s="395"/>
      <c r="G9" s="395"/>
      <c r="H9" s="395"/>
      <c r="I9" s="395"/>
      <c r="J9" s="395"/>
      <c r="K9" s="395"/>
      <c r="L9" s="395"/>
      <c r="M9" s="395"/>
      <c r="N9" s="395"/>
      <c r="O9" s="395"/>
      <c r="P9" s="395"/>
      <c r="Q9" s="395"/>
      <c r="R9" s="395"/>
      <c r="S9" s="395"/>
      <c r="T9" s="395"/>
      <c r="U9" s="395"/>
      <c r="V9" s="395"/>
      <c r="W9" s="395"/>
      <c r="X9" s="395"/>
      <c r="Y9" s="395"/>
    </row>
    <row r="10" spans="1:27" s="12" customFormat="1" ht="18.75" customHeight="1" x14ac:dyDescent="0.2">
      <c r="E10" s="364" t="s">
        <v>9</v>
      </c>
      <c r="F10" s="364"/>
      <c r="G10" s="364"/>
      <c r="H10" s="364"/>
      <c r="I10" s="364"/>
      <c r="J10" s="364"/>
      <c r="K10" s="364"/>
      <c r="L10" s="364"/>
      <c r="M10" s="364"/>
      <c r="N10" s="364"/>
      <c r="O10" s="364"/>
      <c r="P10" s="364"/>
      <c r="Q10" s="364"/>
      <c r="R10" s="364"/>
      <c r="S10" s="364"/>
      <c r="T10" s="364"/>
      <c r="U10" s="364"/>
      <c r="V10" s="364"/>
      <c r="W10" s="364"/>
      <c r="X10" s="364"/>
      <c r="Y10" s="3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5" t="str">
        <f>'1. паспорт местоположение'!A12</f>
        <v>G_3051</v>
      </c>
      <c r="F12" s="395"/>
      <c r="G12" s="395"/>
      <c r="H12" s="395"/>
      <c r="I12" s="395"/>
      <c r="J12" s="395"/>
      <c r="K12" s="395"/>
      <c r="L12" s="395"/>
      <c r="M12" s="395"/>
      <c r="N12" s="395"/>
      <c r="O12" s="395"/>
      <c r="P12" s="395"/>
      <c r="Q12" s="395"/>
      <c r="R12" s="395"/>
      <c r="S12" s="395"/>
      <c r="T12" s="395"/>
      <c r="U12" s="395"/>
      <c r="V12" s="395"/>
      <c r="W12" s="395"/>
      <c r="X12" s="395"/>
      <c r="Y12" s="395"/>
    </row>
    <row r="13" spans="1:27" s="12" customFormat="1" ht="18.75" customHeight="1" x14ac:dyDescent="0.2">
      <c r="E13" s="364" t="s">
        <v>8</v>
      </c>
      <c r="F13" s="364"/>
      <c r="G13" s="364"/>
      <c r="H13" s="364"/>
      <c r="I13" s="364"/>
      <c r="J13" s="364"/>
      <c r="K13" s="364"/>
      <c r="L13" s="364"/>
      <c r="M13" s="364"/>
      <c r="N13" s="364"/>
      <c r="O13" s="364"/>
      <c r="P13" s="364"/>
      <c r="Q13" s="364"/>
      <c r="R13" s="364"/>
      <c r="S13" s="364"/>
      <c r="T13" s="364"/>
      <c r="U13" s="364"/>
      <c r="V13" s="364"/>
      <c r="W13" s="364"/>
      <c r="X13" s="364"/>
      <c r="Y13" s="3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95" t="str">
        <f>'1. паспорт местоположение'!A15</f>
        <v>Строительство КТПн 10/0.4 кВ в п.Б.Исаково, двух КЛ 10 кВ от КТПн 10/0.4 кВ до КТП 10/0.4 кВ (новой, ООО "Глория" по пр.Московский - ул.Кутаисская) в г.Калининграде</v>
      </c>
      <c r="F15" s="395"/>
      <c r="G15" s="395"/>
      <c r="H15" s="395"/>
      <c r="I15" s="395"/>
      <c r="J15" s="395"/>
      <c r="K15" s="395"/>
      <c r="L15" s="395"/>
      <c r="M15" s="395"/>
      <c r="N15" s="395"/>
      <c r="O15" s="395"/>
      <c r="P15" s="395"/>
      <c r="Q15" s="395"/>
      <c r="R15" s="395"/>
      <c r="S15" s="395"/>
      <c r="T15" s="395"/>
      <c r="U15" s="395"/>
      <c r="V15" s="395"/>
      <c r="W15" s="395"/>
      <c r="X15" s="395"/>
      <c r="Y15" s="395"/>
    </row>
    <row r="16" spans="1:27" s="3" customFormat="1" ht="15" customHeight="1" x14ac:dyDescent="0.2">
      <c r="E16" s="364" t="s">
        <v>7</v>
      </c>
      <c r="F16" s="364"/>
      <c r="G16" s="364"/>
      <c r="H16" s="364"/>
      <c r="I16" s="364"/>
      <c r="J16" s="364"/>
      <c r="K16" s="364"/>
      <c r="L16" s="364"/>
      <c r="M16" s="364"/>
      <c r="N16" s="364"/>
      <c r="O16" s="364"/>
      <c r="P16" s="364"/>
      <c r="Q16" s="364"/>
      <c r="R16" s="364"/>
      <c r="S16" s="364"/>
      <c r="T16" s="364"/>
      <c r="U16" s="364"/>
      <c r="V16" s="364"/>
      <c r="W16" s="364"/>
      <c r="X16" s="364"/>
      <c r="Y16" s="3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515</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65" customFormat="1" ht="21" customHeight="1" x14ac:dyDescent="0.25"/>
    <row r="21" spans="1:27" ht="15.75" customHeight="1" x14ac:dyDescent="0.25">
      <c r="A21" s="419" t="s">
        <v>6</v>
      </c>
      <c r="B21" s="421" t="s">
        <v>522</v>
      </c>
      <c r="C21" s="422"/>
      <c r="D21" s="421" t="s">
        <v>524</v>
      </c>
      <c r="E21" s="422"/>
      <c r="F21" s="404" t="s">
        <v>102</v>
      </c>
      <c r="G21" s="406"/>
      <c r="H21" s="406"/>
      <c r="I21" s="405"/>
      <c r="J21" s="419" t="s">
        <v>525</v>
      </c>
      <c r="K21" s="421" t="s">
        <v>526</v>
      </c>
      <c r="L21" s="422"/>
      <c r="M21" s="421" t="s">
        <v>527</v>
      </c>
      <c r="N21" s="422"/>
      <c r="O21" s="421" t="s">
        <v>514</v>
      </c>
      <c r="P21" s="422"/>
      <c r="Q21" s="421" t="s">
        <v>135</v>
      </c>
      <c r="R21" s="422"/>
      <c r="S21" s="419" t="s">
        <v>134</v>
      </c>
      <c r="T21" s="419" t="s">
        <v>528</v>
      </c>
      <c r="U21" s="419" t="s">
        <v>523</v>
      </c>
      <c r="V21" s="421" t="s">
        <v>133</v>
      </c>
      <c r="W21" s="422"/>
      <c r="X21" s="404" t="s">
        <v>125</v>
      </c>
      <c r="Y21" s="406"/>
      <c r="Z21" s="404" t="s">
        <v>124</v>
      </c>
      <c r="AA21" s="406"/>
    </row>
    <row r="22" spans="1:27" ht="216" customHeight="1" x14ac:dyDescent="0.25">
      <c r="A22" s="425"/>
      <c r="B22" s="423"/>
      <c r="C22" s="424"/>
      <c r="D22" s="423"/>
      <c r="E22" s="424"/>
      <c r="F22" s="404" t="s">
        <v>132</v>
      </c>
      <c r="G22" s="405"/>
      <c r="H22" s="404" t="s">
        <v>131</v>
      </c>
      <c r="I22" s="405"/>
      <c r="J22" s="420"/>
      <c r="K22" s="423"/>
      <c r="L22" s="424"/>
      <c r="M22" s="423"/>
      <c r="N22" s="424"/>
      <c r="O22" s="423"/>
      <c r="P22" s="424"/>
      <c r="Q22" s="423"/>
      <c r="R22" s="424"/>
      <c r="S22" s="420"/>
      <c r="T22" s="420"/>
      <c r="U22" s="420"/>
      <c r="V22" s="423"/>
      <c r="W22" s="424"/>
      <c r="X22" s="127" t="s">
        <v>123</v>
      </c>
      <c r="Y22" s="127" t="s">
        <v>512</v>
      </c>
      <c r="Z22" s="127" t="s">
        <v>122</v>
      </c>
      <c r="AA22" s="127" t="s">
        <v>121</v>
      </c>
    </row>
    <row r="23" spans="1:27" ht="60" customHeight="1" x14ac:dyDescent="0.25">
      <c r="A23" s="420"/>
      <c r="B23" s="187" t="s">
        <v>119</v>
      </c>
      <c r="C23" s="187" t="s">
        <v>120</v>
      </c>
      <c r="D23" s="128" t="s">
        <v>119</v>
      </c>
      <c r="E23" s="128" t="s">
        <v>120</v>
      </c>
      <c r="F23" s="128" t="s">
        <v>119</v>
      </c>
      <c r="G23" s="128" t="s">
        <v>120</v>
      </c>
      <c r="H23" s="128" t="s">
        <v>119</v>
      </c>
      <c r="I23" s="128" t="s">
        <v>120</v>
      </c>
      <c r="J23" s="128" t="s">
        <v>119</v>
      </c>
      <c r="K23" s="128" t="s">
        <v>119</v>
      </c>
      <c r="L23" s="128" t="s">
        <v>120</v>
      </c>
      <c r="M23" s="128" t="s">
        <v>119</v>
      </c>
      <c r="N23" s="128" t="s">
        <v>120</v>
      </c>
      <c r="O23" s="128" t="s">
        <v>119</v>
      </c>
      <c r="P23" s="128" t="s">
        <v>120</v>
      </c>
      <c r="Q23" s="128" t="s">
        <v>119</v>
      </c>
      <c r="R23" s="128" t="s">
        <v>120</v>
      </c>
      <c r="S23" s="128" t="s">
        <v>119</v>
      </c>
      <c r="T23" s="128" t="s">
        <v>119</v>
      </c>
      <c r="U23" s="128" t="s">
        <v>119</v>
      </c>
      <c r="V23" s="128" t="s">
        <v>119</v>
      </c>
      <c r="W23" s="128" t="s">
        <v>120</v>
      </c>
      <c r="X23" s="128" t="s">
        <v>119</v>
      </c>
      <c r="Y23" s="128" t="s">
        <v>119</v>
      </c>
      <c r="Z23" s="127" t="s">
        <v>119</v>
      </c>
      <c r="AA23" s="127" t="s">
        <v>119</v>
      </c>
    </row>
    <row r="24" spans="1:27"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518" customFormat="1" ht="24" customHeight="1" x14ac:dyDescent="0.25">
      <c r="A25" s="68"/>
      <c r="B25" s="68"/>
      <c r="C25" s="68"/>
      <c r="D25" s="68"/>
      <c r="E25" s="516"/>
      <c r="F25" s="516"/>
      <c r="G25" s="68" t="s">
        <v>738</v>
      </c>
      <c r="H25" s="68"/>
      <c r="I25" s="68" t="s">
        <v>738</v>
      </c>
      <c r="J25" s="66"/>
      <c r="K25" s="66"/>
      <c r="L25" s="517"/>
      <c r="M25" s="517"/>
      <c r="N25" s="515">
        <v>120</v>
      </c>
      <c r="O25" s="515"/>
      <c r="P25" s="515" t="s">
        <v>739</v>
      </c>
      <c r="Q25" s="515"/>
      <c r="R25" s="68">
        <v>2.0329999999999999</v>
      </c>
      <c r="S25" s="66"/>
      <c r="T25" s="66"/>
      <c r="U25" s="66"/>
      <c r="V25" s="66"/>
      <c r="W25" s="515"/>
      <c r="X25" s="68"/>
      <c r="Y25" s="68"/>
      <c r="Z25" s="68"/>
      <c r="AA25" s="68"/>
    </row>
    <row r="26" spans="1:27" ht="3" customHeight="1" x14ac:dyDescent="0.25">
      <c r="X26" s="129"/>
      <c r="Y26" s="130"/>
      <c r="Z26" s="58"/>
      <c r="AA26" s="58"/>
    </row>
    <row r="27" spans="1:27" s="63" customFormat="1" ht="12.75" x14ac:dyDescent="0.2">
      <c r="A27" s="64"/>
      <c r="B27" s="64"/>
      <c r="C27" s="64"/>
      <c r="E27" s="64"/>
      <c r="X27" s="131"/>
      <c r="Y27" s="131"/>
      <c r="Z27" s="131"/>
      <c r="AA27" s="131"/>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3" t="str">
        <f>'1. паспорт местоположение'!A5:C5</f>
        <v>Год раскрытия информации: 2016 год</v>
      </c>
      <c r="B5" s="363"/>
      <c r="C5" s="363"/>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row>
    <row r="6" spans="1:29" s="12" customFormat="1" ht="18.75" x14ac:dyDescent="0.3">
      <c r="A6" s="17"/>
      <c r="E6" s="16"/>
      <c r="F6" s="16"/>
      <c r="G6" s="15"/>
    </row>
    <row r="7" spans="1:29" s="12" customFormat="1" ht="18.75" x14ac:dyDescent="0.2">
      <c r="A7" s="367" t="s">
        <v>10</v>
      </c>
      <c r="B7" s="367"/>
      <c r="C7" s="367"/>
      <c r="D7" s="13"/>
      <c r="E7" s="13"/>
      <c r="F7" s="13"/>
      <c r="G7" s="13"/>
      <c r="H7" s="13"/>
      <c r="I7" s="13"/>
      <c r="J7" s="13"/>
      <c r="K7" s="13"/>
      <c r="L7" s="13"/>
      <c r="M7" s="13"/>
      <c r="N7" s="13"/>
      <c r="O7" s="13"/>
      <c r="P7" s="13"/>
      <c r="Q7" s="13"/>
      <c r="R7" s="13"/>
      <c r="S7" s="13"/>
      <c r="T7" s="13"/>
      <c r="U7" s="13"/>
    </row>
    <row r="8" spans="1:29" s="12" customFormat="1" ht="18.75" x14ac:dyDescent="0.2">
      <c r="A8" s="367"/>
      <c r="B8" s="367"/>
      <c r="C8" s="367"/>
      <c r="D8" s="14"/>
      <c r="E8" s="14"/>
      <c r="F8" s="14"/>
      <c r="G8" s="14"/>
      <c r="H8" s="13"/>
      <c r="I8" s="13"/>
      <c r="J8" s="13"/>
      <c r="K8" s="13"/>
      <c r="L8" s="13"/>
      <c r="M8" s="13"/>
      <c r="N8" s="13"/>
      <c r="O8" s="13"/>
      <c r="P8" s="13"/>
      <c r="Q8" s="13"/>
      <c r="R8" s="13"/>
      <c r="S8" s="13"/>
      <c r="T8" s="13"/>
      <c r="U8" s="13"/>
    </row>
    <row r="9" spans="1:29" s="12" customFormat="1" ht="18.75" x14ac:dyDescent="0.2">
      <c r="A9" s="395" t="str">
        <f>'1. паспорт местоположение'!A9:C9</f>
        <v>Акционерное общество "Янтарьэнерго" ДЗО  ПАО "Россети"</v>
      </c>
      <c r="B9" s="395"/>
      <c r="C9" s="395"/>
      <c r="D9" s="8"/>
      <c r="E9" s="8"/>
      <c r="F9" s="8"/>
      <c r="G9" s="8"/>
      <c r="H9" s="13"/>
      <c r="I9" s="13"/>
      <c r="J9" s="13"/>
      <c r="K9" s="13"/>
      <c r="L9" s="13"/>
      <c r="M9" s="13"/>
      <c r="N9" s="13"/>
      <c r="O9" s="13"/>
      <c r="P9" s="13"/>
      <c r="Q9" s="13"/>
      <c r="R9" s="13"/>
      <c r="S9" s="13"/>
      <c r="T9" s="13"/>
      <c r="U9" s="13"/>
    </row>
    <row r="10" spans="1:29" s="12" customFormat="1" ht="18.75" x14ac:dyDescent="0.2">
      <c r="A10" s="364" t="s">
        <v>9</v>
      </c>
      <c r="B10" s="364"/>
      <c r="C10" s="364"/>
      <c r="D10" s="6"/>
      <c r="E10" s="6"/>
      <c r="F10" s="6"/>
      <c r="G10" s="6"/>
      <c r="H10" s="13"/>
      <c r="I10" s="13"/>
      <c r="J10" s="13"/>
      <c r="K10" s="13"/>
      <c r="L10" s="13"/>
      <c r="M10" s="13"/>
      <c r="N10" s="13"/>
      <c r="O10" s="13"/>
      <c r="P10" s="13"/>
      <c r="Q10" s="13"/>
      <c r="R10" s="13"/>
      <c r="S10" s="13"/>
      <c r="T10" s="13"/>
      <c r="U10" s="13"/>
    </row>
    <row r="11" spans="1:29" s="12" customFormat="1" ht="18.75" x14ac:dyDescent="0.2">
      <c r="A11" s="367"/>
      <c r="B11" s="367"/>
      <c r="C11" s="367"/>
      <c r="D11" s="14"/>
      <c r="E11" s="14"/>
      <c r="F11" s="14"/>
      <c r="G11" s="14"/>
      <c r="H11" s="13"/>
      <c r="I11" s="13"/>
      <c r="J11" s="13"/>
      <c r="K11" s="13"/>
      <c r="L11" s="13"/>
      <c r="M11" s="13"/>
      <c r="N11" s="13"/>
      <c r="O11" s="13"/>
      <c r="P11" s="13"/>
      <c r="Q11" s="13"/>
      <c r="R11" s="13"/>
      <c r="S11" s="13"/>
      <c r="T11" s="13"/>
      <c r="U11" s="13"/>
    </row>
    <row r="12" spans="1:29" s="12" customFormat="1" ht="18.75" x14ac:dyDescent="0.2">
      <c r="A12" s="395" t="str">
        <f>'1. паспорт местоположение'!A12:C12</f>
        <v>G_3051</v>
      </c>
      <c r="B12" s="395"/>
      <c r="C12" s="395"/>
      <c r="D12" s="8"/>
      <c r="E12" s="8"/>
      <c r="F12" s="8"/>
      <c r="G12" s="8"/>
      <c r="H12" s="13"/>
      <c r="I12" s="13"/>
      <c r="J12" s="13"/>
      <c r="K12" s="13"/>
      <c r="L12" s="13"/>
      <c r="M12" s="13"/>
      <c r="N12" s="13"/>
      <c r="O12" s="13"/>
      <c r="P12" s="13"/>
      <c r="Q12" s="13"/>
      <c r="R12" s="13"/>
      <c r="S12" s="13"/>
      <c r="T12" s="13"/>
      <c r="U12" s="13"/>
    </row>
    <row r="13" spans="1:29" s="12" customFormat="1" ht="18.75" x14ac:dyDescent="0.2">
      <c r="A13" s="364" t="s">
        <v>8</v>
      </c>
      <c r="B13" s="364"/>
      <c r="C13" s="3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99"/>
      <c r="B14" s="399"/>
      <c r="C14" s="399"/>
      <c r="D14" s="10"/>
      <c r="E14" s="10"/>
      <c r="F14" s="10"/>
      <c r="G14" s="10"/>
      <c r="H14" s="10"/>
      <c r="I14" s="10"/>
      <c r="J14" s="10"/>
      <c r="K14" s="10"/>
      <c r="L14" s="10"/>
      <c r="M14" s="10"/>
      <c r="N14" s="10"/>
      <c r="O14" s="10"/>
      <c r="P14" s="10"/>
      <c r="Q14" s="10"/>
      <c r="R14" s="10"/>
      <c r="S14" s="10"/>
      <c r="T14" s="10"/>
      <c r="U14" s="10"/>
    </row>
    <row r="15" spans="1:29" s="3" customFormat="1" ht="12" x14ac:dyDescent="0.2">
      <c r="A15" s="395" t="str">
        <f>'1. паспорт местоположение'!A15</f>
        <v>Строительство КТПн 10/0.4 кВ в п.Б.Исаково, двух КЛ 10 кВ от КТПн 10/0.4 кВ до КТП 10/0.4 кВ (новой, ООО "Глория" по пр.Московский - ул.Кутаисская) в г.Калининграде</v>
      </c>
      <c r="B15" s="395"/>
      <c r="C15" s="395"/>
      <c r="D15" s="8"/>
      <c r="E15" s="8"/>
      <c r="F15" s="8"/>
      <c r="G15" s="8"/>
      <c r="H15" s="8"/>
      <c r="I15" s="8"/>
      <c r="J15" s="8"/>
      <c r="K15" s="8"/>
      <c r="L15" s="8"/>
      <c r="M15" s="8"/>
      <c r="N15" s="8"/>
      <c r="O15" s="8"/>
      <c r="P15" s="8"/>
      <c r="Q15" s="8"/>
      <c r="R15" s="8"/>
      <c r="S15" s="8"/>
      <c r="T15" s="8"/>
      <c r="U15" s="8"/>
    </row>
    <row r="16" spans="1:29" s="3" customFormat="1" ht="15" customHeight="1" x14ac:dyDescent="0.2">
      <c r="A16" s="364" t="s">
        <v>7</v>
      </c>
      <c r="B16" s="364"/>
      <c r="C16" s="364"/>
      <c r="D16" s="6"/>
      <c r="E16" s="6"/>
      <c r="F16" s="6"/>
      <c r="G16" s="6"/>
      <c r="H16" s="6"/>
      <c r="I16" s="6"/>
      <c r="J16" s="6"/>
      <c r="K16" s="6"/>
      <c r="L16" s="6"/>
      <c r="M16" s="6"/>
      <c r="N16" s="6"/>
      <c r="O16" s="6"/>
      <c r="P16" s="6"/>
      <c r="Q16" s="6"/>
      <c r="R16" s="6"/>
      <c r="S16" s="6"/>
      <c r="T16" s="6"/>
      <c r="U16" s="6"/>
    </row>
    <row r="17" spans="1:21" s="3" customFormat="1" ht="15" customHeight="1" x14ac:dyDescent="0.2">
      <c r="A17" s="397"/>
      <c r="B17" s="397"/>
      <c r="C17" s="397"/>
      <c r="D17" s="4"/>
      <c r="E17" s="4"/>
      <c r="F17" s="4"/>
      <c r="G17" s="4"/>
      <c r="H17" s="4"/>
      <c r="I17" s="4"/>
      <c r="J17" s="4"/>
      <c r="K17" s="4"/>
      <c r="L17" s="4"/>
      <c r="M17" s="4"/>
      <c r="N17" s="4"/>
      <c r="O17" s="4"/>
      <c r="P17" s="4"/>
      <c r="Q17" s="4"/>
      <c r="R17" s="4"/>
    </row>
    <row r="18" spans="1:21" s="3" customFormat="1" ht="27.75" customHeight="1" x14ac:dyDescent="0.2">
      <c r="A18" s="365" t="s">
        <v>507</v>
      </c>
      <c r="B18" s="365"/>
      <c r="C18" s="3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520</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601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row>
    <row r="6" spans="1:28"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84"/>
      <c r="AB6" s="184"/>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84"/>
      <c r="AB7" s="184"/>
    </row>
    <row r="8" spans="1:28" x14ac:dyDescent="0.25">
      <c r="A8" s="395" t="str">
        <f>'1. паспорт местоположение'!A9</f>
        <v>Акционерное общество "Янтарьэнерго" ДЗО  ПАО "Россети"</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185"/>
      <c r="AB8" s="185"/>
    </row>
    <row r="9" spans="1:28" ht="15.75"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86"/>
      <c r="AB9" s="186"/>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84"/>
      <c r="AB10" s="184"/>
    </row>
    <row r="11" spans="1:28" x14ac:dyDescent="0.25">
      <c r="A11" s="395" t="str">
        <f>'1. паспорт местоположение'!A12:C12</f>
        <v>G_3051</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185"/>
      <c r="AB11" s="185"/>
    </row>
    <row r="12" spans="1:28" ht="15.75"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86"/>
      <c r="AB12" s="186"/>
    </row>
    <row r="13" spans="1:28" ht="18.75" x14ac:dyDescent="0.25">
      <c r="A13" s="399"/>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11"/>
      <c r="AB13" s="11"/>
    </row>
    <row r="14" spans="1:28" x14ac:dyDescent="0.25">
      <c r="A14" s="395" t="str">
        <f>'1. паспорт местоположение'!A15</f>
        <v>Строительство КТПн 10/0.4 кВ в п.Б.Исаково, двух КЛ 10 кВ от КТПн 10/0.4 кВ до КТП 10/0.4 кВ (новой, ООО "Глория" по пр.Московский - ул.Кутаисская) в г.Калининграде</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185"/>
      <c r="AB14" s="185"/>
    </row>
    <row r="15" spans="1:28" ht="15.75"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86"/>
      <c r="AB15" s="186"/>
    </row>
    <row r="16" spans="1:28"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195"/>
      <c r="AB16" s="195"/>
    </row>
    <row r="17" spans="1:2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195"/>
      <c r="AB17" s="195"/>
    </row>
    <row r="18" spans="1:28"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195"/>
      <c r="AB18" s="195"/>
    </row>
    <row r="19" spans="1:2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195"/>
      <c r="AB19" s="195"/>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96"/>
      <c r="AB20" s="196"/>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96"/>
      <c r="AB21" s="196"/>
    </row>
    <row r="22" spans="1:28" x14ac:dyDescent="0.25">
      <c r="A22" s="428" t="s">
        <v>539</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97"/>
      <c r="AB22" s="197"/>
    </row>
    <row r="23" spans="1:28" ht="32.25" customHeight="1" x14ac:dyDescent="0.25">
      <c r="A23" s="430" t="s">
        <v>388</v>
      </c>
      <c r="B23" s="431"/>
      <c r="C23" s="431"/>
      <c r="D23" s="431"/>
      <c r="E23" s="431"/>
      <c r="F23" s="431"/>
      <c r="G23" s="431"/>
      <c r="H23" s="431"/>
      <c r="I23" s="431"/>
      <c r="J23" s="431"/>
      <c r="K23" s="431"/>
      <c r="L23" s="432"/>
      <c r="M23" s="429" t="s">
        <v>389</v>
      </c>
      <c r="N23" s="429"/>
      <c r="O23" s="429"/>
      <c r="P23" s="429"/>
      <c r="Q23" s="429"/>
      <c r="R23" s="429"/>
      <c r="S23" s="429"/>
      <c r="T23" s="429"/>
      <c r="U23" s="429"/>
      <c r="V23" s="429"/>
      <c r="W23" s="429"/>
      <c r="X23" s="429"/>
      <c r="Y23" s="429"/>
      <c r="Z23" s="429"/>
    </row>
    <row r="24" spans="1:28" ht="151.5" customHeight="1" x14ac:dyDescent="0.25">
      <c r="A24" s="124" t="s">
        <v>247</v>
      </c>
      <c r="B24" s="125" t="s">
        <v>276</v>
      </c>
      <c r="C24" s="124" t="s">
        <v>382</v>
      </c>
      <c r="D24" s="124" t="s">
        <v>248</v>
      </c>
      <c r="E24" s="124" t="s">
        <v>383</v>
      </c>
      <c r="F24" s="124" t="s">
        <v>385</v>
      </c>
      <c r="G24" s="124" t="s">
        <v>384</v>
      </c>
      <c r="H24" s="124" t="s">
        <v>249</v>
      </c>
      <c r="I24" s="124" t="s">
        <v>386</v>
      </c>
      <c r="J24" s="124" t="s">
        <v>281</v>
      </c>
      <c r="K24" s="125" t="s">
        <v>275</v>
      </c>
      <c r="L24" s="125" t="s">
        <v>250</v>
      </c>
      <c r="M24" s="126" t="s">
        <v>295</v>
      </c>
      <c r="N24" s="125" t="s">
        <v>550</v>
      </c>
      <c r="O24" s="124" t="s">
        <v>292</v>
      </c>
      <c r="P24" s="124" t="s">
        <v>293</v>
      </c>
      <c r="Q24" s="124" t="s">
        <v>291</v>
      </c>
      <c r="R24" s="124" t="s">
        <v>249</v>
      </c>
      <c r="S24" s="124" t="s">
        <v>290</v>
      </c>
      <c r="T24" s="124" t="s">
        <v>289</v>
      </c>
      <c r="U24" s="124" t="s">
        <v>381</v>
      </c>
      <c r="V24" s="124" t="s">
        <v>291</v>
      </c>
      <c r="W24" s="133" t="s">
        <v>274</v>
      </c>
      <c r="X24" s="133" t="s">
        <v>306</v>
      </c>
      <c r="Y24" s="133" t="s">
        <v>307</v>
      </c>
      <c r="Z24" s="135" t="s">
        <v>304</v>
      </c>
    </row>
    <row r="25" spans="1:28" ht="16.5" customHeight="1" x14ac:dyDescent="0.25">
      <c r="A25" s="124">
        <v>1</v>
      </c>
      <c r="B25" s="125">
        <v>2</v>
      </c>
      <c r="C25" s="124">
        <v>3</v>
      </c>
      <c r="D25" s="125">
        <v>4</v>
      </c>
      <c r="E25" s="124">
        <v>5</v>
      </c>
      <c r="F25" s="125">
        <v>6</v>
      </c>
      <c r="G25" s="124">
        <v>7</v>
      </c>
      <c r="H25" s="125">
        <v>8</v>
      </c>
      <c r="I25" s="124">
        <v>9</v>
      </c>
      <c r="J25" s="125">
        <v>10</v>
      </c>
      <c r="K25" s="198">
        <v>11</v>
      </c>
      <c r="L25" s="125">
        <v>12</v>
      </c>
      <c r="M25" s="198">
        <v>13</v>
      </c>
      <c r="N25" s="125">
        <v>14</v>
      </c>
      <c r="O25" s="198">
        <v>15</v>
      </c>
      <c r="P25" s="125">
        <v>16</v>
      </c>
      <c r="Q25" s="198">
        <v>17</v>
      </c>
      <c r="R25" s="125">
        <v>18</v>
      </c>
      <c r="S25" s="198">
        <v>19</v>
      </c>
      <c r="T25" s="125">
        <v>20</v>
      </c>
      <c r="U25" s="198">
        <v>21</v>
      </c>
      <c r="V25" s="125">
        <v>22</v>
      </c>
      <c r="W25" s="198">
        <v>23</v>
      </c>
      <c r="X25" s="125">
        <v>24</v>
      </c>
      <c r="Y25" s="198">
        <v>25</v>
      </c>
      <c r="Z25" s="125">
        <v>26</v>
      </c>
    </row>
    <row r="26" spans="1:28" ht="45.75" customHeight="1" x14ac:dyDescent="0.25">
      <c r="A26" s="117" t="s">
        <v>366</v>
      </c>
      <c r="B26" s="123"/>
      <c r="C26" s="119" t="s">
        <v>368</v>
      </c>
      <c r="D26" s="119" t="s">
        <v>369</v>
      </c>
      <c r="E26" s="119" t="s">
        <v>370</v>
      </c>
      <c r="F26" s="119" t="s">
        <v>286</v>
      </c>
      <c r="G26" s="119" t="s">
        <v>371</v>
      </c>
      <c r="H26" s="119" t="s">
        <v>249</v>
      </c>
      <c r="I26" s="119" t="s">
        <v>372</v>
      </c>
      <c r="J26" s="119" t="s">
        <v>373</v>
      </c>
      <c r="K26" s="116"/>
      <c r="L26" s="120" t="s">
        <v>272</v>
      </c>
      <c r="M26" s="122" t="s">
        <v>288</v>
      </c>
      <c r="N26" s="116"/>
      <c r="O26" s="116"/>
      <c r="P26" s="116"/>
      <c r="Q26" s="116"/>
      <c r="R26" s="116"/>
      <c r="S26" s="116"/>
      <c r="T26" s="116"/>
      <c r="U26" s="116"/>
      <c r="V26" s="116"/>
      <c r="W26" s="116"/>
      <c r="X26" s="116"/>
      <c r="Y26" s="116"/>
      <c r="Z26" s="118" t="s">
        <v>305</v>
      </c>
    </row>
    <row r="27" spans="1:28" x14ac:dyDescent="0.25">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x14ac:dyDescent="0.25">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x14ac:dyDescent="0.25">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x14ac:dyDescent="0.25">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367</v>
      </c>
      <c r="B32" s="123"/>
      <c r="C32" s="119" t="s">
        <v>374</v>
      </c>
      <c r="D32" s="119" t="s">
        <v>375</v>
      </c>
      <c r="E32" s="119" t="s">
        <v>376</v>
      </c>
      <c r="F32" s="119" t="s">
        <v>377</v>
      </c>
      <c r="G32" s="119" t="s">
        <v>378</v>
      </c>
      <c r="H32" s="119" t="s">
        <v>249</v>
      </c>
      <c r="I32" s="119" t="s">
        <v>379</v>
      </c>
      <c r="J32" s="119" t="s">
        <v>380</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3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194"/>
      <c r="Q5" s="194"/>
      <c r="R5" s="194"/>
      <c r="S5" s="194"/>
      <c r="T5" s="194"/>
      <c r="U5" s="194"/>
      <c r="V5" s="194"/>
      <c r="W5" s="194"/>
      <c r="X5" s="194"/>
      <c r="Y5" s="194"/>
      <c r="Z5" s="194"/>
      <c r="AA5" s="194"/>
      <c r="AB5" s="194"/>
    </row>
    <row r="6" spans="1:28" s="12" customFormat="1" ht="18.75" x14ac:dyDescent="0.3">
      <c r="A6" s="17"/>
      <c r="B6" s="17"/>
      <c r="L6" s="15"/>
    </row>
    <row r="7" spans="1:28" s="12" customFormat="1" ht="18.75" x14ac:dyDescent="0.2">
      <c r="A7" s="367" t="s">
        <v>10</v>
      </c>
      <c r="B7" s="367"/>
      <c r="C7" s="367"/>
      <c r="D7" s="367"/>
      <c r="E7" s="367"/>
      <c r="F7" s="367"/>
      <c r="G7" s="367"/>
      <c r="H7" s="367"/>
      <c r="I7" s="367"/>
      <c r="J7" s="367"/>
      <c r="K7" s="367"/>
      <c r="L7" s="367"/>
      <c r="M7" s="367"/>
      <c r="N7" s="367"/>
      <c r="O7" s="367"/>
      <c r="P7" s="13"/>
      <c r="Q7" s="13"/>
      <c r="R7" s="13"/>
      <c r="S7" s="13"/>
      <c r="T7" s="13"/>
      <c r="U7" s="13"/>
      <c r="V7" s="13"/>
      <c r="W7" s="13"/>
      <c r="X7" s="13"/>
      <c r="Y7" s="13"/>
      <c r="Z7" s="13"/>
    </row>
    <row r="8" spans="1:28" s="12" customFormat="1" ht="18.75" x14ac:dyDescent="0.2">
      <c r="A8" s="367"/>
      <c r="B8" s="367"/>
      <c r="C8" s="367"/>
      <c r="D8" s="367"/>
      <c r="E8" s="367"/>
      <c r="F8" s="367"/>
      <c r="G8" s="367"/>
      <c r="H8" s="367"/>
      <c r="I8" s="367"/>
      <c r="J8" s="367"/>
      <c r="K8" s="367"/>
      <c r="L8" s="367"/>
      <c r="M8" s="367"/>
      <c r="N8" s="367"/>
      <c r="O8" s="367"/>
      <c r="P8" s="13"/>
      <c r="Q8" s="13"/>
      <c r="R8" s="13"/>
      <c r="S8" s="13"/>
      <c r="T8" s="13"/>
      <c r="U8" s="13"/>
      <c r="V8" s="13"/>
      <c r="W8" s="13"/>
      <c r="X8" s="13"/>
      <c r="Y8" s="13"/>
      <c r="Z8" s="13"/>
    </row>
    <row r="9" spans="1:28" s="12" customFormat="1" ht="18.75" x14ac:dyDescent="0.2">
      <c r="A9" s="395" t="str">
        <f>'1. паспорт местоположение'!A9:C9</f>
        <v>Акционерное общество "Янтарьэнерго" ДЗО  ПАО "Россети"</v>
      </c>
      <c r="B9" s="395"/>
      <c r="C9" s="395"/>
      <c r="D9" s="395"/>
      <c r="E9" s="395"/>
      <c r="F9" s="395"/>
      <c r="G9" s="395"/>
      <c r="H9" s="395"/>
      <c r="I9" s="395"/>
      <c r="J9" s="395"/>
      <c r="K9" s="395"/>
      <c r="L9" s="395"/>
      <c r="M9" s="395"/>
      <c r="N9" s="395"/>
      <c r="O9" s="395"/>
      <c r="P9" s="13"/>
      <c r="Q9" s="13"/>
      <c r="R9" s="13"/>
      <c r="S9" s="13"/>
      <c r="T9" s="13"/>
      <c r="U9" s="13"/>
      <c r="V9" s="13"/>
      <c r="W9" s="13"/>
      <c r="X9" s="13"/>
      <c r="Y9" s="13"/>
      <c r="Z9" s="13"/>
    </row>
    <row r="10" spans="1:28" s="12" customFormat="1" ht="18.75" x14ac:dyDescent="0.2">
      <c r="A10" s="364" t="s">
        <v>9</v>
      </c>
      <c r="B10" s="364"/>
      <c r="C10" s="364"/>
      <c r="D10" s="364"/>
      <c r="E10" s="364"/>
      <c r="F10" s="364"/>
      <c r="G10" s="364"/>
      <c r="H10" s="364"/>
      <c r="I10" s="364"/>
      <c r="J10" s="364"/>
      <c r="K10" s="364"/>
      <c r="L10" s="364"/>
      <c r="M10" s="364"/>
      <c r="N10" s="364"/>
      <c r="O10" s="364"/>
      <c r="P10" s="13"/>
      <c r="Q10" s="13"/>
      <c r="R10" s="13"/>
      <c r="S10" s="13"/>
      <c r="T10" s="13"/>
      <c r="U10" s="13"/>
      <c r="V10" s="13"/>
      <c r="W10" s="13"/>
      <c r="X10" s="13"/>
      <c r="Y10" s="13"/>
      <c r="Z10" s="13"/>
    </row>
    <row r="11" spans="1:28" s="12" customFormat="1" ht="18.75" x14ac:dyDescent="0.2">
      <c r="A11" s="367"/>
      <c r="B11" s="367"/>
      <c r="C11" s="367"/>
      <c r="D11" s="367"/>
      <c r="E11" s="367"/>
      <c r="F11" s="367"/>
      <c r="G11" s="367"/>
      <c r="H11" s="367"/>
      <c r="I11" s="367"/>
      <c r="J11" s="367"/>
      <c r="K11" s="367"/>
      <c r="L11" s="367"/>
      <c r="M11" s="367"/>
      <c r="N11" s="367"/>
      <c r="O11" s="367"/>
      <c r="P11" s="13"/>
      <c r="Q11" s="13"/>
      <c r="R11" s="13"/>
      <c r="S11" s="13"/>
      <c r="T11" s="13"/>
      <c r="U11" s="13"/>
      <c r="V11" s="13"/>
      <c r="W11" s="13"/>
      <c r="X11" s="13"/>
      <c r="Y11" s="13"/>
      <c r="Z11" s="13"/>
    </row>
    <row r="12" spans="1:28" s="12" customFormat="1" ht="18.75" x14ac:dyDescent="0.2">
      <c r="A12" s="395" t="str">
        <f>'1. паспорт местоположение'!A12:C12</f>
        <v>G_3051</v>
      </c>
      <c r="B12" s="395"/>
      <c r="C12" s="395"/>
      <c r="D12" s="395"/>
      <c r="E12" s="395"/>
      <c r="F12" s="395"/>
      <c r="G12" s="395"/>
      <c r="H12" s="395"/>
      <c r="I12" s="395"/>
      <c r="J12" s="395"/>
      <c r="K12" s="395"/>
      <c r="L12" s="395"/>
      <c r="M12" s="395"/>
      <c r="N12" s="395"/>
      <c r="O12" s="395"/>
      <c r="P12" s="13"/>
      <c r="Q12" s="13"/>
      <c r="R12" s="13"/>
      <c r="S12" s="13"/>
      <c r="T12" s="13"/>
      <c r="U12" s="13"/>
      <c r="V12" s="13"/>
      <c r="W12" s="13"/>
      <c r="X12" s="13"/>
      <c r="Y12" s="13"/>
      <c r="Z12" s="13"/>
    </row>
    <row r="13" spans="1:28" s="12" customFormat="1" ht="18.75" x14ac:dyDescent="0.2">
      <c r="A13" s="364" t="s">
        <v>8</v>
      </c>
      <c r="B13" s="364"/>
      <c r="C13" s="364"/>
      <c r="D13" s="364"/>
      <c r="E13" s="364"/>
      <c r="F13" s="364"/>
      <c r="G13" s="364"/>
      <c r="H13" s="364"/>
      <c r="I13" s="364"/>
      <c r="J13" s="364"/>
      <c r="K13" s="364"/>
      <c r="L13" s="364"/>
      <c r="M13" s="364"/>
      <c r="N13" s="364"/>
      <c r="O13" s="364"/>
      <c r="P13" s="13"/>
      <c r="Q13" s="13"/>
      <c r="R13" s="13"/>
      <c r="S13" s="13"/>
      <c r="T13" s="13"/>
      <c r="U13" s="13"/>
      <c r="V13" s="13"/>
      <c r="W13" s="13"/>
      <c r="X13" s="13"/>
      <c r="Y13" s="13"/>
      <c r="Z13" s="13"/>
    </row>
    <row r="14" spans="1:28" s="9" customFormat="1" ht="15.75" customHeight="1" x14ac:dyDescent="0.2">
      <c r="A14" s="399"/>
      <c r="B14" s="399"/>
      <c r="C14" s="399"/>
      <c r="D14" s="399"/>
      <c r="E14" s="399"/>
      <c r="F14" s="399"/>
      <c r="G14" s="399"/>
      <c r="H14" s="399"/>
      <c r="I14" s="399"/>
      <c r="J14" s="399"/>
      <c r="K14" s="399"/>
      <c r="L14" s="399"/>
      <c r="M14" s="399"/>
      <c r="N14" s="399"/>
      <c r="O14" s="399"/>
      <c r="P14" s="10"/>
      <c r="Q14" s="10"/>
      <c r="R14" s="10"/>
      <c r="S14" s="10"/>
      <c r="T14" s="10"/>
      <c r="U14" s="10"/>
      <c r="V14" s="10"/>
      <c r="W14" s="10"/>
      <c r="X14" s="10"/>
      <c r="Y14" s="10"/>
      <c r="Z14" s="10"/>
    </row>
    <row r="15" spans="1:28" s="3" customFormat="1" ht="12" x14ac:dyDescent="0.2">
      <c r="A15" s="395" t="str">
        <f>'1. паспорт местоположение'!A15</f>
        <v>Строительство КТПн 10/0.4 кВ в п.Б.Исаково, двух КЛ 10 кВ от КТПн 10/0.4 кВ до КТП 10/0.4 кВ (новой, ООО "Глория" по пр.Московский - ул.Кутаисская) в г.Калининграде</v>
      </c>
      <c r="B15" s="395"/>
      <c r="C15" s="395"/>
      <c r="D15" s="395"/>
      <c r="E15" s="395"/>
      <c r="F15" s="395"/>
      <c r="G15" s="395"/>
      <c r="H15" s="395"/>
      <c r="I15" s="395"/>
      <c r="J15" s="395"/>
      <c r="K15" s="395"/>
      <c r="L15" s="395"/>
      <c r="M15" s="395"/>
      <c r="N15" s="395"/>
      <c r="O15" s="395"/>
      <c r="P15" s="8"/>
      <c r="Q15" s="8"/>
      <c r="R15" s="8"/>
      <c r="S15" s="8"/>
      <c r="T15" s="8"/>
      <c r="U15" s="8"/>
      <c r="V15" s="8"/>
      <c r="W15" s="8"/>
      <c r="X15" s="8"/>
      <c r="Y15" s="8"/>
      <c r="Z15" s="8"/>
    </row>
    <row r="16" spans="1:28" s="3" customFormat="1" ht="15" customHeight="1" x14ac:dyDescent="0.2">
      <c r="A16" s="364" t="s">
        <v>7</v>
      </c>
      <c r="B16" s="364"/>
      <c r="C16" s="364"/>
      <c r="D16" s="364"/>
      <c r="E16" s="364"/>
      <c r="F16" s="364"/>
      <c r="G16" s="364"/>
      <c r="H16" s="364"/>
      <c r="I16" s="364"/>
      <c r="J16" s="364"/>
      <c r="K16" s="364"/>
      <c r="L16" s="364"/>
      <c r="M16" s="364"/>
      <c r="N16" s="364"/>
      <c r="O16" s="364"/>
      <c r="P16" s="6"/>
      <c r="Q16" s="6"/>
      <c r="R16" s="6"/>
      <c r="S16" s="6"/>
      <c r="T16" s="6"/>
      <c r="U16" s="6"/>
      <c r="V16" s="6"/>
      <c r="W16" s="6"/>
      <c r="X16" s="6"/>
      <c r="Y16" s="6"/>
      <c r="Z16" s="6"/>
    </row>
    <row r="17" spans="1:26" s="3" customFormat="1" ht="15" customHeight="1" x14ac:dyDescent="0.2">
      <c r="A17" s="397"/>
      <c r="B17" s="397"/>
      <c r="C17" s="397"/>
      <c r="D17" s="397"/>
      <c r="E17" s="397"/>
      <c r="F17" s="397"/>
      <c r="G17" s="397"/>
      <c r="H17" s="397"/>
      <c r="I17" s="397"/>
      <c r="J17" s="397"/>
      <c r="K17" s="397"/>
      <c r="L17" s="397"/>
      <c r="M17" s="397"/>
      <c r="N17" s="397"/>
      <c r="O17" s="397"/>
      <c r="P17" s="4"/>
      <c r="Q17" s="4"/>
      <c r="R17" s="4"/>
      <c r="S17" s="4"/>
      <c r="T17" s="4"/>
      <c r="U17" s="4"/>
      <c r="V17" s="4"/>
      <c r="W17" s="4"/>
    </row>
    <row r="18" spans="1:26" s="3" customFormat="1" ht="91.5" customHeight="1" x14ac:dyDescent="0.2">
      <c r="A18" s="433" t="s">
        <v>516</v>
      </c>
      <c r="B18" s="433"/>
      <c r="C18" s="433"/>
      <c r="D18" s="433"/>
      <c r="E18" s="433"/>
      <c r="F18" s="433"/>
      <c r="G18" s="433"/>
      <c r="H18" s="433"/>
      <c r="I18" s="433"/>
      <c r="J18" s="433"/>
      <c r="K18" s="433"/>
      <c r="L18" s="433"/>
      <c r="M18" s="433"/>
      <c r="N18" s="433"/>
      <c r="O18" s="433"/>
      <c r="P18" s="7"/>
      <c r="Q18" s="7"/>
      <c r="R18" s="7"/>
      <c r="S18" s="7"/>
      <c r="T18" s="7"/>
      <c r="U18" s="7"/>
      <c r="V18" s="7"/>
      <c r="W18" s="7"/>
      <c r="X18" s="7"/>
      <c r="Y18" s="7"/>
      <c r="Z18" s="7"/>
    </row>
    <row r="19" spans="1:26" s="3" customFormat="1" ht="78" customHeight="1" x14ac:dyDescent="0.2">
      <c r="A19" s="400" t="s">
        <v>6</v>
      </c>
      <c r="B19" s="400" t="s">
        <v>88</v>
      </c>
      <c r="C19" s="400" t="s">
        <v>87</v>
      </c>
      <c r="D19" s="400" t="s">
        <v>76</v>
      </c>
      <c r="E19" s="434" t="s">
        <v>86</v>
      </c>
      <c r="F19" s="435"/>
      <c r="G19" s="435"/>
      <c r="H19" s="435"/>
      <c r="I19" s="436"/>
      <c r="J19" s="400" t="s">
        <v>85</v>
      </c>
      <c r="K19" s="400"/>
      <c r="L19" s="400"/>
      <c r="M19" s="400"/>
      <c r="N19" s="400"/>
      <c r="O19" s="400"/>
      <c r="P19" s="4"/>
      <c r="Q19" s="4"/>
      <c r="R19" s="4"/>
      <c r="S19" s="4"/>
      <c r="T19" s="4"/>
      <c r="U19" s="4"/>
      <c r="V19" s="4"/>
      <c r="W19" s="4"/>
    </row>
    <row r="20" spans="1:26" s="3" customFormat="1" ht="51" customHeight="1" x14ac:dyDescent="0.2">
      <c r="A20" s="400"/>
      <c r="B20" s="400"/>
      <c r="C20" s="400"/>
      <c r="D20" s="400"/>
      <c r="E20" s="47" t="s">
        <v>84</v>
      </c>
      <c r="F20" s="47" t="s">
        <v>83</v>
      </c>
      <c r="G20" s="47" t="s">
        <v>82</v>
      </c>
      <c r="H20" s="47" t="s">
        <v>81</v>
      </c>
      <c r="I20" s="47" t="s">
        <v>80</v>
      </c>
      <c r="J20" s="47" t="s">
        <v>79</v>
      </c>
      <c r="K20" s="47" t="s">
        <v>5</v>
      </c>
      <c r="L20" s="55" t="s">
        <v>4</v>
      </c>
      <c r="M20" s="54" t="s">
        <v>245</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2" zoomScale="80" zoomScaleNormal="80" workbookViewId="0">
      <selection activeCell="A98" sqref="A98:XFD142"/>
    </sheetView>
  </sheetViews>
  <sheetFormatPr defaultColWidth="9.140625" defaultRowHeight="15.75" x14ac:dyDescent="0.2"/>
  <cols>
    <col min="1" max="1" width="61.7109375" style="218" customWidth="1"/>
    <col min="2" max="2" width="18.5703125" style="203" customWidth="1"/>
    <col min="3" max="12" width="16.85546875" style="203" customWidth="1"/>
    <col min="13" max="42" width="16.85546875" style="203" hidden="1" customWidth="1"/>
    <col min="43" max="45" width="16.85546875" style="204" hidden="1" customWidth="1"/>
    <col min="46" max="51" width="16.85546875" style="205" customWidth="1"/>
    <col min="52" max="256" width="9.140625" style="205"/>
    <col min="257" max="257" width="61.7109375" style="205" customWidth="1"/>
    <col min="258" max="258" width="18.5703125" style="205" customWidth="1"/>
    <col min="259" max="298" width="16.85546875" style="205" customWidth="1"/>
    <col min="299" max="300" width="18.5703125" style="205" customWidth="1"/>
    <col min="301" max="301" width="21.7109375" style="205" customWidth="1"/>
    <col min="302" max="512" width="9.140625" style="205"/>
    <col min="513" max="513" width="61.7109375" style="205" customWidth="1"/>
    <col min="514" max="514" width="18.5703125" style="205" customWidth="1"/>
    <col min="515" max="554" width="16.85546875" style="205" customWidth="1"/>
    <col min="555" max="556" width="18.5703125" style="205" customWidth="1"/>
    <col min="557" max="557" width="21.7109375" style="205" customWidth="1"/>
    <col min="558" max="768" width="9.140625" style="205"/>
    <col min="769" max="769" width="61.7109375" style="205" customWidth="1"/>
    <col min="770" max="770" width="18.5703125" style="205" customWidth="1"/>
    <col min="771" max="810" width="16.85546875" style="205" customWidth="1"/>
    <col min="811" max="812" width="18.5703125" style="205" customWidth="1"/>
    <col min="813" max="813" width="21.7109375" style="205" customWidth="1"/>
    <col min="814" max="1024" width="9.140625" style="205"/>
    <col min="1025" max="1025" width="61.7109375" style="205" customWidth="1"/>
    <col min="1026" max="1026" width="18.5703125" style="205" customWidth="1"/>
    <col min="1027" max="1066" width="16.85546875" style="205" customWidth="1"/>
    <col min="1067" max="1068" width="18.5703125" style="205" customWidth="1"/>
    <col min="1069" max="1069" width="21.7109375" style="205" customWidth="1"/>
    <col min="1070" max="1280" width="9.140625" style="205"/>
    <col min="1281" max="1281" width="61.7109375" style="205" customWidth="1"/>
    <col min="1282" max="1282" width="18.5703125" style="205" customWidth="1"/>
    <col min="1283" max="1322" width="16.85546875" style="205" customWidth="1"/>
    <col min="1323" max="1324" width="18.5703125" style="205" customWidth="1"/>
    <col min="1325" max="1325" width="21.7109375" style="205" customWidth="1"/>
    <col min="1326" max="1536" width="9.140625" style="205"/>
    <col min="1537" max="1537" width="61.7109375" style="205" customWidth="1"/>
    <col min="1538" max="1538" width="18.5703125" style="205" customWidth="1"/>
    <col min="1539" max="1578" width="16.85546875" style="205" customWidth="1"/>
    <col min="1579" max="1580" width="18.5703125" style="205" customWidth="1"/>
    <col min="1581" max="1581" width="21.7109375" style="205" customWidth="1"/>
    <col min="1582" max="1792" width="9.140625" style="205"/>
    <col min="1793" max="1793" width="61.7109375" style="205" customWidth="1"/>
    <col min="1794" max="1794" width="18.5703125" style="205" customWidth="1"/>
    <col min="1795" max="1834" width="16.85546875" style="205" customWidth="1"/>
    <col min="1835" max="1836" width="18.5703125" style="205" customWidth="1"/>
    <col min="1837" max="1837" width="21.7109375" style="205" customWidth="1"/>
    <col min="1838" max="2048" width="9.140625" style="205"/>
    <col min="2049" max="2049" width="61.7109375" style="205" customWidth="1"/>
    <col min="2050" max="2050" width="18.5703125" style="205" customWidth="1"/>
    <col min="2051" max="2090" width="16.85546875" style="205" customWidth="1"/>
    <col min="2091" max="2092" width="18.5703125" style="205" customWidth="1"/>
    <col min="2093" max="2093" width="21.7109375" style="205" customWidth="1"/>
    <col min="2094" max="2304" width="9.140625" style="205"/>
    <col min="2305" max="2305" width="61.7109375" style="205" customWidth="1"/>
    <col min="2306" max="2306" width="18.5703125" style="205" customWidth="1"/>
    <col min="2307" max="2346" width="16.85546875" style="205" customWidth="1"/>
    <col min="2347" max="2348" width="18.5703125" style="205" customWidth="1"/>
    <col min="2349" max="2349" width="21.7109375" style="205" customWidth="1"/>
    <col min="2350" max="2560" width="9.140625" style="205"/>
    <col min="2561" max="2561" width="61.7109375" style="205" customWidth="1"/>
    <col min="2562" max="2562" width="18.5703125" style="205" customWidth="1"/>
    <col min="2563" max="2602" width="16.85546875" style="205" customWidth="1"/>
    <col min="2603" max="2604" width="18.5703125" style="205" customWidth="1"/>
    <col min="2605" max="2605" width="21.7109375" style="205" customWidth="1"/>
    <col min="2606" max="2816" width="9.140625" style="205"/>
    <col min="2817" max="2817" width="61.7109375" style="205" customWidth="1"/>
    <col min="2818" max="2818" width="18.5703125" style="205" customWidth="1"/>
    <col min="2819" max="2858" width="16.85546875" style="205" customWidth="1"/>
    <col min="2859" max="2860" width="18.5703125" style="205" customWidth="1"/>
    <col min="2861" max="2861" width="21.7109375" style="205" customWidth="1"/>
    <col min="2862" max="3072" width="9.140625" style="205"/>
    <col min="3073" max="3073" width="61.7109375" style="205" customWidth="1"/>
    <col min="3074" max="3074" width="18.5703125" style="205" customWidth="1"/>
    <col min="3075" max="3114" width="16.85546875" style="205" customWidth="1"/>
    <col min="3115" max="3116" width="18.5703125" style="205" customWidth="1"/>
    <col min="3117" max="3117" width="21.7109375" style="205" customWidth="1"/>
    <col min="3118" max="3328" width="9.140625" style="205"/>
    <col min="3329" max="3329" width="61.7109375" style="205" customWidth="1"/>
    <col min="3330" max="3330" width="18.5703125" style="205" customWidth="1"/>
    <col min="3331" max="3370" width="16.85546875" style="205" customWidth="1"/>
    <col min="3371" max="3372" width="18.5703125" style="205" customWidth="1"/>
    <col min="3373" max="3373" width="21.7109375" style="205" customWidth="1"/>
    <col min="3374" max="3584" width="9.140625" style="205"/>
    <col min="3585" max="3585" width="61.7109375" style="205" customWidth="1"/>
    <col min="3586" max="3586" width="18.5703125" style="205" customWidth="1"/>
    <col min="3587" max="3626" width="16.85546875" style="205" customWidth="1"/>
    <col min="3627" max="3628" width="18.5703125" style="205" customWidth="1"/>
    <col min="3629" max="3629" width="21.7109375" style="205" customWidth="1"/>
    <col min="3630" max="3840" width="9.140625" style="205"/>
    <col min="3841" max="3841" width="61.7109375" style="205" customWidth="1"/>
    <col min="3842" max="3842" width="18.5703125" style="205" customWidth="1"/>
    <col min="3843" max="3882" width="16.85546875" style="205" customWidth="1"/>
    <col min="3883" max="3884" width="18.5703125" style="205" customWidth="1"/>
    <col min="3885" max="3885" width="21.7109375" style="205" customWidth="1"/>
    <col min="3886" max="4096" width="9.140625" style="205"/>
    <col min="4097" max="4097" width="61.7109375" style="205" customWidth="1"/>
    <col min="4098" max="4098" width="18.5703125" style="205" customWidth="1"/>
    <col min="4099" max="4138" width="16.85546875" style="205" customWidth="1"/>
    <col min="4139" max="4140" width="18.5703125" style="205" customWidth="1"/>
    <col min="4141" max="4141" width="21.7109375" style="205" customWidth="1"/>
    <col min="4142" max="4352" width="9.140625" style="205"/>
    <col min="4353" max="4353" width="61.7109375" style="205" customWidth="1"/>
    <col min="4354" max="4354" width="18.5703125" style="205" customWidth="1"/>
    <col min="4355" max="4394" width="16.85546875" style="205" customWidth="1"/>
    <col min="4395" max="4396" width="18.5703125" style="205" customWidth="1"/>
    <col min="4397" max="4397" width="21.7109375" style="205" customWidth="1"/>
    <col min="4398" max="4608" width="9.140625" style="205"/>
    <col min="4609" max="4609" width="61.7109375" style="205" customWidth="1"/>
    <col min="4610" max="4610" width="18.5703125" style="205" customWidth="1"/>
    <col min="4611" max="4650" width="16.85546875" style="205" customWidth="1"/>
    <col min="4651" max="4652" width="18.5703125" style="205" customWidth="1"/>
    <col min="4653" max="4653" width="21.7109375" style="205" customWidth="1"/>
    <col min="4654" max="4864" width="9.140625" style="205"/>
    <col min="4865" max="4865" width="61.7109375" style="205" customWidth="1"/>
    <col min="4866" max="4866" width="18.5703125" style="205" customWidth="1"/>
    <col min="4867" max="4906" width="16.85546875" style="205" customWidth="1"/>
    <col min="4907" max="4908" width="18.5703125" style="205" customWidth="1"/>
    <col min="4909" max="4909" width="21.7109375" style="205" customWidth="1"/>
    <col min="4910" max="5120" width="9.140625" style="205"/>
    <col min="5121" max="5121" width="61.7109375" style="205" customWidth="1"/>
    <col min="5122" max="5122" width="18.5703125" style="205" customWidth="1"/>
    <col min="5123" max="5162" width="16.85546875" style="205" customWidth="1"/>
    <col min="5163" max="5164" width="18.5703125" style="205" customWidth="1"/>
    <col min="5165" max="5165" width="21.7109375" style="205" customWidth="1"/>
    <col min="5166" max="5376" width="9.140625" style="205"/>
    <col min="5377" max="5377" width="61.7109375" style="205" customWidth="1"/>
    <col min="5378" max="5378" width="18.5703125" style="205" customWidth="1"/>
    <col min="5379" max="5418" width="16.85546875" style="205" customWidth="1"/>
    <col min="5419" max="5420" width="18.5703125" style="205" customWidth="1"/>
    <col min="5421" max="5421" width="21.7109375" style="205" customWidth="1"/>
    <col min="5422" max="5632" width="9.140625" style="205"/>
    <col min="5633" max="5633" width="61.7109375" style="205" customWidth="1"/>
    <col min="5634" max="5634" width="18.5703125" style="205" customWidth="1"/>
    <col min="5635" max="5674" width="16.85546875" style="205" customWidth="1"/>
    <col min="5675" max="5676" width="18.5703125" style="205" customWidth="1"/>
    <col min="5677" max="5677" width="21.7109375" style="205" customWidth="1"/>
    <col min="5678" max="5888" width="9.140625" style="205"/>
    <col min="5889" max="5889" width="61.7109375" style="205" customWidth="1"/>
    <col min="5890" max="5890" width="18.5703125" style="205" customWidth="1"/>
    <col min="5891" max="5930" width="16.85546875" style="205" customWidth="1"/>
    <col min="5931" max="5932" width="18.5703125" style="205" customWidth="1"/>
    <col min="5933" max="5933" width="21.7109375" style="205" customWidth="1"/>
    <col min="5934" max="6144" width="9.140625" style="205"/>
    <col min="6145" max="6145" width="61.7109375" style="205" customWidth="1"/>
    <col min="6146" max="6146" width="18.5703125" style="205" customWidth="1"/>
    <col min="6147" max="6186" width="16.85546875" style="205" customWidth="1"/>
    <col min="6187" max="6188" width="18.5703125" style="205" customWidth="1"/>
    <col min="6189" max="6189" width="21.7109375" style="205" customWidth="1"/>
    <col min="6190" max="6400" width="9.140625" style="205"/>
    <col min="6401" max="6401" width="61.7109375" style="205" customWidth="1"/>
    <col min="6402" max="6402" width="18.5703125" style="205" customWidth="1"/>
    <col min="6403" max="6442" width="16.85546875" style="205" customWidth="1"/>
    <col min="6443" max="6444" width="18.5703125" style="205" customWidth="1"/>
    <col min="6445" max="6445" width="21.7109375" style="205" customWidth="1"/>
    <col min="6446" max="6656" width="9.140625" style="205"/>
    <col min="6657" max="6657" width="61.7109375" style="205" customWidth="1"/>
    <col min="6658" max="6658" width="18.5703125" style="205" customWidth="1"/>
    <col min="6659" max="6698" width="16.85546875" style="205" customWidth="1"/>
    <col min="6699" max="6700" width="18.5703125" style="205" customWidth="1"/>
    <col min="6701" max="6701" width="21.7109375" style="205" customWidth="1"/>
    <col min="6702" max="6912" width="9.140625" style="205"/>
    <col min="6913" max="6913" width="61.7109375" style="205" customWidth="1"/>
    <col min="6914" max="6914" width="18.5703125" style="205" customWidth="1"/>
    <col min="6915" max="6954" width="16.85546875" style="205" customWidth="1"/>
    <col min="6955" max="6956" width="18.5703125" style="205" customWidth="1"/>
    <col min="6957" max="6957" width="21.7109375" style="205" customWidth="1"/>
    <col min="6958" max="7168" width="9.140625" style="205"/>
    <col min="7169" max="7169" width="61.7109375" style="205" customWidth="1"/>
    <col min="7170" max="7170" width="18.5703125" style="205" customWidth="1"/>
    <col min="7171" max="7210" width="16.85546875" style="205" customWidth="1"/>
    <col min="7211" max="7212" width="18.5703125" style="205" customWidth="1"/>
    <col min="7213" max="7213" width="21.7109375" style="205" customWidth="1"/>
    <col min="7214" max="7424" width="9.140625" style="205"/>
    <col min="7425" max="7425" width="61.7109375" style="205" customWidth="1"/>
    <col min="7426" max="7426" width="18.5703125" style="205" customWidth="1"/>
    <col min="7427" max="7466" width="16.85546875" style="205" customWidth="1"/>
    <col min="7467" max="7468" width="18.5703125" style="205" customWidth="1"/>
    <col min="7469" max="7469" width="21.7109375" style="205" customWidth="1"/>
    <col min="7470" max="7680" width="9.140625" style="205"/>
    <col min="7681" max="7681" width="61.7109375" style="205" customWidth="1"/>
    <col min="7682" max="7682" width="18.5703125" style="205" customWidth="1"/>
    <col min="7683" max="7722" width="16.85546875" style="205" customWidth="1"/>
    <col min="7723" max="7724" width="18.5703125" style="205" customWidth="1"/>
    <col min="7725" max="7725" width="21.7109375" style="205" customWidth="1"/>
    <col min="7726" max="7936" width="9.140625" style="205"/>
    <col min="7937" max="7937" width="61.7109375" style="205" customWidth="1"/>
    <col min="7938" max="7938" width="18.5703125" style="205" customWidth="1"/>
    <col min="7939" max="7978" width="16.85546875" style="205" customWidth="1"/>
    <col min="7979" max="7980" width="18.5703125" style="205" customWidth="1"/>
    <col min="7981" max="7981" width="21.7109375" style="205" customWidth="1"/>
    <col min="7982" max="8192" width="9.140625" style="205"/>
    <col min="8193" max="8193" width="61.7109375" style="205" customWidth="1"/>
    <col min="8194" max="8194" width="18.5703125" style="205" customWidth="1"/>
    <col min="8195" max="8234" width="16.85546875" style="205" customWidth="1"/>
    <col min="8235" max="8236" width="18.5703125" style="205" customWidth="1"/>
    <col min="8237" max="8237" width="21.7109375" style="205" customWidth="1"/>
    <col min="8238" max="8448" width="9.140625" style="205"/>
    <col min="8449" max="8449" width="61.7109375" style="205" customWidth="1"/>
    <col min="8450" max="8450" width="18.5703125" style="205" customWidth="1"/>
    <col min="8451" max="8490" width="16.85546875" style="205" customWidth="1"/>
    <col min="8491" max="8492" width="18.5703125" style="205" customWidth="1"/>
    <col min="8493" max="8493" width="21.7109375" style="205" customWidth="1"/>
    <col min="8494" max="8704" width="9.140625" style="205"/>
    <col min="8705" max="8705" width="61.7109375" style="205" customWidth="1"/>
    <col min="8706" max="8706" width="18.5703125" style="205" customWidth="1"/>
    <col min="8707" max="8746" width="16.85546875" style="205" customWidth="1"/>
    <col min="8747" max="8748" width="18.5703125" style="205" customWidth="1"/>
    <col min="8749" max="8749" width="21.7109375" style="205" customWidth="1"/>
    <col min="8750" max="8960" width="9.140625" style="205"/>
    <col min="8961" max="8961" width="61.7109375" style="205" customWidth="1"/>
    <col min="8962" max="8962" width="18.5703125" style="205" customWidth="1"/>
    <col min="8963" max="9002" width="16.85546875" style="205" customWidth="1"/>
    <col min="9003" max="9004" width="18.5703125" style="205" customWidth="1"/>
    <col min="9005" max="9005" width="21.7109375" style="205" customWidth="1"/>
    <col min="9006" max="9216" width="9.140625" style="205"/>
    <col min="9217" max="9217" width="61.7109375" style="205" customWidth="1"/>
    <col min="9218" max="9218" width="18.5703125" style="205" customWidth="1"/>
    <col min="9219" max="9258" width="16.85546875" style="205" customWidth="1"/>
    <col min="9259" max="9260" width="18.5703125" style="205" customWidth="1"/>
    <col min="9261" max="9261" width="21.7109375" style="205" customWidth="1"/>
    <col min="9262" max="9472" width="9.140625" style="205"/>
    <col min="9473" max="9473" width="61.7109375" style="205" customWidth="1"/>
    <col min="9474" max="9474" width="18.5703125" style="205" customWidth="1"/>
    <col min="9475" max="9514" width="16.85546875" style="205" customWidth="1"/>
    <col min="9515" max="9516" width="18.5703125" style="205" customWidth="1"/>
    <col min="9517" max="9517" width="21.7109375" style="205" customWidth="1"/>
    <col min="9518" max="9728" width="9.140625" style="205"/>
    <col min="9729" max="9729" width="61.7109375" style="205" customWidth="1"/>
    <col min="9730" max="9730" width="18.5703125" style="205" customWidth="1"/>
    <col min="9731" max="9770" width="16.85546875" style="205" customWidth="1"/>
    <col min="9771" max="9772" width="18.5703125" style="205" customWidth="1"/>
    <col min="9773" max="9773" width="21.7109375" style="205" customWidth="1"/>
    <col min="9774" max="9984" width="9.140625" style="205"/>
    <col min="9985" max="9985" width="61.7109375" style="205" customWidth="1"/>
    <col min="9986" max="9986" width="18.5703125" style="205" customWidth="1"/>
    <col min="9987" max="10026" width="16.85546875" style="205" customWidth="1"/>
    <col min="10027" max="10028" width="18.5703125" style="205" customWidth="1"/>
    <col min="10029" max="10029" width="21.7109375" style="205" customWidth="1"/>
    <col min="10030" max="10240" width="9.140625" style="205"/>
    <col min="10241" max="10241" width="61.7109375" style="205" customWidth="1"/>
    <col min="10242" max="10242" width="18.5703125" style="205" customWidth="1"/>
    <col min="10243" max="10282" width="16.85546875" style="205" customWidth="1"/>
    <col min="10283" max="10284" width="18.5703125" style="205" customWidth="1"/>
    <col min="10285" max="10285" width="21.7109375" style="205" customWidth="1"/>
    <col min="10286" max="10496" width="9.140625" style="205"/>
    <col min="10497" max="10497" width="61.7109375" style="205" customWidth="1"/>
    <col min="10498" max="10498" width="18.5703125" style="205" customWidth="1"/>
    <col min="10499" max="10538" width="16.85546875" style="205" customWidth="1"/>
    <col min="10539" max="10540" width="18.5703125" style="205" customWidth="1"/>
    <col min="10541" max="10541" width="21.7109375" style="205" customWidth="1"/>
    <col min="10542" max="10752" width="9.140625" style="205"/>
    <col min="10753" max="10753" width="61.7109375" style="205" customWidth="1"/>
    <col min="10754" max="10754" width="18.5703125" style="205" customWidth="1"/>
    <col min="10755" max="10794" width="16.85546875" style="205" customWidth="1"/>
    <col min="10795" max="10796" width="18.5703125" style="205" customWidth="1"/>
    <col min="10797" max="10797" width="21.7109375" style="205" customWidth="1"/>
    <col min="10798" max="11008" width="9.140625" style="205"/>
    <col min="11009" max="11009" width="61.7109375" style="205" customWidth="1"/>
    <col min="11010" max="11010" width="18.5703125" style="205" customWidth="1"/>
    <col min="11011" max="11050" width="16.85546875" style="205" customWidth="1"/>
    <col min="11051" max="11052" width="18.5703125" style="205" customWidth="1"/>
    <col min="11053" max="11053" width="21.7109375" style="205" customWidth="1"/>
    <col min="11054" max="11264" width="9.140625" style="205"/>
    <col min="11265" max="11265" width="61.7109375" style="205" customWidth="1"/>
    <col min="11266" max="11266" width="18.5703125" style="205" customWidth="1"/>
    <col min="11267" max="11306" width="16.85546875" style="205" customWidth="1"/>
    <col min="11307" max="11308" width="18.5703125" style="205" customWidth="1"/>
    <col min="11309" max="11309" width="21.7109375" style="205" customWidth="1"/>
    <col min="11310" max="11520" width="9.140625" style="205"/>
    <col min="11521" max="11521" width="61.7109375" style="205" customWidth="1"/>
    <col min="11522" max="11522" width="18.5703125" style="205" customWidth="1"/>
    <col min="11523" max="11562" width="16.85546875" style="205" customWidth="1"/>
    <col min="11563" max="11564" width="18.5703125" style="205" customWidth="1"/>
    <col min="11565" max="11565" width="21.7109375" style="205" customWidth="1"/>
    <col min="11566" max="11776" width="9.140625" style="205"/>
    <col min="11777" max="11777" width="61.7109375" style="205" customWidth="1"/>
    <col min="11778" max="11778" width="18.5703125" style="205" customWidth="1"/>
    <col min="11779" max="11818" width="16.85546875" style="205" customWidth="1"/>
    <col min="11819" max="11820" width="18.5703125" style="205" customWidth="1"/>
    <col min="11821" max="11821" width="21.7109375" style="205" customWidth="1"/>
    <col min="11822" max="12032" width="9.140625" style="205"/>
    <col min="12033" max="12033" width="61.7109375" style="205" customWidth="1"/>
    <col min="12034" max="12034" width="18.5703125" style="205" customWidth="1"/>
    <col min="12035" max="12074" width="16.85546875" style="205" customWidth="1"/>
    <col min="12075" max="12076" width="18.5703125" style="205" customWidth="1"/>
    <col min="12077" max="12077" width="21.7109375" style="205" customWidth="1"/>
    <col min="12078" max="12288" width="9.140625" style="205"/>
    <col min="12289" max="12289" width="61.7109375" style="205" customWidth="1"/>
    <col min="12290" max="12290" width="18.5703125" style="205" customWidth="1"/>
    <col min="12291" max="12330" width="16.85546875" style="205" customWidth="1"/>
    <col min="12331" max="12332" width="18.5703125" style="205" customWidth="1"/>
    <col min="12333" max="12333" width="21.7109375" style="205" customWidth="1"/>
    <col min="12334" max="12544" width="9.140625" style="205"/>
    <col min="12545" max="12545" width="61.7109375" style="205" customWidth="1"/>
    <col min="12546" max="12546" width="18.5703125" style="205" customWidth="1"/>
    <col min="12547" max="12586" width="16.85546875" style="205" customWidth="1"/>
    <col min="12587" max="12588" width="18.5703125" style="205" customWidth="1"/>
    <col min="12589" max="12589" width="21.7109375" style="205" customWidth="1"/>
    <col min="12590" max="12800" width="9.140625" style="205"/>
    <col min="12801" max="12801" width="61.7109375" style="205" customWidth="1"/>
    <col min="12802" max="12802" width="18.5703125" style="205" customWidth="1"/>
    <col min="12803" max="12842" width="16.85546875" style="205" customWidth="1"/>
    <col min="12843" max="12844" width="18.5703125" style="205" customWidth="1"/>
    <col min="12845" max="12845" width="21.7109375" style="205" customWidth="1"/>
    <col min="12846" max="13056" width="9.140625" style="205"/>
    <col min="13057" max="13057" width="61.7109375" style="205" customWidth="1"/>
    <col min="13058" max="13058" width="18.5703125" style="205" customWidth="1"/>
    <col min="13059" max="13098" width="16.85546875" style="205" customWidth="1"/>
    <col min="13099" max="13100" width="18.5703125" style="205" customWidth="1"/>
    <col min="13101" max="13101" width="21.7109375" style="205" customWidth="1"/>
    <col min="13102" max="13312" width="9.140625" style="205"/>
    <col min="13313" max="13313" width="61.7109375" style="205" customWidth="1"/>
    <col min="13314" max="13314" width="18.5703125" style="205" customWidth="1"/>
    <col min="13315" max="13354" width="16.85546875" style="205" customWidth="1"/>
    <col min="13355" max="13356" width="18.5703125" style="205" customWidth="1"/>
    <col min="13357" max="13357" width="21.7109375" style="205" customWidth="1"/>
    <col min="13358" max="13568" width="9.140625" style="205"/>
    <col min="13569" max="13569" width="61.7109375" style="205" customWidth="1"/>
    <col min="13570" max="13570" width="18.5703125" style="205" customWidth="1"/>
    <col min="13571" max="13610" width="16.85546875" style="205" customWidth="1"/>
    <col min="13611" max="13612" width="18.5703125" style="205" customWidth="1"/>
    <col min="13613" max="13613" width="21.7109375" style="205" customWidth="1"/>
    <col min="13614" max="13824" width="9.140625" style="205"/>
    <col min="13825" max="13825" width="61.7109375" style="205" customWidth="1"/>
    <col min="13826" max="13826" width="18.5703125" style="205" customWidth="1"/>
    <col min="13827" max="13866" width="16.85546875" style="205" customWidth="1"/>
    <col min="13867" max="13868" width="18.5703125" style="205" customWidth="1"/>
    <col min="13869" max="13869" width="21.7109375" style="205" customWidth="1"/>
    <col min="13870" max="14080" width="9.140625" style="205"/>
    <col min="14081" max="14081" width="61.7109375" style="205" customWidth="1"/>
    <col min="14082" max="14082" width="18.5703125" style="205" customWidth="1"/>
    <col min="14083" max="14122" width="16.85546875" style="205" customWidth="1"/>
    <col min="14123" max="14124" width="18.5703125" style="205" customWidth="1"/>
    <col min="14125" max="14125" width="21.7109375" style="205" customWidth="1"/>
    <col min="14126" max="14336" width="9.140625" style="205"/>
    <col min="14337" max="14337" width="61.7109375" style="205" customWidth="1"/>
    <col min="14338" max="14338" width="18.5703125" style="205" customWidth="1"/>
    <col min="14339" max="14378" width="16.85546875" style="205" customWidth="1"/>
    <col min="14379" max="14380" width="18.5703125" style="205" customWidth="1"/>
    <col min="14381" max="14381" width="21.7109375" style="205" customWidth="1"/>
    <col min="14382" max="14592" width="9.140625" style="205"/>
    <col min="14593" max="14593" width="61.7109375" style="205" customWidth="1"/>
    <col min="14594" max="14594" width="18.5703125" style="205" customWidth="1"/>
    <col min="14595" max="14634" width="16.85546875" style="205" customWidth="1"/>
    <col min="14635" max="14636" width="18.5703125" style="205" customWidth="1"/>
    <col min="14637" max="14637" width="21.7109375" style="205" customWidth="1"/>
    <col min="14638" max="14848" width="9.140625" style="205"/>
    <col min="14849" max="14849" width="61.7109375" style="205" customWidth="1"/>
    <col min="14850" max="14850" width="18.5703125" style="205" customWidth="1"/>
    <col min="14851" max="14890" width="16.85546875" style="205" customWidth="1"/>
    <col min="14891" max="14892" width="18.5703125" style="205" customWidth="1"/>
    <col min="14893" max="14893" width="21.7109375" style="205" customWidth="1"/>
    <col min="14894" max="15104" width="9.140625" style="205"/>
    <col min="15105" max="15105" width="61.7109375" style="205" customWidth="1"/>
    <col min="15106" max="15106" width="18.5703125" style="205" customWidth="1"/>
    <col min="15107" max="15146" width="16.85546875" style="205" customWidth="1"/>
    <col min="15147" max="15148" width="18.5703125" style="205" customWidth="1"/>
    <col min="15149" max="15149" width="21.7109375" style="205" customWidth="1"/>
    <col min="15150" max="15360" width="9.140625" style="205"/>
    <col min="15361" max="15361" width="61.7109375" style="205" customWidth="1"/>
    <col min="15362" max="15362" width="18.5703125" style="205" customWidth="1"/>
    <col min="15363" max="15402" width="16.85546875" style="205" customWidth="1"/>
    <col min="15403" max="15404" width="18.5703125" style="205" customWidth="1"/>
    <col min="15405" max="15405" width="21.7109375" style="205" customWidth="1"/>
    <col min="15406" max="15616" width="9.140625" style="205"/>
    <col min="15617" max="15617" width="61.7109375" style="205" customWidth="1"/>
    <col min="15618" max="15618" width="18.5703125" style="205" customWidth="1"/>
    <col min="15619" max="15658" width="16.85546875" style="205" customWidth="1"/>
    <col min="15659" max="15660" width="18.5703125" style="205" customWidth="1"/>
    <col min="15661" max="15661" width="21.7109375" style="205" customWidth="1"/>
    <col min="15662" max="15872" width="9.140625" style="205"/>
    <col min="15873" max="15873" width="61.7109375" style="205" customWidth="1"/>
    <col min="15874" max="15874" width="18.5703125" style="205" customWidth="1"/>
    <col min="15875" max="15914" width="16.85546875" style="205" customWidth="1"/>
    <col min="15915" max="15916" width="18.5703125" style="205" customWidth="1"/>
    <col min="15917" max="15917" width="21.7109375" style="205" customWidth="1"/>
    <col min="15918" max="16128" width="9.140625" style="205"/>
    <col min="16129" max="16129" width="61.7109375" style="205" customWidth="1"/>
    <col min="16130" max="16130" width="18.5703125" style="205" customWidth="1"/>
    <col min="16131" max="16170" width="16.85546875" style="205" customWidth="1"/>
    <col min="16171" max="16172" width="18.5703125" style="205" customWidth="1"/>
    <col min="16173" max="16173" width="21.7109375" style="205" customWidth="1"/>
    <col min="16174" max="16384" width="9.140625" style="205"/>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5"/>
      <c r="F2" s="20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6"/>
      <c r="AR2" s="206"/>
    </row>
    <row r="3" spans="1:44" ht="18.75" x14ac:dyDescent="0.3">
      <c r="A3" s="17"/>
      <c r="B3" s="12"/>
      <c r="C3" s="12"/>
      <c r="D3" s="12"/>
      <c r="E3" s="205"/>
      <c r="F3" s="205"/>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6"/>
      <c r="AR3" s="20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7"/>
      <c r="AR4" s="207"/>
    </row>
    <row r="5" spans="1:44" x14ac:dyDescent="0.2">
      <c r="A5" s="437" t="str">
        <f>'[1]1. паспорт местоположение'!A5:C5</f>
        <v>Год раскрытия информации: 2016 год</v>
      </c>
      <c r="B5" s="437"/>
      <c r="C5" s="437"/>
      <c r="D5" s="437"/>
      <c r="E5" s="437"/>
      <c r="F5" s="437"/>
      <c r="G5" s="437"/>
      <c r="H5" s="437"/>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9"/>
      <c r="AR5" s="20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7"/>
      <c r="AR6" s="207"/>
    </row>
    <row r="7" spans="1:44" ht="18.75" x14ac:dyDescent="0.2">
      <c r="A7" s="367" t="str">
        <f>'[1]1. паспорт местоположение'!A7:C7</f>
        <v xml:space="preserve">Паспорт инвестиционного проекта </v>
      </c>
      <c r="B7" s="367"/>
      <c r="C7" s="367"/>
      <c r="D7" s="367"/>
      <c r="E7" s="367"/>
      <c r="F7" s="367"/>
      <c r="G7" s="367"/>
      <c r="H7" s="367"/>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c r="AK7" s="184"/>
      <c r="AL7" s="184"/>
      <c r="AM7" s="184"/>
      <c r="AN7" s="184"/>
      <c r="AO7" s="184"/>
      <c r="AP7" s="184"/>
      <c r="AQ7" s="210"/>
      <c r="AR7" s="210"/>
    </row>
    <row r="8" spans="1:44" ht="18.75" x14ac:dyDescent="0.2">
      <c r="A8" s="306"/>
      <c r="B8" s="306"/>
      <c r="C8" s="306"/>
      <c r="D8" s="306"/>
      <c r="E8" s="306"/>
      <c r="F8" s="306"/>
      <c r="G8" s="306"/>
      <c r="H8" s="306"/>
      <c r="I8" s="306"/>
      <c r="J8" s="306"/>
      <c r="K8" s="306"/>
      <c r="L8" s="184"/>
      <c r="M8" s="184"/>
      <c r="N8" s="184"/>
      <c r="O8" s="184"/>
      <c r="P8" s="184"/>
      <c r="Q8" s="184"/>
      <c r="R8" s="184"/>
      <c r="S8" s="184"/>
      <c r="T8" s="184"/>
      <c r="U8" s="184"/>
      <c r="V8" s="184"/>
      <c r="W8" s="184"/>
      <c r="X8" s="184"/>
      <c r="Y8" s="184"/>
      <c r="Z8" s="12"/>
      <c r="AA8" s="12"/>
      <c r="AB8" s="12"/>
      <c r="AC8" s="12"/>
      <c r="AD8" s="12"/>
      <c r="AE8" s="12"/>
      <c r="AF8" s="12"/>
      <c r="AG8" s="12"/>
      <c r="AH8" s="12"/>
      <c r="AI8" s="12"/>
      <c r="AJ8" s="12"/>
      <c r="AK8" s="12"/>
      <c r="AL8" s="12"/>
      <c r="AM8" s="12"/>
      <c r="AN8" s="12"/>
      <c r="AO8" s="12"/>
      <c r="AP8" s="12"/>
      <c r="AQ8" s="207"/>
      <c r="AR8" s="207"/>
    </row>
    <row r="9" spans="1:44" ht="18.75" x14ac:dyDescent="0.2">
      <c r="A9" s="366" t="str">
        <f>'[1]1. паспорт местоположение'!A9:C9</f>
        <v xml:space="preserve">                         АО "Янтарьэнерго"                         </v>
      </c>
      <c r="B9" s="366"/>
      <c r="C9" s="366"/>
      <c r="D9" s="366"/>
      <c r="E9" s="366"/>
      <c r="F9" s="366"/>
      <c r="G9" s="366"/>
      <c r="H9" s="366"/>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11"/>
      <c r="AR9" s="211"/>
    </row>
    <row r="10" spans="1:44" x14ac:dyDescent="0.2">
      <c r="A10" s="364" t="s">
        <v>9</v>
      </c>
      <c r="B10" s="364"/>
      <c r="C10" s="364"/>
      <c r="D10" s="364"/>
      <c r="E10" s="364"/>
      <c r="F10" s="364"/>
      <c r="G10" s="364"/>
      <c r="H10" s="364"/>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212"/>
      <c r="AR10" s="212"/>
    </row>
    <row r="11" spans="1:44" ht="18.75" x14ac:dyDescent="0.2">
      <c r="A11" s="306"/>
      <c r="B11" s="306"/>
      <c r="C11" s="306"/>
      <c r="D11" s="306"/>
      <c r="E11" s="306"/>
      <c r="F11" s="306"/>
      <c r="G11" s="306"/>
      <c r="H11" s="306"/>
      <c r="I11" s="306"/>
      <c r="J11" s="306"/>
      <c r="K11" s="306"/>
      <c r="L11" s="184"/>
      <c r="M11" s="184"/>
      <c r="N11" s="184"/>
      <c r="O11" s="184"/>
      <c r="P11" s="184"/>
      <c r="Q11" s="184"/>
      <c r="R11" s="184"/>
      <c r="S11" s="184"/>
      <c r="T11" s="184"/>
      <c r="U11" s="184"/>
      <c r="V11" s="184"/>
      <c r="W11" s="184"/>
      <c r="X11" s="184"/>
      <c r="Y11" s="184"/>
      <c r="Z11" s="12"/>
      <c r="AA11" s="12"/>
      <c r="AB11" s="12"/>
      <c r="AC11" s="12"/>
      <c r="AD11" s="12"/>
      <c r="AE11" s="12"/>
      <c r="AF11" s="12"/>
      <c r="AG11" s="12"/>
      <c r="AH11" s="12"/>
      <c r="AI11" s="12"/>
      <c r="AJ11" s="12"/>
      <c r="AK11" s="12"/>
      <c r="AL11" s="12"/>
      <c r="AM11" s="12"/>
      <c r="AN11" s="12"/>
      <c r="AO11" s="12"/>
      <c r="AP11" s="12"/>
      <c r="AQ11" s="207"/>
      <c r="AR11" s="207"/>
    </row>
    <row r="12" spans="1:44" ht="18.75" x14ac:dyDescent="0.2">
      <c r="A12" s="366" t="str">
        <f>'1. паспорт местоположение'!A12:C12</f>
        <v>G_3051</v>
      </c>
      <c r="B12" s="366"/>
      <c r="C12" s="366"/>
      <c r="D12" s="366"/>
      <c r="E12" s="366"/>
      <c r="F12" s="366"/>
      <c r="G12" s="366"/>
      <c r="H12" s="366"/>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11"/>
      <c r="AR12" s="211"/>
    </row>
    <row r="13" spans="1:44" x14ac:dyDescent="0.2">
      <c r="A13" s="364" t="s">
        <v>8</v>
      </c>
      <c r="B13" s="364"/>
      <c r="C13" s="364"/>
      <c r="D13" s="364"/>
      <c r="E13" s="364"/>
      <c r="F13" s="364"/>
      <c r="G13" s="364"/>
      <c r="H13" s="364"/>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212"/>
      <c r="AR13" s="212"/>
    </row>
    <row r="14" spans="1:44" ht="18.75" x14ac:dyDescent="0.2">
      <c r="A14" s="307"/>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9"/>
      <c r="AA14" s="9"/>
      <c r="AB14" s="9"/>
      <c r="AC14" s="9"/>
      <c r="AD14" s="9"/>
      <c r="AE14" s="9"/>
      <c r="AF14" s="9"/>
      <c r="AG14" s="9"/>
      <c r="AH14" s="9"/>
      <c r="AI14" s="9"/>
      <c r="AJ14" s="9"/>
      <c r="AK14" s="9"/>
      <c r="AL14" s="9"/>
      <c r="AM14" s="9"/>
      <c r="AN14" s="9"/>
      <c r="AO14" s="9"/>
      <c r="AP14" s="9"/>
      <c r="AQ14" s="213"/>
      <c r="AR14" s="213"/>
    </row>
    <row r="15" spans="1:44" ht="18.75" x14ac:dyDescent="0.2">
      <c r="A15" s="440" t="str">
        <f>'1. паспорт местоположение'!A15:C15</f>
        <v>Строительство КТПн 10/0.4 кВ в п.Б.Исаково, двух КЛ 10 кВ от КТПн 10/0.4 кВ до КТП 10/0.4 кВ (новой, ООО "Глория" по пр.Московский - ул.Кутаисская) в г.Калининграде</v>
      </c>
      <c r="B15" s="365"/>
      <c r="C15" s="365"/>
      <c r="D15" s="365"/>
      <c r="E15" s="365"/>
      <c r="F15" s="365"/>
      <c r="G15" s="365"/>
      <c r="H15" s="365"/>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11"/>
      <c r="AR15" s="211"/>
    </row>
    <row r="16" spans="1:44" x14ac:dyDescent="0.2">
      <c r="A16" s="364" t="s">
        <v>7</v>
      </c>
      <c r="B16" s="364"/>
      <c r="C16" s="364"/>
      <c r="D16" s="364"/>
      <c r="E16" s="364"/>
      <c r="F16" s="364"/>
      <c r="G16" s="364"/>
      <c r="H16" s="364"/>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212"/>
      <c r="AR16" s="212"/>
    </row>
    <row r="17" spans="1:44" ht="18.75" x14ac:dyDescent="0.2">
      <c r="A17" s="308"/>
      <c r="B17" s="308"/>
      <c r="C17" s="308"/>
      <c r="D17" s="308"/>
      <c r="E17" s="308"/>
      <c r="F17" s="308"/>
      <c r="G17" s="308"/>
      <c r="H17" s="308"/>
      <c r="I17" s="308"/>
      <c r="J17" s="308"/>
      <c r="K17" s="308"/>
      <c r="L17" s="308"/>
      <c r="M17" s="308"/>
      <c r="N17" s="308"/>
      <c r="O17" s="308"/>
      <c r="P17" s="308"/>
      <c r="Q17" s="308"/>
      <c r="R17" s="308"/>
      <c r="S17" s="308"/>
      <c r="T17" s="308"/>
      <c r="U17" s="308"/>
      <c r="V17" s="308"/>
      <c r="W17" s="3"/>
      <c r="X17" s="3"/>
      <c r="Y17" s="3"/>
      <c r="Z17" s="3"/>
      <c r="AA17" s="3"/>
      <c r="AB17" s="3"/>
      <c r="AC17" s="3"/>
      <c r="AD17" s="3"/>
      <c r="AE17" s="3"/>
      <c r="AF17" s="3"/>
      <c r="AG17" s="3"/>
      <c r="AH17" s="3"/>
      <c r="AI17" s="3"/>
      <c r="AJ17" s="3"/>
      <c r="AK17" s="3"/>
      <c r="AL17" s="3"/>
      <c r="AM17" s="3"/>
      <c r="AN17" s="3"/>
      <c r="AO17" s="3"/>
      <c r="AP17" s="3"/>
      <c r="AQ17" s="214"/>
      <c r="AR17" s="214"/>
    </row>
    <row r="18" spans="1:44" ht="18.75" x14ac:dyDescent="0.2">
      <c r="A18" s="366" t="s">
        <v>517</v>
      </c>
      <c r="B18" s="366"/>
      <c r="C18" s="366"/>
      <c r="D18" s="366"/>
      <c r="E18" s="366"/>
      <c r="F18" s="366"/>
      <c r="G18" s="366"/>
      <c r="H18" s="36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5"/>
      <c r="AR18" s="215"/>
    </row>
    <row r="19" spans="1:44" x14ac:dyDescent="0.2">
      <c r="A19" s="216"/>
      <c r="Q19" s="217"/>
    </row>
    <row r="20" spans="1:44" x14ac:dyDescent="0.2">
      <c r="A20" s="216"/>
      <c r="Q20" s="217"/>
    </row>
    <row r="21" spans="1:44" x14ac:dyDescent="0.2">
      <c r="A21" s="216"/>
      <c r="Q21" s="217"/>
    </row>
    <row r="22" spans="1:44" x14ac:dyDescent="0.2">
      <c r="A22" s="216"/>
      <c r="Q22" s="217"/>
    </row>
    <row r="23" spans="1:44" x14ac:dyDescent="0.2">
      <c r="D23" s="219"/>
      <c r="Q23" s="217"/>
    </row>
    <row r="24" spans="1:44" ht="16.5" thickBot="1" x14ac:dyDescent="0.25">
      <c r="A24" s="220" t="s">
        <v>362</v>
      </c>
      <c r="B24" s="221" t="s">
        <v>1</v>
      </c>
      <c r="D24" s="222"/>
      <c r="E24" s="223"/>
      <c r="F24" s="223"/>
      <c r="G24" s="223"/>
      <c r="H24" s="223"/>
    </row>
    <row r="25" spans="1:44" x14ac:dyDescent="0.2">
      <c r="A25" s="224" t="s">
        <v>558</v>
      </c>
      <c r="B25" s="225">
        <f>$B$126/1.18</f>
        <v>21756145.259547424</v>
      </c>
    </row>
    <row r="26" spans="1:44" x14ac:dyDescent="0.2">
      <c r="A26" s="226" t="s">
        <v>360</v>
      </c>
      <c r="B26" s="227">
        <v>0</v>
      </c>
    </row>
    <row r="27" spans="1:44" x14ac:dyDescent="0.2">
      <c r="A27" s="226" t="s">
        <v>358</v>
      </c>
      <c r="B27" s="227">
        <f>$B$123</f>
        <v>25</v>
      </c>
      <c r="D27" s="219" t="s">
        <v>361</v>
      </c>
    </row>
    <row r="28" spans="1:44" ht="16.149999999999999" customHeight="1" thickBot="1" x14ac:dyDescent="0.25">
      <c r="A28" s="228" t="s">
        <v>356</v>
      </c>
      <c r="B28" s="229">
        <v>1</v>
      </c>
      <c r="D28" s="441" t="s">
        <v>359</v>
      </c>
      <c r="E28" s="442"/>
      <c r="F28" s="443"/>
      <c r="G28" s="444">
        <f>IF(SUM(B89:L89)=0,"не окупается",SUM(B89:L89))</f>
        <v>2.3555873549668602</v>
      </c>
      <c r="H28" s="445"/>
    </row>
    <row r="29" spans="1:44" ht="15.6" customHeight="1" x14ac:dyDescent="0.2">
      <c r="A29" s="224" t="s">
        <v>354</v>
      </c>
      <c r="B29" s="225">
        <f>$B$126*$B$127</f>
        <v>256722.51406265961</v>
      </c>
      <c r="D29" s="441" t="s">
        <v>357</v>
      </c>
      <c r="E29" s="442"/>
      <c r="F29" s="443"/>
      <c r="G29" s="444">
        <f>IF(SUM(B90:L90)=0,"не окупается",SUM(B90:L90))</f>
        <v>2.6331330023425692</v>
      </c>
      <c r="H29" s="445"/>
    </row>
    <row r="30" spans="1:44" ht="27.6" customHeight="1" x14ac:dyDescent="0.2">
      <c r="A30" s="226" t="s">
        <v>559</v>
      </c>
      <c r="B30" s="227">
        <v>1</v>
      </c>
      <c r="D30" s="441" t="s">
        <v>355</v>
      </c>
      <c r="E30" s="442"/>
      <c r="F30" s="443"/>
      <c r="G30" s="446">
        <f>L87</f>
        <v>23655386.291136999</v>
      </c>
      <c r="H30" s="447"/>
    </row>
    <row r="31" spans="1:44" x14ac:dyDescent="0.2">
      <c r="A31" s="226" t="s">
        <v>353</v>
      </c>
      <c r="B31" s="227">
        <v>1</v>
      </c>
      <c r="D31" s="448"/>
      <c r="E31" s="449"/>
      <c r="F31" s="450"/>
      <c r="G31" s="448"/>
      <c r="H31" s="450"/>
    </row>
    <row r="32" spans="1:44" x14ac:dyDescent="0.2">
      <c r="A32" s="226" t="s">
        <v>331</v>
      </c>
      <c r="B32" s="227"/>
    </row>
    <row r="33" spans="1:42" x14ac:dyDescent="0.2">
      <c r="A33" s="226" t="s">
        <v>352</v>
      </c>
      <c r="B33" s="227"/>
    </row>
    <row r="34" spans="1:42" x14ac:dyDescent="0.2">
      <c r="A34" s="226" t="s">
        <v>351</v>
      </c>
      <c r="B34" s="227"/>
    </row>
    <row r="35" spans="1:42" x14ac:dyDescent="0.2">
      <c r="A35" s="230"/>
      <c r="B35" s="227"/>
    </row>
    <row r="36" spans="1:42" ht="16.5" thickBot="1" x14ac:dyDescent="0.25">
      <c r="A36" s="228" t="s">
        <v>323</v>
      </c>
      <c r="B36" s="231">
        <v>0.2</v>
      </c>
    </row>
    <row r="37" spans="1:42" x14ac:dyDescent="0.2">
      <c r="A37" s="224" t="s">
        <v>560</v>
      </c>
      <c r="B37" s="225">
        <v>0</v>
      </c>
    </row>
    <row r="38" spans="1:42" x14ac:dyDescent="0.2">
      <c r="A38" s="226" t="s">
        <v>350</v>
      </c>
      <c r="B38" s="227"/>
    </row>
    <row r="39" spans="1:42" ht="16.5" thickBot="1" x14ac:dyDescent="0.25">
      <c r="A39" s="232" t="s">
        <v>349</v>
      </c>
      <c r="B39" s="233"/>
    </row>
    <row r="40" spans="1:42" x14ac:dyDescent="0.2">
      <c r="A40" s="234" t="s">
        <v>561</v>
      </c>
      <c r="B40" s="235">
        <v>1</v>
      </c>
    </row>
    <row r="41" spans="1:42" x14ac:dyDescent="0.2">
      <c r="A41" s="236" t="s">
        <v>348</v>
      </c>
      <c r="B41" s="237"/>
    </row>
    <row r="42" spans="1:42" x14ac:dyDescent="0.2">
      <c r="A42" s="236" t="s">
        <v>347</v>
      </c>
      <c r="B42" s="238"/>
    </row>
    <row r="43" spans="1:42" x14ac:dyDescent="0.2">
      <c r="A43" s="236" t="s">
        <v>346</v>
      </c>
      <c r="B43" s="238">
        <v>0</v>
      </c>
    </row>
    <row r="44" spans="1:42" x14ac:dyDescent="0.2">
      <c r="A44" s="236" t="s">
        <v>345</v>
      </c>
      <c r="B44" s="238">
        <f>B129</f>
        <v>0.20499999999999999</v>
      </c>
    </row>
    <row r="45" spans="1:42" x14ac:dyDescent="0.2">
      <c r="A45" s="236" t="s">
        <v>344</v>
      </c>
      <c r="B45" s="238">
        <f>1-B43</f>
        <v>1</v>
      </c>
    </row>
    <row r="46" spans="1:42" ht="16.5" thickBot="1" x14ac:dyDescent="0.25">
      <c r="A46" s="239" t="s">
        <v>343</v>
      </c>
      <c r="B46" s="240">
        <f>B45*B44+B43*B42*(1-B36)</f>
        <v>0.20499999999999999</v>
      </c>
      <c r="C46" s="241"/>
    </row>
    <row r="47" spans="1:42" s="244" customFormat="1" x14ac:dyDescent="0.2">
      <c r="A47" s="242" t="s">
        <v>342</v>
      </c>
      <c r="B47" s="243">
        <f>B58</f>
        <v>1</v>
      </c>
      <c r="C47" s="243">
        <f t="shared" ref="C47:AO47" si="0">C58</f>
        <v>2</v>
      </c>
      <c r="D47" s="243">
        <f t="shared" si="0"/>
        <v>3</v>
      </c>
      <c r="E47" s="243">
        <f t="shared" si="0"/>
        <v>4</v>
      </c>
      <c r="F47" s="243">
        <f t="shared" si="0"/>
        <v>5</v>
      </c>
      <c r="G47" s="243">
        <f t="shared" si="0"/>
        <v>6</v>
      </c>
      <c r="H47" s="243">
        <f t="shared" si="0"/>
        <v>7</v>
      </c>
      <c r="I47" s="243">
        <f t="shared" si="0"/>
        <v>8</v>
      </c>
      <c r="J47" s="243">
        <f t="shared" si="0"/>
        <v>9</v>
      </c>
      <c r="K47" s="243">
        <f t="shared" si="0"/>
        <v>10</v>
      </c>
      <c r="L47" s="243">
        <f t="shared" si="0"/>
        <v>11</v>
      </c>
      <c r="M47" s="243">
        <f t="shared" si="0"/>
        <v>12</v>
      </c>
      <c r="N47" s="243">
        <f t="shared" si="0"/>
        <v>13</v>
      </c>
      <c r="O47" s="243">
        <f t="shared" si="0"/>
        <v>14</v>
      </c>
      <c r="P47" s="243">
        <f t="shared" si="0"/>
        <v>15</v>
      </c>
      <c r="Q47" s="243">
        <f t="shared" si="0"/>
        <v>16</v>
      </c>
      <c r="R47" s="243">
        <f t="shared" si="0"/>
        <v>17</v>
      </c>
      <c r="S47" s="243">
        <f t="shared" si="0"/>
        <v>18</v>
      </c>
      <c r="T47" s="243">
        <f t="shared" si="0"/>
        <v>19</v>
      </c>
      <c r="U47" s="243">
        <f t="shared" si="0"/>
        <v>20</v>
      </c>
      <c r="V47" s="243">
        <f t="shared" si="0"/>
        <v>21</v>
      </c>
      <c r="W47" s="243">
        <f t="shared" si="0"/>
        <v>22</v>
      </c>
      <c r="X47" s="243">
        <f t="shared" si="0"/>
        <v>23</v>
      </c>
      <c r="Y47" s="243">
        <f t="shared" si="0"/>
        <v>24</v>
      </c>
      <c r="Z47" s="243">
        <f t="shared" si="0"/>
        <v>25</v>
      </c>
      <c r="AA47" s="243">
        <f t="shared" si="0"/>
        <v>26</v>
      </c>
      <c r="AB47" s="243">
        <f t="shared" si="0"/>
        <v>27</v>
      </c>
      <c r="AC47" s="243">
        <f t="shared" si="0"/>
        <v>28</v>
      </c>
      <c r="AD47" s="243">
        <f t="shared" si="0"/>
        <v>29</v>
      </c>
      <c r="AE47" s="243">
        <f t="shared" si="0"/>
        <v>30</v>
      </c>
      <c r="AF47" s="243">
        <f t="shared" si="0"/>
        <v>31</v>
      </c>
      <c r="AG47" s="243">
        <f t="shared" si="0"/>
        <v>32</v>
      </c>
      <c r="AH47" s="243">
        <f t="shared" si="0"/>
        <v>33</v>
      </c>
      <c r="AI47" s="243">
        <f t="shared" si="0"/>
        <v>34</v>
      </c>
      <c r="AJ47" s="243">
        <f t="shared" si="0"/>
        <v>35</v>
      </c>
      <c r="AK47" s="243">
        <f t="shared" si="0"/>
        <v>36</v>
      </c>
      <c r="AL47" s="243">
        <f t="shared" si="0"/>
        <v>37</v>
      </c>
      <c r="AM47" s="243">
        <f t="shared" si="0"/>
        <v>38</v>
      </c>
      <c r="AN47" s="243">
        <f t="shared" si="0"/>
        <v>39</v>
      </c>
      <c r="AO47" s="243">
        <f t="shared" si="0"/>
        <v>40</v>
      </c>
      <c r="AP47" s="243">
        <f>AP58</f>
        <v>41</v>
      </c>
    </row>
    <row r="48" spans="1:42" s="244" customFormat="1" x14ac:dyDescent="0.2">
      <c r="A48" s="245" t="s">
        <v>341</v>
      </c>
      <c r="B48" s="310">
        <f>C136</f>
        <v>5.8000000000000003E-2</v>
      </c>
      <c r="C48" s="310">
        <f t="shared" ref="C48:AP49" si="1">D136</f>
        <v>5.5E-2</v>
      </c>
      <c r="D48" s="310">
        <f t="shared" si="1"/>
        <v>5.5E-2</v>
      </c>
      <c r="E48" s="310">
        <f t="shared" si="1"/>
        <v>5.5E-2</v>
      </c>
      <c r="F48" s="310">
        <f t="shared" si="1"/>
        <v>5.5E-2</v>
      </c>
      <c r="G48" s="310">
        <f t="shared" si="1"/>
        <v>5.5E-2</v>
      </c>
      <c r="H48" s="310">
        <f t="shared" si="1"/>
        <v>5.5E-2</v>
      </c>
      <c r="I48" s="310">
        <f t="shared" si="1"/>
        <v>5.5E-2</v>
      </c>
      <c r="J48" s="310">
        <f t="shared" si="1"/>
        <v>5.5E-2</v>
      </c>
      <c r="K48" s="310">
        <f t="shared" si="1"/>
        <v>5.5E-2</v>
      </c>
      <c r="L48" s="310">
        <f t="shared" si="1"/>
        <v>5.5E-2</v>
      </c>
      <c r="M48" s="310">
        <f t="shared" si="1"/>
        <v>5.5E-2</v>
      </c>
      <c r="N48" s="310">
        <f t="shared" si="1"/>
        <v>5.5E-2</v>
      </c>
      <c r="O48" s="310">
        <f t="shared" si="1"/>
        <v>5.5E-2</v>
      </c>
      <c r="P48" s="310">
        <f t="shared" si="1"/>
        <v>5.5E-2</v>
      </c>
      <c r="Q48" s="310">
        <f t="shared" si="1"/>
        <v>5.5E-2</v>
      </c>
      <c r="R48" s="310">
        <f t="shared" si="1"/>
        <v>5.5E-2</v>
      </c>
      <c r="S48" s="310">
        <f t="shared" si="1"/>
        <v>5.5E-2</v>
      </c>
      <c r="T48" s="310">
        <f t="shared" si="1"/>
        <v>5.5E-2</v>
      </c>
      <c r="U48" s="310">
        <f t="shared" si="1"/>
        <v>5.5E-2</v>
      </c>
      <c r="V48" s="310">
        <f t="shared" si="1"/>
        <v>5.5E-2</v>
      </c>
      <c r="W48" s="310">
        <f t="shared" si="1"/>
        <v>5.5E-2</v>
      </c>
      <c r="X48" s="310">
        <f t="shared" si="1"/>
        <v>5.5E-2</v>
      </c>
      <c r="Y48" s="310">
        <f t="shared" si="1"/>
        <v>5.5E-2</v>
      </c>
      <c r="Z48" s="310">
        <f t="shared" si="1"/>
        <v>5.5E-2</v>
      </c>
      <c r="AA48" s="310">
        <f t="shared" si="1"/>
        <v>5.5E-2</v>
      </c>
      <c r="AB48" s="310">
        <f t="shared" si="1"/>
        <v>5.5E-2</v>
      </c>
      <c r="AC48" s="310">
        <f t="shared" si="1"/>
        <v>5.5E-2</v>
      </c>
      <c r="AD48" s="310">
        <f t="shared" si="1"/>
        <v>5.5E-2</v>
      </c>
      <c r="AE48" s="310">
        <f t="shared" si="1"/>
        <v>5.5E-2</v>
      </c>
      <c r="AF48" s="310">
        <f t="shared" si="1"/>
        <v>5.5E-2</v>
      </c>
      <c r="AG48" s="310">
        <f t="shared" si="1"/>
        <v>5.5E-2</v>
      </c>
      <c r="AH48" s="310">
        <f t="shared" si="1"/>
        <v>5.5E-2</v>
      </c>
      <c r="AI48" s="310">
        <f t="shared" si="1"/>
        <v>5.5E-2</v>
      </c>
      <c r="AJ48" s="310">
        <f t="shared" si="1"/>
        <v>5.5E-2</v>
      </c>
      <c r="AK48" s="310">
        <f t="shared" si="1"/>
        <v>5.5E-2</v>
      </c>
      <c r="AL48" s="310">
        <f t="shared" si="1"/>
        <v>5.5E-2</v>
      </c>
      <c r="AM48" s="310">
        <f t="shared" si="1"/>
        <v>5.5E-2</v>
      </c>
      <c r="AN48" s="310">
        <f t="shared" si="1"/>
        <v>5.5E-2</v>
      </c>
      <c r="AO48" s="310">
        <f t="shared" si="1"/>
        <v>5.5E-2</v>
      </c>
      <c r="AP48" s="310">
        <f t="shared" si="1"/>
        <v>5.5E-2</v>
      </c>
    </row>
    <row r="49" spans="1:45" s="244" customFormat="1" x14ac:dyDescent="0.2">
      <c r="A49" s="245" t="s">
        <v>340</v>
      </c>
      <c r="B49" s="310">
        <f>C137</f>
        <v>5.8000000000000052E-2</v>
      </c>
      <c r="C49" s="310">
        <f t="shared" si="1"/>
        <v>0.11619000000000002</v>
      </c>
      <c r="D49" s="310">
        <f t="shared" si="1"/>
        <v>0.17758045</v>
      </c>
      <c r="E49" s="310">
        <f t="shared" si="1"/>
        <v>0.24234737475000001</v>
      </c>
      <c r="F49" s="310">
        <f t="shared" si="1"/>
        <v>0.31067648036124984</v>
      </c>
      <c r="G49" s="310">
        <f t="shared" si="1"/>
        <v>0.38276368678111861</v>
      </c>
      <c r="H49" s="310">
        <f t="shared" si="1"/>
        <v>0.45881568955408003</v>
      </c>
      <c r="I49" s="310">
        <f t="shared" si="1"/>
        <v>0.53905055247955436</v>
      </c>
      <c r="J49" s="310">
        <f t="shared" si="1"/>
        <v>0.62369833286592979</v>
      </c>
      <c r="K49" s="310">
        <f t="shared" si="1"/>
        <v>0.71300174117355586</v>
      </c>
      <c r="L49" s="310">
        <f t="shared" si="1"/>
        <v>0.80721683693810142</v>
      </c>
      <c r="M49" s="310">
        <f t="shared" si="1"/>
        <v>0.90661376296969687</v>
      </c>
      <c r="N49" s="310">
        <f t="shared" si="1"/>
        <v>1.0114775199330301</v>
      </c>
      <c r="O49" s="310">
        <f t="shared" si="1"/>
        <v>1.1221087835293466</v>
      </c>
      <c r="P49" s="310">
        <f t="shared" si="1"/>
        <v>1.2388247666234604</v>
      </c>
      <c r="Q49" s="310">
        <f t="shared" si="1"/>
        <v>1.3619601287877505</v>
      </c>
      <c r="R49" s="310">
        <f t="shared" si="1"/>
        <v>1.4918679358710767</v>
      </c>
      <c r="S49" s="310">
        <f t="shared" si="1"/>
        <v>1.6289206723439857</v>
      </c>
      <c r="T49" s="310">
        <f t="shared" si="1"/>
        <v>1.7735113093229047</v>
      </c>
      <c r="U49" s="310">
        <f t="shared" si="1"/>
        <v>1.9260544313356642</v>
      </c>
      <c r="V49" s="310">
        <f t="shared" si="1"/>
        <v>2.0869874250591254</v>
      </c>
      <c r="W49" s="310">
        <f t="shared" si="1"/>
        <v>2.2567717334373771</v>
      </c>
      <c r="X49" s="310">
        <f t="shared" si="1"/>
        <v>2.4358941787764326</v>
      </c>
      <c r="Y49" s="310">
        <f t="shared" si="1"/>
        <v>2.6248683586091359</v>
      </c>
      <c r="Z49" s="310">
        <f t="shared" si="1"/>
        <v>2.8242361183326383</v>
      </c>
      <c r="AA49" s="310">
        <f t="shared" si="1"/>
        <v>3.0345691048409336</v>
      </c>
      <c r="AB49" s="310">
        <f t="shared" si="1"/>
        <v>3.2564704056071845</v>
      </c>
      <c r="AC49" s="310">
        <f t="shared" si="1"/>
        <v>3.4905762779155793</v>
      </c>
      <c r="AD49" s="310">
        <f t="shared" si="1"/>
        <v>3.7375579732009356</v>
      </c>
      <c r="AE49" s="310">
        <f t="shared" si="1"/>
        <v>3.9981236617269866</v>
      </c>
      <c r="AF49" s="310">
        <f t="shared" si="1"/>
        <v>4.2730204631219708</v>
      </c>
      <c r="AG49" s="310">
        <f t="shared" si="1"/>
        <v>4.563036588593679</v>
      </c>
      <c r="AH49" s="310">
        <f t="shared" si="1"/>
        <v>4.8690036009663311</v>
      </c>
      <c r="AI49" s="310">
        <f t="shared" si="1"/>
        <v>5.1917987990194794</v>
      </c>
      <c r="AJ49" s="310">
        <f t="shared" si="1"/>
        <v>5.5323477329655502</v>
      </c>
      <c r="AK49" s="310">
        <f t="shared" si="1"/>
        <v>5.8916268582786548</v>
      </c>
      <c r="AL49" s="310">
        <f t="shared" si="1"/>
        <v>6.2706663354839804</v>
      </c>
      <c r="AM49" s="310">
        <f t="shared" si="1"/>
        <v>6.6705529839355986</v>
      </c>
      <c r="AN49" s="310">
        <f t="shared" si="1"/>
        <v>7.0924333980520569</v>
      </c>
      <c r="AO49" s="310">
        <f t="shared" si="1"/>
        <v>7.5375172349449198</v>
      </c>
      <c r="AP49" s="310">
        <f t="shared" si="1"/>
        <v>8.0070806828668903</v>
      </c>
    </row>
    <row r="50" spans="1:45" s="244" customFormat="1" ht="16.5" thickBot="1" x14ac:dyDescent="0.25">
      <c r="A50" s="246" t="s">
        <v>562</v>
      </c>
      <c r="B50" s="247">
        <f>IF($B$124="да",($B$126-0.05),0)</f>
        <v>25672251.356265958</v>
      </c>
      <c r="C50" s="247">
        <f>C108*(1+C49)</f>
        <v>3693162.1855848194</v>
      </c>
      <c r="D50" s="247">
        <f t="shared" ref="D50:AP50" si="2">D108*(1+D49)</f>
        <v>7792572.2115839692</v>
      </c>
      <c r="E50" s="247">
        <f t="shared" si="2"/>
        <v>12456308.610941041</v>
      </c>
      <c r="F50" s="247">
        <f t="shared" si="2"/>
        <v>13141405.584542796</v>
      </c>
      <c r="G50" s="247">
        <f t="shared" si="2"/>
        <v>13864182.891692651</v>
      </c>
      <c r="H50" s="247">
        <f t="shared" si="2"/>
        <v>14626712.950735746</v>
      </c>
      <c r="I50" s="247">
        <f t="shared" si="2"/>
        <v>15431182.163026212</v>
      </c>
      <c r="J50" s="247">
        <f t="shared" si="2"/>
        <v>16279897.181992652</v>
      </c>
      <c r="K50" s="247">
        <f t="shared" si="2"/>
        <v>17175291.527002249</v>
      </c>
      <c r="L50" s="247">
        <f t="shared" si="2"/>
        <v>18119932.560987372</v>
      </c>
      <c r="M50" s="247">
        <f t="shared" si="2"/>
        <v>19116528.851841673</v>
      </c>
      <c r="N50" s="247">
        <f t="shared" si="2"/>
        <v>20167937.938692965</v>
      </c>
      <c r="O50" s="247">
        <f t="shared" si="2"/>
        <v>21277174.525321078</v>
      </c>
      <c r="P50" s="247">
        <f t="shared" si="2"/>
        <v>22447419.124213733</v>
      </c>
      <c r="Q50" s="247">
        <f t="shared" si="2"/>
        <v>23682027.176045489</v>
      </c>
      <c r="R50" s="247">
        <f t="shared" si="2"/>
        <v>24984538.670727987</v>
      </c>
      <c r="S50" s="247">
        <f t="shared" si="2"/>
        <v>26358688.297618024</v>
      </c>
      <c r="T50" s="247">
        <f t="shared" si="2"/>
        <v>27808416.153987013</v>
      </c>
      <c r="U50" s="247">
        <f t="shared" si="2"/>
        <v>29337879.042456299</v>
      </c>
      <c r="V50" s="247">
        <f t="shared" si="2"/>
        <v>30951462.389791392</v>
      </c>
      <c r="W50" s="247">
        <f t="shared" si="2"/>
        <v>32653792.821229916</v>
      </c>
      <c r="X50" s="247">
        <f t="shared" si="2"/>
        <v>34449751.426397555</v>
      </c>
      <c r="Y50" s="247">
        <f t="shared" si="2"/>
        <v>36344487.754849419</v>
      </c>
      <c r="Z50" s="247">
        <f t="shared" si="2"/>
        <v>38343434.581366137</v>
      </c>
      <c r="AA50" s="247">
        <f t="shared" si="2"/>
        <v>40452323.483341277</v>
      </c>
      <c r="AB50" s="247">
        <f t="shared" si="2"/>
        <v>42677201.274925038</v>
      </c>
      <c r="AC50" s="247">
        <f t="shared" si="2"/>
        <v>45024447.345045917</v>
      </c>
      <c r="AD50" s="247">
        <f t="shared" si="2"/>
        <v>47500791.949023433</v>
      </c>
      <c r="AE50" s="247">
        <f t="shared" si="2"/>
        <v>50113335.506219722</v>
      </c>
      <c r="AF50" s="247">
        <f t="shared" si="2"/>
        <v>52869568.959061801</v>
      </c>
      <c r="AG50" s="247">
        <f t="shared" si="2"/>
        <v>55777395.251810201</v>
      </c>
      <c r="AH50" s="247">
        <f t="shared" si="2"/>
        <v>58845151.990659758</v>
      </c>
      <c r="AI50" s="247">
        <f t="shared" si="2"/>
        <v>62081635.350146048</v>
      </c>
      <c r="AJ50" s="247">
        <f t="shared" si="2"/>
        <v>65496125.294404075</v>
      </c>
      <c r="AK50" s="247">
        <f t="shared" si="2"/>
        <v>69098412.185596287</v>
      </c>
      <c r="AL50" s="247">
        <f t="shared" si="2"/>
        <v>72898824.855804086</v>
      </c>
      <c r="AM50" s="247">
        <f t="shared" si="2"/>
        <v>76908260.2228733</v>
      </c>
      <c r="AN50" s="247">
        <f t="shared" si="2"/>
        <v>81138214.535131335</v>
      </c>
      <c r="AO50" s="247">
        <f t="shared" si="2"/>
        <v>85600816.334563553</v>
      </c>
      <c r="AP50" s="247">
        <f t="shared" si="2"/>
        <v>90308861.232964545</v>
      </c>
    </row>
    <row r="51" spans="1:45" ht="16.5" thickBot="1" x14ac:dyDescent="0.25"/>
    <row r="52" spans="1:45" x14ac:dyDescent="0.2">
      <c r="A52" s="248" t="s">
        <v>339</v>
      </c>
      <c r="B52" s="249">
        <f>B58</f>
        <v>1</v>
      </c>
      <c r="C52" s="249">
        <f t="shared" ref="C52:AO52" si="3">C58</f>
        <v>2</v>
      </c>
      <c r="D52" s="249">
        <f t="shared" si="3"/>
        <v>3</v>
      </c>
      <c r="E52" s="249">
        <f t="shared" si="3"/>
        <v>4</v>
      </c>
      <c r="F52" s="249">
        <f t="shared" si="3"/>
        <v>5</v>
      </c>
      <c r="G52" s="249">
        <f t="shared" si="3"/>
        <v>6</v>
      </c>
      <c r="H52" s="249">
        <f t="shared" si="3"/>
        <v>7</v>
      </c>
      <c r="I52" s="249">
        <f t="shared" si="3"/>
        <v>8</v>
      </c>
      <c r="J52" s="249">
        <f t="shared" si="3"/>
        <v>9</v>
      </c>
      <c r="K52" s="249">
        <f t="shared" si="3"/>
        <v>10</v>
      </c>
      <c r="L52" s="249">
        <f t="shared" si="3"/>
        <v>11</v>
      </c>
      <c r="M52" s="249">
        <f t="shared" si="3"/>
        <v>12</v>
      </c>
      <c r="N52" s="249">
        <f t="shared" si="3"/>
        <v>13</v>
      </c>
      <c r="O52" s="249">
        <f t="shared" si="3"/>
        <v>14</v>
      </c>
      <c r="P52" s="249">
        <f t="shared" si="3"/>
        <v>15</v>
      </c>
      <c r="Q52" s="249">
        <f t="shared" si="3"/>
        <v>16</v>
      </c>
      <c r="R52" s="249">
        <f t="shared" si="3"/>
        <v>17</v>
      </c>
      <c r="S52" s="249">
        <f t="shared" si="3"/>
        <v>18</v>
      </c>
      <c r="T52" s="249">
        <f t="shared" si="3"/>
        <v>19</v>
      </c>
      <c r="U52" s="249">
        <f t="shared" si="3"/>
        <v>20</v>
      </c>
      <c r="V52" s="249">
        <f t="shared" si="3"/>
        <v>21</v>
      </c>
      <c r="W52" s="249">
        <f t="shared" si="3"/>
        <v>22</v>
      </c>
      <c r="X52" s="249">
        <f t="shared" si="3"/>
        <v>23</v>
      </c>
      <c r="Y52" s="249">
        <f t="shared" si="3"/>
        <v>24</v>
      </c>
      <c r="Z52" s="249">
        <f t="shared" si="3"/>
        <v>25</v>
      </c>
      <c r="AA52" s="249">
        <f t="shared" si="3"/>
        <v>26</v>
      </c>
      <c r="AB52" s="249">
        <f t="shared" si="3"/>
        <v>27</v>
      </c>
      <c r="AC52" s="249">
        <f t="shared" si="3"/>
        <v>28</v>
      </c>
      <c r="AD52" s="249">
        <f t="shared" si="3"/>
        <v>29</v>
      </c>
      <c r="AE52" s="249">
        <f t="shared" si="3"/>
        <v>30</v>
      </c>
      <c r="AF52" s="249">
        <f t="shared" si="3"/>
        <v>31</v>
      </c>
      <c r="AG52" s="249">
        <f t="shared" si="3"/>
        <v>32</v>
      </c>
      <c r="AH52" s="249">
        <f t="shared" si="3"/>
        <v>33</v>
      </c>
      <c r="AI52" s="249">
        <f t="shared" si="3"/>
        <v>34</v>
      </c>
      <c r="AJ52" s="249">
        <f t="shared" si="3"/>
        <v>35</v>
      </c>
      <c r="AK52" s="249">
        <f t="shared" si="3"/>
        <v>36</v>
      </c>
      <c r="AL52" s="249">
        <f t="shared" si="3"/>
        <v>37</v>
      </c>
      <c r="AM52" s="249">
        <f t="shared" si="3"/>
        <v>38</v>
      </c>
      <c r="AN52" s="249">
        <f t="shared" si="3"/>
        <v>39</v>
      </c>
      <c r="AO52" s="249">
        <f t="shared" si="3"/>
        <v>40</v>
      </c>
      <c r="AP52" s="249">
        <f>AP58</f>
        <v>41</v>
      </c>
    </row>
    <row r="53" spans="1:45" x14ac:dyDescent="0.2">
      <c r="A53" s="250" t="s">
        <v>338</v>
      </c>
      <c r="B53" s="311">
        <v>0</v>
      </c>
      <c r="C53" s="311">
        <f t="shared" ref="C53:AP53" si="4">B53+B54-B55</f>
        <v>0</v>
      </c>
      <c r="D53" s="311">
        <f t="shared" si="4"/>
        <v>0</v>
      </c>
      <c r="E53" s="311">
        <f t="shared" si="4"/>
        <v>0</v>
      </c>
      <c r="F53" s="311">
        <f t="shared" si="4"/>
        <v>0</v>
      </c>
      <c r="G53" s="311">
        <f t="shared" si="4"/>
        <v>0</v>
      </c>
      <c r="H53" s="311">
        <f t="shared" si="4"/>
        <v>0</v>
      </c>
      <c r="I53" s="311">
        <f t="shared" si="4"/>
        <v>0</v>
      </c>
      <c r="J53" s="311">
        <f t="shared" si="4"/>
        <v>0</v>
      </c>
      <c r="K53" s="311">
        <f t="shared" si="4"/>
        <v>0</v>
      </c>
      <c r="L53" s="311">
        <f t="shared" si="4"/>
        <v>0</v>
      </c>
      <c r="M53" s="311">
        <f t="shared" si="4"/>
        <v>0</v>
      </c>
      <c r="N53" s="311">
        <f t="shared" si="4"/>
        <v>0</v>
      </c>
      <c r="O53" s="311">
        <f t="shared" si="4"/>
        <v>0</v>
      </c>
      <c r="P53" s="311">
        <f t="shared" si="4"/>
        <v>0</v>
      </c>
      <c r="Q53" s="311">
        <f t="shared" si="4"/>
        <v>0</v>
      </c>
      <c r="R53" s="311">
        <f t="shared" si="4"/>
        <v>0</v>
      </c>
      <c r="S53" s="311">
        <f t="shared" si="4"/>
        <v>0</v>
      </c>
      <c r="T53" s="311">
        <f t="shared" si="4"/>
        <v>0</v>
      </c>
      <c r="U53" s="311">
        <f t="shared" si="4"/>
        <v>0</v>
      </c>
      <c r="V53" s="311">
        <f t="shared" si="4"/>
        <v>0</v>
      </c>
      <c r="W53" s="311">
        <f t="shared" si="4"/>
        <v>0</v>
      </c>
      <c r="X53" s="311">
        <f t="shared" si="4"/>
        <v>0</v>
      </c>
      <c r="Y53" s="311">
        <f t="shared" si="4"/>
        <v>0</v>
      </c>
      <c r="Z53" s="311">
        <f t="shared" si="4"/>
        <v>0</v>
      </c>
      <c r="AA53" s="311">
        <f t="shared" si="4"/>
        <v>0</v>
      </c>
      <c r="AB53" s="311">
        <f t="shared" si="4"/>
        <v>0</v>
      </c>
      <c r="AC53" s="311">
        <f t="shared" si="4"/>
        <v>0</v>
      </c>
      <c r="AD53" s="311">
        <f t="shared" si="4"/>
        <v>0</v>
      </c>
      <c r="AE53" s="311">
        <f t="shared" si="4"/>
        <v>0</v>
      </c>
      <c r="AF53" s="311">
        <f t="shared" si="4"/>
        <v>0</v>
      </c>
      <c r="AG53" s="311">
        <f t="shared" si="4"/>
        <v>0</v>
      </c>
      <c r="AH53" s="311">
        <f t="shared" si="4"/>
        <v>0</v>
      </c>
      <c r="AI53" s="311">
        <f t="shared" si="4"/>
        <v>0</v>
      </c>
      <c r="AJ53" s="311">
        <f t="shared" si="4"/>
        <v>0</v>
      </c>
      <c r="AK53" s="311">
        <f t="shared" si="4"/>
        <v>0</v>
      </c>
      <c r="AL53" s="311">
        <f t="shared" si="4"/>
        <v>0</v>
      </c>
      <c r="AM53" s="311">
        <f t="shared" si="4"/>
        <v>0</v>
      </c>
      <c r="AN53" s="311">
        <f t="shared" si="4"/>
        <v>0</v>
      </c>
      <c r="AO53" s="311">
        <f t="shared" si="4"/>
        <v>0</v>
      </c>
      <c r="AP53" s="311">
        <f t="shared" si="4"/>
        <v>0</v>
      </c>
    </row>
    <row r="54" spans="1:45" x14ac:dyDescent="0.2">
      <c r="A54" s="250" t="s">
        <v>337</v>
      </c>
      <c r="B54" s="311">
        <f>B25*B28*B43*1.18</f>
        <v>0</v>
      </c>
      <c r="C54" s="311">
        <v>0</v>
      </c>
      <c r="D54" s="311">
        <v>0</v>
      </c>
      <c r="E54" s="311">
        <v>0</v>
      </c>
      <c r="F54" s="311">
        <v>0</v>
      </c>
      <c r="G54" s="311">
        <v>0</v>
      </c>
      <c r="H54" s="311">
        <v>0</v>
      </c>
      <c r="I54" s="311">
        <v>0</v>
      </c>
      <c r="J54" s="311">
        <v>0</v>
      </c>
      <c r="K54" s="311">
        <v>0</v>
      </c>
      <c r="L54" s="311">
        <v>0</v>
      </c>
      <c r="M54" s="311">
        <v>0</v>
      </c>
      <c r="N54" s="311">
        <v>0</v>
      </c>
      <c r="O54" s="311">
        <v>0</v>
      </c>
      <c r="P54" s="311">
        <v>0</v>
      </c>
      <c r="Q54" s="311">
        <v>0</v>
      </c>
      <c r="R54" s="311">
        <v>0</v>
      </c>
      <c r="S54" s="311">
        <v>0</v>
      </c>
      <c r="T54" s="311">
        <v>0</v>
      </c>
      <c r="U54" s="311">
        <v>0</v>
      </c>
      <c r="V54" s="311">
        <v>0</v>
      </c>
      <c r="W54" s="311">
        <v>0</v>
      </c>
      <c r="X54" s="311">
        <v>0</v>
      </c>
      <c r="Y54" s="311">
        <v>0</v>
      </c>
      <c r="Z54" s="311">
        <v>0</v>
      </c>
      <c r="AA54" s="311">
        <v>0</v>
      </c>
      <c r="AB54" s="311">
        <v>0</v>
      </c>
      <c r="AC54" s="311">
        <v>0</v>
      </c>
      <c r="AD54" s="311">
        <v>0</v>
      </c>
      <c r="AE54" s="311">
        <v>0</v>
      </c>
      <c r="AF54" s="311">
        <v>0</v>
      </c>
      <c r="AG54" s="311">
        <v>0</v>
      </c>
      <c r="AH54" s="311">
        <v>0</v>
      </c>
      <c r="AI54" s="311">
        <v>0</v>
      </c>
      <c r="AJ54" s="311">
        <v>0</v>
      </c>
      <c r="AK54" s="311">
        <v>0</v>
      </c>
      <c r="AL54" s="311">
        <v>0</v>
      </c>
      <c r="AM54" s="311">
        <v>0</v>
      </c>
      <c r="AN54" s="311">
        <v>0</v>
      </c>
      <c r="AO54" s="311">
        <v>0</v>
      </c>
      <c r="AP54" s="311">
        <v>0</v>
      </c>
    </row>
    <row r="55" spans="1:45" x14ac:dyDescent="0.2">
      <c r="A55" s="250" t="s">
        <v>336</v>
      </c>
      <c r="B55" s="311">
        <f>$B$54/$B$40</f>
        <v>0</v>
      </c>
      <c r="C55" s="311">
        <f t="shared" ref="C55:AP55" si="5">IF(ROUND(C53,1)=0,0,B55+C54/$B$40)</f>
        <v>0</v>
      </c>
      <c r="D55" s="311">
        <f t="shared" si="5"/>
        <v>0</v>
      </c>
      <c r="E55" s="311">
        <f t="shared" si="5"/>
        <v>0</v>
      </c>
      <c r="F55" s="311">
        <f t="shared" si="5"/>
        <v>0</v>
      </c>
      <c r="G55" s="311">
        <f t="shared" si="5"/>
        <v>0</v>
      </c>
      <c r="H55" s="311">
        <f t="shared" si="5"/>
        <v>0</v>
      </c>
      <c r="I55" s="311">
        <f t="shared" si="5"/>
        <v>0</v>
      </c>
      <c r="J55" s="311">
        <f t="shared" si="5"/>
        <v>0</v>
      </c>
      <c r="K55" s="311">
        <f t="shared" si="5"/>
        <v>0</v>
      </c>
      <c r="L55" s="311">
        <f t="shared" si="5"/>
        <v>0</v>
      </c>
      <c r="M55" s="311">
        <f t="shared" si="5"/>
        <v>0</v>
      </c>
      <c r="N55" s="311">
        <f t="shared" si="5"/>
        <v>0</v>
      </c>
      <c r="O55" s="311">
        <f t="shared" si="5"/>
        <v>0</v>
      </c>
      <c r="P55" s="311">
        <f t="shared" si="5"/>
        <v>0</v>
      </c>
      <c r="Q55" s="311">
        <f t="shared" si="5"/>
        <v>0</v>
      </c>
      <c r="R55" s="311">
        <f t="shared" si="5"/>
        <v>0</v>
      </c>
      <c r="S55" s="311">
        <f t="shared" si="5"/>
        <v>0</v>
      </c>
      <c r="T55" s="311">
        <f t="shared" si="5"/>
        <v>0</v>
      </c>
      <c r="U55" s="311">
        <f t="shared" si="5"/>
        <v>0</v>
      </c>
      <c r="V55" s="311">
        <f t="shared" si="5"/>
        <v>0</v>
      </c>
      <c r="W55" s="311">
        <f t="shared" si="5"/>
        <v>0</v>
      </c>
      <c r="X55" s="311">
        <f t="shared" si="5"/>
        <v>0</v>
      </c>
      <c r="Y55" s="311">
        <f t="shared" si="5"/>
        <v>0</v>
      </c>
      <c r="Z55" s="311">
        <f t="shared" si="5"/>
        <v>0</v>
      </c>
      <c r="AA55" s="311">
        <f t="shared" si="5"/>
        <v>0</v>
      </c>
      <c r="AB55" s="311">
        <f t="shared" si="5"/>
        <v>0</v>
      </c>
      <c r="AC55" s="311">
        <f t="shared" si="5"/>
        <v>0</v>
      </c>
      <c r="AD55" s="311">
        <f t="shared" si="5"/>
        <v>0</v>
      </c>
      <c r="AE55" s="311">
        <f t="shared" si="5"/>
        <v>0</v>
      </c>
      <c r="AF55" s="311">
        <f t="shared" si="5"/>
        <v>0</v>
      </c>
      <c r="AG55" s="311">
        <f t="shared" si="5"/>
        <v>0</v>
      </c>
      <c r="AH55" s="311">
        <f t="shared" si="5"/>
        <v>0</v>
      </c>
      <c r="AI55" s="311">
        <f t="shared" si="5"/>
        <v>0</v>
      </c>
      <c r="AJ55" s="311">
        <f t="shared" si="5"/>
        <v>0</v>
      </c>
      <c r="AK55" s="311">
        <f t="shared" si="5"/>
        <v>0</v>
      </c>
      <c r="AL55" s="311">
        <f t="shared" si="5"/>
        <v>0</v>
      </c>
      <c r="AM55" s="311">
        <f t="shared" si="5"/>
        <v>0</v>
      </c>
      <c r="AN55" s="311">
        <f t="shared" si="5"/>
        <v>0</v>
      </c>
      <c r="AO55" s="311">
        <f t="shared" si="5"/>
        <v>0</v>
      </c>
      <c r="AP55" s="311">
        <f t="shared" si="5"/>
        <v>0</v>
      </c>
    </row>
    <row r="56" spans="1:45" ht="16.5" thickBot="1" x14ac:dyDescent="0.25">
      <c r="A56" s="251" t="s">
        <v>335</v>
      </c>
      <c r="B56" s="252">
        <f t="shared" ref="B56:AP56" si="6">AVERAGE(SUM(B53:B54),(SUM(B53:B54)-B55))*$B$42</f>
        <v>0</v>
      </c>
      <c r="C56" s="252">
        <f t="shared" si="6"/>
        <v>0</v>
      </c>
      <c r="D56" s="252">
        <f t="shared" si="6"/>
        <v>0</v>
      </c>
      <c r="E56" s="252">
        <f t="shared" si="6"/>
        <v>0</v>
      </c>
      <c r="F56" s="252">
        <f t="shared" si="6"/>
        <v>0</v>
      </c>
      <c r="G56" s="252">
        <f t="shared" si="6"/>
        <v>0</v>
      </c>
      <c r="H56" s="252">
        <f t="shared" si="6"/>
        <v>0</v>
      </c>
      <c r="I56" s="252">
        <f t="shared" si="6"/>
        <v>0</v>
      </c>
      <c r="J56" s="252">
        <f t="shared" si="6"/>
        <v>0</v>
      </c>
      <c r="K56" s="252">
        <f t="shared" si="6"/>
        <v>0</v>
      </c>
      <c r="L56" s="252">
        <f t="shared" si="6"/>
        <v>0</v>
      </c>
      <c r="M56" s="252">
        <f t="shared" si="6"/>
        <v>0</v>
      </c>
      <c r="N56" s="252">
        <f t="shared" si="6"/>
        <v>0</v>
      </c>
      <c r="O56" s="252">
        <f t="shared" si="6"/>
        <v>0</v>
      </c>
      <c r="P56" s="252">
        <f t="shared" si="6"/>
        <v>0</v>
      </c>
      <c r="Q56" s="252">
        <f t="shared" si="6"/>
        <v>0</v>
      </c>
      <c r="R56" s="252">
        <f t="shared" si="6"/>
        <v>0</v>
      </c>
      <c r="S56" s="252">
        <f t="shared" si="6"/>
        <v>0</v>
      </c>
      <c r="T56" s="252">
        <f t="shared" si="6"/>
        <v>0</v>
      </c>
      <c r="U56" s="252">
        <f t="shared" si="6"/>
        <v>0</v>
      </c>
      <c r="V56" s="252">
        <f t="shared" si="6"/>
        <v>0</v>
      </c>
      <c r="W56" s="252">
        <f t="shared" si="6"/>
        <v>0</v>
      </c>
      <c r="X56" s="252">
        <f t="shared" si="6"/>
        <v>0</v>
      </c>
      <c r="Y56" s="252">
        <f t="shared" si="6"/>
        <v>0</v>
      </c>
      <c r="Z56" s="252">
        <f t="shared" si="6"/>
        <v>0</v>
      </c>
      <c r="AA56" s="252">
        <f t="shared" si="6"/>
        <v>0</v>
      </c>
      <c r="AB56" s="252">
        <f t="shared" si="6"/>
        <v>0</v>
      </c>
      <c r="AC56" s="252">
        <f t="shared" si="6"/>
        <v>0</v>
      </c>
      <c r="AD56" s="252">
        <f t="shared" si="6"/>
        <v>0</v>
      </c>
      <c r="AE56" s="252">
        <f t="shared" si="6"/>
        <v>0</v>
      </c>
      <c r="AF56" s="252">
        <f t="shared" si="6"/>
        <v>0</v>
      </c>
      <c r="AG56" s="252">
        <f t="shared" si="6"/>
        <v>0</v>
      </c>
      <c r="AH56" s="252">
        <f t="shared" si="6"/>
        <v>0</v>
      </c>
      <c r="AI56" s="252">
        <f t="shared" si="6"/>
        <v>0</v>
      </c>
      <c r="AJ56" s="252">
        <f t="shared" si="6"/>
        <v>0</v>
      </c>
      <c r="AK56" s="252">
        <f t="shared" si="6"/>
        <v>0</v>
      </c>
      <c r="AL56" s="252">
        <f t="shared" si="6"/>
        <v>0</v>
      </c>
      <c r="AM56" s="252">
        <f t="shared" si="6"/>
        <v>0</v>
      </c>
      <c r="AN56" s="252">
        <f t="shared" si="6"/>
        <v>0</v>
      </c>
      <c r="AO56" s="252">
        <f t="shared" si="6"/>
        <v>0</v>
      </c>
      <c r="AP56" s="252">
        <f t="shared" si="6"/>
        <v>0</v>
      </c>
    </row>
    <row r="57" spans="1:45" s="255"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04"/>
      <c r="AR57" s="204"/>
      <c r="AS57" s="204"/>
    </row>
    <row r="58" spans="1:45" x14ac:dyDescent="0.2">
      <c r="A58" s="248" t="s">
        <v>563</v>
      </c>
      <c r="B58" s="249">
        <v>1</v>
      </c>
      <c r="C58" s="249">
        <f>B58+1</f>
        <v>2</v>
      </c>
      <c r="D58" s="249">
        <f t="shared" ref="D58:AP58" si="7">C58+1</f>
        <v>3</v>
      </c>
      <c r="E58" s="249">
        <f t="shared" si="7"/>
        <v>4</v>
      </c>
      <c r="F58" s="249">
        <f t="shared" si="7"/>
        <v>5</v>
      </c>
      <c r="G58" s="249">
        <f t="shared" si="7"/>
        <v>6</v>
      </c>
      <c r="H58" s="249">
        <f t="shared" si="7"/>
        <v>7</v>
      </c>
      <c r="I58" s="249">
        <f t="shared" si="7"/>
        <v>8</v>
      </c>
      <c r="J58" s="249">
        <f t="shared" si="7"/>
        <v>9</v>
      </c>
      <c r="K58" s="249">
        <f t="shared" si="7"/>
        <v>10</v>
      </c>
      <c r="L58" s="249">
        <f t="shared" si="7"/>
        <v>11</v>
      </c>
      <c r="M58" s="249">
        <f t="shared" si="7"/>
        <v>12</v>
      </c>
      <c r="N58" s="249">
        <f t="shared" si="7"/>
        <v>13</v>
      </c>
      <c r="O58" s="249">
        <f t="shared" si="7"/>
        <v>14</v>
      </c>
      <c r="P58" s="249">
        <f t="shared" si="7"/>
        <v>15</v>
      </c>
      <c r="Q58" s="249">
        <f t="shared" si="7"/>
        <v>16</v>
      </c>
      <c r="R58" s="249">
        <f t="shared" si="7"/>
        <v>17</v>
      </c>
      <c r="S58" s="249">
        <f t="shared" si="7"/>
        <v>18</v>
      </c>
      <c r="T58" s="249">
        <f t="shared" si="7"/>
        <v>19</v>
      </c>
      <c r="U58" s="249">
        <f t="shared" si="7"/>
        <v>20</v>
      </c>
      <c r="V58" s="249">
        <f t="shared" si="7"/>
        <v>21</v>
      </c>
      <c r="W58" s="249">
        <f t="shared" si="7"/>
        <v>22</v>
      </c>
      <c r="X58" s="249">
        <f t="shared" si="7"/>
        <v>23</v>
      </c>
      <c r="Y58" s="249">
        <f t="shared" si="7"/>
        <v>24</v>
      </c>
      <c r="Z58" s="249">
        <f t="shared" si="7"/>
        <v>25</v>
      </c>
      <c r="AA58" s="249">
        <f t="shared" si="7"/>
        <v>26</v>
      </c>
      <c r="AB58" s="249">
        <f t="shared" si="7"/>
        <v>27</v>
      </c>
      <c r="AC58" s="249">
        <f t="shared" si="7"/>
        <v>28</v>
      </c>
      <c r="AD58" s="249">
        <f t="shared" si="7"/>
        <v>29</v>
      </c>
      <c r="AE58" s="249">
        <f t="shared" si="7"/>
        <v>30</v>
      </c>
      <c r="AF58" s="249">
        <f t="shared" si="7"/>
        <v>31</v>
      </c>
      <c r="AG58" s="249">
        <f t="shared" si="7"/>
        <v>32</v>
      </c>
      <c r="AH58" s="249">
        <f t="shared" si="7"/>
        <v>33</v>
      </c>
      <c r="AI58" s="249">
        <f t="shared" si="7"/>
        <v>34</v>
      </c>
      <c r="AJ58" s="249">
        <f t="shared" si="7"/>
        <v>35</v>
      </c>
      <c r="AK58" s="249">
        <f t="shared" si="7"/>
        <v>36</v>
      </c>
      <c r="AL58" s="249">
        <f t="shared" si="7"/>
        <v>37</v>
      </c>
      <c r="AM58" s="249">
        <f t="shared" si="7"/>
        <v>38</v>
      </c>
      <c r="AN58" s="249">
        <f t="shared" si="7"/>
        <v>39</v>
      </c>
      <c r="AO58" s="249">
        <f t="shared" si="7"/>
        <v>40</v>
      </c>
      <c r="AP58" s="249">
        <f t="shared" si="7"/>
        <v>41</v>
      </c>
    </row>
    <row r="59" spans="1:45" ht="14.25" x14ac:dyDescent="0.2">
      <c r="A59" s="256" t="s">
        <v>334</v>
      </c>
      <c r="B59" s="312">
        <f t="shared" ref="B59:AP59" si="8">B50*$B$28</f>
        <v>25672251.356265958</v>
      </c>
      <c r="C59" s="312">
        <f t="shared" si="8"/>
        <v>3693162.1855848194</v>
      </c>
      <c r="D59" s="312">
        <f t="shared" si="8"/>
        <v>7792572.2115839692</v>
      </c>
      <c r="E59" s="312">
        <f t="shared" si="8"/>
        <v>12456308.610941041</v>
      </c>
      <c r="F59" s="312">
        <f t="shared" si="8"/>
        <v>13141405.584542796</v>
      </c>
      <c r="G59" s="312">
        <f t="shared" si="8"/>
        <v>13864182.891692651</v>
      </c>
      <c r="H59" s="312">
        <f t="shared" si="8"/>
        <v>14626712.950735746</v>
      </c>
      <c r="I59" s="312">
        <f t="shared" si="8"/>
        <v>15431182.163026212</v>
      </c>
      <c r="J59" s="312">
        <f t="shared" si="8"/>
        <v>16279897.181992652</v>
      </c>
      <c r="K59" s="312">
        <f t="shared" si="8"/>
        <v>17175291.527002249</v>
      </c>
      <c r="L59" s="312">
        <f t="shared" si="8"/>
        <v>18119932.560987372</v>
      </c>
      <c r="M59" s="312">
        <f t="shared" si="8"/>
        <v>19116528.851841673</v>
      </c>
      <c r="N59" s="312">
        <f t="shared" si="8"/>
        <v>20167937.938692965</v>
      </c>
      <c r="O59" s="312">
        <f t="shared" si="8"/>
        <v>21277174.525321078</v>
      </c>
      <c r="P59" s="312">
        <f t="shared" si="8"/>
        <v>22447419.124213733</v>
      </c>
      <c r="Q59" s="312">
        <f t="shared" si="8"/>
        <v>23682027.176045489</v>
      </c>
      <c r="R59" s="312">
        <f t="shared" si="8"/>
        <v>24984538.670727987</v>
      </c>
      <c r="S59" s="312">
        <f t="shared" si="8"/>
        <v>26358688.297618024</v>
      </c>
      <c r="T59" s="312">
        <f t="shared" si="8"/>
        <v>27808416.153987013</v>
      </c>
      <c r="U59" s="312">
        <f t="shared" si="8"/>
        <v>29337879.042456299</v>
      </c>
      <c r="V59" s="312">
        <f t="shared" si="8"/>
        <v>30951462.389791392</v>
      </c>
      <c r="W59" s="312">
        <f t="shared" si="8"/>
        <v>32653792.821229916</v>
      </c>
      <c r="X59" s="312">
        <f t="shared" si="8"/>
        <v>34449751.426397555</v>
      </c>
      <c r="Y59" s="312">
        <f t="shared" si="8"/>
        <v>36344487.754849419</v>
      </c>
      <c r="Z59" s="312">
        <f t="shared" si="8"/>
        <v>38343434.581366137</v>
      </c>
      <c r="AA59" s="312">
        <f t="shared" si="8"/>
        <v>40452323.483341277</v>
      </c>
      <c r="AB59" s="312">
        <f t="shared" si="8"/>
        <v>42677201.274925038</v>
      </c>
      <c r="AC59" s="312">
        <f t="shared" si="8"/>
        <v>45024447.345045917</v>
      </c>
      <c r="AD59" s="312">
        <f t="shared" si="8"/>
        <v>47500791.949023433</v>
      </c>
      <c r="AE59" s="312">
        <f t="shared" si="8"/>
        <v>50113335.506219722</v>
      </c>
      <c r="AF59" s="312">
        <f t="shared" si="8"/>
        <v>52869568.959061801</v>
      </c>
      <c r="AG59" s="312">
        <f t="shared" si="8"/>
        <v>55777395.251810201</v>
      </c>
      <c r="AH59" s="312">
        <f t="shared" si="8"/>
        <v>58845151.990659758</v>
      </c>
      <c r="AI59" s="312">
        <f t="shared" si="8"/>
        <v>62081635.350146048</v>
      </c>
      <c r="AJ59" s="312">
        <f t="shared" si="8"/>
        <v>65496125.294404075</v>
      </c>
      <c r="AK59" s="312">
        <f t="shared" si="8"/>
        <v>69098412.185596287</v>
      </c>
      <c r="AL59" s="312">
        <f t="shared" si="8"/>
        <v>72898824.855804086</v>
      </c>
      <c r="AM59" s="312">
        <f t="shared" si="8"/>
        <v>76908260.2228733</v>
      </c>
      <c r="AN59" s="312">
        <f t="shared" si="8"/>
        <v>81138214.535131335</v>
      </c>
      <c r="AO59" s="312">
        <f t="shared" si="8"/>
        <v>85600816.334563553</v>
      </c>
      <c r="AP59" s="312">
        <f t="shared" si="8"/>
        <v>90308861.232964545</v>
      </c>
    </row>
    <row r="60" spans="1:45" x14ac:dyDescent="0.2">
      <c r="A60" s="250" t="s">
        <v>333</v>
      </c>
      <c r="B60" s="311">
        <f t="shared" ref="B60:Z60" si="9">SUM(B61:B65)</f>
        <v>0</v>
      </c>
      <c r="C60" s="311">
        <f t="shared" si="9"/>
        <v>-286551.10297160002</v>
      </c>
      <c r="D60" s="311">
        <f>SUM(D61:D65)</f>
        <v>-302311.41363503801</v>
      </c>
      <c r="E60" s="311">
        <f t="shared" si="9"/>
        <v>-318938.54138496512</v>
      </c>
      <c r="F60" s="311">
        <f t="shared" si="9"/>
        <v>-336480.16116113815</v>
      </c>
      <c r="G60" s="311">
        <f t="shared" si="9"/>
        <v>-354986.57002500078</v>
      </c>
      <c r="H60" s="311">
        <f t="shared" si="9"/>
        <v>-374510.83137637581</v>
      </c>
      <c r="I60" s="311">
        <f t="shared" si="9"/>
        <v>-395108.92710207641</v>
      </c>
      <c r="J60" s="311">
        <f t="shared" si="9"/>
        <v>-416839.91809269064</v>
      </c>
      <c r="K60" s="311">
        <f t="shared" si="9"/>
        <v>-439766.1135877886</v>
      </c>
      <c r="L60" s="311">
        <f t="shared" si="9"/>
        <v>-463953.24983511696</v>
      </c>
      <c r="M60" s="311">
        <f t="shared" si="9"/>
        <v>-489470.67857604835</v>
      </c>
      <c r="N60" s="311">
        <f t="shared" si="9"/>
        <v>-516391.56589773099</v>
      </c>
      <c r="O60" s="311">
        <f t="shared" si="9"/>
        <v>-544793.10202210618</v>
      </c>
      <c r="P60" s="311">
        <f t="shared" si="9"/>
        <v>-574756.72263332189</v>
      </c>
      <c r="Q60" s="311">
        <f t="shared" si="9"/>
        <v>-606368.34237815463</v>
      </c>
      <c r="R60" s="311">
        <f t="shared" si="9"/>
        <v>-639718.60120895307</v>
      </c>
      <c r="S60" s="311">
        <f t="shared" si="9"/>
        <v>-674903.12427544547</v>
      </c>
      <c r="T60" s="311">
        <f t="shared" si="9"/>
        <v>-712022.79611059488</v>
      </c>
      <c r="U60" s="311">
        <f t="shared" si="9"/>
        <v>-751184.04989667749</v>
      </c>
      <c r="V60" s="311">
        <f t="shared" si="9"/>
        <v>-792499.17264099466</v>
      </c>
      <c r="W60" s="311">
        <f t="shared" si="9"/>
        <v>-836086.62713624933</v>
      </c>
      <c r="X60" s="311">
        <f t="shared" si="9"/>
        <v>-882071.39162874303</v>
      </c>
      <c r="Y60" s="311">
        <f t="shared" si="9"/>
        <v>-930585.31816832372</v>
      </c>
      <c r="Z60" s="311">
        <f t="shared" si="9"/>
        <v>-981767.51066758158</v>
      </c>
      <c r="AA60" s="311">
        <f t="shared" ref="AA60:AP60" si="10">SUM(AA61:AA65)</f>
        <v>-1035764.7237542985</v>
      </c>
      <c r="AB60" s="311">
        <f t="shared" si="10"/>
        <v>-1092731.7835607848</v>
      </c>
      <c r="AC60" s="311">
        <f t="shared" si="10"/>
        <v>-1152832.031656628</v>
      </c>
      <c r="AD60" s="311">
        <f t="shared" si="10"/>
        <v>-1216237.7933977423</v>
      </c>
      <c r="AE60" s="311">
        <f t="shared" si="10"/>
        <v>-1283130.8720346182</v>
      </c>
      <c r="AF60" s="311">
        <f t="shared" si="10"/>
        <v>-1353703.069996522</v>
      </c>
      <c r="AG60" s="311">
        <f t="shared" si="10"/>
        <v>-1428156.7388463307</v>
      </c>
      <c r="AH60" s="311">
        <f t="shared" si="10"/>
        <v>-1506705.3594828788</v>
      </c>
      <c r="AI60" s="311">
        <f t="shared" si="10"/>
        <v>-1589574.1542544372</v>
      </c>
      <c r="AJ60" s="311">
        <f t="shared" si="10"/>
        <v>-1677000.7327384311</v>
      </c>
      <c r="AK60" s="311">
        <f t="shared" si="10"/>
        <v>-1769235.7730390446</v>
      </c>
      <c r="AL60" s="311">
        <f t="shared" si="10"/>
        <v>-1866543.7405561919</v>
      </c>
      <c r="AM60" s="311">
        <f t="shared" si="10"/>
        <v>-1969203.6462867823</v>
      </c>
      <c r="AN60" s="311">
        <f t="shared" si="10"/>
        <v>-2077509.8468325555</v>
      </c>
      <c r="AO60" s="311">
        <f t="shared" si="10"/>
        <v>-2191772.8884083461</v>
      </c>
      <c r="AP60" s="311">
        <f t="shared" si="10"/>
        <v>-2312320.3972708052</v>
      </c>
    </row>
    <row r="61" spans="1:45" x14ac:dyDescent="0.2">
      <c r="A61" s="257" t="s">
        <v>332</v>
      </c>
      <c r="B61" s="311"/>
      <c r="C61" s="311">
        <f>-IF(C$47&lt;=$B$30,0,$B$29*(1+C$49)*$B$28)</f>
        <v>-286551.10297160002</v>
      </c>
      <c r="D61" s="311">
        <f>-IF(D$47&lt;=$B$30,0,$B$29*(1+D$49)*$B$28)</f>
        <v>-302311.41363503801</v>
      </c>
      <c r="E61" s="311">
        <f t="shared" ref="E61:AP61" si="11">-IF(E$47&lt;=$B$30,0,$B$29*(1+E$49)*$B$28)</f>
        <v>-318938.54138496512</v>
      </c>
      <c r="F61" s="311">
        <f t="shared" si="11"/>
        <v>-336480.16116113815</v>
      </c>
      <c r="G61" s="311">
        <f t="shared" si="11"/>
        <v>-354986.57002500078</v>
      </c>
      <c r="H61" s="311">
        <f t="shared" si="11"/>
        <v>-374510.83137637581</v>
      </c>
      <c r="I61" s="311">
        <f t="shared" si="11"/>
        <v>-395108.92710207641</v>
      </c>
      <c r="J61" s="311">
        <f t="shared" si="11"/>
        <v>-416839.91809269064</v>
      </c>
      <c r="K61" s="311">
        <f t="shared" si="11"/>
        <v>-439766.1135877886</v>
      </c>
      <c r="L61" s="311">
        <f t="shared" si="11"/>
        <v>-463953.24983511696</v>
      </c>
      <c r="M61" s="311">
        <f t="shared" si="11"/>
        <v>-489470.67857604835</v>
      </c>
      <c r="N61" s="311">
        <f t="shared" si="11"/>
        <v>-516391.56589773099</v>
      </c>
      <c r="O61" s="311">
        <f t="shared" si="11"/>
        <v>-544793.10202210618</v>
      </c>
      <c r="P61" s="311">
        <f t="shared" si="11"/>
        <v>-574756.72263332189</v>
      </c>
      <c r="Q61" s="311">
        <f t="shared" si="11"/>
        <v>-606368.34237815463</v>
      </c>
      <c r="R61" s="311">
        <f t="shared" si="11"/>
        <v>-639718.60120895307</v>
      </c>
      <c r="S61" s="311">
        <f t="shared" si="11"/>
        <v>-674903.12427544547</v>
      </c>
      <c r="T61" s="311">
        <f t="shared" si="11"/>
        <v>-712022.79611059488</v>
      </c>
      <c r="U61" s="311">
        <f t="shared" si="11"/>
        <v>-751184.04989667749</v>
      </c>
      <c r="V61" s="311">
        <f t="shared" si="11"/>
        <v>-792499.17264099466</v>
      </c>
      <c r="W61" s="311">
        <f t="shared" si="11"/>
        <v>-836086.62713624933</v>
      </c>
      <c r="X61" s="311">
        <f t="shared" si="11"/>
        <v>-882071.39162874303</v>
      </c>
      <c r="Y61" s="311">
        <f t="shared" si="11"/>
        <v>-930585.31816832372</v>
      </c>
      <c r="Z61" s="311">
        <f t="shared" si="11"/>
        <v>-981767.51066758158</v>
      </c>
      <c r="AA61" s="311">
        <f t="shared" si="11"/>
        <v>-1035764.7237542985</v>
      </c>
      <c r="AB61" s="311">
        <f t="shared" si="11"/>
        <v>-1092731.7835607848</v>
      </c>
      <c r="AC61" s="311">
        <f t="shared" si="11"/>
        <v>-1152832.031656628</v>
      </c>
      <c r="AD61" s="311">
        <f t="shared" si="11"/>
        <v>-1216237.7933977423</v>
      </c>
      <c r="AE61" s="311">
        <f t="shared" si="11"/>
        <v>-1283130.8720346182</v>
      </c>
      <c r="AF61" s="311">
        <f t="shared" si="11"/>
        <v>-1353703.069996522</v>
      </c>
      <c r="AG61" s="311">
        <f t="shared" si="11"/>
        <v>-1428156.7388463307</v>
      </c>
      <c r="AH61" s="311">
        <f t="shared" si="11"/>
        <v>-1506705.3594828788</v>
      </c>
      <c r="AI61" s="311">
        <f t="shared" si="11"/>
        <v>-1589574.1542544372</v>
      </c>
      <c r="AJ61" s="311">
        <f t="shared" si="11"/>
        <v>-1677000.7327384311</v>
      </c>
      <c r="AK61" s="311">
        <f t="shared" si="11"/>
        <v>-1769235.7730390446</v>
      </c>
      <c r="AL61" s="311">
        <f t="shared" si="11"/>
        <v>-1866543.7405561919</v>
      </c>
      <c r="AM61" s="311">
        <f t="shared" si="11"/>
        <v>-1969203.6462867823</v>
      </c>
      <c r="AN61" s="311">
        <f t="shared" si="11"/>
        <v>-2077509.8468325555</v>
      </c>
      <c r="AO61" s="311">
        <f t="shared" si="11"/>
        <v>-2191772.8884083461</v>
      </c>
      <c r="AP61" s="311">
        <f t="shared" si="11"/>
        <v>-2312320.3972708052</v>
      </c>
    </row>
    <row r="62" spans="1:45" x14ac:dyDescent="0.2">
      <c r="A62" s="257" t="str">
        <f>A32</f>
        <v>Прочие расходы при эксплуатации объекта, руб. без НДС</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1"/>
      <c r="AL62" s="311"/>
      <c r="AM62" s="311"/>
      <c r="AN62" s="311"/>
      <c r="AO62" s="311"/>
      <c r="AP62" s="311"/>
    </row>
    <row r="63" spans="1:45" x14ac:dyDescent="0.2">
      <c r="A63" s="257" t="s">
        <v>560</v>
      </c>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1"/>
      <c r="AL63" s="311"/>
      <c r="AM63" s="311"/>
      <c r="AN63" s="311"/>
      <c r="AO63" s="311"/>
      <c r="AP63" s="311"/>
    </row>
    <row r="64" spans="1:45" x14ac:dyDescent="0.2">
      <c r="A64" s="257" t="s">
        <v>560</v>
      </c>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1"/>
      <c r="AL64" s="311"/>
      <c r="AM64" s="311"/>
      <c r="AN64" s="311"/>
      <c r="AO64" s="311"/>
      <c r="AP64" s="311"/>
    </row>
    <row r="65" spans="1:45" ht="31.5" x14ac:dyDescent="0.2">
      <c r="A65" s="257" t="s">
        <v>564</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1"/>
      <c r="AL65" s="311"/>
      <c r="AM65" s="311"/>
      <c r="AN65" s="311"/>
      <c r="AO65" s="311"/>
      <c r="AP65" s="311"/>
    </row>
    <row r="66" spans="1:45" ht="28.5" x14ac:dyDescent="0.2">
      <c r="A66" s="258" t="s">
        <v>330</v>
      </c>
      <c r="B66" s="312">
        <f t="shared" ref="B66:AO66" si="12">B59+B60</f>
        <v>25672251.356265958</v>
      </c>
      <c r="C66" s="312">
        <f t="shared" si="12"/>
        <v>3406611.0826132195</v>
      </c>
      <c r="D66" s="312">
        <f t="shared" si="12"/>
        <v>7490260.7979489313</v>
      </c>
      <c r="E66" s="312">
        <f t="shared" si="12"/>
        <v>12137370.069556076</v>
      </c>
      <c r="F66" s="312">
        <f t="shared" si="12"/>
        <v>12804925.423381658</v>
      </c>
      <c r="G66" s="312">
        <f t="shared" si="12"/>
        <v>13509196.321667651</v>
      </c>
      <c r="H66" s="312">
        <f t="shared" si="12"/>
        <v>14252202.11935937</v>
      </c>
      <c r="I66" s="312">
        <f t="shared" si="12"/>
        <v>15036073.235924136</v>
      </c>
      <c r="J66" s="312">
        <f t="shared" si="12"/>
        <v>15863057.263899961</v>
      </c>
      <c r="K66" s="312">
        <f t="shared" si="12"/>
        <v>16735525.41341446</v>
      </c>
      <c r="L66" s="312">
        <f t="shared" si="12"/>
        <v>17655979.311152253</v>
      </c>
      <c r="M66" s="312">
        <f t="shared" si="12"/>
        <v>18627058.173265625</v>
      </c>
      <c r="N66" s="312">
        <f t="shared" si="12"/>
        <v>19651546.372795235</v>
      </c>
      <c r="O66" s="312">
        <f t="shared" si="12"/>
        <v>20732381.42329897</v>
      </c>
      <c r="P66" s="312">
        <f t="shared" si="12"/>
        <v>21872662.401580412</v>
      </c>
      <c r="Q66" s="312">
        <f t="shared" si="12"/>
        <v>23075658.833667334</v>
      </c>
      <c r="R66" s="312">
        <f t="shared" si="12"/>
        <v>24344820.069519036</v>
      </c>
      <c r="S66" s="312">
        <f t="shared" si="12"/>
        <v>25683785.173342578</v>
      </c>
      <c r="T66" s="312">
        <f t="shared" si="12"/>
        <v>27096393.357876416</v>
      </c>
      <c r="U66" s="312">
        <f t="shared" si="12"/>
        <v>28586694.992559623</v>
      </c>
      <c r="V66" s="312">
        <f t="shared" si="12"/>
        <v>30158963.217150398</v>
      </c>
      <c r="W66" s="312">
        <f t="shared" si="12"/>
        <v>31817706.194093667</v>
      </c>
      <c r="X66" s="312">
        <f t="shared" si="12"/>
        <v>33567680.034768812</v>
      </c>
      <c r="Y66" s="312">
        <f t="shared" si="12"/>
        <v>35413902.436681092</v>
      </c>
      <c r="Z66" s="312">
        <f t="shared" si="12"/>
        <v>37361667.070698552</v>
      </c>
      <c r="AA66" s="312">
        <f t="shared" si="12"/>
        <v>39416558.759586975</v>
      </c>
      <c r="AB66" s="312">
        <f t="shared" si="12"/>
        <v>41584469.491364256</v>
      </c>
      <c r="AC66" s="312">
        <f t="shared" si="12"/>
        <v>43871615.313389286</v>
      </c>
      <c r="AD66" s="312">
        <f t="shared" si="12"/>
        <v>46284554.155625694</v>
      </c>
      <c r="AE66" s="312">
        <f t="shared" si="12"/>
        <v>48830204.634185106</v>
      </c>
      <c r="AF66" s="312">
        <f t="shared" si="12"/>
        <v>51515865.889065281</v>
      </c>
      <c r="AG66" s="312">
        <f t="shared" si="12"/>
        <v>54349238.512963869</v>
      </c>
      <c r="AH66" s="312">
        <f t="shared" si="12"/>
        <v>57338446.631176881</v>
      </c>
      <c r="AI66" s="312">
        <f t="shared" si="12"/>
        <v>60492061.195891611</v>
      </c>
      <c r="AJ66" s="312">
        <f t="shared" si="12"/>
        <v>63819124.561665647</v>
      </c>
      <c r="AK66" s="312">
        <f t="shared" si="12"/>
        <v>67329176.412557244</v>
      </c>
      <c r="AL66" s="312">
        <f t="shared" si="12"/>
        <v>71032281.11524789</v>
      </c>
      <c r="AM66" s="312">
        <f t="shared" si="12"/>
        <v>74939056.576586515</v>
      </c>
      <c r="AN66" s="312">
        <f t="shared" si="12"/>
        <v>79060704.688298777</v>
      </c>
      <c r="AO66" s="312">
        <f t="shared" si="12"/>
        <v>83409043.446155205</v>
      </c>
      <c r="AP66" s="312">
        <f>AP59+AP60</f>
        <v>87996540.835693747</v>
      </c>
    </row>
    <row r="67" spans="1:45" x14ac:dyDescent="0.2">
      <c r="A67" s="257" t="s">
        <v>325</v>
      </c>
      <c r="B67" s="259"/>
      <c r="C67" s="311">
        <f>-($B$25)*1.18*$B$28/$B$27</f>
        <v>-1026890.0562506383</v>
      </c>
      <c r="D67" s="311">
        <f>C67</f>
        <v>-1026890.0562506383</v>
      </c>
      <c r="E67" s="311">
        <f t="shared" ref="E67:AP67" si="13">D67</f>
        <v>-1026890.0562506383</v>
      </c>
      <c r="F67" s="311">
        <f t="shared" si="13"/>
        <v>-1026890.0562506383</v>
      </c>
      <c r="G67" s="311">
        <f t="shared" si="13"/>
        <v>-1026890.0562506383</v>
      </c>
      <c r="H67" s="311">
        <f t="shared" si="13"/>
        <v>-1026890.0562506383</v>
      </c>
      <c r="I67" s="311">
        <f t="shared" si="13"/>
        <v>-1026890.0562506383</v>
      </c>
      <c r="J67" s="311">
        <f t="shared" si="13"/>
        <v>-1026890.0562506383</v>
      </c>
      <c r="K67" s="311">
        <f t="shared" si="13"/>
        <v>-1026890.0562506383</v>
      </c>
      <c r="L67" s="311">
        <f t="shared" si="13"/>
        <v>-1026890.0562506383</v>
      </c>
      <c r="M67" s="311">
        <f t="shared" si="13"/>
        <v>-1026890.0562506383</v>
      </c>
      <c r="N67" s="311">
        <f t="shared" si="13"/>
        <v>-1026890.0562506383</v>
      </c>
      <c r="O67" s="311">
        <f t="shared" si="13"/>
        <v>-1026890.0562506383</v>
      </c>
      <c r="P67" s="311">
        <f t="shared" si="13"/>
        <v>-1026890.0562506383</v>
      </c>
      <c r="Q67" s="311">
        <f t="shared" si="13"/>
        <v>-1026890.0562506383</v>
      </c>
      <c r="R67" s="311">
        <f t="shared" si="13"/>
        <v>-1026890.0562506383</v>
      </c>
      <c r="S67" s="311">
        <f t="shared" si="13"/>
        <v>-1026890.0562506383</v>
      </c>
      <c r="T67" s="311">
        <f t="shared" si="13"/>
        <v>-1026890.0562506383</v>
      </c>
      <c r="U67" s="311">
        <f t="shared" si="13"/>
        <v>-1026890.0562506383</v>
      </c>
      <c r="V67" s="311">
        <f t="shared" si="13"/>
        <v>-1026890.0562506383</v>
      </c>
      <c r="W67" s="311">
        <f t="shared" si="13"/>
        <v>-1026890.0562506383</v>
      </c>
      <c r="X67" s="311">
        <f t="shared" si="13"/>
        <v>-1026890.0562506383</v>
      </c>
      <c r="Y67" s="311">
        <f t="shared" si="13"/>
        <v>-1026890.0562506383</v>
      </c>
      <c r="Z67" s="311">
        <f t="shared" si="13"/>
        <v>-1026890.0562506383</v>
      </c>
      <c r="AA67" s="311">
        <f t="shared" si="13"/>
        <v>-1026890.0562506383</v>
      </c>
      <c r="AB67" s="311">
        <f t="shared" si="13"/>
        <v>-1026890.0562506383</v>
      </c>
      <c r="AC67" s="311">
        <f t="shared" si="13"/>
        <v>-1026890.0562506383</v>
      </c>
      <c r="AD67" s="311">
        <f t="shared" si="13"/>
        <v>-1026890.0562506383</v>
      </c>
      <c r="AE67" s="311">
        <f t="shared" si="13"/>
        <v>-1026890.0562506383</v>
      </c>
      <c r="AF67" s="311">
        <f t="shared" si="13"/>
        <v>-1026890.0562506383</v>
      </c>
      <c r="AG67" s="311">
        <f t="shared" si="13"/>
        <v>-1026890.0562506383</v>
      </c>
      <c r="AH67" s="311">
        <f t="shared" si="13"/>
        <v>-1026890.0562506383</v>
      </c>
      <c r="AI67" s="311">
        <f t="shared" si="13"/>
        <v>-1026890.0562506383</v>
      </c>
      <c r="AJ67" s="311">
        <f t="shared" si="13"/>
        <v>-1026890.0562506383</v>
      </c>
      <c r="AK67" s="311">
        <f t="shared" si="13"/>
        <v>-1026890.0562506383</v>
      </c>
      <c r="AL67" s="311">
        <f t="shared" si="13"/>
        <v>-1026890.0562506383</v>
      </c>
      <c r="AM67" s="311">
        <f t="shared" si="13"/>
        <v>-1026890.0562506383</v>
      </c>
      <c r="AN67" s="311">
        <f t="shared" si="13"/>
        <v>-1026890.0562506383</v>
      </c>
      <c r="AO67" s="311">
        <f t="shared" si="13"/>
        <v>-1026890.0562506383</v>
      </c>
      <c r="AP67" s="311">
        <f t="shared" si="13"/>
        <v>-1026890.0562506383</v>
      </c>
      <c r="AQ67" s="260">
        <f>SUM(B67:AA67)/1.18</f>
        <v>-21756145.259547438</v>
      </c>
      <c r="AR67" s="261">
        <f>SUM(B67:AF67)/1.18</f>
        <v>-26107374.311456926</v>
      </c>
      <c r="AS67" s="261">
        <f>SUM(B67:AP67)/1.18</f>
        <v>-34809832.415275902</v>
      </c>
    </row>
    <row r="68" spans="1:45" ht="28.5" x14ac:dyDescent="0.2">
      <c r="A68" s="258" t="s">
        <v>326</v>
      </c>
      <c r="B68" s="312">
        <f t="shared" ref="B68:J68" si="14">B66+B67</f>
        <v>25672251.356265958</v>
      </c>
      <c r="C68" s="312">
        <f>C66+C67</f>
        <v>2379721.0263625812</v>
      </c>
      <c r="D68" s="312">
        <f>D66+D67</f>
        <v>6463370.741698293</v>
      </c>
      <c r="E68" s="312">
        <f t="shared" si="14"/>
        <v>11110480.013305437</v>
      </c>
      <c r="F68" s="312">
        <f>F66+C67</f>
        <v>11778035.367131021</v>
      </c>
      <c r="G68" s="312">
        <f t="shared" si="14"/>
        <v>12482306.265417013</v>
      </c>
      <c r="H68" s="312">
        <f t="shared" si="14"/>
        <v>13225312.063108731</v>
      </c>
      <c r="I68" s="312">
        <f t="shared" si="14"/>
        <v>14009183.179673497</v>
      </c>
      <c r="J68" s="312">
        <f t="shared" si="14"/>
        <v>14836167.207649324</v>
      </c>
      <c r="K68" s="312">
        <f>K66+K67</f>
        <v>15708635.35716382</v>
      </c>
      <c r="L68" s="312">
        <f>L66+L67</f>
        <v>16629089.254901614</v>
      </c>
      <c r="M68" s="312">
        <f t="shared" ref="M68:AO68" si="15">M66+M67</f>
        <v>17600168.117014986</v>
      </c>
      <c r="N68" s="312">
        <f t="shared" si="15"/>
        <v>18624656.316544596</v>
      </c>
      <c r="O68" s="312">
        <f t="shared" si="15"/>
        <v>19705491.367048331</v>
      </c>
      <c r="P68" s="312">
        <f t="shared" si="15"/>
        <v>20845772.345329773</v>
      </c>
      <c r="Q68" s="312">
        <f t="shared" si="15"/>
        <v>22048768.777416695</v>
      </c>
      <c r="R68" s="312">
        <f t="shared" si="15"/>
        <v>23317930.013268396</v>
      </c>
      <c r="S68" s="312">
        <f t="shared" si="15"/>
        <v>24656895.117091939</v>
      </c>
      <c r="T68" s="312">
        <f t="shared" si="15"/>
        <v>26069503.301625777</v>
      </c>
      <c r="U68" s="312">
        <f t="shared" si="15"/>
        <v>27559804.936308984</v>
      </c>
      <c r="V68" s="312">
        <f t="shared" si="15"/>
        <v>29132073.160899758</v>
      </c>
      <c r="W68" s="312">
        <f t="shared" si="15"/>
        <v>30790816.137843028</v>
      </c>
      <c r="X68" s="312">
        <f t="shared" si="15"/>
        <v>32540789.978518173</v>
      </c>
      <c r="Y68" s="312">
        <f t="shared" si="15"/>
        <v>34387012.380430453</v>
      </c>
      <c r="Z68" s="312">
        <f t="shared" si="15"/>
        <v>36334777.014447913</v>
      </c>
      <c r="AA68" s="312">
        <f t="shared" si="15"/>
        <v>38389668.703336336</v>
      </c>
      <c r="AB68" s="312">
        <f t="shared" si="15"/>
        <v>40557579.435113616</v>
      </c>
      <c r="AC68" s="312">
        <f t="shared" si="15"/>
        <v>42844725.257138647</v>
      </c>
      <c r="AD68" s="312">
        <f t="shared" si="15"/>
        <v>45257664.099375054</v>
      </c>
      <c r="AE68" s="312">
        <f t="shared" si="15"/>
        <v>47803314.577934466</v>
      </c>
      <c r="AF68" s="312">
        <f t="shared" si="15"/>
        <v>50488975.832814641</v>
      </c>
      <c r="AG68" s="312">
        <f t="shared" si="15"/>
        <v>53322348.456713229</v>
      </c>
      <c r="AH68" s="312">
        <f t="shared" si="15"/>
        <v>56311556.574926242</v>
      </c>
      <c r="AI68" s="312">
        <f t="shared" si="15"/>
        <v>59465171.139640972</v>
      </c>
      <c r="AJ68" s="312">
        <f t="shared" si="15"/>
        <v>62792234.505415007</v>
      </c>
      <c r="AK68" s="312">
        <f t="shared" si="15"/>
        <v>66302286.356306605</v>
      </c>
      <c r="AL68" s="312">
        <f t="shared" si="15"/>
        <v>70005391.058997259</v>
      </c>
      <c r="AM68" s="312">
        <f t="shared" si="15"/>
        <v>73912166.520335883</v>
      </c>
      <c r="AN68" s="312">
        <f t="shared" si="15"/>
        <v>78033814.632048145</v>
      </c>
      <c r="AO68" s="312">
        <f t="shared" si="15"/>
        <v>82382153.389904574</v>
      </c>
      <c r="AP68" s="312">
        <f>AP66+AP67</f>
        <v>86969650.779443115</v>
      </c>
      <c r="AQ68" s="204">
        <v>25</v>
      </c>
      <c r="AR68" s="204">
        <v>30</v>
      </c>
      <c r="AS68" s="204">
        <v>40</v>
      </c>
    </row>
    <row r="69" spans="1:45" x14ac:dyDescent="0.2">
      <c r="A69" s="257" t="s">
        <v>324</v>
      </c>
      <c r="B69" s="311">
        <f t="shared" ref="B69:AO69" si="16">-B56</f>
        <v>0</v>
      </c>
      <c r="C69" s="311">
        <f t="shared" si="16"/>
        <v>0</v>
      </c>
      <c r="D69" s="311">
        <f t="shared" si="16"/>
        <v>0</v>
      </c>
      <c r="E69" s="311">
        <f t="shared" si="16"/>
        <v>0</v>
      </c>
      <c r="F69" s="311">
        <f t="shared" si="16"/>
        <v>0</v>
      </c>
      <c r="G69" s="311">
        <f t="shared" si="16"/>
        <v>0</v>
      </c>
      <c r="H69" s="311">
        <f t="shared" si="16"/>
        <v>0</v>
      </c>
      <c r="I69" s="311">
        <f t="shared" si="16"/>
        <v>0</v>
      </c>
      <c r="J69" s="311">
        <f t="shared" si="16"/>
        <v>0</v>
      </c>
      <c r="K69" s="311">
        <f t="shared" si="16"/>
        <v>0</v>
      </c>
      <c r="L69" s="311">
        <f t="shared" si="16"/>
        <v>0</v>
      </c>
      <c r="M69" s="311">
        <f t="shared" si="16"/>
        <v>0</v>
      </c>
      <c r="N69" s="311">
        <f t="shared" si="16"/>
        <v>0</v>
      </c>
      <c r="O69" s="311">
        <f t="shared" si="16"/>
        <v>0</v>
      </c>
      <c r="P69" s="311">
        <f t="shared" si="16"/>
        <v>0</v>
      </c>
      <c r="Q69" s="311">
        <f t="shared" si="16"/>
        <v>0</v>
      </c>
      <c r="R69" s="311">
        <f t="shared" si="16"/>
        <v>0</v>
      </c>
      <c r="S69" s="311">
        <f t="shared" si="16"/>
        <v>0</v>
      </c>
      <c r="T69" s="311">
        <f t="shared" si="16"/>
        <v>0</v>
      </c>
      <c r="U69" s="311">
        <f t="shared" si="16"/>
        <v>0</v>
      </c>
      <c r="V69" s="311">
        <f t="shared" si="16"/>
        <v>0</v>
      </c>
      <c r="W69" s="311">
        <f t="shared" si="16"/>
        <v>0</v>
      </c>
      <c r="X69" s="311">
        <f t="shared" si="16"/>
        <v>0</v>
      </c>
      <c r="Y69" s="311">
        <f t="shared" si="16"/>
        <v>0</v>
      </c>
      <c r="Z69" s="311">
        <f t="shared" si="16"/>
        <v>0</v>
      </c>
      <c r="AA69" s="311">
        <f t="shared" si="16"/>
        <v>0</v>
      </c>
      <c r="AB69" s="311">
        <f t="shared" si="16"/>
        <v>0</v>
      </c>
      <c r="AC69" s="311">
        <f t="shared" si="16"/>
        <v>0</v>
      </c>
      <c r="AD69" s="311">
        <f t="shared" si="16"/>
        <v>0</v>
      </c>
      <c r="AE69" s="311">
        <f t="shared" si="16"/>
        <v>0</v>
      </c>
      <c r="AF69" s="311">
        <f t="shared" si="16"/>
        <v>0</v>
      </c>
      <c r="AG69" s="311">
        <f t="shared" si="16"/>
        <v>0</v>
      </c>
      <c r="AH69" s="311">
        <f t="shared" si="16"/>
        <v>0</v>
      </c>
      <c r="AI69" s="311">
        <f t="shared" si="16"/>
        <v>0</v>
      </c>
      <c r="AJ69" s="311">
        <f t="shared" si="16"/>
        <v>0</v>
      </c>
      <c r="AK69" s="311">
        <f t="shared" si="16"/>
        <v>0</v>
      </c>
      <c r="AL69" s="311">
        <f t="shared" si="16"/>
        <v>0</v>
      </c>
      <c r="AM69" s="311">
        <f t="shared" si="16"/>
        <v>0</v>
      </c>
      <c r="AN69" s="311">
        <f t="shared" si="16"/>
        <v>0</v>
      </c>
      <c r="AO69" s="311">
        <f t="shared" si="16"/>
        <v>0</v>
      </c>
      <c r="AP69" s="311">
        <f>-AP56</f>
        <v>0</v>
      </c>
    </row>
    <row r="70" spans="1:45" ht="14.25" x14ac:dyDescent="0.2">
      <c r="A70" s="258" t="s">
        <v>329</v>
      </c>
      <c r="B70" s="312">
        <f t="shared" ref="B70:AO70" si="17">B68+B69</f>
        <v>25672251.356265958</v>
      </c>
      <c r="C70" s="312">
        <f t="shared" si="17"/>
        <v>2379721.0263625812</v>
      </c>
      <c r="D70" s="312">
        <f t="shared" si="17"/>
        <v>6463370.741698293</v>
      </c>
      <c r="E70" s="312">
        <f t="shared" si="17"/>
        <v>11110480.013305437</v>
      </c>
      <c r="F70" s="312">
        <f t="shared" si="17"/>
        <v>11778035.367131021</v>
      </c>
      <c r="G70" s="312">
        <f t="shared" si="17"/>
        <v>12482306.265417013</v>
      </c>
      <c r="H70" s="312">
        <f t="shared" si="17"/>
        <v>13225312.063108731</v>
      </c>
      <c r="I70" s="312">
        <f t="shared" si="17"/>
        <v>14009183.179673497</v>
      </c>
      <c r="J70" s="312">
        <f t="shared" si="17"/>
        <v>14836167.207649324</v>
      </c>
      <c r="K70" s="312">
        <f t="shared" si="17"/>
        <v>15708635.35716382</v>
      </c>
      <c r="L70" s="312">
        <f t="shared" si="17"/>
        <v>16629089.254901614</v>
      </c>
      <c r="M70" s="312">
        <f t="shared" si="17"/>
        <v>17600168.117014986</v>
      </c>
      <c r="N70" s="312">
        <f t="shared" si="17"/>
        <v>18624656.316544596</v>
      </c>
      <c r="O70" s="312">
        <f t="shared" si="17"/>
        <v>19705491.367048331</v>
      </c>
      <c r="P70" s="312">
        <f t="shared" si="17"/>
        <v>20845772.345329773</v>
      </c>
      <c r="Q70" s="312">
        <f t="shared" si="17"/>
        <v>22048768.777416695</v>
      </c>
      <c r="R70" s="312">
        <f t="shared" si="17"/>
        <v>23317930.013268396</v>
      </c>
      <c r="S70" s="312">
        <f t="shared" si="17"/>
        <v>24656895.117091939</v>
      </c>
      <c r="T70" s="312">
        <f t="shared" si="17"/>
        <v>26069503.301625777</v>
      </c>
      <c r="U70" s="312">
        <f t="shared" si="17"/>
        <v>27559804.936308984</v>
      </c>
      <c r="V70" s="312">
        <f t="shared" si="17"/>
        <v>29132073.160899758</v>
      </c>
      <c r="W70" s="312">
        <f t="shared" si="17"/>
        <v>30790816.137843028</v>
      </c>
      <c r="X70" s="312">
        <f t="shared" si="17"/>
        <v>32540789.978518173</v>
      </c>
      <c r="Y70" s="312">
        <f t="shared" si="17"/>
        <v>34387012.380430453</v>
      </c>
      <c r="Z70" s="312">
        <f t="shared" si="17"/>
        <v>36334777.014447913</v>
      </c>
      <c r="AA70" s="312">
        <f t="shared" si="17"/>
        <v>38389668.703336336</v>
      </c>
      <c r="AB70" s="312">
        <f t="shared" si="17"/>
        <v>40557579.435113616</v>
      </c>
      <c r="AC70" s="312">
        <f t="shared" si="17"/>
        <v>42844725.257138647</v>
      </c>
      <c r="AD70" s="312">
        <f t="shared" si="17"/>
        <v>45257664.099375054</v>
      </c>
      <c r="AE70" s="312">
        <f t="shared" si="17"/>
        <v>47803314.577934466</v>
      </c>
      <c r="AF70" s="312">
        <f t="shared" si="17"/>
        <v>50488975.832814641</v>
      </c>
      <c r="AG70" s="312">
        <f t="shared" si="17"/>
        <v>53322348.456713229</v>
      </c>
      <c r="AH70" s="312">
        <f t="shared" si="17"/>
        <v>56311556.574926242</v>
      </c>
      <c r="AI70" s="312">
        <f t="shared" si="17"/>
        <v>59465171.139640972</v>
      </c>
      <c r="AJ70" s="312">
        <f t="shared" si="17"/>
        <v>62792234.505415007</v>
      </c>
      <c r="AK70" s="312">
        <f t="shared" si="17"/>
        <v>66302286.356306605</v>
      </c>
      <c r="AL70" s="312">
        <f t="shared" si="17"/>
        <v>70005391.058997259</v>
      </c>
      <c r="AM70" s="312">
        <f t="shared" si="17"/>
        <v>73912166.520335883</v>
      </c>
      <c r="AN70" s="312">
        <f t="shared" si="17"/>
        <v>78033814.632048145</v>
      </c>
      <c r="AO70" s="312">
        <f t="shared" si="17"/>
        <v>82382153.389904574</v>
      </c>
      <c r="AP70" s="312">
        <f>AP68+AP69</f>
        <v>86969650.779443115</v>
      </c>
    </row>
    <row r="71" spans="1:45" x14ac:dyDescent="0.2">
      <c r="A71" s="257" t="s">
        <v>323</v>
      </c>
      <c r="B71" s="311">
        <f t="shared" ref="B71:AP71" si="18">-B70*$B$36</f>
        <v>-5134450.2712531919</v>
      </c>
      <c r="C71" s="311">
        <f t="shared" si="18"/>
        <v>-475944.20527251624</v>
      </c>
      <c r="D71" s="311">
        <f t="shared" si="18"/>
        <v>-1292674.1483396587</v>
      </c>
      <c r="E71" s="311">
        <f t="shared" si="18"/>
        <v>-2222096.0026610876</v>
      </c>
      <c r="F71" s="311">
        <f t="shared" si="18"/>
        <v>-2355607.0734262043</v>
      </c>
      <c r="G71" s="311">
        <f t="shared" si="18"/>
        <v>-2496461.2530834028</v>
      </c>
      <c r="H71" s="311">
        <f t="shared" si="18"/>
        <v>-2645062.4126217463</v>
      </c>
      <c r="I71" s="311">
        <f t="shared" si="18"/>
        <v>-2801836.6359346993</v>
      </c>
      <c r="J71" s="311">
        <f t="shared" si="18"/>
        <v>-2967233.4415298649</v>
      </c>
      <c r="K71" s="311">
        <f t="shared" si="18"/>
        <v>-3141727.0714327642</v>
      </c>
      <c r="L71" s="311">
        <f t="shared" si="18"/>
        <v>-3325817.8509803228</v>
      </c>
      <c r="M71" s="311">
        <f t="shared" si="18"/>
        <v>-3520033.6234029974</v>
      </c>
      <c r="N71" s="311">
        <f t="shared" si="18"/>
        <v>-3724931.2633089195</v>
      </c>
      <c r="O71" s="311">
        <f t="shared" si="18"/>
        <v>-3941098.2734096665</v>
      </c>
      <c r="P71" s="311">
        <f t="shared" si="18"/>
        <v>-4169154.4690659549</v>
      </c>
      <c r="Q71" s="311">
        <f t="shared" si="18"/>
        <v>-4409753.7554833395</v>
      </c>
      <c r="R71" s="311">
        <f t="shared" si="18"/>
        <v>-4663586.0026536798</v>
      </c>
      <c r="S71" s="311">
        <f t="shared" si="18"/>
        <v>-4931379.0234183883</v>
      </c>
      <c r="T71" s="311">
        <f t="shared" si="18"/>
        <v>-5213900.6603251556</v>
      </c>
      <c r="U71" s="311">
        <f t="shared" si="18"/>
        <v>-5511960.9872617973</v>
      </c>
      <c r="V71" s="311">
        <f t="shared" si="18"/>
        <v>-5826414.6321799522</v>
      </c>
      <c r="W71" s="311">
        <f t="shared" si="18"/>
        <v>-6158163.2275686059</v>
      </c>
      <c r="X71" s="311">
        <f t="shared" si="18"/>
        <v>-6508157.9957036348</v>
      </c>
      <c r="Y71" s="311">
        <f t="shared" si="18"/>
        <v>-6877402.4760860913</v>
      </c>
      <c r="Z71" s="311">
        <f t="shared" si="18"/>
        <v>-7266955.4028895833</v>
      </c>
      <c r="AA71" s="311">
        <f t="shared" si="18"/>
        <v>-7677933.7406672677</v>
      </c>
      <c r="AB71" s="311">
        <f t="shared" si="18"/>
        <v>-8111515.8870227234</v>
      </c>
      <c r="AC71" s="311">
        <f t="shared" si="18"/>
        <v>-8568945.0514277294</v>
      </c>
      <c r="AD71" s="311">
        <f t="shared" si="18"/>
        <v>-9051532.8198750112</v>
      </c>
      <c r="AE71" s="311">
        <f t="shared" si="18"/>
        <v>-9560662.9155868944</v>
      </c>
      <c r="AF71" s="311">
        <f t="shared" si="18"/>
        <v>-10097795.16656293</v>
      </c>
      <c r="AG71" s="311">
        <f t="shared" si="18"/>
        <v>-10664469.691342646</v>
      </c>
      <c r="AH71" s="311">
        <f t="shared" si="18"/>
        <v>-11262311.314985249</v>
      </c>
      <c r="AI71" s="311">
        <f t="shared" si="18"/>
        <v>-11893034.227928195</v>
      </c>
      <c r="AJ71" s="311">
        <f t="shared" si="18"/>
        <v>-12558446.901083002</v>
      </c>
      <c r="AK71" s="311">
        <f t="shared" si="18"/>
        <v>-13260457.271261321</v>
      </c>
      <c r="AL71" s="311">
        <f t="shared" si="18"/>
        <v>-14001078.211799452</v>
      </c>
      <c r="AM71" s="311">
        <f t="shared" si="18"/>
        <v>-14782433.304067178</v>
      </c>
      <c r="AN71" s="311">
        <f t="shared" si="18"/>
        <v>-15606762.92640963</v>
      </c>
      <c r="AO71" s="311">
        <f t="shared" si="18"/>
        <v>-16476430.677980915</v>
      </c>
      <c r="AP71" s="311">
        <f t="shared" si="18"/>
        <v>-17393930.155888624</v>
      </c>
    </row>
    <row r="72" spans="1:45" ht="15" thickBot="1" x14ac:dyDescent="0.25">
      <c r="A72" s="262" t="s">
        <v>328</v>
      </c>
      <c r="B72" s="263">
        <f t="shared" ref="B72:AO72" si="19">B70+B71</f>
        <v>20537801.085012767</v>
      </c>
      <c r="C72" s="263">
        <f t="shared" si="19"/>
        <v>1903776.8210900649</v>
      </c>
      <c r="D72" s="263">
        <f t="shared" si="19"/>
        <v>5170696.593358634</v>
      </c>
      <c r="E72" s="263">
        <f t="shared" si="19"/>
        <v>8888384.0106443502</v>
      </c>
      <c r="F72" s="263">
        <f t="shared" si="19"/>
        <v>9422428.2937048171</v>
      </c>
      <c r="G72" s="263">
        <f t="shared" si="19"/>
        <v>9985845.012333611</v>
      </c>
      <c r="H72" s="263">
        <f t="shared" si="19"/>
        <v>10580249.650486985</v>
      </c>
      <c r="I72" s="263">
        <f t="shared" si="19"/>
        <v>11207346.543738797</v>
      </c>
      <c r="J72" s="263">
        <f t="shared" si="19"/>
        <v>11868933.76611946</v>
      </c>
      <c r="K72" s="263">
        <f t="shared" si="19"/>
        <v>12566908.285731057</v>
      </c>
      <c r="L72" s="263">
        <f t="shared" si="19"/>
        <v>13303271.403921291</v>
      </c>
      <c r="M72" s="263">
        <f t="shared" si="19"/>
        <v>14080134.493611988</v>
      </c>
      <c r="N72" s="263">
        <f t="shared" si="19"/>
        <v>14899725.053235676</v>
      </c>
      <c r="O72" s="263">
        <f t="shared" si="19"/>
        <v>15764393.093638664</v>
      </c>
      <c r="P72" s="263">
        <f t="shared" si="19"/>
        <v>16676617.876263818</v>
      </c>
      <c r="Q72" s="263">
        <f t="shared" si="19"/>
        <v>17639015.021933354</v>
      </c>
      <c r="R72" s="263">
        <f t="shared" si="19"/>
        <v>18654344.010614716</v>
      </c>
      <c r="S72" s="263">
        <f t="shared" si="19"/>
        <v>19725516.09367355</v>
      </c>
      <c r="T72" s="263">
        <f t="shared" si="19"/>
        <v>20855602.641300622</v>
      </c>
      <c r="U72" s="263">
        <f t="shared" si="19"/>
        <v>22047843.949047185</v>
      </c>
      <c r="V72" s="263">
        <f t="shared" si="19"/>
        <v>23305658.528719805</v>
      </c>
      <c r="W72" s="263">
        <f t="shared" si="19"/>
        <v>24632652.910274424</v>
      </c>
      <c r="X72" s="263">
        <f t="shared" si="19"/>
        <v>26032631.982814539</v>
      </c>
      <c r="Y72" s="263">
        <f t="shared" si="19"/>
        <v>27509609.904344361</v>
      </c>
      <c r="Z72" s="263">
        <f t="shared" si="19"/>
        <v>29067821.611558329</v>
      </c>
      <c r="AA72" s="263">
        <f t="shared" si="19"/>
        <v>30711734.962669067</v>
      </c>
      <c r="AB72" s="263">
        <f t="shared" si="19"/>
        <v>32446063.548090894</v>
      </c>
      <c r="AC72" s="263">
        <f t="shared" si="19"/>
        <v>34275780.205710918</v>
      </c>
      <c r="AD72" s="263">
        <f t="shared" si="19"/>
        <v>36206131.279500045</v>
      </c>
      <c r="AE72" s="263">
        <f t="shared" si="19"/>
        <v>38242651.66234757</v>
      </c>
      <c r="AF72" s="263">
        <f t="shared" si="19"/>
        <v>40391180.666251712</v>
      </c>
      <c r="AG72" s="263">
        <f t="shared" si="19"/>
        <v>42657878.765370585</v>
      </c>
      <c r="AH72" s="263">
        <f t="shared" si="19"/>
        <v>45049245.259940997</v>
      </c>
      <c r="AI72" s="263">
        <f t="shared" si="19"/>
        <v>47572136.911712781</v>
      </c>
      <c r="AJ72" s="263">
        <f t="shared" si="19"/>
        <v>50233787.604332007</v>
      </c>
      <c r="AK72" s="263">
        <f t="shared" si="19"/>
        <v>53041829.085045286</v>
      </c>
      <c r="AL72" s="263">
        <f t="shared" si="19"/>
        <v>56004312.847197808</v>
      </c>
      <c r="AM72" s="263">
        <f t="shared" si="19"/>
        <v>59129733.216268703</v>
      </c>
      <c r="AN72" s="263">
        <f t="shared" si="19"/>
        <v>62427051.705638513</v>
      </c>
      <c r="AO72" s="263">
        <f t="shared" si="19"/>
        <v>65905722.711923659</v>
      </c>
      <c r="AP72" s="263">
        <f>AP70+AP71</f>
        <v>69575720.623554498</v>
      </c>
    </row>
    <row r="73" spans="1:45" s="265" customFormat="1" ht="16.5" thickBot="1" x14ac:dyDescent="0.25">
      <c r="A73" s="253"/>
      <c r="B73" s="264">
        <f>C141</f>
        <v>1.5</v>
      </c>
      <c r="C73" s="264">
        <f t="shared" ref="C73:AP73" si="20">D141</f>
        <v>2.5</v>
      </c>
      <c r="D73" s="264">
        <f t="shared" si="20"/>
        <v>3.5</v>
      </c>
      <c r="E73" s="264">
        <f t="shared" si="20"/>
        <v>4.5</v>
      </c>
      <c r="F73" s="264">
        <f t="shared" si="20"/>
        <v>5.5</v>
      </c>
      <c r="G73" s="264">
        <f t="shared" si="20"/>
        <v>6.5</v>
      </c>
      <c r="H73" s="264">
        <f t="shared" si="20"/>
        <v>7.5</v>
      </c>
      <c r="I73" s="264">
        <f t="shared" si="20"/>
        <v>8.5</v>
      </c>
      <c r="J73" s="264">
        <f t="shared" si="20"/>
        <v>9.5</v>
      </c>
      <c r="K73" s="264">
        <f t="shared" si="20"/>
        <v>10.5</v>
      </c>
      <c r="L73" s="264">
        <f t="shared" si="20"/>
        <v>11.5</v>
      </c>
      <c r="M73" s="264">
        <f t="shared" si="20"/>
        <v>12.5</v>
      </c>
      <c r="N73" s="264">
        <f t="shared" si="20"/>
        <v>13.5</v>
      </c>
      <c r="O73" s="264">
        <f t="shared" si="20"/>
        <v>14.5</v>
      </c>
      <c r="P73" s="264">
        <f t="shared" si="20"/>
        <v>15.5</v>
      </c>
      <c r="Q73" s="264">
        <f t="shared" si="20"/>
        <v>16.5</v>
      </c>
      <c r="R73" s="264">
        <f t="shared" si="20"/>
        <v>17.5</v>
      </c>
      <c r="S73" s="264">
        <f t="shared" si="20"/>
        <v>18.5</v>
      </c>
      <c r="T73" s="264">
        <f t="shared" si="20"/>
        <v>19.5</v>
      </c>
      <c r="U73" s="264">
        <f t="shared" si="20"/>
        <v>20.5</v>
      </c>
      <c r="V73" s="264">
        <f t="shared" si="20"/>
        <v>21.5</v>
      </c>
      <c r="W73" s="264">
        <f t="shared" si="20"/>
        <v>22.5</v>
      </c>
      <c r="X73" s="264">
        <f t="shared" si="20"/>
        <v>23.5</v>
      </c>
      <c r="Y73" s="264">
        <f t="shared" si="20"/>
        <v>24.5</v>
      </c>
      <c r="Z73" s="264">
        <f t="shared" si="20"/>
        <v>25.5</v>
      </c>
      <c r="AA73" s="264">
        <f t="shared" si="20"/>
        <v>26.5</v>
      </c>
      <c r="AB73" s="264">
        <f t="shared" si="20"/>
        <v>27.5</v>
      </c>
      <c r="AC73" s="264">
        <f t="shared" si="20"/>
        <v>28.5</v>
      </c>
      <c r="AD73" s="264">
        <f t="shared" si="20"/>
        <v>29.5</v>
      </c>
      <c r="AE73" s="264">
        <f t="shared" si="20"/>
        <v>30.5</v>
      </c>
      <c r="AF73" s="264">
        <f t="shared" si="20"/>
        <v>31.5</v>
      </c>
      <c r="AG73" s="264">
        <f t="shared" si="20"/>
        <v>32.5</v>
      </c>
      <c r="AH73" s="264">
        <f t="shared" si="20"/>
        <v>33.5</v>
      </c>
      <c r="AI73" s="264">
        <f t="shared" si="20"/>
        <v>34.5</v>
      </c>
      <c r="AJ73" s="264">
        <f t="shared" si="20"/>
        <v>35.5</v>
      </c>
      <c r="AK73" s="264">
        <f t="shared" si="20"/>
        <v>36.5</v>
      </c>
      <c r="AL73" s="264">
        <f t="shared" si="20"/>
        <v>37.5</v>
      </c>
      <c r="AM73" s="264">
        <f t="shared" si="20"/>
        <v>38.5</v>
      </c>
      <c r="AN73" s="264">
        <f t="shared" si="20"/>
        <v>39.5</v>
      </c>
      <c r="AO73" s="264">
        <f t="shared" si="20"/>
        <v>40.5</v>
      </c>
      <c r="AP73" s="264">
        <f t="shared" si="20"/>
        <v>41.5</v>
      </c>
      <c r="AQ73" s="204"/>
      <c r="AR73" s="204"/>
      <c r="AS73" s="204"/>
    </row>
    <row r="74" spans="1:45" x14ac:dyDescent="0.2">
      <c r="A74" s="248" t="s">
        <v>327</v>
      </c>
      <c r="B74" s="249">
        <f t="shared" ref="B74:AO74" si="21">B58</f>
        <v>1</v>
      </c>
      <c r="C74" s="249">
        <f t="shared" si="21"/>
        <v>2</v>
      </c>
      <c r="D74" s="249">
        <f t="shared" si="21"/>
        <v>3</v>
      </c>
      <c r="E74" s="249">
        <f t="shared" si="21"/>
        <v>4</v>
      </c>
      <c r="F74" s="249">
        <f t="shared" si="21"/>
        <v>5</v>
      </c>
      <c r="G74" s="249">
        <f t="shared" si="21"/>
        <v>6</v>
      </c>
      <c r="H74" s="249">
        <f t="shared" si="21"/>
        <v>7</v>
      </c>
      <c r="I74" s="249">
        <f t="shared" si="21"/>
        <v>8</v>
      </c>
      <c r="J74" s="249">
        <f t="shared" si="21"/>
        <v>9</v>
      </c>
      <c r="K74" s="249">
        <f t="shared" si="21"/>
        <v>10</v>
      </c>
      <c r="L74" s="249">
        <f t="shared" si="21"/>
        <v>11</v>
      </c>
      <c r="M74" s="249">
        <f t="shared" si="21"/>
        <v>12</v>
      </c>
      <c r="N74" s="249">
        <f t="shared" si="21"/>
        <v>13</v>
      </c>
      <c r="O74" s="249">
        <f t="shared" si="21"/>
        <v>14</v>
      </c>
      <c r="P74" s="249">
        <f t="shared" si="21"/>
        <v>15</v>
      </c>
      <c r="Q74" s="249">
        <f t="shared" si="21"/>
        <v>16</v>
      </c>
      <c r="R74" s="249">
        <f t="shared" si="21"/>
        <v>17</v>
      </c>
      <c r="S74" s="249">
        <f t="shared" si="21"/>
        <v>18</v>
      </c>
      <c r="T74" s="249">
        <f t="shared" si="21"/>
        <v>19</v>
      </c>
      <c r="U74" s="249">
        <f t="shared" si="21"/>
        <v>20</v>
      </c>
      <c r="V74" s="249">
        <f t="shared" si="21"/>
        <v>21</v>
      </c>
      <c r="W74" s="249">
        <f t="shared" si="21"/>
        <v>22</v>
      </c>
      <c r="X74" s="249">
        <f t="shared" si="21"/>
        <v>23</v>
      </c>
      <c r="Y74" s="249">
        <f t="shared" si="21"/>
        <v>24</v>
      </c>
      <c r="Z74" s="249">
        <f t="shared" si="21"/>
        <v>25</v>
      </c>
      <c r="AA74" s="249">
        <f t="shared" si="21"/>
        <v>26</v>
      </c>
      <c r="AB74" s="249">
        <f t="shared" si="21"/>
        <v>27</v>
      </c>
      <c r="AC74" s="249">
        <f t="shared" si="21"/>
        <v>28</v>
      </c>
      <c r="AD74" s="249">
        <f t="shared" si="21"/>
        <v>29</v>
      </c>
      <c r="AE74" s="249">
        <f t="shared" si="21"/>
        <v>30</v>
      </c>
      <c r="AF74" s="249">
        <f t="shared" si="21"/>
        <v>31</v>
      </c>
      <c r="AG74" s="249">
        <f t="shared" si="21"/>
        <v>32</v>
      </c>
      <c r="AH74" s="249">
        <f t="shared" si="21"/>
        <v>33</v>
      </c>
      <c r="AI74" s="249">
        <f t="shared" si="21"/>
        <v>34</v>
      </c>
      <c r="AJ74" s="249">
        <f t="shared" si="21"/>
        <v>35</v>
      </c>
      <c r="AK74" s="249">
        <f t="shared" si="21"/>
        <v>36</v>
      </c>
      <c r="AL74" s="249">
        <f t="shared" si="21"/>
        <v>37</v>
      </c>
      <c r="AM74" s="249">
        <f t="shared" si="21"/>
        <v>38</v>
      </c>
      <c r="AN74" s="249">
        <f t="shared" si="21"/>
        <v>39</v>
      </c>
      <c r="AO74" s="249">
        <f t="shared" si="21"/>
        <v>40</v>
      </c>
      <c r="AP74" s="249">
        <f>AP58</f>
        <v>41</v>
      </c>
    </row>
    <row r="75" spans="1:45" ht="28.5" x14ac:dyDescent="0.2">
      <c r="A75" s="256" t="s">
        <v>326</v>
      </c>
      <c r="B75" s="312">
        <f t="shared" ref="B75:AO75" si="22">B68</f>
        <v>25672251.356265958</v>
      </c>
      <c r="C75" s="312">
        <f t="shared" si="22"/>
        <v>2379721.0263625812</v>
      </c>
      <c r="D75" s="312">
        <f>D68</f>
        <v>6463370.741698293</v>
      </c>
      <c r="E75" s="312">
        <f t="shared" si="22"/>
        <v>11110480.013305437</v>
      </c>
      <c r="F75" s="312">
        <f t="shared" si="22"/>
        <v>11778035.367131021</v>
      </c>
      <c r="G75" s="312">
        <f t="shared" si="22"/>
        <v>12482306.265417013</v>
      </c>
      <c r="H75" s="312">
        <f t="shared" si="22"/>
        <v>13225312.063108731</v>
      </c>
      <c r="I75" s="312">
        <f t="shared" si="22"/>
        <v>14009183.179673497</v>
      </c>
      <c r="J75" s="312">
        <f t="shared" si="22"/>
        <v>14836167.207649324</v>
      </c>
      <c r="K75" s="312">
        <f t="shared" si="22"/>
        <v>15708635.35716382</v>
      </c>
      <c r="L75" s="312">
        <f t="shared" si="22"/>
        <v>16629089.254901614</v>
      </c>
      <c r="M75" s="312">
        <f t="shared" si="22"/>
        <v>17600168.117014986</v>
      </c>
      <c r="N75" s="312">
        <f t="shared" si="22"/>
        <v>18624656.316544596</v>
      </c>
      <c r="O75" s="312">
        <f t="shared" si="22"/>
        <v>19705491.367048331</v>
      </c>
      <c r="P75" s="312">
        <f t="shared" si="22"/>
        <v>20845772.345329773</v>
      </c>
      <c r="Q75" s="312">
        <f t="shared" si="22"/>
        <v>22048768.777416695</v>
      </c>
      <c r="R75" s="312">
        <f t="shared" si="22"/>
        <v>23317930.013268396</v>
      </c>
      <c r="S75" s="312">
        <f t="shared" si="22"/>
        <v>24656895.117091939</v>
      </c>
      <c r="T75" s="312">
        <f t="shared" si="22"/>
        <v>26069503.301625777</v>
      </c>
      <c r="U75" s="312">
        <f t="shared" si="22"/>
        <v>27559804.936308984</v>
      </c>
      <c r="V75" s="312">
        <f t="shared" si="22"/>
        <v>29132073.160899758</v>
      </c>
      <c r="W75" s="312">
        <f t="shared" si="22"/>
        <v>30790816.137843028</v>
      </c>
      <c r="X75" s="312">
        <f t="shared" si="22"/>
        <v>32540789.978518173</v>
      </c>
      <c r="Y75" s="312">
        <f t="shared" si="22"/>
        <v>34387012.380430453</v>
      </c>
      <c r="Z75" s="312">
        <f t="shared" si="22"/>
        <v>36334777.014447913</v>
      </c>
      <c r="AA75" s="312">
        <f t="shared" si="22"/>
        <v>38389668.703336336</v>
      </c>
      <c r="AB75" s="312">
        <f t="shared" si="22"/>
        <v>40557579.435113616</v>
      </c>
      <c r="AC75" s="312">
        <f t="shared" si="22"/>
        <v>42844725.257138647</v>
      </c>
      <c r="AD75" s="312">
        <f t="shared" si="22"/>
        <v>45257664.099375054</v>
      </c>
      <c r="AE75" s="312">
        <f t="shared" si="22"/>
        <v>47803314.577934466</v>
      </c>
      <c r="AF75" s="312">
        <f t="shared" si="22"/>
        <v>50488975.832814641</v>
      </c>
      <c r="AG75" s="312">
        <f t="shared" si="22"/>
        <v>53322348.456713229</v>
      </c>
      <c r="AH75" s="312">
        <f t="shared" si="22"/>
        <v>56311556.574926242</v>
      </c>
      <c r="AI75" s="312">
        <f t="shared" si="22"/>
        <v>59465171.139640972</v>
      </c>
      <c r="AJ75" s="312">
        <f t="shared" si="22"/>
        <v>62792234.505415007</v>
      </c>
      <c r="AK75" s="312">
        <f t="shared" si="22"/>
        <v>66302286.356306605</v>
      </c>
      <c r="AL75" s="312">
        <f t="shared" si="22"/>
        <v>70005391.058997259</v>
      </c>
      <c r="AM75" s="312">
        <f t="shared" si="22"/>
        <v>73912166.520335883</v>
      </c>
      <c r="AN75" s="312">
        <f t="shared" si="22"/>
        <v>78033814.632048145</v>
      </c>
      <c r="AO75" s="312">
        <f t="shared" si="22"/>
        <v>82382153.389904574</v>
      </c>
      <c r="AP75" s="312">
        <f>AP68</f>
        <v>86969650.779443115</v>
      </c>
    </row>
    <row r="76" spans="1:45" x14ac:dyDescent="0.2">
      <c r="A76" s="257" t="s">
        <v>325</v>
      </c>
      <c r="B76" s="311">
        <f t="shared" ref="B76:AO76" si="23">-B67</f>
        <v>0</v>
      </c>
      <c r="C76" s="311">
        <f>-C67</f>
        <v>1026890.0562506383</v>
      </c>
      <c r="D76" s="311">
        <f t="shared" si="23"/>
        <v>1026890.0562506383</v>
      </c>
      <c r="E76" s="311">
        <f t="shared" si="23"/>
        <v>1026890.0562506383</v>
      </c>
      <c r="F76" s="311">
        <f>-C67</f>
        <v>1026890.0562506383</v>
      </c>
      <c r="G76" s="311">
        <f t="shared" si="23"/>
        <v>1026890.0562506383</v>
      </c>
      <c r="H76" s="311">
        <f t="shared" si="23"/>
        <v>1026890.0562506383</v>
      </c>
      <c r="I76" s="311">
        <f t="shared" si="23"/>
        <v>1026890.0562506383</v>
      </c>
      <c r="J76" s="311">
        <f t="shared" si="23"/>
        <v>1026890.0562506383</v>
      </c>
      <c r="K76" s="311">
        <f t="shared" si="23"/>
        <v>1026890.0562506383</v>
      </c>
      <c r="L76" s="311">
        <f>-L67</f>
        <v>1026890.0562506383</v>
      </c>
      <c r="M76" s="311">
        <f>-M67</f>
        <v>1026890.0562506383</v>
      </c>
      <c r="N76" s="311">
        <f t="shared" si="23"/>
        <v>1026890.0562506383</v>
      </c>
      <c r="O76" s="311">
        <f t="shared" si="23"/>
        <v>1026890.0562506383</v>
      </c>
      <c r="P76" s="311">
        <f t="shared" si="23"/>
        <v>1026890.0562506383</v>
      </c>
      <c r="Q76" s="311">
        <f t="shared" si="23"/>
        <v>1026890.0562506383</v>
      </c>
      <c r="R76" s="311">
        <f t="shared" si="23"/>
        <v>1026890.0562506383</v>
      </c>
      <c r="S76" s="311">
        <f t="shared" si="23"/>
        <v>1026890.0562506383</v>
      </c>
      <c r="T76" s="311">
        <f t="shared" si="23"/>
        <v>1026890.0562506383</v>
      </c>
      <c r="U76" s="311">
        <f t="shared" si="23"/>
        <v>1026890.0562506383</v>
      </c>
      <c r="V76" s="311">
        <f t="shared" si="23"/>
        <v>1026890.0562506383</v>
      </c>
      <c r="W76" s="311">
        <f t="shared" si="23"/>
        <v>1026890.0562506383</v>
      </c>
      <c r="X76" s="311">
        <f t="shared" si="23"/>
        <v>1026890.0562506383</v>
      </c>
      <c r="Y76" s="311">
        <f t="shared" si="23"/>
        <v>1026890.0562506383</v>
      </c>
      <c r="Z76" s="311">
        <f t="shared" si="23"/>
        <v>1026890.0562506383</v>
      </c>
      <c r="AA76" s="311">
        <f t="shared" si="23"/>
        <v>1026890.0562506383</v>
      </c>
      <c r="AB76" s="311">
        <f t="shared" si="23"/>
        <v>1026890.0562506383</v>
      </c>
      <c r="AC76" s="311">
        <f t="shared" si="23"/>
        <v>1026890.0562506383</v>
      </c>
      <c r="AD76" s="311">
        <f t="shared" si="23"/>
        <v>1026890.0562506383</v>
      </c>
      <c r="AE76" s="311">
        <f t="shared" si="23"/>
        <v>1026890.0562506383</v>
      </c>
      <c r="AF76" s="311">
        <f t="shared" si="23"/>
        <v>1026890.0562506383</v>
      </c>
      <c r="AG76" s="311">
        <f t="shared" si="23"/>
        <v>1026890.0562506383</v>
      </c>
      <c r="AH76" s="311">
        <f t="shared" si="23"/>
        <v>1026890.0562506383</v>
      </c>
      <c r="AI76" s="311">
        <f t="shared" si="23"/>
        <v>1026890.0562506383</v>
      </c>
      <c r="AJ76" s="311">
        <f t="shared" si="23"/>
        <v>1026890.0562506383</v>
      </c>
      <c r="AK76" s="311">
        <f t="shared" si="23"/>
        <v>1026890.0562506383</v>
      </c>
      <c r="AL76" s="311">
        <f t="shared" si="23"/>
        <v>1026890.0562506383</v>
      </c>
      <c r="AM76" s="311">
        <f t="shared" si="23"/>
        <v>1026890.0562506383</v>
      </c>
      <c r="AN76" s="311">
        <f t="shared" si="23"/>
        <v>1026890.0562506383</v>
      </c>
      <c r="AO76" s="311">
        <f t="shared" si="23"/>
        <v>1026890.0562506383</v>
      </c>
      <c r="AP76" s="311">
        <f>-AP67</f>
        <v>1026890.0562506383</v>
      </c>
    </row>
    <row r="77" spans="1:45" x14ac:dyDescent="0.2">
      <c r="A77" s="257" t="s">
        <v>324</v>
      </c>
      <c r="B77" s="311">
        <f t="shared" ref="B77:AO77" si="24">B69</f>
        <v>0</v>
      </c>
      <c r="C77" s="311">
        <f t="shared" si="24"/>
        <v>0</v>
      </c>
      <c r="D77" s="311">
        <f t="shared" si="24"/>
        <v>0</v>
      </c>
      <c r="E77" s="311">
        <f t="shared" si="24"/>
        <v>0</v>
      </c>
      <c r="F77" s="311">
        <f t="shared" si="24"/>
        <v>0</v>
      </c>
      <c r="G77" s="311">
        <f t="shared" si="24"/>
        <v>0</v>
      </c>
      <c r="H77" s="311">
        <f t="shared" si="24"/>
        <v>0</v>
      </c>
      <c r="I77" s="311">
        <f t="shared" si="24"/>
        <v>0</v>
      </c>
      <c r="J77" s="311">
        <f t="shared" si="24"/>
        <v>0</v>
      </c>
      <c r="K77" s="311">
        <f t="shared" si="24"/>
        <v>0</v>
      </c>
      <c r="L77" s="311">
        <f t="shared" si="24"/>
        <v>0</v>
      </c>
      <c r="M77" s="311">
        <f t="shared" si="24"/>
        <v>0</v>
      </c>
      <c r="N77" s="311">
        <f t="shared" si="24"/>
        <v>0</v>
      </c>
      <c r="O77" s="311">
        <f t="shared" si="24"/>
        <v>0</v>
      </c>
      <c r="P77" s="311">
        <f t="shared" si="24"/>
        <v>0</v>
      </c>
      <c r="Q77" s="311">
        <f t="shared" si="24"/>
        <v>0</v>
      </c>
      <c r="R77" s="311">
        <f t="shared" si="24"/>
        <v>0</v>
      </c>
      <c r="S77" s="311">
        <f t="shared" si="24"/>
        <v>0</v>
      </c>
      <c r="T77" s="311">
        <f t="shared" si="24"/>
        <v>0</v>
      </c>
      <c r="U77" s="311">
        <f t="shared" si="24"/>
        <v>0</v>
      </c>
      <c r="V77" s="311">
        <f t="shared" si="24"/>
        <v>0</v>
      </c>
      <c r="W77" s="311">
        <f t="shared" si="24"/>
        <v>0</v>
      </c>
      <c r="X77" s="311">
        <f t="shared" si="24"/>
        <v>0</v>
      </c>
      <c r="Y77" s="311">
        <f t="shared" si="24"/>
        <v>0</v>
      </c>
      <c r="Z77" s="311">
        <f t="shared" si="24"/>
        <v>0</v>
      </c>
      <c r="AA77" s="311">
        <f t="shared" si="24"/>
        <v>0</v>
      </c>
      <c r="AB77" s="311">
        <f t="shared" si="24"/>
        <v>0</v>
      </c>
      <c r="AC77" s="311">
        <f t="shared" si="24"/>
        <v>0</v>
      </c>
      <c r="AD77" s="311">
        <f t="shared" si="24"/>
        <v>0</v>
      </c>
      <c r="AE77" s="311">
        <f t="shared" si="24"/>
        <v>0</v>
      </c>
      <c r="AF77" s="311">
        <f t="shared" si="24"/>
        <v>0</v>
      </c>
      <c r="AG77" s="311">
        <f t="shared" si="24"/>
        <v>0</v>
      </c>
      <c r="AH77" s="311">
        <f t="shared" si="24"/>
        <v>0</v>
      </c>
      <c r="AI77" s="311">
        <f t="shared" si="24"/>
        <v>0</v>
      </c>
      <c r="AJ77" s="311">
        <f t="shared" si="24"/>
        <v>0</v>
      </c>
      <c r="AK77" s="311">
        <f t="shared" si="24"/>
        <v>0</v>
      </c>
      <c r="AL77" s="311">
        <f t="shared" si="24"/>
        <v>0</v>
      </c>
      <c r="AM77" s="311">
        <f t="shared" si="24"/>
        <v>0</v>
      </c>
      <c r="AN77" s="311">
        <f t="shared" si="24"/>
        <v>0</v>
      </c>
      <c r="AO77" s="311">
        <f t="shared" si="24"/>
        <v>0</v>
      </c>
      <c r="AP77" s="311">
        <f>AP69</f>
        <v>0</v>
      </c>
    </row>
    <row r="78" spans="1:45" x14ac:dyDescent="0.2">
      <c r="A78" s="257" t="s">
        <v>323</v>
      </c>
      <c r="B78" s="311">
        <f>IF(SUM($B$71:B71)+SUM($A$78:A78)&gt;0,0,SUM($B$71:B71)-SUM($A$78:A78))</f>
        <v>-5134450.2712531919</v>
      </c>
      <c r="C78" s="311">
        <f>IF(SUM($B$71:C71)+SUM($A$78:B78)&gt;0,0,SUM($B$71:C71)-SUM($A$78:B78))</f>
        <v>-475944.20527251624</v>
      </c>
      <c r="D78" s="311">
        <f>IF(SUM($B$71:D71)+SUM($A$78:C78)&gt;0,0,SUM($B$71:D71)-SUM($A$78:C78))</f>
        <v>-1292674.148339659</v>
      </c>
      <c r="E78" s="311">
        <f>IF(SUM($B$71:E71)+SUM($A$78:D78)&gt;0,0,SUM($B$71:E71)-SUM($A$78:D78))</f>
        <v>-2222096.0026610876</v>
      </c>
      <c r="F78" s="311">
        <f>IF(SUM($B$71:F71)+SUM($A$78:E78)&gt;0,0,SUM($B$71:F71)-SUM($A$78:E78))</f>
        <v>-2355607.0734262038</v>
      </c>
      <c r="G78" s="311">
        <f>IF(SUM($B$71:G71)+SUM($A$78:F78)&gt;0,0,SUM($B$71:G71)-SUM($A$78:F78))</f>
        <v>-2496461.2530834023</v>
      </c>
      <c r="H78" s="311">
        <f>IF(SUM($B$71:H71)+SUM($A$78:G78)&gt;0,0,SUM($B$71:H71)-SUM($A$78:G78))</f>
        <v>-2645062.4126217458</v>
      </c>
      <c r="I78" s="311">
        <f>IF(SUM($B$71:I71)+SUM($A$78:H78)&gt;0,0,SUM($B$71:I71)-SUM($A$78:H78))</f>
        <v>-2801836.6359346975</v>
      </c>
      <c r="J78" s="311">
        <f>IF(SUM($B$71:J71)+SUM($A$78:I78)&gt;0,0,SUM($B$71:J71)-SUM($A$78:I78))</f>
        <v>-2967233.4415298663</v>
      </c>
      <c r="K78" s="311">
        <f>IF(SUM($B$71:K71)+SUM($A$78:J78)&gt;0,0,SUM($B$71:K71)-SUM($A$78:J78))</f>
        <v>-3141727.0714327656</v>
      </c>
      <c r="L78" s="311">
        <f>IF(SUM($B$71:L71)+SUM($A$78:K78)&gt;0,0,SUM($B$71:L71)-SUM($A$78:K78))</f>
        <v>-3325817.8509803228</v>
      </c>
      <c r="M78" s="311">
        <f>IF(SUM($B$71:M71)+SUM($A$78:L78)&gt;0,0,SUM($B$71:M71)-SUM($A$78:L78))</f>
        <v>-3520033.6234029979</v>
      </c>
      <c r="N78" s="311">
        <f>IF(SUM($B$71:N71)+SUM($A$78:M78)&gt;0,0,SUM($B$71:N71)-SUM($A$78:M78))</f>
        <v>-3724931.2633089162</v>
      </c>
      <c r="O78" s="311">
        <f>IF(SUM($B$71:O71)+SUM($A$78:N78)&gt;0,0,SUM($B$71:O71)-SUM($A$78:N78))</f>
        <v>-3941098.2734096646</v>
      </c>
      <c r="P78" s="311">
        <f>IF(SUM($B$71:P71)+SUM($A$78:O78)&gt;0,0,SUM($B$71:P71)-SUM($A$78:O78))</f>
        <v>-4169154.4690659568</v>
      </c>
      <c r="Q78" s="311">
        <f>IF(SUM($B$71:Q71)+SUM($A$78:P78)&gt;0,0,SUM($B$71:Q71)-SUM($A$78:P78))</f>
        <v>-4409753.7554833367</v>
      </c>
      <c r="R78" s="311">
        <f>IF(SUM($B$71:R71)+SUM($A$78:Q78)&gt;0,0,SUM($B$71:R71)-SUM($A$78:Q78))</f>
        <v>-4663586.0026536807</v>
      </c>
      <c r="S78" s="311">
        <f>IF(SUM($B$71:S71)+SUM($A$78:R78)&gt;0,0,SUM($B$71:S71)-SUM($A$78:R78))</f>
        <v>-4931379.0234183893</v>
      </c>
      <c r="T78" s="311">
        <f>IF(SUM($B$71:T71)+SUM($A$78:S78)&gt;0,0,SUM($B$71:T71)-SUM($A$78:S78))</f>
        <v>-5213900.6603251547</v>
      </c>
      <c r="U78" s="311">
        <f>IF(SUM($B$71:U71)+SUM($A$78:T78)&gt;0,0,SUM($B$71:U71)-SUM($A$78:T78))</f>
        <v>-5511960.9872617945</v>
      </c>
      <c r="V78" s="311">
        <f>IF(SUM($B$71:V71)+SUM($A$78:U78)&gt;0,0,SUM($B$71:V71)-SUM($A$78:U78))</f>
        <v>-5826414.6321799457</v>
      </c>
      <c r="W78" s="311">
        <f>IF(SUM($B$71:W71)+SUM($A$78:V78)&gt;0,0,SUM($B$71:W71)-SUM($A$78:V78))</f>
        <v>-6158163.2275686115</v>
      </c>
      <c r="X78" s="311">
        <f>IF(SUM($B$71:X71)+SUM($A$78:W78)&gt;0,0,SUM($B$71:X71)-SUM($A$78:W78))</f>
        <v>-6508157.9957036376</v>
      </c>
      <c r="Y78" s="311">
        <f>IF(SUM($B$71:Y71)+SUM($A$78:X78)&gt;0,0,SUM($B$71:Y71)-SUM($A$78:X78))</f>
        <v>-6877402.476086095</v>
      </c>
      <c r="Z78" s="311">
        <f>IF(SUM($B$71:Z71)+SUM($A$78:Y78)&gt;0,0,SUM($B$71:Z71)-SUM($A$78:Y78))</f>
        <v>-7266955.4028895795</v>
      </c>
      <c r="AA78" s="311">
        <f>IF(SUM($B$71:AA71)+SUM($A$78:Z78)&gt;0,0,SUM($B$71:AA71)-SUM($A$78:Z78))</f>
        <v>-7677933.7406672686</v>
      </c>
      <c r="AB78" s="311">
        <f>IF(SUM($B$71:AB71)+SUM($A$78:AA78)&gt;0,0,SUM($B$71:AB71)-SUM($A$78:AA78))</f>
        <v>-8111515.8870227188</v>
      </c>
      <c r="AC78" s="311">
        <f>IF(SUM($B$71:AC71)+SUM($A$78:AB78)&gt;0,0,SUM($B$71:AC71)-SUM($A$78:AB78))</f>
        <v>-8568945.0514277369</v>
      </c>
      <c r="AD78" s="311">
        <f>IF(SUM($B$71:AD71)+SUM($A$78:AC78)&gt;0,0,SUM($B$71:AD71)-SUM($A$78:AC78))</f>
        <v>-9051532.8198750019</v>
      </c>
      <c r="AE78" s="311">
        <f>IF(SUM($B$71:AE71)+SUM($A$78:AD78)&gt;0,0,SUM($B$71:AE71)-SUM($A$78:AD78))</f>
        <v>-9560662.9155868888</v>
      </c>
      <c r="AF78" s="311">
        <f>IF(SUM($B$71:AF71)+SUM($A$78:AE78)&gt;0,0,SUM($B$71:AF71)-SUM($A$78:AE78))</f>
        <v>-10097795.166562945</v>
      </c>
      <c r="AG78" s="311">
        <f>IF(SUM($B$71:AG71)+SUM($A$78:AF78)&gt;0,0,SUM($B$71:AG71)-SUM($A$78:AF78))</f>
        <v>-10664469.691342652</v>
      </c>
      <c r="AH78" s="311">
        <f>IF(SUM($B$71:AH71)+SUM($A$78:AG78)&gt;0,0,SUM($B$71:AH71)-SUM($A$78:AG78))</f>
        <v>-11262311.314985245</v>
      </c>
      <c r="AI78" s="311">
        <f>IF(SUM($B$71:AI71)+SUM($A$78:AH78)&gt;0,0,SUM($B$71:AI71)-SUM($A$78:AH78))</f>
        <v>-11893034.227928191</v>
      </c>
      <c r="AJ78" s="311">
        <f>IF(SUM($B$71:AJ71)+SUM($A$78:AI78)&gt;0,0,SUM($B$71:AJ71)-SUM($A$78:AI78))</f>
        <v>-12558446.901082993</v>
      </c>
      <c r="AK78" s="311">
        <f>IF(SUM($B$71:AK71)+SUM($A$78:AJ78)&gt;0,0,SUM($B$71:AK71)-SUM($A$78:AJ78))</f>
        <v>-13260457.271261334</v>
      </c>
      <c r="AL78" s="311">
        <f>IF(SUM($B$71:AL71)+SUM($A$78:AK78)&gt;0,0,SUM($B$71:AL71)-SUM($A$78:AK78))</f>
        <v>-14001078.211799443</v>
      </c>
      <c r="AM78" s="311">
        <f>IF(SUM($B$71:AM71)+SUM($A$78:AL78)&gt;0,0,SUM($B$71:AM71)-SUM($A$78:AL78))</f>
        <v>-14782433.304067165</v>
      </c>
      <c r="AN78" s="311">
        <f>IF(SUM($B$71:AN71)+SUM($A$78:AM78)&gt;0,0,SUM($B$71:AN71)-SUM($A$78:AM78))</f>
        <v>-15606762.926409632</v>
      </c>
      <c r="AO78" s="311">
        <f>IF(SUM($B$71:AO71)+SUM($A$78:AN78)&gt;0,0,SUM($B$71:AO71)-SUM($A$78:AN78))</f>
        <v>-16476430.6779809</v>
      </c>
      <c r="AP78" s="311">
        <f>IF(SUM($B$71:AP71)+SUM($A$78:AO78)&gt;0,0,SUM($B$71:AP71)-SUM($A$78:AO78))</f>
        <v>-17393930.155888617</v>
      </c>
    </row>
    <row r="79" spans="1:45" x14ac:dyDescent="0.2">
      <c r="A79" s="257" t="s">
        <v>322</v>
      </c>
      <c r="B79" s="311">
        <f>IF(((SUM($B$59:B59)+SUM($B$61:B64))+SUM($B$81:B81))&lt;0,((SUM($B$59:B59)+SUM($B$61:B64))+SUM($B$81:B81))*0.18-SUM($A$79:A79),IF(SUM(A$79:$B79)&lt;0,0-SUM(A$79:$B79),0))</f>
        <v>-9.0000001341104512E-3</v>
      </c>
      <c r="C79" s="311">
        <f>IF(((SUM($B$59:C59)+SUM($B$61:C64))+SUM($B$81:C81))&lt;0,((SUM($B$59:C59)+SUM($B$61:C64))+SUM($B$81:C81))*0.18-SUM($A$79:B79),IF(SUM($B$79:B79)&lt;0,0-SUM($B$79:B79),0))</f>
        <v>9.0000001341104512E-3</v>
      </c>
      <c r="D79" s="311">
        <f>IF(((SUM($B$59:D59)+SUM($B$61:D64))+SUM($B$81:D81))&lt;0,((SUM($B$59:D59)+SUM($B$61:D64))+SUM($B$81:D81))*0.18-SUM($A$79:C79),IF(SUM($B$79:C79)&lt;0,0-SUM($B$79:C79),0))</f>
        <v>0</v>
      </c>
      <c r="E79" s="311">
        <f>IF(((SUM($B$59:E59)+SUM($B$61:E64))+SUM($B$81:E81))&lt;0,((SUM($B$59:E59)+SUM($B$61:E64))+SUM($B$81:E81))*0.18-SUM($A$79:D79),IF(SUM($B$79:D79)&lt;0,0-SUM($B$79:D79),0))</f>
        <v>0</v>
      </c>
      <c r="F79" s="311">
        <f>IF(((SUM($B$59:F59)+SUM($B$61:F64))+SUM($B$81:F81))&lt;0,((SUM($B$59:F59)+SUM($B$61:F64))+SUM($B$81:F81))*0.18-SUM($A$79:E79),IF(SUM($B$79:E79)&lt;0,0-SUM($B$79:E79),0))</f>
        <v>0</v>
      </c>
      <c r="G79" s="311">
        <f>IF(((SUM($B$59:G59)+SUM($B$61:G64))+SUM($B$81:G81))&lt;0,((SUM($B$59:G59)+SUM($B$61:G64))+SUM($B$81:G81))*0.18-SUM($A$79:F79),IF(SUM($B$79:F79)&lt;0,0-SUM($B$79:F79),0))</f>
        <v>0</v>
      </c>
      <c r="H79" s="311">
        <f>IF(((SUM($B$59:H59)+SUM($B$61:H64))+SUM($B$81:H81))&lt;0,((SUM($B$59:H59)+SUM($B$61:H64))+SUM($B$81:H81))*0.18-SUM($A$79:G79),IF(SUM($B$79:G79)&lt;0,0-SUM($B$79:G79),0))</f>
        <v>0</v>
      </c>
      <c r="I79" s="311">
        <f>IF(((SUM($B$59:I59)+SUM($B$61:I64))+SUM($B$81:I81))&lt;0,((SUM($B$59:I59)+SUM($B$61:I64))+SUM($B$81:I81))*0.18-SUM($A$79:H79),IF(SUM($B$79:H79)&lt;0,0-SUM($B$79:H79),0))</f>
        <v>0</v>
      </c>
      <c r="J79" s="311">
        <f>IF(((SUM($B$59:J59)+SUM($B$61:J64))+SUM($B$81:J81))&lt;0,((SUM($B$59:J59)+SUM($B$61:J64))+SUM($B$81:J81))*0.18-SUM($A$79:I79),IF(SUM($B$79:I79)&lt;0,0-SUM($B$79:I79),0))</f>
        <v>0</v>
      </c>
      <c r="K79" s="311">
        <f>IF(((SUM($B$59:K59)+SUM($B$61:K64))+SUM($B$81:K81))&lt;0,((SUM($B$59:K59)+SUM($B$61:K64))+SUM($B$81:K81))*0.18-SUM($A$79:J79),IF(SUM($B$79:J79)&lt;0,0-SUM($B$79:J79),0))</f>
        <v>0</v>
      </c>
      <c r="L79" s="311">
        <f>IF(((SUM($B$59:L59)+SUM($B$61:L64))+SUM($B$81:L81))&lt;0,((SUM($B$59:L59)+SUM($B$61:L64))+SUM($B$81:L81))*0.18-SUM($A$79:K79),IF(SUM($B$79:K79)&lt;0,0-SUM($B$79:K79),0))</f>
        <v>0</v>
      </c>
      <c r="M79" s="311">
        <f>IF(((SUM($B$59:M59)+SUM($B$61:M64))+SUM($B$81:M81))&lt;0,((SUM($B$59:M59)+SUM($B$61:M64))+SUM($B$81:M81))*0.18-SUM($A$79:L79),IF(SUM($B$79:L79)&lt;0,0-SUM($B$79:L79),0))</f>
        <v>0</v>
      </c>
      <c r="N79" s="311">
        <f>IF(((SUM($B$59:N59)+SUM($B$61:N64))+SUM($B$81:N81))&lt;0,((SUM($B$59:N59)+SUM($B$61:N64))+SUM($B$81:N81))*0.18-SUM($A$79:M79),IF(SUM($B$79:M79)&lt;0,0-SUM($B$79:M79),0))</f>
        <v>0</v>
      </c>
      <c r="O79" s="311">
        <f>IF(((SUM($B$59:O59)+SUM($B$61:O64))+SUM($B$81:O81))&lt;0,((SUM($B$59:O59)+SUM($B$61:O64))+SUM($B$81:O81))*0.18-SUM($A$79:N79),IF(SUM($B$79:N79)&lt;0,0-SUM($B$79:N79),0))</f>
        <v>0</v>
      </c>
      <c r="P79" s="311">
        <f>IF(((SUM($B$59:P59)+SUM($B$61:P64))+SUM($B$81:P81))&lt;0,((SUM($B$59:P59)+SUM($B$61:P64))+SUM($B$81:P81))*0.18-SUM($A$79:O79),IF(SUM($B$79:O79)&lt;0,0-SUM($B$79:O79),0))</f>
        <v>0</v>
      </c>
      <c r="Q79" s="311">
        <f>IF(((SUM($B$59:Q59)+SUM($B$61:Q64))+SUM($B$81:Q81))&lt;0,((SUM($B$59:Q59)+SUM($B$61:Q64))+SUM($B$81:Q81))*0.18-SUM($A$79:P79),IF(SUM($B$79:P79)&lt;0,0-SUM($B$79:P79),0))</f>
        <v>0</v>
      </c>
      <c r="R79" s="311">
        <f>IF(((SUM($B$59:R59)+SUM($B$61:R64))+SUM($B$81:R81))&lt;0,((SUM($B$59:R59)+SUM($B$61:R64))+SUM($B$81:R81))*0.18-SUM($A$79:Q79),IF(SUM($B$79:Q79)&lt;0,0-SUM($B$79:Q79),0))</f>
        <v>0</v>
      </c>
      <c r="S79" s="311">
        <f>IF(((SUM($B$59:S59)+SUM($B$61:S64))+SUM($B$81:S81))&lt;0,((SUM($B$59:S59)+SUM($B$61:S64))+SUM($B$81:S81))*0.18-SUM($A$79:R79),IF(SUM($B$79:R79)&lt;0,0-SUM($B$79:R79),0))</f>
        <v>0</v>
      </c>
      <c r="T79" s="311">
        <f>IF(((SUM($B$59:T59)+SUM($B$61:T64))+SUM($B$81:T81))&lt;0,((SUM($B$59:T59)+SUM($B$61:T64))+SUM($B$81:T81))*0.18-SUM($A$79:S79),IF(SUM($B$79:S79)&lt;0,0-SUM($B$79:S79),0))</f>
        <v>0</v>
      </c>
      <c r="U79" s="311">
        <f>IF(((SUM($B$59:U59)+SUM($B$61:U64))+SUM($B$81:U81))&lt;0,((SUM($B$59:U59)+SUM($B$61:U64))+SUM($B$81:U81))*0.18-SUM($A$79:T79),IF(SUM($B$79:T79)&lt;0,0-SUM($B$79:T79),0))</f>
        <v>0</v>
      </c>
      <c r="V79" s="311">
        <f>IF(((SUM($B$59:V59)+SUM($B$61:V64))+SUM($B$81:V81))&lt;0,((SUM($B$59:V59)+SUM($B$61:V64))+SUM($B$81:V81))*0.18-SUM($A$79:U79),IF(SUM($B$79:U79)&lt;0,0-SUM($B$79:U79),0))</f>
        <v>0</v>
      </c>
      <c r="W79" s="311">
        <f>IF(((SUM($B$59:W59)+SUM($B$61:W64))+SUM($B$81:W81))&lt;0,((SUM($B$59:W59)+SUM($B$61:W64))+SUM($B$81:W81))*0.18-SUM($A$79:V79),IF(SUM($B$79:V79)&lt;0,0-SUM($B$79:V79),0))</f>
        <v>0</v>
      </c>
      <c r="X79" s="311">
        <f>IF(((SUM($B$59:X59)+SUM($B$61:X64))+SUM($B$81:X81))&lt;0,((SUM($B$59:X59)+SUM($B$61:X64))+SUM($B$81:X81))*0.18-SUM($A$79:W79),IF(SUM($B$79:W79)&lt;0,0-SUM($B$79:W79),0))</f>
        <v>0</v>
      </c>
      <c r="Y79" s="311">
        <f>IF(((SUM($B$59:Y59)+SUM($B$61:Y64))+SUM($B$81:Y81))&lt;0,((SUM($B$59:Y59)+SUM($B$61:Y64))+SUM($B$81:Y81))*0.18-SUM($A$79:X79),IF(SUM($B$79:X79)&lt;0,0-SUM($B$79:X79),0))</f>
        <v>0</v>
      </c>
      <c r="Z79" s="311">
        <f>IF(((SUM($B$59:Z59)+SUM($B$61:Z64))+SUM($B$81:Z81))&lt;0,((SUM($B$59:Z59)+SUM($B$61:Z64))+SUM($B$81:Z81))*0.18-SUM($A$79:Y79),IF(SUM($B$79:Y79)&lt;0,0-SUM($B$79:Y79),0))</f>
        <v>0</v>
      </c>
      <c r="AA79" s="311">
        <f>IF(((SUM($B$59:AA59)+SUM($B$61:AA64))+SUM($B$81:AA81))&lt;0,((SUM($B$59:AA59)+SUM($B$61:AA64))+SUM($B$81:AA81))*0.18-SUM($A$79:Z79),IF(SUM($B$79:Z79)&lt;0,0-SUM($B$79:Z79),0))</f>
        <v>0</v>
      </c>
      <c r="AB79" s="311">
        <f>IF(((SUM($B$59:AB59)+SUM($B$61:AB64))+SUM($B$81:AB81))&lt;0,((SUM($B$59:AB59)+SUM($B$61:AB64))+SUM($B$81:AB81))*0.18-SUM($A$79:AA79),IF(SUM($B$79:AA79)&lt;0,0-SUM($B$79:AA79),0))</f>
        <v>0</v>
      </c>
      <c r="AC79" s="311">
        <f>IF(((SUM($B$59:AC59)+SUM($B$61:AC64))+SUM($B$81:AC81))&lt;0,((SUM($B$59:AC59)+SUM($B$61:AC64))+SUM($B$81:AC81))*0.18-SUM($A$79:AB79),IF(SUM($B$79:AB79)&lt;0,0-SUM($B$79:AB79),0))</f>
        <v>0</v>
      </c>
      <c r="AD79" s="311">
        <f>IF(((SUM($B$59:AD59)+SUM($B$61:AD64))+SUM($B$81:AD81))&lt;0,((SUM($B$59:AD59)+SUM($B$61:AD64))+SUM($B$81:AD81))*0.18-SUM($A$79:AC79),IF(SUM($B$79:AC79)&lt;0,0-SUM($B$79:AC79),0))</f>
        <v>0</v>
      </c>
      <c r="AE79" s="311">
        <f>IF(((SUM($B$59:AE59)+SUM($B$61:AE64))+SUM($B$81:AE81))&lt;0,((SUM($B$59:AE59)+SUM($B$61:AE64))+SUM($B$81:AE81))*0.18-SUM($A$79:AD79),IF(SUM($B$79:AD79)&lt;0,0-SUM($B$79:AD79),0))</f>
        <v>0</v>
      </c>
      <c r="AF79" s="311">
        <f>IF(((SUM($B$59:AF59)+SUM($B$61:AF64))+SUM($B$81:AF81))&lt;0,((SUM($B$59:AF59)+SUM($B$61:AF64))+SUM($B$81:AF81))*0.18-SUM($A$79:AE79),IF(SUM($B$79:AE79)&lt;0,0-SUM($B$79:AE79),0))</f>
        <v>0</v>
      </c>
      <c r="AG79" s="311">
        <f>IF(((SUM($B$59:AG59)+SUM($B$61:AG64))+SUM($B$81:AG81))&lt;0,((SUM($B$59:AG59)+SUM($B$61:AG64))+SUM($B$81:AG81))*0.18-SUM($A$79:AF79),IF(SUM($B$79:AF79)&lt;0,0-SUM($B$79:AF79),0))</f>
        <v>0</v>
      </c>
      <c r="AH79" s="311">
        <f>IF(((SUM($B$59:AH59)+SUM($B$61:AH64))+SUM($B$81:AH81))&lt;0,((SUM($B$59:AH59)+SUM($B$61:AH64))+SUM($B$81:AH81))*0.18-SUM($A$79:AG79),IF(SUM($B$79:AG79)&lt;0,0-SUM($B$79:AG79),0))</f>
        <v>0</v>
      </c>
      <c r="AI79" s="311">
        <f>IF(((SUM($B$59:AI59)+SUM($B$61:AI64))+SUM($B$81:AI81))&lt;0,((SUM($B$59:AI59)+SUM($B$61:AI64))+SUM($B$81:AI81))*0.18-SUM($A$79:AH79),IF(SUM($B$79:AH79)&lt;0,0-SUM($B$79:AH79),0))</f>
        <v>0</v>
      </c>
      <c r="AJ79" s="311">
        <f>IF(((SUM($B$59:AJ59)+SUM($B$61:AJ64))+SUM($B$81:AJ81))&lt;0,((SUM($B$59:AJ59)+SUM($B$61:AJ64))+SUM($B$81:AJ81))*0.18-SUM($A$79:AI79),IF(SUM($B$79:AI79)&lt;0,0-SUM($B$79:AI79),0))</f>
        <v>0</v>
      </c>
      <c r="AK79" s="311">
        <f>IF(((SUM($B$59:AK59)+SUM($B$61:AK64))+SUM($B$81:AK81))&lt;0,((SUM($B$59:AK59)+SUM($B$61:AK64))+SUM($B$81:AK81))*0.18-SUM($A$79:AJ79),IF(SUM($B$79:AJ79)&lt;0,0-SUM($B$79:AJ79),0))</f>
        <v>0</v>
      </c>
      <c r="AL79" s="311">
        <f>IF(((SUM($B$59:AL59)+SUM($B$61:AL64))+SUM($B$81:AL81))&lt;0,((SUM($B$59:AL59)+SUM($B$61:AL64))+SUM($B$81:AL81))*0.18-SUM($A$79:AK79),IF(SUM($B$79:AK79)&lt;0,0-SUM($B$79:AK79),0))</f>
        <v>0</v>
      </c>
      <c r="AM79" s="311">
        <f>IF(((SUM($B$59:AM59)+SUM($B$61:AM64))+SUM($B$81:AM81))&lt;0,((SUM($B$59:AM59)+SUM($B$61:AM64))+SUM($B$81:AM81))*0.18-SUM($A$79:AL79),IF(SUM($B$79:AL79)&lt;0,0-SUM($B$79:AL79),0))</f>
        <v>0</v>
      </c>
      <c r="AN79" s="311">
        <f>IF(((SUM($B$59:AN59)+SUM($B$61:AN64))+SUM($B$81:AN81))&lt;0,((SUM($B$59:AN59)+SUM($B$61:AN64))+SUM($B$81:AN81))*0.18-SUM($A$79:AM79),IF(SUM($B$79:AM79)&lt;0,0-SUM($B$79:AM79),0))</f>
        <v>0</v>
      </c>
      <c r="AO79" s="311">
        <f>IF(((SUM($B$59:AO59)+SUM($B$61:AO64))+SUM($B$81:AO81))&lt;0,((SUM($B$59:AO59)+SUM($B$61:AO64))+SUM($B$81:AO81))*0.18-SUM($A$79:AN79),IF(SUM($B$79:AN79)&lt;0,0-SUM($B$79:AN79),0))</f>
        <v>0</v>
      </c>
      <c r="AP79" s="311">
        <f>IF(((SUM($B$59:AP59)+SUM($B$61:AP64))+SUM($B$81:AP81))&lt;0,((SUM($B$59:AP59)+SUM($B$61:AP64))+SUM($B$81:AP81))*0.18-SUM($A$79:AO79),IF(SUM($B$79:AO79)&lt;0,0-SUM($B$79:AO79),0))</f>
        <v>0</v>
      </c>
    </row>
    <row r="80" spans="1:45" x14ac:dyDescent="0.2">
      <c r="A80" s="257" t="s">
        <v>321</v>
      </c>
      <c r="B80" s="311">
        <f>-B59*(B39)</f>
        <v>0</v>
      </c>
      <c r="C80" s="311">
        <f t="shared" ref="C80:AP80" si="25">-(C59-B59)*$B$39</f>
        <v>0</v>
      </c>
      <c r="D80" s="311">
        <f t="shared" si="25"/>
        <v>0</v>
      </c>
      <c r="E80" s="311">
        <f t="shared" si="25"/>
        <v>0</v>
      </c>
      <c r="F80" s="311">
        <f t="shared" si="25"/>
        <v>0</v>
      </c>
      <c r="G80" s="311">
        <f t="shared" si="25"/>
        <v>0</v>
      </c>
      <c r="H80" s="311">
        <f t="shared" si="25"/>
        <v>0</v>
      </c>
      <c r="I80" s="311">
        <f t="shared" si="25"/>
        <v>0</v>
      </c>
      <c r="J80" s="311">
        <f t="shared" si="25"/>
        <v>0</v>
      </c>
      <c r="K80" s="311">
        <f t="shared" si="25"/>
        <v>0</v>
      </c>
      <c r="L80" s="311">
        <f t="shared" si="25"/>
        <v>0</v>
      </c>
      <c r="M80" s="311">
        <f t="shared" si="25"/>
        <v>0</v>
      </c>
      <c r="N80" s="311">
        <f t="shared" si="25"/>
        <v>0</v>
      </c>
      <c r="O80" s="311">
        <f t="shared" si="25"/>
        <v>0</v>
      </c>
      <c r="P80" s="311">
        <f t="shared" si="25"/>
        <v>0</v>
      </c>
      <c r="Q80" s="311">
        <f t="shared" si="25"/>
        <v>0</v>
      </c>
      <c r="R80" s="311">
        <f t="shared" si="25"/>
        <v>0</v>
      </c>
      <c r="S80" s="311">
        <f t="shared" si="25"/>
        <v>0</v>
      </c>
      <c r="T80" s="311">
        <f t="shared" si="25"/>
        <v>0</v>
      </c>
      <c r="U80" s="311">
        <f t="shared" si="25"/>
        <v>0</v>
      </c>
      <c r="V80" s="311">
        <f t="shared" si="25"/>
        <v>0</v>
      </c>
      <c r="W80" s="311">
        <f t="shared" si="25"/>
        <v>0</v>
      </c>
      <c r="X80" s="311">
        <f t="shared" si="25"/>
        <v>0</v>
      </c>
      <c r="Y80" s="311">
        <f t="shared" si="25"/>
        <v>0</v>
      </c>
      <c r="Z80" s="311">
        <f t="shared" si="25"/>
        <v>0</v>
      </c>
      <c r="AA80" s="311">
        <f t="shared" si="25"/>
        <v>0</v>
      </c>
      <c r="AB80" s="311">
        <f t="shared" si="25"/>
        <v>0</v>
      </c>
      <c r="AC80" s="311">
        <f t="shared" si="25"/>
        <v>0</v>
      </c>
      <c r="AD80" s="311">
        <f t="shared" si="25"/>
        <v>0</v>
      </c>
      <c r="AE80" s="311">
        <f t="shared" si="25"/>
        <v>0</v>
      </c>
      <c r="AF80" s="311">
        <f t="shared" si="25"/>
        <v>0</v>
      </c>
      <c r="AG80" s="311">
        <f t="shared" si="25"/>
        <v>0</v>
      </c>
      <c r="AH80" s="311">
        <f t="shared" si="25"/>
        <v>0</v>
      </c>
      <c r="AI80" s="311">
        <f t="shared" si="25"/>
        <v>0</v>
      </c>
      <c r="AJ80" s="311">
        <f t="shared" si="25"/>
        <v>0</v>
      </c>
      <c r="AK80" s="311">
        <f t="shared" si="25"/>
        <v>0</v>
      </c>
      <c r="AL80" s="311">
        <f t="shared" si="25"/>
        <v>0</v>
      </c>
      <c r="AM80" s="311">
        <f t="shared" si="25"/>
        <v>0</v>
      </c>
      <c r="AN80" s="311">
        <f t="shared" si="25"/>
        <v>0</v>
      </c>
      <c r="AO80" s="311">
        <f t="shared" si="25"/>
        <v>0</v>
      </c>
      <c r="AP80" s="311">
        <f t="shared" si="25"/>
        <v>0</v>
      </c>
    </row>
    <row r="81" spans="1:45" x14ac:dyDescent="0.2">
      <c r="A81" s="257" t="s">
        <v>565</v>
      </c>
      <c r="B81" s="311">
        <f>-$B$126</f>
        <v>-25672251.406265959</v>
      </c>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1"/>
      <c r="AL81" s="311"/>
      <c r="AM81" s="311"/>
      <c r="AN81" s="311"/>
      <c r="AO81" s="311"/>
      <c r="AP81" s="311"/>
      <c r="AQ81" s="260">
        <f>SUM(B81:AP81)</f>
        <v>-25672251.406265959</v>
      </c>
      <c r="AR81" s="261"/>
    </row>
    <row r="82" spans="1:45" x14ac:dyDescent="0.2">
      <c r="A82" s="257" t="s">
        <v>320</v>
      </c>
      <c r="B82" s="311">
        <f t="shared" ref="B82:AO82" si="26">B54-B55</f>
        <v>0</v>
      </c>
      <c r="C82" s="311">
        <f t="shared" si="26"/>
        <v>0</v>
      </c>
      <c r="D82" s="311">
        <f t="shared" si="26"/>
        <v>0</v>
      </c>
      <c r="E82" s="311">
        <f t="shared" si="26"/>
        <v>0</v>
      </c>
      <c r="F82" s="311">
        <f t="shared" si="26"/>
        <v>0</v>
      </c>
      <c r="G82" s="311">
        <f t="shared" si="26"/>
        <v>0</v>
      </c>
      <c r="H82" s="311">
        <f t="shared" si="26"/>
        <v>0</v>
      </c>
      <c r="I82" s="311">
        <f t="shared" si="26"/>
        <v>0</v>
      </c>
      <c r="J82" s="311">
        <f t="shared" si="26"/>
        <v>0</v>
      </c>
      <c r="K82" s="311">
        <f t="shared" si="26"/>
        <v>0</v>
      </c>
      <c r="L82" s="311">
        <f t="shared" si="26"/>
        <v>0</v>
      </c>
      <c r="M82" s="311">
        <f t="shared" si="26"/>
        <v>0</v>
      </c>
      <c r="N82" s="311">
        <f t="shared" si="26"/>
        <v>0</v>
      </c>
      <c r="O82" s="311">
        <f t="shared" si="26"/>
        <v>0</v>
      </c>
      <c r="P82" s="311">
        <f t="shared" si="26"/>
        <v>0</v>
      </c>
      <c r="Q82" s="311">
        <f t="shared" si="26"/>
        <v>0</v>
      </c>
      <c r="R82" s="311">
        <f t="shared" si="26"/>
        <v>0</v>
      </c>
      <c r="S82" s="311">
        <f t="shared" si="26"/>
        <v>0</v>
      </c>
      <c r="T82" s="311">
        <f t="shared" si="26"/>
        <v>0</v>
      </c>
      <c r="U82" s="311">
        <f t="shared" si="26"/>
        <v>0</v>
      </c>
      <c r="V82" s="311">
        <f t="shared" si="26"/>
        <v>0</v>
      </c>
      <c r="W82" s="311">
        <f t="shared" si="26"/>
        <v>0</v>
      </c>
      <c r="X82" s="311">
        <f t="shared" si="26"/>
        <v>0</v>
      </c>
      <c r="Y82" s="311">
        <f t="shared" si="26"/>
        <v>0</v>
      </c>
      <c r="Z82" s="311">
        <f t="shared" si="26"/>
        <v>0</v>
      </c>
      <c r="AA82" s="311">
        <f t="shared" si="26"/>
        <v>0</v>
      </c>
      <c r="AB82" s="311">
        <f t="shared" si="26"/>
        <v>0</v>
      </c>
      <c r="AC82" s="311">
        <f t="shared" si="26"/>
        <v>0</v>
      </c>
      <c r="AD82" s="311">
        <f t="shared" si="26"/>
        <v>0</v>
      </c>
      <c r="AE82" s="311">
        <f t="shared" si="26"/>
        <v>0</v>
      </c>
      <c r="AF82" s="311">
        <f t="shared" si="26"/>
        <v>0</v>
      </c>
      <c r="AG82" s="311">
        <f t="shared" si="26"/>
        <v>0</v>
      </c>
      <c r="AH82" s="311">
        <f t="shared" si="26"/>
        <v>0</v>
      </c>
      <c r="AI82" s="311">
        <f t="shared" si="26"/>
        <v>0</v>
      </c>
      <c r="AJ82" s="311">
        <f t="shared" si="26"/>
        <v>0</v>
      </c>
      <c r="AK82" s="311">
        <f t="shared" si="26"/>
        <v>0</v>
      </c>
      <c r="AL82" s="311">
        <f t="shared" si="26"/>
        <v>0</v>
      </c>
      <c r="AM82" s="311">
        <f t="shared" si="26"/>
        <v>0</v>
      </c>
      <c r="AN82" s="311">
        <f t="shared" si="26"/>
        <v>0</v>
      </c>
      <c r="AO82" s="311">
        <f t="shared" si="26"/>
        <v>0</v>
      </c>
      <c r="AP82" s="311">
        <f>AP54-AP55</f>
        <v>0</v>
      </c>
    </row>
    <row r="83" spans="1:45" ht="14.25" x14ac:dyDescent="0.2">
      <c r="A83" s="258" t="s">
        <v>319</v>
      </c>
      <c r="B83" s="312">
        <f>SUM(B75:B82)</f>
        <v>-5134450.3302531913</v>
      </c>
      <c r="C83" s="312">
        <f t="shared" ref="C83:V83" si="27">SUM(C75:C82)</f>
        <v>2930666.8863407033</v>
      </c>
      <c r="D83" s="312">
        <f t="shared" si="27"/>
        <v>6197586.6496092724</v>
      </c>
      <c r="E83" s="312">
        <f t="shared" si="27"/>
        <v>9915274.0668949895</v>
      </c>
      <c r="F83" s="312">
        <f t="shared" si="27"/>
        <v>10449318.349955456</v>
      </c>
      <c r="G83" s="312">
        <f t="shared" si="27"/>
        <v>11012735.06858425</v>
      </c>
      <c r="H83" s="312">
        <f t="shared" si="27"/>
        <v>11607139.706737624</v>
      </c>
      <c r="I83" s="312">
        <f t="shared" si="27"/>
        <v>12234236.599989438</v>
      </c>
      <c r="J83" s="312">
        <f t="shared" si="27"/>
        <v>12895823.822370097</v>
      </c>
      <c r="K83" s="312">
        <f t="shared" si="27"/>
        <v>13593798.341981694</v>
      </c>
      <c r="L83" s="312">
        <f t="shared" si="27"/>
        <v>14330161.46017193</v>
      </c>
      <c r="M83" s="312">
        <f t="shared" si="27"/>
        <v>15107024.549862627</v>
      </c>
      <c r="N83" s="312">
        <f t="shared" si="27"/>
        <v>15926615.109486319</v>
      </c>
      <c r="O83" s="312">
        <f t="shared" si="27"/>
        <v>16791283.149889305</v>
      </c>
      <c r="P83" s="312">
        <f t="shared" si="27"/>
        <v>17703507.932514455</v>
      </c>
      <c r="Q83" s="312">
        <f t="shared" si="27"/>
        <v>18665905.078183997</v>
      </c>
      <c r="R83" s="312">
        <f t="shared" si="27"/>
        <v>19681234.066865355</v>
      </c>
      <c r="S83" s="312">
        <f t="shared" si="27"/>
        <v>20752406.149924189</v>
      </c>
      <c r="T83" s="312">
        <f t="shared" si="27"/>
        <v>21882492.697551262</v>
      </c>
      <c r="U83" s="312">
        <f t="shared" si="27"/>
        <v>23074734.005297828</v>
      </c>
      <c r="V83" s="312">
        <f t="shared" si="27"/>
        <v>24332548.584970452</v>
      </c>
      <c r="W83" s="312">
        <f>SUM(W75:W82)</f>
        <v>25659542.966525055</v>
      </c>
      <c r="X83" s="312">
        <f>SUM(X75:X82)</f>
        <v>27059522.039065175</v>
      </c>
      <c r="Y83" s="312">
        <f>SUM(Y75:Y82)</f>
        <v>28536499.960594997</v>
      </c>
      <c r="Z83" s="312">
        <f>SUM(Z75:Z82)</f>
        <v>30094711.667808972</v>
      </c>
      <c r="AA83" s="312">
        <f t="shared" ref="AA83:AP83" si="28">SUM(AA75:AA82)</f>
        <v>31738625.018919706</v>
      </c>
      <c r="AB83" s="312">
        <f t="shared" si="28"/>
        <v>33472953.604341537</v>
      </c>
      <c r="AC83" s="312">
        <f t="shared" si="28"/>
        <v>35302670.26196155</v>
      </c>
      <c r="AD83" s="312">
        <f t="shared" si="28"/>
        <v>37233021.335750692</v>
      </c>
      <c r="AE83" s="312">
        <f t="shared" si="28"/>
        <v>39269541.718598217</v>
      </c>
      <c r="AF83" s="312">
        <f t="shared" si="28"/>
        <v>41418070.722502336</v>
      </c>
      <c r="AG83" s="312">
        <f t="shared" si="28"/>
        <v>43684768.821621217</v>
      </c>
      <c r="AH83" s="312">
        <f t="shared" si="28"/>
        <v>46076135.316191636</v>
      </c>
      <c r="AI83" s="312">
        <f t="shared" si="28"/>
        <v>48599026.96796342</v>
      </c>
      <c r="AJ83" s="312">
        <f t="shared" si="28"/>
        <v>51260677.660582654</v>
      </c>
      <c r="AK83" s="312">
        <f t="shared" si="28"/>
        <v>54068719.14129591</v>
      </c>
      <c r="AL83" s="312">
        <f t="shared" si="28"/>
        <v>57031202.903448448</v>
      </c>
      <c r="AM83" s="312">
        <f t="shared" si="28"/>
        <v>60156623.27251935</v>
      </c>
      <c r="AN83" s="312">
        <f t="shared" si="28"/>
        <v>63453941.761889145</v>
      </c>
      <c r="AO83" s="312">
        <f t="shared" si="28"/>
        <v>66932612.768174306</v>
      </c>
      <c r="AP83" s="312">
        <f t="shared" si="28"/>
        <v>70602610.67980513</v>
      </c>
    </row>
    <row r="84" spans="1:45" ht="14.25" x14ac:dyDescent="0.2">
      <c r="A84" s="258" t="s">
        <v>318</v>
      </c>
      <c r="B84" s="312">
        <f>SUM($B$83:B83)</f>
        <v>-5134450.3302531913</v>
      </c>
      <c r="C84" s="312">
        <f>SUM($B$83:C83)</f>
        <v>-2203783.4439124879</v>
      </c>
      <c r="D84" s="312">
        <f>SUM($B$83:D83)</f>
        <v>3993803.2056967844</v>
      </c>
      <c r="E84" s="312">
        <f>SUM($B$83:E83)</f>
        <v>13909077.272591773</v>
      </c>
      <c r="F84" s="312">
        <f>SUM($B$83:F83)</f>
        <v>24358395.622547232</v>
      </c>
      <c r="G84" s="312">
        <f>SUM($B$83:G83)</f>
        <v>35371130.69113148</v>
      </c>
      <c r="H84" s="312">
        <f>SUM($B$83:H83)</f>
        <v>46978270.397869103</v>
      </c>
      <c r="I84" s="312">
        <f>SUM($B$83:I83)</f>
        <v>59212506.997858539</v>
      </c>
      <c r="J84" s="312">
        <f>SUM($B$83:J83)</f>
        <v>72108330.820228636</v>
      </c>
      <c r="K84" s="312">
        <f>SUM($B$83:K83)</f>
        <v>85702129.16221033</v>
      </c>
      <c r="L84" s="312">
        <f>SUM($B$83:L83)</f>
        <v>100032290.62238225</v>
      </c>
      <c r="M84" s="312">
        <f>SUM($B$83:M83)</f>
        <v>115139315.17224488</v>
      </c>
      <c r="N84" s="312">
        <f>SUM($B$83:N83)</f>
        <v>131065930.28173119</v>
      </c>
      <c r="O84" s="312">
        <f>SUM($B$83:O83)</f>
        <v>147857213.43162048</v>
      </c>
      <c r="P84" s="312">
        <f>SUM($B$83:P83)</f>
        <v>165560721.36413494</v>
      </c>
      <c r="Q84" s="312">
        <f>SUM($B$83:Q83)</f>
        <v>184226626.44231895</v>
      </c>
      <c r="R84" s="312">
        <f>SUM($B$83:R83)</f>
        <v>203907860.5091843</v>
      </c>
      <c r="S84" s="312">
        <f>SUM($B$83:S83)</f>
        <v>224660266.65910849</v>
      </c>
      <c r="T84" s="312">
        <f>SUM($B$83:T83)</f>
        <v>246542759.35665974</v>
      </c>
      <c r="U84" s="312">
        <f>SUM($B$83:U83)</f>
        <v>269617493.36195755</v>
      </c>
      <c r="V84" s="312">
        <f>SUM($B$83:V83)</f>
        <v>293950041.94692802</v>
      </c>
      <c r="W84" s="312">
        <f>SUM($B$83:W83)</f>
        <v>319609584.9134531</v>
      </c>
      <c r="X84" s="312">
        <f>SUM($B$83:X83)</f>
        <v>346669106.95251828</v>
      </c>
      <c r="Y84" s="312">
        <f>SUM($B$83:Y83)</f>
        <v>375205606.9131133</v>
      </c>
      <c r="Z84" s="312">
        <f>SUM($B$83:Z83)</f>
        <v>405300318.58092225</v>
      </c>
      <c r="AA84" s="312">
        <f>SUM($B$83:AA83)</f>
        <v>437038943.59984195</v>
      </c>
      <c r="AB84" s="312">
        <f>SUM($B$83:AB83)</f>
        <v>470511897.20418346</v>
      </c>
      <c r="AC84" s="312">
        <f>SUM($B$83:AC83)</f>
        <v>505814567.46614504</v>
      </c>
      <c r="AD84" s="312">
        <f>SUM($B$83:AD83)</f>
        <v>543047588.80189574</v>
      </c>
      <c r="AE84" s="312">
        <f>SUM($B$83:AE83)</f>
        <v>582317130.52049398</v>
      </c>
      <c r="AF84" s="312">
        <f>SUM($B$83:AF83)</f>
        <v>623735201.24299634</v>
      </c>
      <c r="AG84" s="312">
        <f>SUM($B$83:AG83)</f>
        <v>667419970.06461751</v>
      </c>
      <c r="AH84" s="312">
        <f>SUM($B$83:AH83)</f>
        <v>713496105.38080919</v>
      </c>
      <c r="AI84" s="312">
        <f>SUM($B$83:AI83)</f>
        <v>762095132.34877264</v>
      </c>
      <c r="AJ84" s="312">
        <f>SUM($B$83:AJ83)</f>
        <v>813355810.00935531</v>
      </c>
      <c r="AK84" s="312">
        <f>SUM($B$83:AK83)</f>
        <v>867424529.15065122</v>
      </c>
      <c r="AL84" s="312">
        <f>SUM($B$83:AL83)</f>
        <v>924455732.05409968</v>
      </c>
      <c r="AM84" s="312">
        <f>SUM($B$83:AM83)</f>
        <v>984612355.32661903</v>
      </c>
      <c r="AN84" s="312">
        <f>SUM($B$83:AN83)</f>
        <v>1048066297.0885081</v>
      </c>
      <c r="AO84" s="312">
        <f>SUM($B$83:AO83)</f>
        <v>1114998909.8566825</v>
      </c>
      <c r="AP84" s="312">
        <f>SUM($B$83:AP83)</f>
        <v>1185601520.5364876</v>
      </c>
    </row>
    <row r="85" spans="1:45" x14ac:dyDescent="0.2">
      <c r="A85" s="257" t="s">
        <v>566</v>
      </c>
      <c r="B85" s="313">
        <f t="shared" ref="B85:AP85" si="29">1/POWER((1+$B$44),B73)</f>
        <v>0.75599588161705711</v>
      </c>
      <c r="C85" s="313">
        <f t="shared" si="29"/>
        <v>0.6273824743710017</v>
      </c>
      <c r="D85" s="313">
        <f t="shared" si="29"/>
        <v>0.52064935632448273</v>
      </c>
      <c r="E85" s="313">
        <f t="shared" si="29"/>
        <v>0.43207415462612664</v>
      </c>
      <c r="F85" s="313">
        <f t="shared" si="29"/>
        <v>0.35856776317520883</v>
      </c>
      <c r="G85" s="313">
        <f t="shared" si="29"/>
        <v>0.29756660844415667</v>
      </c>
      <c r="H85" s="313">
        <f t="shared" si="29"/>
        <v>0.24694324352212174</v>
      </c>
      <c r="I85" s="313">
        <f t="shared" si="29"/>
        <v>0.20493215230051592</v>
      </c>
      <c r="J85" s="313">
        <f t="shared" si="29"/>
        <v>0.1700681761830008</v>
      </c>
      <c r="K85" s="313">
        <f t="shared" si="29"/>
        <v>0.14113541591950271</v>
      </c>
      <c r="L85" s="313">
        <f t="shared" si="29"/>
        <v>0.11712482648921385</v>
      </c>
      <c r="M85" s="313">
        <f t="shared" si="29"/>
        <v>9.719902613212765E-2</v>
      </c>
      <c r="N85" s="313">
        <f t="shared" si="29"/>
        <v>8.0663092225832109E-2</v>
      </c>
      <c r="O85" s="313">
        <f t="shared" si="29"/>
        <v>6.6940325498615838E-2</v>
      </c>
      <c r="P85" s="313">
        <f t="shared" si="29"/>
        <v>5.5552137343249659E-2</v>
      </c>
      <c r="Q85" s="313">
        <f t="shared" si="29"/>
        <v>4.6101358791078552E-2</v>
      </c>
      <c r="R85" s="313">
        <f t="shared" si="29"/>
        <v>3.825838903823945E-2</v>
      </c>
      <c r="S85" s="313">
        <f t="shared" si="29"/>
        <v>3.174970044667174E-2</v>
      </c>
      <c r="T85" s="313">
        <f t="shared" si="29"/>
        <v>2.6348299125868668E-2</v>
      </c>
      <c r="U85" s="313">
        <f t="shared" si="29"/>
        <v>2.1865808403210511E-2</v>
      </c>
      <c r="V85" s="313">
        <f t="shared" si="29"/>
        <v>1.814589908980126E-2</v>
      </c>
      <c r="W85" s="313">
        <f t="shared" si="29"/>
        <v>1.5058837418922204E-2</v>
      </c>
      <c r="X85" s="313">
        <f t="shared" si="29"/>
        <v>1.2496960513628384E-2</v>
      </c>
      <c r="Y85" s="313">
        <f t="shared" si="29"/>
        <v>1.0370921588073345E-2</v>
      </c>
      <c r="Z85" s="313">
        <f t="shared" si="29"/>
        <v>8.6065739320110735E-3</v>
      </c>
      <c r="AA85" s="313">
        <f t="shared" si="29"/>
        <v>7.1423850058183183E-3</v>
      </c>
      <c r="AB85" s="313">
        <f t="shared" si="29"/>
        <v>5.9272904612600145E-3</v>
      </c>
      <c r="AC85" s="313">
        <f t="shared" si="29"/>
        <v>4.9189132458589318E-3</v>
      </c>
      <c r="AD85" s="313">
        <f t="shared" si="29"/>
        <v>4.082085681210732E-3</v>
      </c>
      <c r="AE85" s="313">
        <f t="shared" si="29"/>
        <v>3.3876229719591129E-3</v>
      </c>
      <c r="AF85" s="313">
        <f t="shared" si="29"/>
        <v>2.8113053709204251E-3</v>
      </c>
      <c r="AG85" s="313">
        <f t="shared" si="29"/>
        <v>2.3330335028385286E-3</v>
      </c>
      <c r="AH85" s="313">
        <f t="shared" si="29"/>
        <v>1.9361273882477412E-3</v>
      </c>
      <c r="AI85" s="313">
        <f t="shared" si="29"/>
        <v>1.6067447205375444E-3</v>
      </c>
      <c r="AJ85" s="313">
        <f t="shared" si="29"/>
        <v>1.3333981083299121E-3</v>
      </c>
      <c r="AK85" s="313">
        <f t="shared" si="29"/>
        <v>1.1065544467468149E-3</v>
      </c>
      <c r="AL85" s="313">
        <f t="shared" si="29"/>
        <v>9.1830244543304122E-4</v>
      </c>
      <c r="AM85" s="313">
        <f t="shared" si="29"/>
        <v>7.6207671820169396E-4</v>
      </c>
      <c r="AN85" s="313">
        <f t="shared" si="29"/>
        <v>6.3242881178563804E-4</v>
      </c>
      <c r="AO85" s="313">
        <f t="shared" si="29"/>
        <v>5.2483718820384888E-4</v>
      </c>
      <c r="AP85" s="313">
        <f t="shared" si="29"/>
        <v>4.3554953377912764E-4</v>
      </c>
    </row>
    <row r="86" spans="1:45" ht="28.5" x14ac:dyDescent="0.2">
      <c r="A86" s="256" t="s">
        <v>317</v>
      </c>
      <c r="B86" s="312">
        <f>B83*B85</f>
        <v>-3881623.3040387514</v>
      </c>
      <c r="C86" s="312">
        <f>C83*C85</f>
        <v>1838649.0427095897</v>
      </c>
      <c r="D86" s="312">
        <f t="shared" ref="D86:AO86" si="30">D83*D85</f>
        <v>3226769.4998842753</v>
      </c>
      <c r="E86" s="312">
        <f t="shared" si="30"/>
        <v>4284133.6603400093</v>
      </c>
      <c r="F86" s="312">
        <f t="shared" si="30"/>
        <v>3746788.7074491922</v>
      </c>
      <c r="G86" s="312">
        <f t="shared" si="30"/>
        <v>3277022.2240526425</v>
      </c>
      <c r="H86" s="312">
        <f t="shared" si="30"/>
        <v>2866304.727196198</v>
      </c>
      <c r="I86" s="312">
        <f t="shared" si="30"/>
        <v>2507188.4381895815</v>
      </c>
      <c r="J86" s="312">
        <f t="shared" si="30"/>
        <v>2193169.2378477766</v>
      </c>
      <c r="K86" s="312">
        <f t="shared" si="30"/>
        <v>1918566.3829214328</v>
      </c>
      <c r="L86" s="312">
        <f t="shared" si="30"/>
        <v>1678417.6745850567</v>
      </c>
      <c r="M86" s="312">
        <f t="shared" si="30"/>
        <v>1468388.0740007914</v>
      </c>
      <c r="N86" s="312">
        <f t="shared" si="30"/>
        <v>1284690.0234218261</v>
      </c>
      <c r="O86" s="312">
        <f t="shared" si="30"/>
        <v>1124013.9595930136</v>
      </c>
      <c r="P86" s="312">
        <f t="shared" si="30"/>
        <v>983467.70412435278</v>
      </c>
      <c r="Q86" s="312">
        <f t="shared" si="30"/>
        <v>860523.58716957562</v>
      </c>
      <c r="R86" s="312">
        <f t="shared" si="30"/>
        <v>752972.30968278635</v>
      </c>
      <c r="S86" s="312">
        <f t="shared" si="30"/>
        <v>658882.6788077614</v>
      </c>
      <c r="T86" s="312">
        <f t="shared" si="30"/>
        <v>576566.46321471746</v>
      </c>
      <c r="U86" s="312">
        <f t="shared" si="30"/>
        <v>504547.71271488856</v>
      </c>
      <c r="V86" s="312">
        <f t="shared" si="30"/>
        <v>441535.97122056026</v>
      </c>
      <c r="W86" s="312">
        <f t="shared" si="30"/>
        <v>386402.88577674958</v>
      </c>
      <c r="X86" s="312">
        <f t="shared" si="30"/>
        <v>338161.7784398545</v>
      </c>
      <c r="Y86" s="312">
        <f t="shared" si="30"/>
        <v>295949.80348938884</v>
      </c>
      <c r="Z86" s="312">
        <f t="shared" si="30"/>
        <v>259012.3609315542</v>
      </c>
      <c r="AA86" s="312">
        <f t="shared" si="30"/>
        <v>226689.47944042226</v>
      </c>
      <c r="AB86" s="312">
        <f t="shared" si="30"/>
        <v>198403.91860921262</v>
      </c>
      <c r="AC86" s="312">
        <f t="shared" si="30"/>
        <v>173650.77236575287</v>
      </c>
      <c r="AD86" s="312">
        <f t="shared" si="30"/>
        <v>151988.38326288157</v>
      </c>
      <c r="AE86" s="312">
        <f t="shared" si="30"/>
        <v>133030.40162423006</v>
      </c>
      <c r="AF86" s="312">
        <f t="shared" si="30"/>
        <v>116438.84467533283</v>
      </c>
      <c r="AG86" s="312">
        <f t="shared" si="30"/>
        <v>101918.02922459829</v>
      </c>
      <c r="AH86" s="312">
        <f t="shared" si="30"/>
        <v>89209.267530287616</v>
      </c>
      <c r="AI86" s="312">
        <f t="shared" si="30"/>
        <v>78086.230004036974</v>
      </c>
      <c r="AJ86" s="312">
        <f t="shared" si="30"/>
        <v>68350.890624330292</v>
      </c>
      <c r="AK86" s="312">
        <f t="shared" si="30"/>
        <v>59829.98159570562</v>
      </c>
      <c r="AL86" s="312">
        <f t="shared" si="30"/>
        <v>52371.893092224673</v>
      </c>
      <c r="AM86" s="312">
        <f t="shared" si="30"/>
        <v>45843.962041617197</v>
      </c>
      <c r="AN86" s="312">
        <f t="shared" si="30"/>
        <v>40130.100991586631</v>
      </c>
      <c r="AO86" s="312">
        <f t="shared" si="30"/>
        <v>35128.724284385637</v>
      </c>
      <c r="AP86" s="312">
        <f>AP83*AP85</f>
        <v>30750.934165178383</v>
      </c>
    </row>
    <row r="87" spans="1:45" ht="14.25" x14ac:dyDescent="0.2">
      <c r="A87" s="256" t="s">
        <v>316</v>
      </c>
      <c r="B87" s="312">
        <f>SUM($B$86:B86)</f>
        <v>-3881623.3040387514</v>
      </c>
      <c r="C87" s="312">
        <f>SUM($B$86:C86)</f>
        <v>-2042974.2613291617</v>
      </c>
      <c r="D87" s="312">
        <f>SUM($B$86:D86)</f>
        <v>1183795.2385551136</v>
      </c>
      <c r="E87" s="312">
        <f>SUM($B$86:E86)</f>
        <v>5467928.898895123</v>
      </c>
      <c r="F87" s="312">
        <f>SUM($B$86:F86)</f>
        <v>9214717.6063443162</v>
      </c>
      <c r="G87" s="312">
        <f>SUM($B$86:G86)</f>
        <v>12491739.830396958</v>
      </c>
      <c r="H87" s="312">
        <f>SUM($B$86:H86)</f>
        <v>15358044.557593156</v>
      </c>
      <c r="I87" s="312">
        <f>SUM($B$86:I86)</f>
        <v>17865232.995782737</v>
      </c>
      <c r="J87" s="312">
        <f>SUM($B$86:J86)</f>
        <v>20058402.233630512</v>
      </c>
      <c r="K87" s="312">
        <f>SUM($B$86:K86)</f>
        <v>21976968.616551943</v>
      </c>
      <c r="L87" s="312">
        <f>SUM($B$86:L86)</f>
        <v>23655386.291136999</v>
      </c>
      <c r="M87" s="312">
        <f>SUM($B$86:M86)</f>
        <v>25123774.365137789</v>
      </c>
      <c r="N87" s="312">
        <f>SUM($B$86:N86)</f>
        <v>26408464.388559617</v>
      </c>
      <c r="O87" s="312">
        <f>SUM($B$86:O86)</f>
        <v>27532478.34815263</v>
      </c>
      <c r="P87" s="312">
        <f>SUM($B$86:P86)</f>
        <v>28515946.052276984</v>
      </c>
      <c r="Q87" s="312">
        <f>SUM($B$86:Q86)</f>
        <v>29376469.63944656</v>
      </c>
      <c r="R87" s="312">
        <f>SUM($B$86:R86)</f>
        <v>30129441.949129347</v>
      </c>
      <c r="S87" s="312">
        <f>SUM($B$86:S86)</f>
        <v>30788324.627937108</v>
      </c>
      <c r="T87" s="312">
        <f>SUM($B$86:T86)</f>
        <v>31364891.091151826</v>
      </c>
      <c r="U87" s="312">
        <f>SUM($B$86:U86)</f>
        <v>31869438.803866714</v>
      </c>
      <c r="V87" s="312">
        <f>SUM($B$86:V86)</f>
        <v>32310974.775087275</v>
      </c>
      <c r="W87" s="312">
        <f>SUM($B$86:W86)</f>
        <v>32697377.660864025</v>
      </c>
      <c r="X87" s="312">
        <f>SUM($B$86:X86)</f>
        <v>33035539.439303879</v>
      </c>
      <c r="Y87" s="312">
        <f>SUM($B$86:Y86)</f>
        <v>33331489.242793266</v>
      </c>
      <c r="Z87" s="312">
        <f>SUM($B$86:Z86)</f>
        <v>33590501.603724822</v>
      </c>
      <c r="AA87" s="312">
        <f>SUM($B$86:AA86)</f>
        <v>33817191.083165243</v>
      </c>
      <c r="AB87" s="312">
        <f>SUM($B$86:AB86)</f>
        <v>34015595.001774453</v>
      </c>
      <c r="AC87" s="312">
        <f>SUM($B$86:AC86)</f>
        <v>34189245.774140209</v>
      </c>
      <c r="AD87" s="312">
        <f>SUM($B$86:AD86)</f>
        <v>34341234.157403089</v>
      </c>
      <c r="AE87" s="312">
        <f>SUM($B$86:AE86)</f>
        <v>34474264.559027322</v>
      </c>
      <c r="AF87" s="312">
        <f>SUM($B$86:AF86)</f>
        <v>34590703.403702654</v>
      </c>
      <c r="AG87" s="312">
        <f>SUM($B$86:AG86)</f>
        <v>34692621.432927251</v>
      </c>
      <c r="AH87" s="312">
        <f>SUM($B$86:AH86)</f>
        <v>34781830.700457536</v>
      </c>
      <c r="AI87" s="312">
        <f>SUM($B$86:AI86)</f>
        <v>34859916.930461571</v>
      </c>
      <c r="AJ87" s="312">
        <f>SUM($B$86:AJ86)</f>
        <v>34928267.8210859</v>
      </c>
      <c r="AK87" s="312">
        <f>SUM($B$86:AK86)</f>
        <v>34988097.802681603</v>
      </c>
      <c r="AL87" s="312">
        <f>SUM($B$86:AL86)</f>
        <v>35040469.695773825</v>
      </c>
      <c r="AM87" s="312">
        <f>SUM($B$86:AM86)</f>
        <v>35086313.657815441</v>
      </c>
      <c r="AN87" s="312">
        <f>SUM($B$86:AN86)</f>
        <v>35126443.758807026</v>
      </c>
      <c r="AO87" s="312">
        <f>SUM($B$86:AO86)</f>
        <v>35161572.483091414</v>
      </c>
      <c r="AP87" s="312">
        <f>SUM($B$86:AP86)</f>
        <v>35192323.417256594</v>
      </c>
    </row>
    <row r="88" spans="1:45" ht="14.25" x14ac:dyDescent="0.2">
      <c r="A88" s="256" t="s">
        <v>315</v>
      </c>
      <c r="B88" s="314">
        <f>IF((ISERR(IRR($B$83:B83))),0,IF(IRR($B$83:B83)&lt;0,0,IRR($B$83:B83)))</f>
        <v>0</v>
      </c>
      <c r="C88" s="314">
        <f>IF((ISERR(IRR($B$83:C83))),0,IF(IRR($B$83:C83)&lt;0,0,IRR($B$83:C83)))</f>
        <v>0</v>
      </c>
      <c r="D88" s="314">
        <f>IF((ISERR(IRR($B$83:D83))),0,IF(IRR($B$83:D83)&lt;0,0,IRR($B$83:D83)))</f>
        <v>0.42051725341759894</v>
      </c>
      <c r="E88" s="314">
        <f>IF((ISERR(IRR($B$83:E83))),0,IF(IRR($B$83:E83)&lt;0,0,IRR($B$83:E83)))</f>
        <v>0.81850641423145976</v>
      </c>
      <c r="F88" s="314">
        <f>IF((ISERR(IRR($B$83:F83))),0,IF(IRR($B$83:F83)&lt;0,0,IRR($B$83:F83)))</f>
        <v>0.95982467524379467</v>
      </c>
      <c r="G88" s="314">
        <f>IF((ISERR(IRR($B$83:G83))),0,IF(IRR($B$83:G83)&lt;0,0,IRR($B$83:G83)))</f>
        <v>1.0188868947073053</v>
      </c>
      <c r="H88" s="314">
        <f>IF((ISERR(IRR($B$83:H83))),0,IF(IRR($B$83:H83)&lt;0,0,IRR($B$83:H83)))</f>
        <v>1.0456499130634018</v>
      </c>
      <c r="I88" s="314">
        <f>IF((ISERR(IRR($B$83:I83))),0,IF(IRR($B$83:I83)&lt;0,0,IRR($B$83:I83)))</f>
        <v>1.0583583416712292</v>
      </c>
      <c r="J88" s="314">
        <f>IF((ISERR(IRR($B$83:J83))),0,IF(IRR($B$83:J83)&lt;0,0,IRR($B$83:J83)))</f>
        <v>1.0645648219378785</v>
      </c>
      <c r="K88" s="314">
        <f>IF((ISERR(IRR($B$83:K83))),0,IF(IRR($B$83:K83)&lt;0,0,IRR($B$83:K83)))</f>
        <v>1.0676477659147245</v>
      </c>
      <c r="L88" s="314">
        <f>IF((ISERR(IRR($B$83:L83))),0,IF(IRR($B$83:L83)&lt;0,0,IRR($B$83:L83)))</f>
        <v>1.06919485649109</v>
      </c>
      <c r="M88" s="314">
        <f>IF((ISERR(IRR($B$83:M83))),0,IF(IRR($B$83:M83)&lt;0,0,IRR($B$83:M83)))</f>
        <v>1.0699759546221093</v>
      </c>
      <c r="N88" s="314">
        <f>IF((ISERR(IRR($B$83:N83))),0,IF(IRR($B$83:N83)&lt;0,0,IRR($B$83:N83)))</f>
        <v>1.070371733217351</v>
      </c>
      <c r="O88" s="314">
        <f>IF((ISERR(IRR($B$83:O83))),0,IF(IRR($B$83:O83)&lt;0,0,IRR($B$83:O83)))</f>
        <v>1.0705726927112518</v>
      </c>
      <c r="P88" s="314">
        <f>IF((ISERR(IRR($B$83:P83))),0,IF(IRR($B$83:P83)&lt;0,0,IRR($B$83:P83)))</f>
        <v>1.070674855421192</v>
      </c>
      <c r="Q88" s="314">
        <f>IF((ISERR(IRR($B$83:Q83))),0,IF(IRR($B$83:Q83)&lt;0,0,IRR($B$83:Q83)))</f>
        <v>1.0707268288678646</v>
      </c>
      <c r="R88" s="314">
        <f>IF((ISERR(IRR($B$83:R83))),0,IF(IRR($B$83:R83)&lt;0,0,IRR($B$83:R83)))</f>
        <v>1.0707532802153699</v>
      </c>
      <c r="S88" s="314">
        <f>IF((ISERR(IRR($B$83:S83))),0,IF(IRR($B$83:S83)&lt;0,0,IRR($B$83:S83)))</f>
        <v>1.0707667455825787</v>
      </c>
      <c r="T88" s="314">
        <f>IF((ISERR(IRR($B$83:T83))),0,IF(IRR($B$83:T83)&lt;0,0,IRR($B$83:T83)))</f>
        <v>1.0707736012752571</v>
      </c>
      <c r="U88" s="314">
        <f>IF((ISERR(IRR($B$83:U83))),0,IF(IRR($B$83:U83)&lt;0,0,IRR($B$83:U83)))</f>
        <v>1.070777092066451</v>
      </c>
      <c r="V88" s="314">
        <f>IF((ISERR(IRR($B$83:V83))),0,IF(IRR($B$83:V83)&lt;0,0,IRR($B$83:V83)))</f>
        <v>1.0707788696196623</v>
      </c>
      <c r="W88" s="314">
        <f>IF((ISERR(IRR($B$83:W83))),0,IF(IRR($B$83:W83)&lt;0,0,IRR($B$83:W83)))</f>
        <v>1.0707797748103318</v>
      </c>
      <c r="X88" s="314">
        <f>IF((ISERR(IRR($B$83:X83))),0,IF(IRR($B$83:X83)&lt;0,0,IRR($B$83:X83)))</f>
        <v>1.0707802357795297</v>
      </c>
      <c r="Y88" s="314">
        <f>IF((ISERR(IRR($B$83:Y83))),0,IF(IRR($B$83:Y83)&lt;0,0,IRR($B$83:Y83)))</f>
        <v>1.070780470534912</v>
      </c>
      <c r="Z88" s="314">
        <f>IF((ISERR(IRR($B$83:Z83))),0,IF(IRR($B$83:Z83)&lt;0,0,IRR($B$83:Z83)))</f>
        <v>1.0707805900903731</v>
      </c>
      <c r="AA88" s="314">
        <f>IF((ISERR(IRR($B$83:AA83))),0,IF(IRR($B$83:AA83)&lt;0,0,IRR($B$83:AA83)))</f>
        <v>1.0707806509784721</v>
      </c>
      <c r="AB88" s="314">
        <f>IF((ISERR(IRR($B$83:AB83))),0,IF(IRR($B$83:AB83)&lt;0,0,IRR($B$83:AB83)))</f>
        <v>1.0707806819886181</v>
      </c>
      <c r="AC88" s="314">
        <f>IF((ISERR(IRR($B$83:AC83))),0,IF(IRR($B$83:AC83)&lt;0,0,IRR($B$83:AC83)))</f>
        <v>1.0707806977822854</v>
      </c>
      <c r="AD88" s="314">
        <f>IF((ISERR(IRR($B$83:AD83))),0,IF(IRR($B$83:AD83)&lt;0,0,IRR($B$83:AD83)))</f>
        <v>1.0707807058262371</v>
      </c>
      <c r="AE88" s="314">
        <f>IF((ISERR(IRR($B$83:AE83))),0,IF(IRR($B$83:AE83)&lt;0,0,IRR($B$83:AE83)))</f>
        <v>1.0707807099232083</v>
      </c>
      <c r="AF88" s="314">
        <f>IF((ISERR(IRR($B$83:AF83))),0,IF(IRR($B$83:AF83)&lt;0,0,IRR($B$83:AF83)))</f>
        <v>1.0707807120099209</v>
      </c>
      <c r="AG88" s="314">
        <f>IF((ISERR(IRR($B$83:AG83))),0,IF(IRR($B$83:AG83)&lt;0,0,IRR($B$83:AG83)))</f>
        <v>1.0707807130727631</v>
      </c>
      <c r="AH88" s="314">
        <f>IF((ISERR(IRR($B$83:AH83))),0,IF(IRR($B$83:AH83)&lt;0,0,IRR($B$83:AH83)))</f>
        <v>1.0707807136141168</v>
      </c>
      <c r="AI88" s="314">
        <f>IF((ISERR(IRR($B$83:AI83))),0,IF(IRR($B$83:AI83)&lt;0,0,IRR($B$83:AI83)))</f>
        <v>1.0707807138898557</v>
      </c>
      <c r="AJ88" s="314">
        <f>IF((ISERR(IRR($B$83:AJ83))),0,IF(IRR($B$83:AJ83)&lt;0,0,IRR($B$83:AJ83)))</f>
        <v>1.0707807140303052</v>
      </c>
      <c r="AK88" s="314">
        <f>IF((ISERR(IRR($B$83:AK83))),0,IF(IRR($B$83:AK83)&lt;0,0,IRR($B$83:AK83)))</f>
        <v>1.0707807141018448</v>
      </c>
      <c r="AL88" s="314">
        <f>IF((ISERR(IRR($B$83:AL83))),0,IF(IRR($B$83:AL83)&lt;0,0,IRR($B$83:AL83)))</f>
        <v>1.0707807141382846</v>
      </c>
      <c r="AM88" s="314">
        <f>IF((ISERR(IRR($B$83:AM83))),0,IF(IRR($B$83:AM83)&lt;0,0,IRR($B$83:AM83)))</f>
        <v>1.0707807141568466</v>
      </c>
      <c r="AN88" s="314">
        <f>IF((ISERR(IRR($B$83:AN83))),0,IF(IRR($B$83:AN83)&lt;0,0,IRR($B$83:AN83)))</f>
        <v>1.0707807141663008</v>
      </c>
      <c r="AO88" s="314">
        <f>IF((ISERR(IRR($B$83:AO83))),0,IF(IRR($B$83:AO83)&lt;0,0,IRR($B$83:AO83)))</f>
        <v>1.070780714171117</v>
      </c>
      <c r="AP88" s="314">
        <f>IF((ISERR(IRR($B$83:AP83))),0,IF(IRR($B$83:AP83)&lt;0,0,IRR($B$83:AP83)))</f>
        <v>1.0707807141735697</v>
      </c>
    </row>
    <row r="89" spans="1:45" ht="14.25" x14ac:dyDescent="0.2">
      <c r="A89" s="256" t="s">
        <v>314</v>
      </c>
      <c r="B89" s="315">
        <f>IF(AND(B84&gt;0,A84&lt;0),(B74-(B84/(B84-A84))),0)</f>
        <v>0</v>
      </c>
      <c r="C89" s="315">
        <f t="shared" ref="C89:AP89" si="31">IF(AND(C84&gt;0,B84&lt;0),(C74-(C84/(C84-B84))),0)</f>
        <v>0</v>
      </c>
      <c r="D89" s="315">
        <f t="shared" si="31"/>
        <v>2.3555873549668602</v>
      </c>
      <c r="E89" s="315">
        <f t="shared" si="31"/>
        <v>0</v>
      </c>
      <c r="F89" s="315">
        <f t="shared" si="31"/>
        <v>0</v>
      </c>
      <c r="G89" s="315">
        <f t="shared" si="31"/>
        <v>0</v>
      </c>
      <c r="H89" s="315">
        <f>IF(AND(H84&gt;0,G84&lt;0),(H74-(H84/(H84-G84))),0)</f>
        <v>0</v>
      </c>
      <c r="I89" s="315">
        <f t="shared" si="31"/>
        <v>0</v>
      </c>
      <c r="J89" s="315">
        <f t="shared" si="31"/>
        <v>0</v>
      </c>
      <c r="K89" s="315">
        <f t="shared" si="31"/>
        <v>0</v>
      </c>
      <c r="L89" s="315">
        <f t="shared" si="31"/>
        <v>0</v>
      </c>
      <c r="M89" s="315">
        <f t="shared" si="31"/>
        <v>0</v>
      </c>
      <c r="N89" s="315">
        <f t="shared" si="31"/>
        <v>0</v>
      </c>
      <c r="O89" s="315">
        <f t="shared" si="31"/>
        <v>0</v>
      </c>
      <c r="P89" s="315">
        <f t="shared" si="31"/>
        <v>0</v>
      </c>
      <c r="Q89" s="315">
        <f t="shared" si="31"/>
        <v>0</v>
      </c>
      <c r="R89" s="315">
        <f t="shared" si="31"/>
        <v>0</v>
      </c>
      <c r="S89" s="315">
        <f t="shared" si="31"/>
        <v>0</v>
      </c>
      <c r="T89" s="315">
        <f t="shared" si="31"/>
        <v>0</v>
      </c>
      <c r="U89" s="315">
        <f t="shared" si="31"/>
        <v>0</v>
      </c>
      <c r="V89" s="315">
        <f t="shared" si="31"/>
        <v>0</v>
      </c>
      <c r="W89" s="315">
        <f t="shared" si="31"/>
        <v>0</v>
      </c>
      <c r="X89" s="315">
        <f t="shared" si="31"/>
        <v>0</v>
      </c>
      <c r="Y89" s="315">
        <f t="shared" si="31"/>
        <v>0</v>
      </c>
      <c r="Z89" s="315">
        <f t="shared" si="31"/>
        <v>0</v>
      </c>
      <c r="AA89" s="315">
        <f t="shared" si="31"/>
        <v>0</v>
      </c>
      <c r="AB89" s="315">
        <f t="shared" si="31"/>
        <v>0</v>
      </c>
      <c r="AC89" s="315">
        <f t="shared" si="31"/>
        <v>0</v>
      </c>
      <c r="AD89" s="315">
        <f t="shared" si="31"/>
        <v>0</v>
      </c>
      <c r="AE89" s="315">
        <f t="shared" si="31"/>
        <v>0</v>
      </c>
      <c r="AF89" s="315">
        <f t="shared" si="31"/>
        <v>0</v>
      </c>
      <c r="AG89" s="315">
        <f t="shared" si="31"/>
        <v>0</v>
      </c>
      <c r="AH89" s="315">
        <f t="shared" si="31"/>
        <v>0</v>
      </c>
      <c r="AI89" s="315">
        <f t="shared" si="31"/>
        <v>0</v>
      </c>
      <c r="AJ89" s="315">
        <f t="shared" si="31"/>
        <v>0</v>
      </c>
      <c r="AK89" s="315">
        <f t="shared" si="31"/>
        <v>0</v>
      </c>
      <c r="AL89" s="315">
        <f t="shared" si="31"/>
        <v>0</v>
      </c>
      <c r="AM89" s="315">
        <f t="shared" si="31"/>
        <v>0</v>
      </c>
      <c r="AN89" s="315">
        <f t="shared" si="31"/>
        <v>0</v>
      </c>
      <c r="AO89" s="315">
        <f t="shared" si="31"/>
        <v>0</v>
      </c>
      <c r="AP89" s="315">
        <f t="shared" si="31"/>
        <v>0</v>
      </c>
    </row>
    <row r="90" spans="1:45" ht="15" thickBot="1" x14ac:dyDescent="0.25">
      <c r="A90" s="266" t="s">
        <v>313</v>
      </c>
      <c r="B90" s="267">
        <f t="shared" ref="B90:AP90" si="32">IF(AND(B87&gt;0,A87&lt;0),(B74-(B87/(B87-A87))),0)</f>
        <v>0</v>
      </c>
      <c r="C90" s="267">
        <f t="shared" si="32"/>
        <v>0</v>
      </c>
      <c r="D90" s="267">
        <f t="shared" si="32"/>
        <v>2.6331330023425692</v>
      </c>
      <c r="E90" s="267">
        <f t="shared" si="32"/>
        <v>0</v>
      </c>
      <c r="F90" s="267">
        <f t="shared" si="32"/>
        <v>0</v>
      </c>
      <c r="G90" s="267">
        <f t="shared" si="32"/>
        <v>0</v>
      </c>
      <c r="H90" s="267">
        <f t="shared" si="32"/>
        <v>0</v>
      </c>
      <c r="I90" s="267">
        <f t="shared" si="32"/>
        <v>0</v>
      </c>
      <c r="J90" s="267">
        <f t="shared" si="32"/>
        <v>0</v>
      </c>
      <c r="K90" s="267">
        <f t="shared" si="32"/>
        <v>0</v>
      </c>
      <c r="L90" s="267">
        <f t="shared" si="32"/>
        <v>0</v>
      </c>
      <c r="M90" s="267">
        <f t="shared" si="32"/>
        <v>0</v>
      </c>
      <c r="N90" s="267">
        <f t="shared" si="32"/>
        <v>0</v>
      </c>
      <c r="O90" s="267">
        <f t="shared" si="32"/>
        <v>0</v>
      </c>
      <c r="P90" s="267">
        <f t="shared" si="32"/>
        <v>0</v>
      </c>
      <c r="Q90" s="267">
        <f t="shared" si="32"/>
        <v>0</v>
      </c>
      <c r="R90" s="267">
        <f t="shared" si="32"/>
        <v>0</v>
      </c>
      <c r="S90" s="267">
        <f t="shared" si="32"/>
        <v>0</v>
      </c>
      <c r="T90" s="267">
        <f t="shared" si="32"/>
        <v>0</v>
      </c>
      <c r="U90" s="267">
        <f t="shared" si="32"/>
        <v>0</v>
      </c>
      <c r="V90" s="267">
        <f t="shared" si="32"/>
        <v>0</v>
      </c>
      <c r="W90" s="267">
        <f t="shared" si="32"/>
        <v>0</v>
      </c>
      <c r="X90" s="267">
        <f t="shared" si="32"/>
        <v>0</v>
      </c>
      <c r="Y90" s="267">
        <f t="shared" si="32"/>
        <v>0</v>
      </c>
      <c r="Z90" s="267">
        <f t="shared" si="32"/>
        <v>0</v>
      </c>
      <c r="AA90" s="267">
        <f t="shared" si="32"/>
        <v>0</v>
      </c>
      <c r="AB90" s="267">
        <f t="shared" si="32"/>
        <v>0</v>
      </c>
      <c r="AC90" s="267">
        <f t="shared" si="32"/>
        <v>0</v>
      </c>
      <c r="AD90" s="267">
        <f t="shared" si="32"/>
        <v>0</v>
      </c>
      <c r="AE90" s="267">
        <f t="shared" si="32"/>
        <v>0</v>
      </c>
      <c r="AF90" s="267">
        <f t="shared" si="32"/>
        <v>0</v>
      </c>
      <c r="AG90" s="267">
        <f t="shared" si="32"/>
        <v>0</v>
      </c>
      <c r="AH90" s="267">
        <f t="shared" si="32"/>
        <v>0</v>
      </c>
      <c r="AI90" s="267">
        <f t="shared" si="32"/>
        <v>0</v>
      </c>
      <c r="AJ90" s="267">
        <f t="shared" si="32"/>
        <v>0</v>
      </c>
      <c r="AK90" s="267">
        <f t="shared" si="32"/>
        <v>0</v>
      </c>
      <c r="AL90" s="267">
        <f t="shared" si="32"/>
        <v>0</v>
      </c>
      <c r="AM90" s="267">
        <f t="shared" si="32"/>
        <v>0</v>
      </c>
      <c r="AN90" s="267">
        <f t="shared" si="32"/>
        <v>0</v>
      </c>
      <c r="AO90" s="267">
        <f t="shared" si="32"/>
        <v>0</v>
      </c>
      <c r="AP90" s="267">
        <f t="shared" si="32"/>
        <v>0</v>
      </c>
    </row>
    <row r="91" spans="1:45" s="244" customFormat="1" x14ac:dyDescent="0.2">
      <c r="A91" s="218"/>
      <c r="B91" s="268">
        <v>2017</v>
      </c>
      <c r="C91" s="268">
        <f>B91+1</f>
        <v>2018</v>
      </c>
      <c r="D91" s="203">
        <f t="shared" ref="D91:AP91" si="33">C91+1</f>
        <v>2019</v>
      </c>
      <c r="E91" s="203">
        <f t="shared" si="33"/>
        <v>2020</v>
      </c>
      <c r="F91" s="203">
        <f t="shared" si="33"/>
        <v>2021</v>
      </c>
      <c r="G91" s="203">
        <f t="shared" si="33"/>
        <v>2022</v>
      </c>
      <c r="H91" s="203">
        <f t="shared" si="33"/>
        <v>2023</v>
      </c>
      <c r="I91" s="203">
        <f t="shared" si="33"/>
        <v>2024</v>
      </c>
      <c r="J91" s="203">
        <f t="shared" si="33"/>
        <v>2025</v>
      </c>
      <c r="K91" s="203">
        <f t="shared" si="33"/>
        <v>2026</v>
      </c>
      <c r="L91" s="203">
        <f t="shared" si="33"/>
        <v>2027</v>
      </c>
      <c r="M91" s="203">
        <f t="shared" si="33"/>
        <v>2028</v>
      </c>
      <c r="N91" s="203">
        <f t="shared" si="33"/>
        <v>2029</v>
      </c>
      <c r="O91" s="203">
        <f t="shared" si="33"/>
        <v>2030</v>
      </c>
      <c r="P91" s="203">
        <f t="shared" si="33"/>
        <v>2031</v>
      </c>
      <c r="Q91" s="203">
        <f t="shared" si="33"/>
        <v>2032</v>
      </c>
      <c r="R91" s="203">
        <f t="shared" si="33"/>
        <v>2033</v>
      </c>
      <c r="S91" s="203">
        <f t="shared" si="33"/>
        <v>2034</v>
      </c>
      <c r="T91" s="203">
        <f t="shared" si="33"/>
        <v>2035</v>
      </c>
      <c r="U91" s="203">
        <f t="shared" si="33"/>
        <v>2036</v>
      </c>
      <c r="V91" s="203">
        <f t="shared" si="33"/>
        <v>2037</v>
      </c>
      <c r="W91" s="203">
        <f t="shared" si="33"/>
        <v>2038</v>
      </c>
      <c r="X91" s="203">
        <f t="shared" si="33"/>
        <v>2039</v>
      </c>
      <c r="Y91" s="203">
        <f t="shared" si="33"/>
        <v>2040</v>
      </c>
      <c r="Z91" s="203">
        <f t="shared" si="33"/>
        <v>2041</v>
      </c>
      <c r="AA91" s="203">
        <f t="shared" si="33"/>
        <v>2042</v>
      </c>
      <c r="AB91" s="203">
        <f t="shared" si="33"/>
        <v>2043</v>
      </c>
      <c r="AC91" s="203">
        <f t="shared" si="33"/>
        <v>2044</v>
      </c>
      <c r="AD91" s="203">
        <f t="shared" si="33"/>
        <v>2045</v>
      </c>
      <c r="AE91" s="203">
        <f t="shared" si="33"/>
        <v>2046</v>
      </c>
      <c r="AF91" s="203">
        <f t="shared" si="33"/>
        <v>2047</v>
      </c>
      <c r="AG91" s="203">
        <f t="shared" si="33"/>
        <v>2048</v>
      </c>
      <c r="AH91" s="203">
        <f t="shared" si="33"/>
        <v>2049</v>
      </c>
      <c r="AI91" s="203">
        <f t="shared" si="33"/>
        <v>2050</v>
      </c>
      <c r="AJ91" s="203">
        <f t="shared" si="33"/>
        <v>2051</v>
      </c>
      <c r="AK91" s="203">
        <f t="shared" si="33"/>
        <v>2052</v>
      </c>
      <c r="AL91" s="203">
        <f t="shared" si="33"/>
        <v>2053</v>
      </c>
      <c r="AM91" s="203">
        <f t="shared" si="33"/>
        <v>2054</v>
      </c>
      <c r="AN91" s="203">
        <f t="shared" si="33"/>
        <v>2055</v>
      </c>
      <c r="AO91" s="203">
        <f t="shared" si="33"/>
        <v>2056</v>
      </c>
      <c r="AP91" s="203">
        <f t="shared" si="33"/>
        <v>2057</v>
      </c>
      <c r="AQ91" s="204"/>
      <c r="AR91" s="204"/>
      <c r="AS91" s="204"/>
    </row>
    <row r="92" spans="1:45" ht="15.6" customHeight="1" x14ac:dyDescent="0.2">
      <c r="A92" s="269" t="s">
        <v>312</v>
      </c>
      <c r="B92" s="136"/>
      <c r="C92" s="136"/>
      <c r="D92" s="136"/>
      <c r="E92" s="136"/>
      <c r="F92" s="136"/>
      <c r="G92" s="136"/>
      <c r="H92" s="136"/>
      <c r="I92" s="136"/>
      <c r="J92" s="136"/>
      <c r="K92" s="136"/>
      <c r="L92" s="270">
        <v>10</v>
      </c>
      <c r="M92" s="136"/>
      <c r="N92" s="136"/>
      <c r="O92" s="136"/>
      <c r="P92" s="136"/>
      <c r="Q92" s="136"/>
      <c r="R92" s="136"/>
      <c r="S92" s="136"/>
      <c r="T92" s="136"/>
      <c r="U92" s="136"/>
      <c r="V92" s="136"/>
      <c r="W92" s="136"/>
      <c r="X92" s="136"/>
      <c r="Y92" s="136"/>
      <c r="Z92" s="136"/>
      <c r="AA92" s="136">
        <v>25</v>
      </c>
      <c r="AB92" s="136"/>
      <c r="AC92" s="136"/>
      <c r="AD92" s="136"/>
      <c r="AE92" s="136"/>
      <c r="AF92" s="136">
        <v>30</v>
      </c>
      <c r="AG92" s="136"/>
      <c r="AH92" s="136"/>
      <c r="AI92" s="136"/>
      <c r="AJ92" s="136"/>
      <c r="AK92" s="136"/>
      <c r="AL92" s="136"/>
      <c r="AM92" s="136"/>
      <c r="AN92" s="136"/>
      <c r="AO92" s="136"/>
      <c r="AP92" s="136">
        <v>40</v>
      </c>
    </row>
    <row r="93" spans="1:45" ht="12.75" x14ac:dyDescent="0.2">
      <c r="A93" s="137" t="s">
        <v>311</v>
      </c>
      <c r="B93" s="137"/>
      <c r="C93" s="137"/>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7"/>
    </row>
    <row r="94" spans="1:45" ht="12.75" x14ac:dyDescent="0.2">
      <c r="A94" s="137" t="s">
        <v>310</v>
      </c>
      <c r="B94" s="137"/>
      <c r="C94" s="137"/>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7"/>
    </row>
    <row r="95" spans="1:45" ht="12.75" x14ac:dyDescent="0.2">
      <c r="A95" s="137" t="s">
        <v>309</v>
      </c>
      <c r="B95" s="137"/>
      <c r="C95" s="137"/>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7"/>
    </row>
    <row r="96" spans="1:45" ht="12.75" x14ac:dyDescent="0.2">
      <c r="A96" s="138" t="s">
        <v>308</v>
      </c>
      <c r="B96" s="136"/>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row>
    <row r="97" spans="1:71" ht="33" customHeight="1" x14ac:dyDescent="0.2">
      <c r="A97" s="451" t="s">
        <v>567</v>
      </c>
      <c r="B97" s="451"/>
      <c r="C97" s="451"/>
      <c r="D97" s="451"/>
      <c r="E97" s="451"/>
      <c r="F97" s="451"/>
      <c r="G97" s="451"/>
      <c r="H97" s="451"/>
      <c r="I97" s="451"/>
      <c r="J97" s="451"/>
      <c r="K97" s="451"/>
      <c r="L97" s="451"/>
      <c r="M97" s="259"/>
      <c r="N97" s="259"/>
      <c r="O97" s="259"/>
      <c r="P97" s="259"/>
      <c r="Q97" s="259"/>
      <c r="R97" s="259"/>
      <c r="S97" s="259"/>
      <c r="T97" s="259"/>
      <c r="U97" s="259"/>
      <c r="V97" s="259"/>
      <c r="W97" s="259"/>
      <c r="X97" s="259"/>
      <c r="Y97" s="259"/>
      <c r="Z97" s="259"/>
      <c r="AA97" s="259"/>
      <c r="AB97" s="259"/>
      <c r="AC97" s="259"/>
      <c r="AD97" s="259"/>
      <c r="AE97" s="259"/>
      <c r="AF97" s="259"/>
      <c r="AG97" s="259"/>
      <c r="AH97" s="259"/>
      <c r="AI97" s="259"/>
      <c r="AJ97" s="259"/>
      <c r="AK97" s="259"/>
      <c r="AL97" s="259"/>
      <c r="AM97" s="259"/>
      <c r="AN97" s="259"/>
      <c r="AO97" s="259"/>
      <c r="AP97" s="259"/>
    </row>
    <row r="98" spans="1:71" x14ac:dyDescent="0.2">
      <c r="C98" s="271"/>
    </row>
    <row r="99" spans="1:71" s="277" customFormat="1" ht="16.5" hidden="1" thickTop="1" x14ac:dyDescent="0.2">
      <c r="A99" s="272" t="s">
        <v>568</v>
      </c>
      <c r="B99" s="273">
        <f>B81*B85</f>
        <v>-19408116.33497477</v>
      </c>
      <c r="C99" s="274">
        <f>C81*C85</f>
        <v>0</v>
      </c>
      <c r="D99" s="274">
        <f t="shared" ref="D99:AP99" si="34">D81*D85</f>
        <v>0</v>
      </c>
      <c r="E99" s="274">
        <f t="shared" si="34"/>
        <v>0</v>
      </c>
      <c r="F99" s="274">
        <f t="shared" si="34"/>
        <v>0</v>
      </c>
      <c r="G99" s="274">
        <f t="shared" si="34"/>
        <v>0</v>
      </c>
      <c r="H99" s="274">
        <f t="shared" si="34"/>
        <v>0</v>
      </c>
      <c r="I99" s="274">
        <f t="shared" si="34"/>
        <v>0</v>
      </c>
      <c r="J99" s="274">
        <f>J81*J85</f>
        <v>0</v>
      </c>
      <c r="K99" s="274">
        <f t="shared" si="34"/>
        <v>0</v>
      </c>
      <c r="L99" s="274">
        <f>L81*L85</f>
        <v>0</v>
      </c>
      <c r="M99" s="274">
        <f t="shared" si="34"/>
        <v>0</v>
      </c>
      <c r="N99" s="274">
        <f t="shared" si="34"/>
        <v>0</v>
      </c>
      <c r="O99" s="274">
        <f t="shared" si="34"/>
        <v>0</v>
      </c>
      <c r="P99" s="274">
        <f t="shared" si="34"/>
        <v>0</v>
      </c>
      <c r="Q99" s="274">
        <f t="shared" si="34"/>
        <v>0</v>
      </c>
      <c r="R99" s="274">
        <f t="shared" si="34"/>
        <v>0</v>
      </c>
      <c r="S99" s="274">
        <f t="shared" si="34"/>
        <v>0</v>
      </c>
      <c r="T99" s="274">
        <f t="shared" si="34"/>
        <v>0</v>
      </c>
      <c r="U99" s="274">
        <f t="shared" si="34"/>
        <v>0</v>
      </c>
      <c r="V99" s="274">
        <f t="shared" si="34"/>
        <v>0</v>
      </c>
      <c r="W99" s="274">
        <f t="shared" si="34"/>
        <v>0</v>
      </c>
      <c r="X99" s="274">
        <f t="shared" si="34"/>
        <v>0</v>
      </c>
      <c r="Y99" s="274">
        <f t="shared" si="34"/>
        <v>0</v>
      </c>
      <c r="Z99" s="274">
        <f t="shared" si="34"/>
        <v>0</v>
      </c>
      <c r="AA99" s="274">
        <f t="shared" si="34"/>
        <v>0</v>
      </c>
      <c r="AB99" s="274">
        <f t="shared" si="34"/>
        <v>0</v>
      </c>
      <c r="AC99" s="274">
        <f t="shared" si="34"/>
        <v>0</v>
      </c>
      <c r="AD99" s="274">
        <f t="shared" si="34"/>
        <v>0</v>
      </c>
      <c r="AE99" s="274">
        <f t="shared" si="34"/>
        <v>0</v>
      </c>
      <c r="AF99" s="274">
        <f t="shared" si="34"/>
        <v>0</v>
      </c>
      <c r="AG99" s="274">
        <f t="shared" si="34"/>
        <v>0</v>
      </c>
      <c r="AH99" s="274">
        <f t="shared" si="34"/>
        <v>0</v>
      </c>
      <c r="AI99" s="274">
        <f t="shared" si="34"/>
        <v>0</v>
      </c>
      <c r="AJ99" s="274">
        <f t="shared" si="34"/>
        <v>0</v>
      </c>
      <c r="AK99" s="274">
        <f t="shared" si="34"/>
        <v>0</v>
      </c>
      <c r="AL99" s="274">
        <f t="shared" si="34"/>
        <v>0</v>
      </c>
      <c r="AM99" s="274">
        <f t="shared" si="34"/>
        <v>0</v>
      </c>
      <c r="AN99" s="274">
        <f t="shared" si="34"/>
        <v>0</v>
      </c>
      <c r="AO99" s="274">
        <f t="shared" si="34"/>
        <v>0</v>
      </c>
      <c r="AP99" s="274">
        <f t="shared" si="34"/>
        <v>0</v>
      </c>
      <c r="AQ99" s="275">
        <f>SUM(B99:AP99)</f>
        <v>-19408116.33497477</v>
      </c>
      <c r="AR99" s="276"/>
      <c r="AS99" s="276"/>
    </row>
    <row r="100" spans="1:71" s="280" customFormat="1" hidden="1" x14ac:dyDescent="0.2">
      <c r="A100" s="278">
        <f>AQ99</f>
        <v>-19408116.33497477</v>
      </c>
      <c r="B100" s="279"/>
      <c r="C100" s="241"/>
      <c r="D100" s="241"/>
      <c r="E100" s="241"/>
      <c r="F100" s="241"/>
      <c r="G100" s="241"/>
      <c r="H100" s="241"/>
      <c r="I100" s="241"/>
      <c r="J100" s="241"/>
      <c r="K100" s="241"/>
      <c r="L100" s="241"/>
      <c r="M100" s="241"/>
      <c r="N100" s="241"/>
      <c r="O100" s="241"/>
      <c r="P100" s="241"/>
      <c r="Q100" s="241"/>
      <c r="R100" s="241"/>
      <c r="S100" s="241"/>
      <c r="T100" s="241"/>
      <c r="U100" s="241"/>
      <c r="V100" s="241"/>
      <c r="W100" s="241"/>
      <c r="X100" s="241"/>
      <c r="Y100" s="241"/>
      <c r="Z100" s="241"/>
      <c r="AA100" s="241"/>
      <c r="AB100" s="241"/>
      <c r="AC100" s="241"/>
      <c r="AD100" s="241"/>
      <c r="AE100" s="241"/>
      <c r="AF100" s="241"/>
      <c r="AG100" s="241"/>
      <c r="AH100" s="241"/>
      <c r="AI100" s="241"/>
      <c r="AJ100" s="241"/>
      <c r="AK100" s="241"/>
      <c r="AL100" s="241"/>
      <c r="AM100" s="241"/>
      <c r="AN100" s="241"/>
      <c r="AO100" s="241"/>
      <c r="AP100" s="241"/>
      <c r="AQ100" s="204"/>
      <c r="AR100" s="204"/>
      <c r="AS100" s="204"/>
    </row>
    <row r="101" spans="1:71" s="280" customFormat="1" hidden="1" x14ac:dyDescent="0.2">
      <c r="A101" s="278">
        <f>AP87</f>
        <v>35192323.417256594</v>
      </c>
      <c r="B101" s="279"/>
      <c r="C101" s="241"/>
      <c r="D101" s="241"/>
      <c r="E101" s="241"/>
      <c r="F101" s="241"/>
      <c r="G101" s="241"/>
      <c r="H101" s="241"/>
      <c r="I101" s="241"/>
      <c r="J101" s="241"/>
      <c r="K101" s="241"/>
      <c r="L101" s="241"/>
      <c r="M101" s="241"/>
      <c r="N101" s="241"/>
      <c r="O101" s="241"/>
      <c r="P101" s="241"/>
      <c r="Q101" s="241"/>
      <c r="R101" s="241"/>
      <c r="S101" s="241"/>
      <c r="T101" s="241"/>
      <c r="U101" s="241"/>
      <c r="V101" s="241"/>
      <c r="W101" s="241"/>
      <c r="X101" s="241"/>
      <c r="Y101" s="241"/>
      <c r="Z101" s="241"/>
      <c r="AA101" s="241"/>
      <c r="AB101" s="241"/>
      <c r="AC101" s="241"/>
      <c r="AD101" s="241"/>
      <c r="AE101" s="241"/>
      <c r="AF101" s="241"/>
      <c r="AG101" s="241"/>
      <c r="AH101" s="241"/>
      <c r="AI101" s="241"/>
      <c r="AJ101" s="241"/>
      <c r="AK101" s="241"/>
      <c r="AL101" s="241"/>
      <c r="AM101" s="241"/>
      <c r="AN101" s="241"/>
      <c r="AO101" s="241"/>
      <c r="AP101" s="241"/>
      <c r="AQ101" s="204"/>
      <c r="AR101" s="204"/>
      <c r="AS101" s="204"/>
    </row>
    <row r="102" spans="1:71" s="280" customFormat="1" hidden="1" x14ac:dyDescent="0.2">
      <c r="A102" s="281" t="s">
        <v>569</v>
      </c>
      <c r="B102" s="316">
        <f>(A101+-A100)/-A100</f>
        <v>2.813278672172713</v>
      </c>
      <c r="C102" s="241"/>
      <c r="D102" s="241"/>
      <c r="E102" s="241"/>
      <c r="F102" s="241"/>
      <c r="G102" s="241"/>
      <c r="H102" s="241"/>
      <c r="I102" s="241"/>
      <c r="J102" s="241"/>
      <c r="K102" s="241"/>
      <c r="L102" s="241"/>
      <c r="M102" s="241"/>
      <c r="N102" s="241"/>
      <c r="O102" s="241"/>
      <c r="P102" s="241"/>
      <c r="Q102" s="241"/>
      <c r="R102" s="241"/>
      <c r="S102" s="241"/>
      <c r="T102" s="241"/>
      <c r="U102" s="241"/>
      <c r="V102" s="241"/>
      <c r="W102" s="241"/>
      <c r="X102" s="241"/>
      <c r="Y102" s="241"/>
      <c r="Z102" s="241"/>
      <c r="AA102" s="241"/>
      <c r="AB102" s="241"/>
      <c r="AC102" s="241"/>
      <c r="AD102" s="241"/>
      <c r="AE102" s="241"/>
      <c r="AF102" s="241"/>
      <c r="AG102" s="241"/>
      <c r="AH102" s="241"/>
      <c r="AI102" s="241"/>
      <c r="AJ102" s="241"/>
      <c r="AK102" s="241"/>
      <c r="AL102" s="241"/>
      <c r="AM102" s="241"/>
      <c r="AN102" s="241"/>
      <c r="AO102" s="241"/>
      <c r="AP102" s="241"/>
      <c r="AQ102" s="204"/>
      <c r="AR102" s="204"/>
      <c r="AS102" s="204"/>
    </row>
    <row r="103" spans="1:71" s="280" customFormat="1" hidden="1" x14ac:dyDescent="0.2">
      <c r="A103" s="282"/>
      <c r="B103" s="241"/>
      <c r="C103" s="241"/>
      <c r="D103" s="241"/>
      <c r="E103" s="241"/>
      <c r="F103" s="241"/>
      <c r="G103" s="241"/>
      <c r="H103" s="241"/>
      <c r="I103" s="241"/>
      <c r="J103" s="241"/>
      <c r="K103" s="241"/>
      <c r="L103" s="241"/>
      <c r="M103" s="241"/>
      <c r="N103" s="241"/>
      <c r="O103" s="241"/>
      <c r="P103" s="241"/>
      <c r="Q103" s="241"/>
      <c r="R103" s="241"/>
      <c r="S103" s="241"/>
      <c r="T103" s="241"/>
      <c r="U103" s="241"/>
      <c r="V103" s="241"/>
      <c r="W103" s="241"/>
      <c r="X103" s="241"/>
      <c r="Y103" s="241"/>
      <c r="Z103" s="241"/>
      <c r="AA103" s="241"/>
      <c r="AB103" s="241"/>
      <c r="AC103" s="241"/>
      <c r="AD103" s="241"/>
      <c r="AE103" s="241"/>
      <c r="AF103" s="241"/>
      <c r="AG103" s="241"/>
      <c r="AH103" s="241"/>
      <c r="AI103" s="241"/>
      <c r="AJ103" s="241"/>
      <c r="AK103" s="241"/>
      <c r="AL103" s="241"/>
      <c r="AM103" s="241"/>
      <c r="AN103" s="241"/>
      <c r="AO103" s="241"/>
      <c r="AP103" s="241"/>
      <c r="AQ103" s="204"/>
      <c r="AR103" s="204"/>
      <c r="AS103" s="204"/>
    </row>
    <row r="104" spans="1:71" ht="12.75" hidden="1" x14ac:dyDescent="0.2">
      <c r="A104" s="317" t="s">
        <v>570</v>
      </c>
      <c r="B104" s="317" t="s">
        <v>571</v>
      </c>
      <c r="C104" s="317" t="s">
        <v>572</v>
      </c>
      <c r="D104" s="317" t="s">
        <v>573</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318">
        <f>G30/1000/1000</f>
        <v>23.655386291136999</v>
      </c>
      <c r="B105" s="319">
        <f>L88</f>
        <v>1.06919485649109</v>
      </c>
      <c r="C105" s="320">
        <f>G28</f>
        <v>2.3555873549668602</v>
      </c>
      <c r="D105" s="320">
        <f>G29</f>
        <v>2.6331330023425692</v>
      </c>
      <c r="E105" s="285" t="s">
        <v>574</v>
      </c>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85"/>
      <c r="AV105" s="285"/>
      <c r="AW105" s="285"/>
      <c r="AX105" s="285"/>
      <c r="AY105" s="285"/>
      <c r="AZ105" s="285"/>
      <c r="BA105" s="285"/>
      <c r="BB105" s="285"/>
      <c r="BC105" s="285"/>
      <c r="BD105" s="285"/>
      <c r="BE105" s="285"/>
      <c r="BF105" s="285"/>
      <c r="BG105" s="285"/>
      <c r="BH105" s="285"/>
      <c r="BI105" s="285"/>
      <c r="BJ105" s="285"/>
      <c r="BK105" s="285"/>
      <c r="BL105" s="285"/>
      <c r="BM105" s="285"/>
      <c r="BN105" s="285"/>
      <c r="BO105" s="285"/>
      <c r="BP105" s="285"/>
      <c r="BQ105" s="285"/>
      <c r="BR105" s="285"/>
      <c r="BS105" s="285"/>
    </row>
    <row r="106" spans="1:71" ht="12.75" hidden="1" x14ac:dyDescent="0.2">
      <c r="A106" s="286"/>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321"/>
      <c r="B107" s="322">
        <v>2016</v>
      </c>
      <c r="C107" s="322">
        <v>2017</v>
      </c>
      <c r="D107" s="323">
        <f t="shared" ref="D107:AP107" si="35">C107+1</f>
        <v>2018</v>
      </c>
      <c r="E107" s="323">
        <f t="shared" si="35"/>
        <v>2019</v>
      </c>
      <c r="F107" s="323">
        <f t="shared" si="35"/>
        <v>2020</v>
      </c>
      <c r="G107" s="323">
        <f t="shared" si="35"/>
        <v>2021</v>
      </c>
      <c r="H107" s="323">
        <f t="shared" si="35"/>
        <v>2022</v>
      </c>
      <c r="I107" s="323">
        <f t="shared" si="35"/>
        <v>2023</v>
      </c>
      <c r="J107" s="323">
        <f t="shared" si="35"/>
        <v>2024</v>
      </c>
      <c r="K107" s="323">
        <f t="shared" si="35"/>
        <v>2025</v>
      </c>
      <c r="L107" s="323">
        <f t="shared" si="35"/>
        <v>2026</v>
      </c>
      <c r="M107" s="323">
        <f t="shared" si="35"/>
        <v>2027</v>
      </c>
      <c r="N107" s="323">
        <f t="shared" si="35"/>
        <v>2028</v>
      </c>
      <c r="O107" s="323">
        <f t="shared" si="35"/>
        <v>2029</v>
      </c>
      <c r="P107" s="323">
        <f t="shared" si="35"/>
        <v>2030</v>
      </c>
      <c r="Q107" s="323">
        <f t="shared" si="35"/>
        <v>2031</v>
      </c>
      <c r="R107" s="323">
        <f t="shared" si="35"/>
        <v>2032</v>
      </c>
      <c r="S107" s="323">
        <f t="shared" si="35"/>
        <v>2033</v>
      </c>
      <c r="T107" s="323">
        <f t="shared" si="35"/>
        <v>2034</v>
      </c>
      <c r="U107" s="323">
        <f t="shared" si="35"/>
        <v>2035</v>
      </c>
      <c r="V107" s="323">
        <f t="shared" si="35"/>
        <v>2036</v>
      </c>
      <c r="W107" s="323">
        <f t="shared" si="35"/>
        <v>2037</v>
      </c>
      <c r="X107" s="323">
        <f t="shared" si="35"/>
        <v>2038</v>
      </c>
      <c r="Y107" s="323">
        <f t="shared" si="35"/>
        <v>2039</v>
      </c>
      <c r="Z107" s="323">
        <f t="shared" si="35"/>
        <v>2040</v>
      </c>
      <c r="AA107" s="323">
        <f t="shared" si="35"/>
        <v>2041</v>
      </c>
      <c r="AB107" s="323">
        <f t="shared" si="35"/>
        <v>2042</v>
      </c>
      <c r="AC107" s="323">
        <f t="shared" si="35"/>
        <v>2043</v>
      </c>
      <c r="AD107" s="323">
        <f t="shared" si="35"/>
        <v>2044</v>
      </c>
      <c r="AE107" s="323">
        <f t="shared" si="35"/>
        <v>2045</v>
      </c>
      <c r="AF107" s="323">
        <f t="shared" si="35"/>
        <v>2046</v>
      </c>
      <c r="AG107" s="323">
        <f t="shared" si="35"/>
        <v>2047</v>
      </c>
      <c r="AH107" s="323">
        <f t="shared" si="35"/>
        <v>2048</v>
      </c>
      <c r="AI107" s="323">
        <f t="shared" si="35"/>
        <v>2049</v>
      </c>
      <c r="AJ107" s="323">
        <f t="shared" si="35"/>
        <v>2050</v>
      </c>
      <c r="AK107" s="323">
        <f t="shared" si="35"/>
        <v>2051</v>
      </c>
      <c r="AL107" s="323">
        <f t="shared" si="35"/>
        <v>2052</v>
      </c>
      <c r="AM107" s="323">
        <f t="shared" si="35"/>
        <v>2053</v>
      </c>
      <c r="AN107" s="323">
        <f t="shared" si="35"/>
        <v>2054</v>
      </c>
      <c r="AO107" s="323">
        <f t="shared" si="35"/>
        <v>2055</v>
      </c>
      <c r="AP107" s="323">
        <f t="shared" si="35"/>
        <v>2056</v>
      </c>
      <c r="AT107" s="280"/>
      <c r="AU107" s="280"/>
      <c r="AV107" s="280"/>
      <c r="AW107" s="280"/>
      <c r="AX107" s="280"/>
      <c r="AY107" s="280"/>
      <c r="AZ107" s="280"/>
      <c r="BA107" s="280"/>
      <c r="BB107" s="280"/>
      <c r="BC107" s="280"/>
      <c r="BD107" s="280"/>
      <c r="BE107" s="280"/>
      <c r="BF107" s="280"/>
      <c r="BG107" s="280"/>
    </row>
    <row r="108" spans="1:71" ht="12.75" hidden="1" x14ac:dyDescent="0.2">
      <c r="A108" s="324" t="s">
        <v>575</v>
      </c>
      <c r="B108" s="325"/>
      <c r="C108" s="325">
        <f>C109*$B$111*$B$112*1000</f>
        <v>3308721.7996800002</v>
      </c>
      <c r="D108" s="325">
        <f t="shared" ref="D108:AP108" si="36">D109*$B$111*$B$112*1000</f>
        <v>6617443.5993600003</v>
      </c>
      <c r="E108" s="325">
        <f>E109*$B$111*$B$112*1000</f>
        <v>10026429.696</v>
      </c>
      <c r="F108" s="325">
        <f t="shared" si="36"/>
        <v>10026429.696</v>
      </c>
      <c r="G108" s="325">
        <f t="shared" si="36"/>
        <v>10026429.696</v>
      </c>
      <c r="H108" s="325">
        <f t="shared" si="36"/>
        <v>10026429.696</v>
      </c>
      <c r="I108" s="325">
        <f t="shared" si="36"/>
        <v>10026429.696</v>
      </c>
      <c r="J108" s="325">
        <f t="shared" si="36"/>
        <v>10026429.696</v>
      </c>
      <c r="K108" s="325">
        <f t="shared" si="36"/>
        <v>10026429.696</v>
      </c>
      <c r="L108" s="325">
        <f t="shared" si="36"/>
        <v>10026429.696</v>
      </c>
      <c r="M108" s="325">
        <f t="shared" si="36"/>
        <v>10026429.696</v>
      </c>
      <c r="N108" s="325">
        <f t="shared" si="36"/>
        <v>10026429.696</v>
      </c>
      <c r="O108" s="325">
        <f t="shared" si="36"/>
        <v>10026429.696</v>
      </c>
      <c r="P108" s="325">
        <f t="shared" si="36"/>
        <v>10026429.696</v>
      </c>
      <c r="Q108" s="325">
        <f t="shared" si="36"/>
        <v>10026429.696</v>
      </c>
      <c r="R108" s="325">
        <f t="shared" si="36"/>
        <v>10026429.696</v>
      </c>
      <c r="S108" s="325">
        <f t="shared" si="36"/>
        <v>10026429.696</v>
      </c>
      <c r="T108" s="325">
        <f t="shared" si="36"/>
        <v>10026429.696</v>
      </c>
      <c r="U108" s="325">
        <f t="shared" si="36"/>
        <v>10026429.696</v>
      </c>
      <c r="V108" s="325">
        <f t="shared" si="36"/>
        <v>10026429.696</v>
      </c>
      <c r="W108" s="325">
        <f t="shared" si="36"/>
        <v>10026429.696</v>
      </c>
      <c r="X108" s="325">
        <f t="shared" si="36"/>
        <v>10026429.696</v>
      </c>
      <c r="Y108" s="325">
        <f t="shared" si="36"/>
        <v>10026429.696</v>
      </c>
      <c r="Z108" s="325">
        <f t="shared" si="36"/>
        <v>10026429.696</v>
      </c>
      <c r="AA108" s="325">
        <f t="shared" si="36"/>
        <v>10026429.696</v>
      </c>
      <c r="AB108" s="325">
        <f t="shared" si="36"/>
        <v>10026429.696</v>
      </c>
      <c r="AC108" s="325">
        <f t="shared" si="36"/>
        <v>10026429.696</v>
      </c>
      <c r="AD108" s="325">
        <f t="shared" si="36"/>
        <v>10026429.696</v>
      </c>
      <c r="AE108" s="325">
        <f t="shared" si="36"/>
        <v>10026429.696</v>
      </c>
      <c r="AF108" s="325">
        <f t="shared" si="36"/>
        <v>10026429.696</v>
      </c>
      <c r="AG108" s="325">
        <f t="shared" si="36"/>
        <v>10026429.696</v>
      </c>
      <c r="AH108" s="325">
        <f t="shared" si="36"/>
        <v>10026429.696</v>
      </c>
      <c r="AI108" s="325">
        <f t="shared" si="36"/>
        <v>10026429.696</v>
      </c>
      <c r="AJ108" s="325">
        <f t="shared" si="36"/>
        <v>10026429.696</v>
      </c>
      <c r="AK108" s="325">
        <f t="shared" si="36"/>
        <v>10026429.696</v>
      </c>
      <c r="AL108" s="325">
        <f t="shared" si="36"/>
        <v>10026429.696</v>
      </c>
      <c r="AM108" s="325">
        <f t="shared" si="36"/>
        <v>10026429.696</v>
      </c>
      <c r="AN108" s="325">
        <f t="shared" si="36"/>
        <v>10026429.696</v>
      </c>
      <c r="AO108" s="325">
        <f t="shared" si="36"/>
        <v>10026429.696</v>
      </c>
      <c r="AP108" s="325">
        <f t="shared" si="36"/>
        <v>10026429.696</v>
      </c>
      <c r="AT108" s="280"/>
      <c r="AU108" s="280"/>
      <c r="AV108" s="280"/>
      <c r="AW108" s="280"/>
      <c r="AX108" s="280"/>
      <c r="AY108" s="280"/>
      <c r="AZ108" s="280"/>
      <c r="BA108" s="280"/>
      <c r="BB108" s="280"/>
      <c r="BC108" s="280"/>
      <c r="BD108" s="280"/>
      <c r="BE108" s="280"/>
      <c r="BF108" s="280"/>
      <c r="BG108" s="280"/>
    </row>
    <row r="109" spans="1:71" ht="12.75" hidden="1" x14ac:dyDescent="0.2">
      <c r="A109" s="324" t="s">
        <v>576</v>
      </c>
      <c r="B109" s="323"/>
      <c r="C109" s="323">
        <f>B109+$I$120*C113</f>
        <v>0.61380000000000001</v>
      </c>
      <c r="D109" s="323">
        <f>C109+$I$120*D113</f>
        <v>1.2276</v>
      </c>
      <c r="E109" s="323">
        <f t="shared" ref="E109:AP109" si="37">D109+$I$120*E113</f>
        <v>1.86</v>
      </c>
      <c r="F109" s="323">
        <f t="shared" si="37"/>
        <v>1.86</v>
      </c>
      <c r="G109" s="323">
        <f t="shared" si="37"/>
        <v>1.86</v>
      </c>
      <c r="H109" s="323">
        <f t="shared" si="37"/>
        <v>1.86</v>
      </c>
      <c r="I109" s="323">
        <f t="shared" si="37"/>
        <v>1.86</v>
      </c>
      <c r="J109" s="323">
        <f t="shared" si="37"/>
        <v>1.86</v>
      </c>
      <c r="K109" s="323">
        <f t="shared" si="37"/>
        <v>1.86</v>
      </c>
      <c r="L109" s="323">
        <f t="shared" si="37"/>
        <v>1.86</v>
      </c>
      <c r="M109" s="323">
        <f t="shared" si="37"/>
        <v>1.86</v>
      </c>
      <c r="N109" s="323">
        <f t="shared" si="37"/>
        <v>1.86</v>
      </c>
      <c r="O109" s="323">
        <f t="shared" si="37"/>
        <v>1.86</v>
      </c>
      <c r="P109" s="323">
        <f t="shared" si="37"/>
        <v>1.86</v>
      </c>
      <c r="Q109" s="323">
        <f t="shared" si="37"/>
        <v>1.86</v>
      </c>
      <c r="R109" s="323">
        <f t="shared" si="37"/>
        <v>1.86</v>
      </c>
      <c r="S109" s="323">
        <f t="shared" si="37"/>
        <v>1.86</v>
      </c>
      <c r="T109" s="323">
        <f t="shared" si="37"/>
        <v>1.86</v>
      </c>
      <c r="U109" s="323">
        <f t="shared" si="37"/>
        <v>1.86</v>
      </c>
      <c r="V109" s="323">
        <f t="shared" si="37"/>
        <v>1.86</v>
      </c>
      <c r="W109" s="323">
        <f t="shared" si="37"/>
        <v>1.86</v>
      </c>
      <c r="X109" s="323">
        <f t="shared" si="37"/>
        <v>1.86</v>
      </c>
      <c r="Y109" s="323">
        <f t="shared" si="37"/>
        <v>1.86</v>
      </c>
      <c r="Z109" s="323">
        <f t="shared" si="37"/>
        <v>1.86</v>
      </c>
      <c r="AA109" s="323">
        <f t="shared" si="37"/>
        <v>1.86</v>
      </c>
      <c r="AB109" s="323">
        <f t="shared" si="37"/>
        <v>1.86</v>
      </c>
      <c r="AC109" s="323">
        <f t="shared" si="37"/>
        <v>1.86</v>
      </c>
      <c r="AD109" s="323">
        <f t="shared" si="37"/>
        <v>1.86</v>
      </c>
      <c r="AE109" s="323">
        <f t="shared" si="37"/>
        <v>1.86</v>
      </c>
      <c r="AF109" s="323">
        <f t="shared" si="37"/>
        <v>1.86</v>
      </c>
      <c r="AG109" s="323">
        <f t="shared" si="37"/>
        <v>1.86</v>
      </c>
      <c r="AH109" s="323">
        <f t="shared" si="37"/>
        <v>1.86</v>
      </c>
      <c r="AI109" s="323">
        <f t="shared" si="37"/>
        <v>1.86</v>
      </c>
      <c r="AJ109" s="323">
        <f t="shared" si="37"/>
        <v>1.86</v>
      </c>
      <c r="AK109" s="323">
        <f t="shared" si="37"/>
        <v>1.86</v>
      </c>
      <c r="AL109" s="323">
        <f t="shared" si="37"/>
        <v>1.86</v>
      </c>
      <c r="AM109" s="323">
        <f t="shared" si="37"/>
        <v>1.86</v>
      </c>
      <c r="AN109" s="323">
        <f t="shared" si="37"/>
        <v>1.86</v>
      </c>
      <c r="AO109" s="323">
        <f t="shared" si="37"/>
        <v>1.86</v>
      </c>
      <c r="AP109" s="323">
        <f t="shared" si="37"/>
        <v>1.86</v>
      </c>
      <c r="AT109" s="280"/>
      <c r="AU109" s="280"/>
      <c r="AV109" s="280"/>
      <c r="AW109" s="280"/>
      <c r="AX109" s="280"/>
      <c r="AY109" s="280"/>
      <c r="AZ109" s="280"/>
      <c r="BA109" s="280"/>
      <c r="BB109" s="280"/>
      <c r="BC109" s="280"/>
      <c r="BD109" s="280"/>
      <c r="BE109" s="280"/>
      <c r="BF109" s="280"/>
      <c r="BG109" s="280"/>
    </row>
    <row r="110" spans="1:71" ht="12.75" hidden="1" x14ac:dyDescent="0.2">
      <c r="A110" s="324" t="s">
        <v>577</v>
      </c>
      <c r="B110" s="326">
        <v>0.93</v>
      </c>
      <c r="C110" s="323"/>
      <c r="D110" s="323"/>
      <c r="E110" s="323"/>
      <c r="F110" s="323"/>
      <c r="G110" s="323"/>
      <c r="H110" s="323"/>
      <c r="I110" s="323"/>
      <c r="J110" s="323"/>
      <c r="K110" s="323"/>
      <c r="L110" s="323"/>
      <c r="M110" s="323"/>
      <c r="N110" s="323"/>
      <c r="O110" s="323"/>
      <c r="P110" s="323"/>
      <c r="Q110" s="323"/>
      <c r="R110" s="323"/>
      <c r="S110" s="323"/>
      <c r="T110" s="323"/>
      <c r="U110" s="323"/>
      <c r="V110" s="323"/>
      <c r="W110" s="323"/>
      <c r="X110" s="323"/>
      <c r="Y110" s="323"/>
      <c r="Z110" s="323"/>
      <c r="AA110" s="323"/>
      <c r="AB110" s="323"/>
      <c r="AC110" s="323"/>
      <c r="AD110" s="323"/>
      <c r="AE110" s="323"/>
      <c r="AF110" s="323"/>
      <c r="AG110" s="323"/>
      <c r="AH110" s="323"/>
      <c r="AI110" s="323"/>
      <c r="AJ110" s="323"/>
      <c r="AK110" s="323"/>
      <c r="AL110" s="323"/>
      <c r="AM110" s="323"/>
      <c r="AN110" s="323"/>
      <c r="AO110" s="323"/>
      <c r="AP110" s="323"/>
      <c r="AT110" s="280"/>
      <c r="AU110" s="280"/>
      <c r="AV110" s="280"/>
      <c r="AW110" s="280"/>
      <c r="AX110" s="280"/>
      <c r="AY110" s="280"/>
      <c r="AZ110" s="280"/>
      <c r="BA110" s="280"/>
      <c r="BB110" s="280"/>
      <c r="BC110" s="280"/>
      <c r="BD110" s="280"/>
      <c r="BE110" s="280"/>
      <c r="BF110" s="280"/>
      <c r="BG110" s="280"/>
    </row>
    <row r="111" spans="1:71" ht="12.75" hidden="1" x14ac:dyDescent="0.2">
      <c r="A111" s="324" t="s">
        <v>578</v>
      </c>
      <c r="B111" s="326">
        <v>4380</v>
      </c>
      <c r="C111" s="323"/>
      <c r="D111" s="323"/>
      <c r="E111" s="323"/>
      <c r="F111" s="323"/>
      <c r="G111" s="323"/>
      <c r="H111" s="323"/>
      <c r="I111" s="323"/>
      <c r="J111" s="323"/>
      <c r="K111" s="323"/>
      <c r="L111" s="323"/>
      <c r="M111" s="323"/>
      <c r="N111" s="323"/>
      <c r="O111" s="323"/>
      <c r="P111" s="323"/>
      <c r="Q111" s="323"/>
      <c r="R111" s="323"/>
      <c r="S111" s="323"/>
      <c r="T111" s="323"/>
      <c r="U111" s="323"/>
      <c r="V111" s="323"/>
      <c r="W111" s="323"/>
      <c r="X111" s="323"/>
      <c r="Y111" s="323"/>
      <c r="Z111" s="323"/>
      <c r="AA111" s="323"/>
      <c r="AB111" s="323"/>
      <c r="AC111" s="323"/>
      <c r="AD111" s="323"/>
      <c r="AE111" s="323"/>
      <c r="AF111" s="323"/>
      <c r="AG111" s="323"/>
      <c r="AH111" s="323"/>
      <c r="AI111" s="323"/>
      <c r="AJ111" s="323"/>
      <c r="AK111" s="323"/>
      <c r="AL111" s="323"/>
      <c r="AM111" s="323"/>
      <c r="AN111" s="323"/>
      <c r="AO111" s="323"/>
      <c r="AP111" s="323"/>
      <c r="AT111" s="280"/>
      <c r="AU111" s="280"/>
      <c r="AV111" s="280"/>
      <c r="AW111" s="280"/>
      <c r="AX111" s="280"/>
      <c r="AY111" s="280"/>
      <c r="AZ111" s="280"/>
      <c r="BA111" s="280"/>
      <c r="BB111" s="280"/>
      <c r="BC111" s="280"/>
      <c r="BD111" s="280"/>
      <c r="BE111" s="280"/>
      <c r="BF111" s="280"/>
      <c r="BG111" s="280"/>
    </row>
    <row r="112" spans="1:71" ht="12.75" hidden="1" x14ac:dyDescent="0.2">
      <c r="A112" s="324" t="s">
        <v>579</v>
      </c>
      <c r="B112" s="322">
        <f>$B$131</f>
        <v>1.23072</v>
      </c>
      <c r="C112" s="323"/>
      <c r="D112" s="323"/>
      <c r="E112" s="323"/>
      <c r="F112" s="323"/>
      <c r="G112" s="323"/>
      <c r="H112" s="323"/>
      <c r="I112" s="323"/>
      <c r="J112" s="323"/>
      <c r="K112" s="323"/>
      <c r="L112" s="323"/>
      <c r="M112" s="323"/>
      <c r="N112" s="323"/>
      <c r="O112" s="323"/>
      <c r="P112" s="323"/>
      <c r="Q112" s="323"/>
      <c r="R112" s="323"/>
      <c r="S112" s="323"/>
      <c r="T112" s="323"/>
      <c r="U112" s="323"/>
      <c r="V112" s="323"/>
      <c r="W112" s="323"/>
      <c r="X112" s="323"/>
      <c r="Y112" s="323"/>
      <c r="Z112" s="323"/>
      <c r="AA112" s="323"/>
      <c r="AB112" s="323"/>
      <c r="AC112" s="323"/>
      <c r="AD112" s="323"/>
      <c r="AE112" s="323"/>
      <c r="AF112" s="323"/>
      <c r="AG112" s="323"/>
      <c r="AH112" s="323"/>
      <c r="AI112" s="323"/>
      <c r="AJ112" s="323"/>
      <c r="AK112" s="323"/>
      <c r="AL112" s="323"/>
      <c r="AM112" s="323"/>
      <c r="AN112" s="323"/>
      <c r="AO112" s="323"/>
      <c r="AP112" s="323"/>
      <c r="AT112" s="280"/>
      <c r="AU112" s="280"/>
      <c r="AV112" s="280"/>
      <c r="AW112" s="280"/>
      <c r="AX112" s="280"/>
      <c r="AY112" s="280"/>
      <c r="AZ112" s="280"/>
      <c r="BA112" s="280"/>
      <c r="BB112" s="280"/>
      <c r="BC112" s="280"/>
      <c r="BD112" s="280"/>
      <c r="BE112" s="280"/>
      <c r="BF112" s="280"/>
      <c r="BG112" s="280"/>
    </row>
    <row r="113" spans="1:71" ht="15" hidden="1" x14ac:dyDescent="0.2">
      <c r="A113" s="327" t="s">
        <v>580</v>
      </c>
      <c r="B113" s="328">
        <v>0</v>
      </c>
      <c r="C113" s="329">
        <v>0.33</v>
      </c>
      <c r="D113" s="329">
        <v>0.33</v>
      </c>
      <c r="E113" s="329">
        <v>0.34</v>
      </c>
      <c r="F113" s="328">
        <v>0</v>
      </c>
      <c r="G113" s="328">
        <v>0</v>
      </c>
      <c r="H113" s="328">
        <v>0</v>
      </c>
      <c r="I113" s="328">
        <v>0</v>
      </c>
      <c r="J113" s="328">
        <v>0</v>
      </c>
      <c r="K113" s="328">
        <v>0</v>
      </c>
      <c r="L113" s="328">
        <v>0</v>
      </c>
      <c r="M113" s="328">
        <v>0</v>
      </c>
      <c r="N113" s="328">
        <v>0</v>
      </c>
      <c r="O113" s="328">
        <v>0</v>
      </c>
      <c r="P113" s="328">
        <v>0</v>
      </c>
      <c r="Q113" s="328">
        <v>0</v>
      </c>
      <c r="R113" s="328">
        <v>0</v>
      </c>
      <c r="S113" s="328">
        <v>0</v>
      </c>
      <c r="T113" s="328">
        <v>0</v>
      </c>
      <c r="U113" s="328">
        <v>0</v>
      </c>
      <c r="V113" s="328">
        <v>0</v>
      </c>
      <c r="W113" s="328">
        <v>0</v>
      </c>
      <c r="X113" s="328">
        <v>0</v>
      </c>
      <c r="Y113" s="328">
        <v>0</v>
      </c>
      <c r="Z113" s="328">
        <v>0</v>
      </c>
      <c r="AA113" s="328">
        <v>0</v>
      </c>
      <c r="AB113" s="328">
        <v>0</v>
      </c>
      <c r="AC113" s="328">
        <v>0</v>
      </c>
      <c r="AD113" s="328">
        <v>0</v>
      </c>
      <c r="AE113" s="328">
        <v>0</v>
      </c>
      <c r="AF113" s="328">
        <v>0</v>
      </c>
      <c r="AG113" s="328">
        <v>0</v>
      </c>
      <c r="AH113" s="328">
        <v>0</v>
      </c>
      <c r="AI113" s="328">
        <v>0</v>
      </c>
      <c r="AJ113" s="328">
        <v>0</v>
      </c>
      <c r="AK113" s="328">
        <v>0</v>
      </c>
      <c r="AL113" s="328">
        <v>0</v>
      </c>
      <c r="AM113" s="328">
        <v>0</v>
      </c>
      <c r="AN113" s="328">
        <v>0</v>
      </c>
      <c r="AO113" s="328">
        <v>0</v>
      </c>
      <c r="AP113" s="328">
        <v>0</v>
      </c>
      <c r="AT113" s="280"/>
      <c r="AU113" s="280"/>
      <c r="AV113" s="280"/>
      <c r="AW113" s="280"/>
      <c r="AX113" s="280"/>
      <c r="AY113" s="280"/>
      <c r="AZ113" s="280"/>
      <c r="BA113" s="280"/>
      <c r="BB113" s="280"/>
      <c r="BC113" s="280"/>
      <c r="BD113" s="280"/>
      <c r="BE113" s="280"/>
      <c r="BF113" s="280"/>
      <c r="BG113" s="280"/>
    </row>
    <row r="114" spans="1:71" ht="12.75" hidden="1" x14ac:dyDescent="0.2">
      <c r="A114" s="286"/>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6"/>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321"/>
      <c r="B116" s="438" t="s">
        <v>581</v>
      </c>
      <c r="C116" s="439"/>
      <c r="D116" s="438" t="s">
        <v>582</v>
      </c>
      <c r="E116" s="439"/>
      <c r="F116" s="321"/>
      <c r="G116" s="321"/>
      <c r="H116" s="321"/>
      <c r="I116" s="321"/>
      <c r="J116" s="321"/>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324" t="s">
        <v>583</v>
      </c>
      <c r="B117" s="330"/>
      <c r="C117" s="321" t="s">
        <v>584</v>
      </c>
      <c r="D117" s="330">
        <f>2*1</f>
        <v>2</v>
      </c>
      <c r="E117" s="321" t="s">
        <v>584</v>
      </c>
      <c r="F117" s="321"/>
      <c r="G117" s="321"/>
      <c r="H117" s="321"/>
      <c r="I117" s="321"/>
      <c r="J117" s="321"/>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324" t="s">
        <v>583</v>
      </c>
      <c r="B118" s="321">
        <f>$B$110*B117</f>
        <v>0</v>
      </c>
      <c r="C118" s="321" t="s">
        <v>140</v>
      </c>
      <c r="D118" s="321">
        <f>$B$110*D117</f>
        <v>1.86</v>
      </c>
      <c r="E118" s="321" t="s">
        <v>140</v>
      </c>
      <c r="F118" s="324" t="s">
        <v>585</v>
      </c>
      <c r="G118" s="321">
        <f>D117-B117</f>
        <v>2</v>
      </c>
      <c r="H118" s="321" t="s">
        <v>584</v>
      </c>
      <c r="I118" s="331">
        <f>$B$110*G118</f>
        <v>1.86</v>
      </c>
      <c r="J118" s="321" t="s">
        <v>140</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321"/>
      <c r="B119" s="321"/>
      <c r="C119" s="321"/>
      <c r="D119" s="321"/>
      <c r="E119" s="321"/>
      <c r="F119" s="324" t="s">
        <v>586</v>
      </c>
      <c r="G119" s="321">
        <f>I119/$B$110</f>
        <v>0</v>
      </c>
      <c r="H119" s="321" t="s">
        <v>584</v>
      </c>
      <c r="I119" s="330"/>
      <c r="J119" s="321" t="s">
        <v>140</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332"/>
      <c r="B120" s="333"/>
      <c r="C120" s="333"/>
      <c r="D120" s="333"/>
      <c r="E120" s="333"/>
      <c r="F120" s="334" t="s">
        <v>587</v>
      </c>
      <c r="G120" s="331">
        <f>G118</f>
        <v>2</v>
      </c>
      <c r="H120" s="321" t="s">
        <v>584</v>
      </c>
      <c r="I120" s="326">
        <f>I118</f>
        <v>1.86</v>
      </c>
      <c r="J120" s="321" t="s">
        <v>140</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hidden="1" x14ac:dyDescent="0.2">
      <c r="A121" s="287"/>
      <c r="B121" s="285"/>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t="12.75" hidden="1" x14ac:dyDescent="0.2">
      <c r="A122" s="335" t="s">
        <v>588</v>
      </c>
      <c r="B122" s="336">
        <f>((21967612.7930377-400000)*1.06*1.049*1.143*1.06*1.05*0.7+400000)*1.18/1000000</f>
        <v>25.672251406265957</v>
      </c>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5"/>
      <c r="AC122" s="285"/>
      <c r="AD122" s="285"/>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c r="BE122" s="285"/>
      <c r="BF122" s="285"/>
      <c r="BG122" s="285"/>
      <c r="BH122" s="285"/>
      <c r="BI122" s="285"/>
      <c r="BJ122" s="285"/>
      <c r="BK122" s="285"/>
      <c r="BL122" s="285"/>
      <c r="BM122" s="285"/>
      <c r="BN122" s="285"/>
      <c r="BO122" s="285"/>
      <c r="BP122" s="285"/>
      <c r="BQ122" s="285"/>
      <c r="BR122" s="285"/>
      <c r="BS122" s="285"/>
    </row>
    <row r="123" spans="1:71" ht="12.75" hidden="1" x14ac:dyDescent="0.2">
      <c r="A123" s="335" t="s">
        <v>358</v>
      </c>
      <c r="B123" s="337">
        <v>25</v>
      </c>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5"/>
      <c r="AC123" s="285"/>
      <c r="AD123" s="285"/>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c r="BE123" s="285"/>
      <c r="BF123" s="285"/>
      <c r="BG123" s="285"/>
      <c r="BH123" s="285"/>
      <c r="BI123" s="285"/>
      <c r="BJ123" s="285"/>
      <c r="BK123" s="285"/>
      <c r="BL123" s="285"/>
      <c r="BM123" s="285"/>
      <c r="BN123" s="285"/>
      <c r="BO123" s="285"/>
      <c r="BP123" s="285"/>
      <c r="BQ123" s="285"/>
      <c r="BR123" s="285"/>
      <c r="BS123" s="285"/>
    </row>
    <row r="124" spans="1:71" ht="12.75" hidden="1" x14ac:dyDescent="0.2">
      <c r="A124" s="335" t="s">
        <v>589</v>
      </c>
      <c r="B124" s="337" t="s">
        <v>556</v>
      </c>
      <c r="C124" s="288" t="s">
        <v>590</v>
      </c>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5"/>
      <c r="AC124" s="285"/>
      <c r="AD124" s="285"/>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c r="BE124" s="285"/>
      <c r="BF124" s="285"/>
      <c r="BG124" s="285"/>
      <c r="BH124" s="285"/>
      <c r="BI124" s="285"/>
      <c r="BJ124" s="285"/>
      <c r="BK124" s="285"/>
      <c r="BL124" s="285"/>
      <c r="BM124" s="285"/>
      <c r="BN124" s="285"/>
      <c r="BO124" s="285"/>
      <c r="BP124" s="285"/>
      <c r="BQ124" s="285"/>
      <c r="BR124" s="285"/>
      <c r="BS124" s="285"/>
    </row>
    <row r="125" spans="1:71" s="244" customFormat="1" ht="12.75" hidden="1" x14ac:dyDescent="0.2">
      <c r="A125" s="338"/>
      <c r="B125" s="339"/>
      <c r="C125" s="289"/>
      <c r="D125" s="290"/>
      <c r="E125" s="290"/>
      <c r="F125" s="290"/>
      <c r="G125" s="290"/>
      <c r="H125" s="290"/>
      <c r="I125" s="290"/>
      <c r="J125" s="290"/>
      <c r="K125" s="290"/>
      <c r="L125" s="290"/>
      <c r="M125" s="290"/>
      <c r="N125" s="290"/>
      <c r="O125" s="290"/>
      <c r="P125" s="290"/>
      <c r="Q125" s="290"/>
      <c r="R125" s="290"/>
      <c r="S125" s="290"/>
      <c r="T125" s="290"/>
      <c r="U125" s="290"/>
      <c r="V125" s="290"/>
      <c r="W125" s="290"/>
      <c r="X125" s="290"/>
      <c r="Y125" s="290"/>
      <c r="Z125" s="290"/>
      <c r="AA125" s="290"/>
      <c r="AB125" s="290"/>
      <c r="AC125" s="290"/>
      <c r="AD125" s="290"/>
      <c r="AE125" s="290"/>
      <c r="AF125" s="290"/>
      <c r="AG125" s="290"/>
      <c r="AH125" s="290"/>
      <c r="AI125" s="290"/>
      <c r="AJ125" s="290"/>
      <c r="AK125" s="290"/>
      <c r="AL125" s="290"/>
      <c r="AM125" s="290"/>
      <c r="AN125" s="290"/>
      <c r="AO125" s="290"/>
      <c r="AP125" s="290"/>
      <c r="AQ125" s="290"/>
      <c r="AR125" s="290"/>
      <c r="AS125" s="290"/>
      <c r="AT125" s="290"/>
      <c r="AU125" s="290"/>
      <c r="AV125" s="290"/>
      <c r="AW125" s="290"/>
      <c r="AX125" s="290"/>
      <c r="AY125" s="290"/>
      <c r="AZ125" s="290"/>
      <c r="BA125" s="290"/>
      <c r="BB125" s="290"/>
      <c r="BC125" s="290"/>
      <c r="BD125" s="290"/>
      <c r="BE125" s="290"/>
      <c r="BF125" s="290"/>
      <c r="BG125" s="290"/>
      <c r="BH125" s="290"/>
      <c r="BI125" s="290"/>
      <c r="BJ125" s="290"/>
      <c r="BK125" s="290"/>
      <c r="BL125" s="290"/>
      <c r="BM125" s="290"/>
      <c r="BN125" s="290"/>
      <c r="BO125" s="290"/>
      <c r="BP125" s="290"/>
      <c r="BQ125" s="290"/>
      <c r="BR125" s="290"/>
      <c r="BS125" s="290"/>
    </row>
    <row r="126" spans="1:71" ht="12.75" hidden="1" x14ac:dyDescent="0.2">
      <c r="A126" s="335" t="s">
        <v>591</v>
      </c>
      <c r="B126" s="340">
        <f>$B$122*1000*1000</f>
        <v>25672251.406265959</v>
      </c>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5"/>
      <c r="AC126" s="285"/>
      <c r="AD126" s="285"/>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c r="BE126" s="285"/>
      <c r="BF126" s="285"/>
      <c r="BG126" s="285"/>
      <c r="BH126" s="285"/>
      <c r="BI126" s="285"/>
      <c r="BJ126" s="285"/>
      <c r="BK126" s="285"/>
      <c r="BL126" s="285"/>
      <c r="BM126" s="285"/>
      <c r="BN126" s="285"/>
      <c r="BO126" s="285"/>
      <c r="BP126" s="285"/>
      <c r="BQ126" s="285"/>
      <c r="BR126" s="285"/>
      <c r="BS126" s="285"/>
    </row>
    <row r="127" spans="1:71" ht="12.75" hidden="1" x14ac:dyDescent="0.2">
      <c r="A127" s="335" t="s">
        <v>592</v>
      </c>
      <c r="B127" s="341">
        <v>0.01</v>
      </c>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5"/>
      <c r="AC127" s="285"/>
      <c r="AD127" s="285"/>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c r="BE127" s="285"/>
      <c r="BF127" s="285"/>
      <c r="BG127" s="285"/>
      <c r="BH127" s="285"/>
      <c r="BI127" s="285"/>
      <c r="BJ127" s="285"/>
      <c r="BK127" s="285"/>
      <c r="BL127" s="285"/>
      <c r="BM127" s="285"/>
      <c r="BN127" s="285"/>
      <c r="BO127" s="285"/>
      <c r="BP127" s="285"/>
      <c r="BQ127" s="285"/>
      <c r="BR127" s="285"/>
      <c r="BS127" s="285"/>
    </row>
    <row r="128" spans="1:71" ht="12.75" hidden="1" x14ac:dyDescent="0.2">
      <c r="A128" s="287"/>
      <c r="B128" s="291"/>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5"/>
      <c r="AC128" s="285"/>
      <c r="AD128" s="285"/>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c r="BE128" s="285"/>
      <c r="BF128" s="285"/>
      <c r="BG128" s="285"/>
      <c r="BH128" s="285"/>
      <c r="BI128" s="285"/>
      <c r="BJ128" s="285"/>
      <c r="BK128" s="285"/>
      <c r="BL128" s="285"/>
      <c r="BM128" s="285"/>
      <c r="BN128" s="285"/>
      <c r="BO128" s="285"/>
      <c r="BP128" s="285"/>
      <c r="BQ128" s="285"/>
      <c r="BR128" s="285"/>
      <c r="BS128" s="285"/>
    </row>
    <row r="129" spans="1:71" ht="12.75" hidden="1" x14ac:dyDescent="0.2">
      <c r="A129" s="335" t="s">
        <v>593</v>
      </c>
      <c r="B129" s="342">
        <v>0.20499999999999999</v>
      </c>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c r="BG129" s="285"/>
      <c r="BH129" s="285"/>
      <c r="BI129" s="285"/>
      <c r="BJ129" s="285"/>
      <c r="BK129" s="285"/>
      <c r="BL129" s="285"/>
      <c r="BM129" s="285"/>
      <c r="BN129" s="285"/>
      <c r="BO129" s="285"/>
      <c r="BP129" s="285"/>
      <c r="BQ129" s="285"/>
      <c r="BR129" s="285"/>
      <c r="BS129" s="285"/>
    </row>
    <row r="130" spans="1:71" hidden="1" x14ac:dyDescent="0.2">
      <c r="A130" s="343"/>
      <c r="B130" s="344"/>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c r="BE130" s="285"/>
      <c r="BF130" s="285"/>
      <c r="BG130" s="285"/>
      <c r="BH130" s="285"/>
      <c r="BI130" s="285"/>
      <c r="BJ130" s="285"/>
      <c r="BK130" s="285"/>
      <c r="BL130" s="285"/>
      <c r="BM130" s="285"/>
      <c r="BN130" s="285"/>
      <c r="BO130" s="285"/>
      <c r="BP130" s="285"/>
      <c r="BQ130" s="285"/>
      <c r="BR130" s="285"/>
      <c r="BS130" s="285"/>
    </row>
    <row r="131" spans="1:71" ht="25.5" hidden="1" x14ac:dyDescent="0.2">
      <c r="A131" s="345" t="s">
        <v>594</v>
      </c>
      <c r="B131" s="346">
        <v>1.23072</v>
      </c>
      <c r="C131" s="285" t="s">
        <v>595</v>
      </c>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5"/>
      <c r="AC131" s="285"/>
      <c r="AD131" s="285"/>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c r="BE131" s="285"/>
      <c r="BF131" s="285"/>
      <c r="BG131" s="285"/>
      <c r="BH131" s="285"/>
      <c r="BI131" s="285"/>
      <c r="BJ131" s="285"/>
      <c r="BK131" s="285"/>
      <c r="BL131" s="285"/>
      <c r="BM131" s="285"/>
      <c r="BN131" s="285"/>
      <c r="BO131" s="285"/>
      <c r="BP131" s="285"/>
      <c r="BQ131" s="285"/>
      <c r="BR131" s="285"/>
      <c r="BS131" s="285"/>
    </row>
    <row r="132" spans="1:71" ht="25.5" hidden="1" x14ac:dyDescent="0.2">
      <c r="A132" s="345" t="s">
        <v>596</v>
      </c>
      <c r="B132" s="346">
        <v>1.20268</v>
      </c>
      <c r="C132" s="285" t="s">
        <v>595</v>
      </c>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5"/>
      <c r="AC132" s="285"/>
      <c r="AD132" s="285"/>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c r="BE132" s="285"/>
      <c r="BF132" s="285"/>
      <c r="BG132" s="285"/>
      <c r="BH132" s="285"/>
      <c r="BI132" s="285"/>
      <c r="BJ132" s="285"/>
      <c r="BK132" s="285"/>
      <c r="BL132" s="285"/>
      <c r="BM132" s="285"/>
      <c r="BN132" s="285"/>
      <c r="BO132" s="285"/>
      <c r="BP132" s="285"/>
      <c r="BQ132" s="285"/>
      <c r="BR132" s="285"/>
      <c r="BS132" s="285"/>
    </row>
    <row r="133" spans="1:71" ht="12.75" hidden="1" x14ac:dyDescent="0.2">
      <c r="A133" s="287"/>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c r="AC133" s="285"/>
      <c r="AD133" s="285"/>
      <c r="AE133" s="285"/>
      <c r="AF133" s="285"/>
      <c r="AG133" s="285"/>
      <c r="AH133" s="285"/>
      <c r="AI133" s="285"/>
      <c r="AJ133" s="285"/>
      <c r="AK133" s="285"/>
      <c r="AL133" s="285"/>
      <c r="AM133" s="285"/>
      <c r="AN133" s="285"/>
      <c r="AO133" s="285"/>
      <c r="AP133" s="285"/>
      <c r="AQ133" s="244"/>
      <c r="AR133" s="244"/>
      <c r="AS133" s="244"/>
      <c r="BH133" s="285"/>
      <c r="BI133" s="285"/>
      <c r="BJ133" s="285"/>
      <c r="BK133" s="285"/>
      <c r="BL133" s="285"/>
      <c r="BM133" s="285"/>
      <c r="BN133" s="285"/>
      <c r="BO133" s="285"/>
      <c r="BP133" s="285"/>
      <c r="BQ133" s="285"/>
      <c r="BR133" s="285"/>
      <c r="BS133" s="285"/>
    </row>
    <row r="134" spans="1:71" hidden="1" x14ac:dyDescent="0.2">
      <c r="A134" s="335" t="s">
        <v>597</v>
      </c>
      <c r="C134" s="290" t="s">
        <v>598</v>
      </c>
      <c r="D134" s="290"/>
      <c r="E134" s="290"/>
      <c r="F134" s="290"/>
      <c r="G134" s="290"/>
      <c r="H134" s="290"/>
      <c r="I134" s="290"/>
      <c r="J134" s="290"/>
      <c r="K134" s="290"/>
      <c r="L134" s="290"/>
      <c r="M134" s="290"/>
      <c r="N134" s="290"/>
      <c r="O134" s="290"/>
      <c r="P134" s="290"/>
      <c r="Q134" s="290"/>
      <c r="R134" s="290"/>
      <c r="S134" s="290"/>
      <c r="T134" s="290"/>
      <c r="U134" s="290"/>
      <c r="V134" s="290"/>
      <c r="W134" s="290"/>
      <c r="X134" s="290"/>
      <c r="Y134" s="290"/>
      <c r="Z134" s="290"/>
      <c r="AA134" s="290"/>
      <c r="AB134" s="290"/>
      <c r="AC134" s="290"/>
      <c r="AD134" s="290"/>
      <c r="AE134" s="290"/>
      <c r="AF134" s="290"/>
      <c r="AG134" s="290"/>
      <c r="AH134" s="290"/>
      <c r="AI134" s="290"/>
      <c r="AJ134" s="290"/>
      <c r="AK134" s="290"/>
      <c r="AL134" s="290"/>
      <c r="AM134" s="290"/>
      <c r="AN134" s="290"/>
      <c r="AO134" s="290"/>
      <c r="AP134" s="290"/>
      <c r="AQ134" s="244"/>
      <c r="AR134" s="244"/>
      <c r="AS134" s="244"/>
      <c r="BH134" s="290"/>
      <c r="BI134" s="290"/>
      <c r="BJ134" s="290"/>
      <c r="BK134" s="290"/>
      <c r="BL134" s="290"/>
      <c r="BM134" s="290"/>
      <c r="BN134" s="290"/>
      <c r="BO134" s="290"/>
      <c r="BP134" s="290"/>
      <c r="BQ134" s="290"/>
      <c r="BR134" s="290"/>
      <c r="BS134" s="290"/>
    </row>
    <row r="135" spans="1:71" ht="12.75" hidden="1" x14ac:dyDescent="0.2">
      <c r="A135" s="335"/>
      <c r="B135" s="347">
        <v>2016</v>
      </c>
      <c r="C135" s="347">
        <f>B135+1</f>
        <v>2017</v>
      </c>
      <c r="D135" s="347">
        <f t="shared" ref="D135:AY135" si="38">C135+1</f>
        <v>2018</v>
      </c>
      <c r="E135" s="347">
        <f t="shared" si="38"/>
        <v>2019</v>
      </c>
      <c r="F135" s="347">
        <f t="shared" si="38"/>
        <v>2020</v>
      </c>
      <c r="G135" s="347">
        <f t="shared" si="38"/>
        <v>2021</v>
      </c>
      <c r="H135" s="347">
        <f t="shared" si="38"/>
        <v>2022</v>
      </c>
      <c r="I135" s="347">
        <f t="shared" si="38"/>
        <v>2023</v>
      </c>
      <c r="J135" s="347">
        <f t="shared" si="38"/>
        <v>2024</v>
      </c>
      <c r="K135" s="347">
        <f t="shared" si="38"/>
        <v>2025</v>
      </c>
      <c r="L135" s="347">
        <f t="shared" si="38"/>
        <v>2026</v>
      </c>
      <c r="M135" s="347">
        <f t="shared" si="38"/>
        <v>2027</v>
      </c>
      <c r="N135" s="347">
        <f t="shared" si="38"/>
        <v>2028</v>
      </c>
      <c r="O135" s="347">
        <f t="shared" si="38"/>
        <v>2029</v>
      </c>
      <c r="P135" s="347">
        <f t="shared" si="38"/>
        <v>2030</v>
      </c>
      <c r="Q135" s="347">
        <f t="shared" si="38"/>
        <v>2031</v>
      </c>
      <c r="R135" s="347">
        <f t="shared" si="38"/>
        <v>2032</v>
      </c>
      <c r="S135" s="347">
        <f t="shared" si="38"/>
        <v>2033</v>
      </c>
      <c r="T135" s="347">
        <f t="shared" si="38"/>
        <v>2034</v>
      </c>
      <c r="U135" s="347">
        <f t="shared" si="38"/>
        <v>2035</v>
      </c>
      <c r="V135" s="347">
        <f t="shared" si="38"/>
        <v>2036</v>
      </c>
      <c r="W135" s="347">
        <f t="shared" si="38"/>
        <v>2037</v>
      </c>
      <c r="X135" s="347">
        <f t="shared" si="38"/>
        <v>2038</v>
      </c>
      <c r="Y135" s="347">
        <f t="shared" si="38"/>
        <v>2039</v>
      </c>
      <c r="Z135" s="347">
        <f t="shared" si="38"/>
        <v>2040</v>
      </c>
      <c r="AA135" s="347">
        <f t="shared" si="38"/>
        <v>2041</v>
      </c>
      <c r="AB135" s="347">
        <f t="shared" si="38"/>
        <v>2042</v>
      </c>
      <c r="AC135" s="347">
        <f t="shared" si="38"/>
        <v>2043</v>
      </c>
      <c r="AD135" s="347">
        <f t="shared" si="38"/>
        <v>2044</v>
      </c>
      <c r="AE135" s="347">
        <f t="shared" si="38"/>
        <v>2045</v>
      </c>
      <c r="AF135" s="347">
        <f t="shared" si="38"/>
        <v>2046</v>
      </c>
      <c r="AG135" s="347">
        <f t="shared" si="38"/>
        <v>2047</v>
      </c>
      <c r="AH135" s="347">
        <f t="shared" si="38"/>
        <v>2048</v>
      </c>
      <c r="AI135" s="347">
        <f t="shared" si="38"/>
        <v>2049</v>
      </c>
      <c r="AJ135" s="347">
        <f t="shared" si="38"/>
        <v>2050</v>
      </c>
      <c r="AK135" s="347">
        <f t="shared" si="38"/>
        <v>2051</v>
      </c>
      <c r="AL135" s="347">
        <f t="shared" si="38"/>
        <v>2052</v>
      </c>
      <c r="AM135" s="347">
        <f t="shared" si="38"/>
        <v>2053</v>
      </c>
      <c r="AN135" s="347">
        <f t="shared" si="38"/>
        <v>2054</v>
      </c>
      <c r="AO135" s="347">
        <f t="shared" si="38"/>
        <v>2055</v>
      </c>
      <c r="AP135" s="347">
        <f t="shared" si="38"/>
        <v>2056</v>
      </c>
      <c r="AQ135" s="347">
        <f t="shared" si="38"/>
        <v>2057</v>
      </c>
      <c r="AR135" s="347">
        <f t="shared" si="38"/>
        <v>2058</v>
      </c>
      <c r="AS135" s="347">
        <f t="shared" si="38"/>
        <v>2059</v>
      </c>
      <c r="AT135" s="347">
        <f t="shared" si="38"/>
        <v>2060</v>
      </c>
      <c r="AU135" s="347">
        <f t="shared" si="38"/>
        <v>2061</v>
      </c>
      <c r="AV135" s="347">
        <f t="shared" si="38"/>
        <v>2062</v>
      </c>
      <c r="AW135" s="347">
        <f t="shared" si="38"/>
        <v>2063</v>
      </c>
      <c r="AX135" s="347">
        <f t="shared" si="38"/>
        <v>2064</v>
      </c>
      <c r="AY135" s="347">
        <f t="shared" si="38"/>
        <v>2065</v>
      </c>
    </row>
    <row r="136" spans="1:71" ht="12.75" hidden="1" x14ac:dyDescent="0.2">
      <c r="A136" s="335" t="s">
        <v>599</v>
      </c>
      <c r="B136" s="347"/>
      <c r="C136" s="348">
        <v>5.8000000000000003E-2</v>
      </c>
      <c r="D136" s="348">
        <v>5.5E-2</v>
      </c>
      <c r="E136" s="349">
        <f t="shared" ref="E136:AY136" si="39">D136</f>
        <v>5.5E-2</v>
      </c>
      <c r="F136" s="349">
        <f t="shared" si="39"/>
        <v>5.5E-2</v>
      </c>
      <c r="G136" s="349">
        <f t="shared" si="39"/>
        <v>5.5E-2</v>
      </c>
      <c r="H136" s="349">
        <f t="shared" si="39"/>
        <v>5.5E-2</v>
      </c>
      <c r="I136" s="349">
        <f t="shared" si="39"/>
        <v>5.5E-2</v>
      </c>
      <c r="J136" s="349">
        <f t="shared" si="39"/>
        <v>5.5E-2</v>
      </c>
      <c r="K136" s="349">
        <f t="shared" si="39"/>
        <v>5.5E-2</v>
      </c>
      <c r="L136" s="349">
        <f t="shared" si="39"/>
        <v>5.5E-2</v>
      </c>
      <c r="M136" s="349">
        <f t="shared" si="39"/>
        <v>5.5E-2</v>
      </c>
      <c r="N136" s="349">
        <f t="shared" si="39"/>
        <v>5.5E-2</v>
      </c>
      <c r="O136" s="349">
        <f t="shared" si="39"/>
        <v>5.5E-2</v>
      </c>
      <c r="P136" s="349">
        <f t="shared" si="39"/>
        <v>5.5E-2</v>
      </c>
      <c r="Q136" s="349">
        <f t="shared" si="39"/>
        <v>5.5E-2</v>
      </c>
      <c r="R136" s="349">
        <f t="shared" si="39"/>
        <v>5.5E-2</v>
      </c>
      <c r="S136" s="349">
        <f t="shared" si="39"/>
        <v>5.5E-2</v>
      </c>
      <c r="T136" s="349">
        <f t="shared" si="39"/>
        <v>5.5E-2</v>
      </c>
      <c r="U136" s="349">
        <f t="shared" si="39"/>
        <v>5.5E-2</v>
      </c>
      <c r="V136" s="349">
        <f t="shared" si="39"/>
        <v>5.5E-2</v>
      </c>
      <c r="W136" s="349">
        <f t="shared" si="39"/>
        <v>5.5E-2</v>
      </c>
      <c r="X136" s="349">
        <f t="shared" si="39"/>
        <v>5.5E-2</v>
      </c>
      <c r="Y136" s="349">
        <f t="shared" si="39"/>
        <v>5.5E-2</v>
      </c>
      <c r="Z136" s="349">
        <f t="shared" si="39"/>
        <v>5.5E-2</v>
      </c>
      <c r="AA136" s="349">
        <f t="shared" si="39"/>
        <v>5.5E-2</v>
      </c>
      <c r="AB136" s="349">
        <f t="shared" si="39"/>
        <v>5.5E-2</v>
      </c>
      <c r="AC136" s="349">
        <f t="shared" si="39"/>
        <v>5.5E-2</v>
      </c>
      <c r="AD136" s="349">
        <f t="shared" si="39"/>
        <v>5.5E-2</v>
      </c>
      <c r="AE136" s="349">
        <f t="shared" si="39"/>
        <v>5.5E-2</v>
      </c>
      <c r="AF136" s="349">
        <f t="shared" si="39"/>
        <v>5.5E-2</v>
      </c>
      <c r="AG136" s="349">
        <f t="shared" si="39"/>
        <v>5.5E-2</v>
      </c>
      <c r="AH136" s="349">
        <f t="shared" si="39"/>
        <v>5.5E-2</v>
      </c>
      <c r="AI136" s="349">
        <f t="shared" si="39"/>
        <v>5.5E-2</v>
      </c>
      <c r="AJ136" s="349">
        <f t="shared" si="39"/>
        <v>5.5E-2</v>
      </c>
      <c r="AK136" s="349">
        <f t="shared" si="39"/>
        <v>5.5E-2</v>
      </c>
      <c r="AL136" s="349">
        <f t="shared" si="39"/>
        <v>5.5E-2</v>
      </c>
      <c r="AM136" s="349">
        <f t="shared" si="39"/>
        <v>5.5E-2</v>
      </c>
      <c r="AN136" s="349">
        <f t="shared" si="39"/>
        <v>5.5E-2</v>
      </c>
      <c r="AO136" s="349">
        <f t="shared" si="39"/>
        <v>5.5E-2</v>
      </c>
      <c r="AP136" s="349">
        <f t="shared" si="39"/>
        <v>5.5E-2</v>
      </c>
      <c r="AQ136" s="349">
        <f t="shared" si="39"/>
        <v>5.5E-2</v>
      </c>
      <c r="AR136" s="349">
        <f t="shared" si="39"/>
        <v>5.5E-2</v>
      </c>
      <c r="AS136" s="349">
        <f t="shared" si="39"/>
        <v>5.5E-2</v>
      </c>
      <c r="AT136" s="349">
        <f t="shared" si="39"/>
        <v>5.5E-2</v>
      </c>
      <c r="AU136" s="349">
        <f t="shared" si="39"/>
        <v>5.5E-2</v>
      </c>
      <c r="AV136" s="349">
        <f t="shared" si="39"/>
        <v>5.5E-2</v>
      </c>
      <c r="AW136" s="349">
        <f t="shared" si="39"/>
        <v>5.5E-2</v>
      </c>
      <c r="AX136" s="349">
        <f t="shared" si="39"/>
        <v>5.5E-2</v>
      </c>
      <c r="AY136" s="349">
        <f t="shared" si="39"/>
        <v>5.5E-2</v>
      </c>
    </row>
    <row r="137" spans="1:71" s="244" customFormat="1" ht="15" hidden="1" x14ac:dyDescent="0.2">
      <c r="A137" s="335" t="s">
        <v>600</v>
      </c>
      <c r="B137" s="350"/>
      <c r="C137" s="310">
        <f>(1+B137)*(1+C136)-1</f>
        <v>5.8000000000000052E-2</v>
      </c>
      <c r="D137" s="310">
        <f t="shared" ref="D137:AY137" si="40">(1+C137)*(1+D136)-1</f>
        <v>0.11619000000000002</v>
      </c>
      <c r="E137" s="310">
        <f t="shared" si="40"/>
        <v>0.17758045</v>
      </c>
      <c r="F137" s="310">
        <f t="shared" si="40"/>
        <v>0.24234737475000001</v>
      </c>
      <c r="G137" s="310">
        <f t="shared" si="40"/>
        <v>0.31067648036124984</v>
      </c>
      <c r="H137" s="310">
        <f t="shared" si="40"/>
        <v>0.38276368678111861</v>
      </c>
      <c r="I137" s="310">
        <f t="shared" si="40"/>
        <v>0.45881568955408003</v>
      </c>
      <c r="J137" s="310">
        <f t="shared" si="40"/>
        <v>0.53905055247955436</v>
      </c>
      <c r="K137" s="310">
        <f t="shared" si="40"/>
        <v>0.62369833286592979</v>
      </c>
      <c r="L137" s="310">
        <f t="shared" si="40"/>
        <v>0.71300174117355586</v>
      </c>
      <c r="M137" s="310">
        <f t="shared" si="40"/>
        <v>0.80721683693810142</v>
      </c>
      <c r="N137" s="310">
        <f t="shared" si="40"/>
        <v>0.90661376296969687</v>
      </c>
      <c r="O137" s="310">
        <f t="shared" si="40"/>
        <v>1.0114775199330301</v>
      </c>
      <c r="P137" s="310">
        <f t="shared" si="40"/>
        <v>1.1221087835293466</v>
      </c>
      <c r="Q137" s="310">
        <f t="shared" si="40"/>
        <v>1.2388247666234604</v>
      </c>
      <c r="R137" s="310">
        <f t="shared" si="40"/>
        <v>1.3619601287877505</v>
      </c>
      <c r="S137" s="310">
        <f t="shared" si="40"/>
        <v>1.4918679358710767</v>
      </c>
      <c r="T137" s="310">
        <f t="shared" si="40"/>
        <v>1.6289206723439857</v>
      </c>
      <c r="U137" s="310">
        <f t="shared" si="40"/>
        <v>1.7735113093229047</v>
      </c>
      <c r="V137" s="310">
        <f t="shared" si="40"/>
        <v>1.9260544313356642</v>
      </c>
      <c r="W137" s="310">
        <f t="shared" si="40"/>
        <v>2.0869874250591254</v>
      </c>
      <c r="X137" s="310">
        <f t="shared" si="40"/>
        <v>2.2567717334373771</v>
      </c>
      <c r="Y137" s="310">
        <f t="shared" si="40"/>
        <v>2.4358941787764326</v>
      </c>
      <c r="Z137" s="310">
        <f t="shared" si="40"/>
        <v>2.6248683586091359</v>
      </c>
      <c r="AA137" s="310">
        <f t="shared" si="40"/>
        <v>2.8242361183326383</v>
      </c>
      <c r="AB137" s="310">
        <f t="shared" si="40"/>
        <v>3.0345691048409336</v>
      </c>
      <c r="AC137" s="310">
        <f t="shared" si="40"/>
        <v>3.2564704056071845</v>
      </c>
      <c r="AD137" s="310">
        <f t="shared" si="40"/>
        <v>3.4905762779155793</v>
      </c>
      <c r="AE137" s="310">
        <f t="shared" si="40"/>
        <v>3.7375579732009356</v>
      </c>
      <c r="AF137" s="310">
        <f t="shared" si="40"/>
        <v>3.9981236617269866</v>
      </c>
      <c r="AG137" s="310">
        <f t="shared" si="40"/>
        <v>4.2730204631219708</v>
      </c>
      <c r="AH137" s="310">
        <f t="shared" si="40"/>
        <v>4.563036588593679</v>
      </c>
      <c r="AI137" s="310">
        <f t="shared" si="40"/>
        <v>4.8690036009663311</v>
      </c>
      <c r="AJ137" s="310">
        <f t="shared" si="40"/>
        <v>5.1917987990194794</v>
      </c>
      <c r="AK137" s="310">
        <f t="shared" si="40"/>
        <v>5.5323477329655502</v>
      </c>
      <c r="AL137" s="310">
        <f t="shared" si="40"/>
        <v>5.8916268582786548</v>
      </c>
      <c r="AM137" s="310">
        <f t="shared" si="40"/>
        <v>6.2706663354839804</v>
      </c>
      <c r="AN137" s="310">
        <f t="shared" si="40"/>
        <v>6.6705529839355986</v>
      </c>
      <c r="AO137" s="310">
        <f t="shared" si="40"/>
        <v>7.0924333980520569</v>
      </c>
      <c r="AP137" s="310">
        <f t="shared" si="40"/>
        <v>7.5375172349449198</v>
      </c>
      <c r="AQ137" s="310">
        <f t="shared" si="40"/>
        <v>8.0070806828668903</v>
      </c>
      <c r="AR137" s="310">
        <f t="shared" si="40"/>
        <v>8.5024701204245687</v>
      </c>
      <c r="AS137" s="310">
        <f t="shared" si="40"/>
        <v>9.0251059770479198</v>
      </c>
      <c r="AT137" s="310">
        <f t="shared" si="40"/>
        <v>9.5764868057855548</v>
      </c>
      <c r="AU137" s="310">
        <f t="shared" si="40"/>
        <v>10.15819358010376</v>
      </c>
      <c r="AV137" s="310">
        <f t="shared" si="40"/>
        <v>10.771894227009465</v>
      </c>
      <c r="AW137" s="310">
        <f>(1+AV137)*(1+AW136)-1</f>
        <v>11.419348409494985</v>
      </c>
      <c r="AX137" s="310">
        <f t="shared" si="40"/>
        <v>12.102412572017208</v>
      </c>
      <c r="AY137" s="310">
        <f t="shared" si="40"/>
        <v>12.823045263478154</v>
      </c>
    </row>
    <row r="138" spans="1:71" s="244" customFormat="1" hidden="1" x14ac:dyDescent="0.2">
      <c r="A138" s="292"/>
      <c r="B138" s="350"/>
      <c r="C138" s="351"/>
      <c r="D138" s="351"/>
      <c r="E138" s="351"/>
      <c r="F138" s="351"/>
      <c r="G138" s="351"/>
      <c r="H138" s="351"/>
      <c r="I138" s="351"/>
      <c r="J138" s="351"/>
      <c r="K138" s="351"/>
      <c r="L138" s="351"/>
      <c r="M138" s="351"/>
      <c r="N138" s="351"/>
      <c r="O138" s="351"/>
      <c r="P138" s="351"/>
      <c r="Q138" s="351"/>
      <c r="R138" s="351"/>
      <c r="S138" s="351"/>
      <c r="T138" s="351"/>
      <c r="U138" s="351"/>
      <c r="V138" s="351"/>
      <c r="W138" s="351"/>
      <c r="X138" s="351"/>
      <c r="Y138" s="351"/>
      <c r="Z138" s="351"/>
      <c r="AA138" s="351"/>
      <c r="AB138" s="351"/>
      <c r="AC138" s="351"/>
      <c r="AD138" s="351"/>
      <c r="AE138" s="351"/>
      <c r="AF138" s="351"/>
      <c r="AG138" s="351"/>
      <c r="AH138" s="351"/>
      <c r="AI138" s="351"/>
      <c r="AJ138" s="351"/>
      <c r="AK138" s="351"/>
      <c r="AL138" s="351"/>
      <c r="AM138" s="351"/>
      <c r="AN138" s="351"/>
      <c r="AO138" s="351"/>
      <c r="AP138" s="351"/>
      <c r="AQ138" s="204"/>
    </row>
    <row r="139" spans="1:71" ht="12.75" hidden="1" x14ac:dyDescent="0.2">
      <c r="A139" s="287"/>
      <c r="B139" s="347">
        <v>2016</v>
      </c>
      <c r="C139" s="347">
        <f>B139+1</f>
        <v>2017</v>
      </c>
      <c r="D139" s="347">
        <f t="shared" ref="D139:AY140" si="41">C139+1</f>
        <v>2018</v>
      </c>
      <c r="E139" s="347">
        <f t="shared" si="41"/>
        <v>2019</v>
      </c>
      <c r="F139" s="347">
        <f t="shared" si="41"/>
        <v>2020</v>
      </c>
      <c r="G139" s="347">
        <f t="shared" si="41"/>
        <v>2021</v>
      </c>
      <c r="H139" s="347">
        <f t="shared" si="41"/>
        <v>2022</v>
      </c>
      <c r="I139" s="347">
        <f t="shared" si="41"/>
        <v>2023</v>
      </c>
      <c r="J139" s="347">
        <f t="shared" si="41"/>
        <v>2024</v>
      </c>
      <c r="K139" s="347">
        <f t="shared" si="41"/>
        <v>2025</v>
      </c>
      <c r="L139" s="347">
        <f t="shared" si="41"/>
        <v>2026</v>
      </c>
      <c r="M139" s="347">
        <f t="shared" si="41"/>
        <v>2027</v>
      </c>
      <c r="N139" s="347">
        <f t="shared" si="41"/>
        <v>2028</v>
      </c>
      <c r="O139" s="347">
        <f t="shared" si="41"/>
        <v>2029</v>
      </c>
      <c r="P139" s="347">
        <f t="shared" si="41"/>
        <v>2030</v>
      </c>
      <c r="Q139" s="347">
        <f t="shared" si="41"/>
        <v>2031</v>
      </c>
      <c r="R139" s="347">
        <f t="shared" si="41"/>
        <v>2032</v>
      </c>
      <c r="S139" s="347">
        <f t="shared" si="41"/>
        <v>2033</v>
      </c>
      <c r="T139" s="347">
        <f t="shared" si="41"/>
        <v>2034</v>
      </c>
      <c r="U139" s="347">
        <f t="shared" si="41"/>
        <v>2035</v>
      </c>
      <c r="V139" s="347">
        <f t="shared" si="41"/>
        <v>2036</v>
      </c>
      <c r="W139" s="347">
        <f t="shared" si="41"/>
        <v>2037</v>
      </c>
      <c r="X139" s="347">
        <f t="shared" si="41"/>
        <v>2038</v>
      </c>
      <c r="Y139" s="347">
        <f t="shared" si="41"/>
        <v>2039</v>
      </c>
      <c r="Z139" s="347">
        <f t="shared" si="41"/>
        <v>2040</v>
      </c>
      <c r="AA139" s="347">
        <f t="shared" si="41"/>
        <v>2041</v>
      </c>
      <c r="AB139" s="347">
        <f t="shared" si="41"/>
        <v>2042</v>
      </c>
      <c r="AC139" s="347">
        <f t="shared" si="41"/>
        <v>2043</v>
      </c>
      <c r="AD139" s="347">
        <f t="shared" si="41"/>
        <v>2044</v>
      </c>
      <c r="AE139" s="347">
        <f t="shared" si="41"/>
        <v>2045</v>
      </c>
      <c r="AF139" s="347">
        <f t="shared" si="41"/>
        <v>2046</v>
      </c>
      <c r="AG139" s="347">
        <f t="shared" si="41"/>
        <v>2047</v>
      </c>
      <c r="AH139" s="347">
        <f t="shared" si="41"/>
        <v>2048</v>
      </c>
      <c r="AI139" s="347">
        <f t="shared" si="41"/>
        <v>2049</v>
      </c>
      <c r="AJ139" s="347">
        <f t="shared" si="41"/>
        <v>2050</v>
      </c>
      <c r="AK139" s="347">
        <f t="shared" si="41"/>
        <v>2051</v>
      </c>
      <c r="AL139" s="347">
        <f t="shared" si="41"/>
        <v>2052</v>
      </c>
      <c r="AM139" s="347">
        <f t="shared" si="41"/>
        <v>2053</v>
      </c>
      <c r="AN139" s="347">
        <f t="shared" si="41"/>
        <v>2054</v>
      </c>
      <c r="AO139" s="347">
        <f t="shared" si="41"/>
        <v>2055</v>
      </c>
      <c r="AP139" s="347">
        <f t="shared" si="41"/>
        <v>2056</v>
      </c>
      <c r="AQ139" s="347">
        <f t="shared" si="41"/>
        <v>2057</v>
      </c>
      <c r="AR139" s="347">
        <f t="shared" si="41"/>
        <v>2058</v>
      </c>
      <c r="AS139" s="347">
        <f t="shared" si="41"/>
        <v>2059</v>
      </c>
      <c r="AT139" s="347">
        <f t="shared" si="41"/>
        <v>2060</v>
      </c>
      <c r="AU139" s="347">
        <f t="shared" si="41"/>
        <v>2061</v>
      </c>
      <c r="AV139" s="347">
        <f t="shared" si="41"/>
        <v>2062</v>
      </c>
      <c r="AW139" s="347">
        <f t="shared" si="41"/>
        <v>2063</v>
      </c>
      <c r="AX139" s="347">
        <f t="shared" si="41"/>
        <v>2064</v>
      </c>
      <c r="AY139" s="347">
        <f t="shared" si="41"/>
        <v>2065</v>
      </c>
      <c r="AZ139" s="285"/>
      <c r="BA139" s="285"/>
      <c r="BB139" s="285"/>
      <c r="BC139" s="285"/>
      <c r="BD139" s="285"/>
      <c r="BE139" s="285"/>
      <c r="BF139" s="285"/>
      <c r="BG139" s="285"/>
      <c r="BH139" s="285"/>
      <c r="BI139" s="285"/>
      <c r="BJ139" s="285"/>
      <c r="BK139" s="285"/>
      <c r="BL139" s="285"/>
      <c r="BM139" s="285"/>
      <c r="BN139" s="285"/>
      <c r="BO139" s="285"/>
      <c r="BP139" s="285"/>
      <c r="BQ139" s="285"/>
      <c r="BR139" s="285"/>
      <c r="BS139" s="285"/>
    </row>
    <row r="140" spans="1:71" hidden="1" x14ac:dyDescent="0.2">
      <c r="A140" s="287"/>
      <c r="B140" s="352">
        <f>1</f>
        <v>1</v>
      </c>
      <c r="C140" s="352">
        <f t="shared" ref="C140" si="42">B140+1</f>
        <v>2</v>
      </c>
      <c r="D140" s="352">
        <f t="shared" si="41"/>
        <v>3</v>
      </c>
      <c r="E140" s="352">
        <f>D140+1</f>
        <v>4</v>
      </c>
      <c r="F140" s="352">
        <f t="shared" si="41"/>
        <v>5</v>
      </c>
      <c r="G140" s="352">
        <f t="shared" si="41"/>
        <v>6</v>
      </c>
      <c r="H140" s="352">
        <f t="shared" si="41"/>
        <v>7</v>
      </c>
      <c r="I140" s="352">
        <f t="shared" si="41"/>
        <v>8</v>
      </c>
      <c r="J140" s="352">
        <f t="shared" si="41"/>
        <v>9</v>
      </c>
      <c r="K140" s="352">
        <f t="shared" si="41"/>
        <v>10</v>
      </c>
      <c r="L140" s="352">
        <f t="shared" si="41"/>
        <v>11</v>
      </c>
      <c r="M140" s="352">
        <f t="shared" si="41"/>
        <v>12</v>
      </c>
      <c r="N140" s="352">
        <f t="shared" si="41"/>
        <v>13</v>
      </c>
      <c r="O140" s="352">
        <f t="shared" si="41"/>
        <v>14</v>
      </c>
      <c r="P140" s="352">
        <f t="shared" si="41"/>
        <v>15</v>
      </c>
      <c r="Q140" s="352">
        <f t="shared" si="41"/>
        <v>16</v>
      </c>
      <c r="R140" s="352">
        <f t="shared" si="41"/>
        <v>17</v>
      </c>
      <c r="S140" s="352">
        <f t="shared" si="41"/>
        <v>18</v>
      </c>
      <c r="T140" s="352">
        <f t="shared" si="41"/>
        <v>19</v>
      </c>
      <c r="U140" s="352">
        <f t="shared" si="41"/>
        <v>20</v>
      </c>
      <c r="V140" s="352">
        <f t="shared" si="41"/>
        <v>21</v>
      </c>
      <c r="W140" s="352">
        <f t="shared" si="41"/>
        <v>22</v>
      </c>
      <c r="X140" s="352">
        <f t="shared" si="41"/>
        <v>23</v>
      </c>
      <c r="Y140" s="352">
        <f t="shared" si="41"/>
        <v>24</v>
      </c>
      <c r="Z140" s="352">
        <f t="shared" si="41"/>
        <v>25</v>
      </c>
      <c r="AA140" s="352">
        <f t="shared" si="41"/>
        <v>26</v>
      </c>
      <c r="AB140" s="352">
        <f t="shared" si="41"/>
        <v>27</v>
      </c>
      <c r="AC140" s="352">
        <f t="shared" si="41"/>
        <v>28</v>
      </c>
      <c r="AD140" s="352">
        <f t="shared" si="41"/>
        <v>29</v>
      </c>
      <c r="AE140" s="352">
        <f t="shared" si="41"/>
        <v>30</v>
      </c>
      <c r="AF140" s="352">
        <f t="shared" si="41"/>
        <v>31</v>
      </c>
      <c r="AG140" s="352">
        <f t="shared" si="41"/>
        <v>32</v>
      </c>
      <c r="AH140" s="352">
        <f t="shared" si="41"/>
        <v>33</v>
      </c>
      <c r="AI140" s="352">
        <f t="shared" si="41"/>
        <v>34</v>
      </c>
      <c r="AJ140" s="352">
        <f t="shared" si="41"/>
        <v>35</v>
      </c>
      <c r="AK140" s="352">
        <f t="shared" si="41"/>
        <v>36</v>
      </c>
      <c r="AL140" s="352">
        <f t="shared" si="41"/>
        <v>37</v>
      </c>
      <c r="AM140" s="352">
        <f t="shared" si="41"/>
        <v>38</v>
      </c>
      <c r="AN140" s="352">
        <f t="shared" si="41"/>
        <v>39</v>
      </c>
      <c r="AO140" s="352">
        <f t="shared" si="41"/>
        <v>40</v>
      </c>
      <c r="AP140" s="352">
        <f>AO140+1</f>
        <v>41</v>
      </c>
      <c r="AQ140" s="352">
        <f t="shared" si="41"/>
        <v>42</v>
      </c>
      <c r="AR140" s="352">
        <f t="shared" si="41"/>
        <v>43</v>
      </c>
      <c r="AS140" s="352">
        <f t="shared" si="41"/>
        <v>44</v>
      </c>
      <c r="AT140" s="352">
        <f t="shared" si="41"/>
        <v>45</v>
      </c>
      <c r="AU140" s="352">
        <f t="shared" si="41"/>
        <v>46</v>
      </c>
      <c r="AV140" s="352">
        <f t="shared" si="41"/>
        <v>47</v>
      </c>
      <c r="AW140" s="352">
        <f t="shared" si="41"/>
        <v>48</v>
      </c>
      <c r="AX140" s="352">
        <f t="shared" si="41"/>
        <v>49</v>
      </c>
      <c r="AY140" s="352">
        <f t="shared" si="41"/>
        <v>50</v>
      </c>
      <c r="AZ140" s="285"/>
      <c r="BA140" s="285"/>
      <c r="BB140" s="285"/>
      <c r="BC140" s="285"/>
      <c r="BD140" s="285"/>
      <c r="BE140" s="285"/>
      <c r="BF140" s="285"/>
      <c r="BG140" s="285"/>
      <c r="BH140" s="285"/>
      <c r="BI140" s="285"/>
      <c r="BJ140" s="285"/>
      <c r="BK140" s="285"/>
      <c r="BL140" s="285"/>
      <c r="BM140" s="285"/>
      <c r="BN140" s="285"/>
      <c r="BO140" s="285"/>
      <c r="BP140" s="285"/>
      <c r="BQ140" s="285"/>
      <c r="BR140" s="285"/>
      <c r="BS140" s="285"/>
    </row>
    <row r="141" spans="1:71" ht="15" hidden="1" x14ac:dyDescent="0.2">
      <c r="A141" s="287"/>
      <c r="B141" s="353">
        <v>0.5</v>
      </c>
      <c r="C141" s="353">
        <f>AVERAGE(B140:C140)</f>
        <v>1.5</v>
      </c>
      <c r="D141" s="353">
        <f>AVERAGE(C140:D140)</f>
        <v>2.5</v>
      </c>
      <c r="E141" s="353">
        <f>AVERAGE(D140:E140)</f>
        <v>3.5</v>
      </c>
      <c r="F141" s="353">
        <f t="shared" ref="F141:AO141" si="43">AVERAGE(E140:F140)</f>
        <v>4.5</v>
      </c>
      <c r="G141" s="353">
        <f t="shared" si="43"/>
        <v>5.5</v>
      </c>
      <c r="H141" s="353">
        <f t="shared" si="43"/>
        <v>6.5</v>
      </c>
      <c r="I141" s="353">
        <f t="shared" si="43"/>
        <v>7.5</v>
      </c>
      <c r="J141" s="353">
        <f t="shared" si="43"/>
        <v>8.5</v>
      </c>
      <c r="K141" s="353">
        <f t="shared" si="43"/>
        <v>9.5</v>
      </c>
      <c r="L141" s="353">
        <f t="shared" si="43"/>
        <v>10.5</v>
      </c>
      <c r="M141" s="353">
        <f t="shared" si="43"/>
        <v>11.5</v>
      </c>
      <c r="N141" s="353">
        <f t="shared" si="43"/>
        <v>12.5</v>
      </c>
      <c r="O141" s="353">
        <f t="shared" si="43"/>
        <v>13.5</v>
      </c>
      <c r="P141" s="353">
        <f t="shared" si="43"/>
        <v>14.5</v>
      </c>
      <c r="Q141" s="353">
        <f t="shared" si="43"/>
        <v>15.5</v>
      </c>
      <c r="R141" s="353">
        <f t="shared" si="43"/>
        <v>16.5</v>
      </c>
      <c r="S141" s="353">
        <f t="shared" si="43"/>
        <v>17.5</v>
      </c>
      <c r="T141" s="353">
        <f t="shared" si="43"/>
        <v>18.5</v>
      </c>
      <c r="U141" s="353">
        <f t="shared" si="43"/>
        <v>19.5</v>
      </c>
      <c r="V141" s="353">
        <f t="shared" si="43"/>
        <v>20.5</v>
      </c>
      <c r="W141" s="353">
        <f t="shared" si="43"/>
        <v>21.5</v>
      </c>
      <c r="X141" s="353">
        <f t="shared" si="43"/>
        <v>22.5</v>
      </c>
      <c r="Y141" s="353">
        <f t="shared" si="43"/>
        <v>23.5</v>
      </c>
      <c r="Z141" s="353">
        <f t="shared" si="43"/>
        <v>24.5</v>
      </c>
      <c r="AA141" s="353">
        <f t="shared" si="43"/>
        <v>25.5</v>
      </c>
      <c r="AB141" s="353">
        <f t="shared" si="43"/>
        <v>26.5</v>
      </c>
      <c r="AC141" s="353">
        <f t="shared" si="43"/>
        <v>27.5</v>
      </c>
      <c r="AD141" s="353">
        <f t="shared" si="43"/>
        <v>28.5</v>
      </c>
      <c r="AE141" s="353">
        <f t="shared" si="43"/>
        <v>29.5</v>
      </c>
      <c r="AF141" s="353">
        <f t="shared" si="43"/>
        <v>30.5</v>
      </c>
      <c r="AG141" s="353">
        <f t="shared" si="43"/>
        <v>31.5</v>
      </c>
      <c r="AH141" s="353">
        <f t="shared" si="43"/>
        <v>32.5</v>
      </c>
      <c r="AI141" s="353">
        <f t="shared" si="43"/>
        <v>33.5</v>
      </c>
      <c r="AJ141" s="353">
        <f t="shared" si="43"/>
        <v>34.5</v>
      </c>
      <c r="AK141" s="353">
        <f t="shared" si="43"/>
        <v>35.5</v>
      </c>
      <c r="AL141" s="353">
        <f t="shared" si="43"/>
        <v>36.5</v>
      </c>
      <c r="AM141" s="353">
        <f t="shared" si="43"/>
        <v>37.5</v>
      </c>
      <c r="AN141" s="353">
        <f t="shared" si="43"/>
        <v>38.5</v>
      </c>
      <c r="AO141" s="353">
        <f t="shared" si="43"/>
        <v>39.5</v>
      </c>
      <c r="AP141" s="353">
        <f>AVERAGE(AO140:AP140)</f>
        <v>40.5</v>
      </c>
      <c r="AQ141" s="353">
        <f t="shared" ref="AQ141:AY141" si="44">AVERAGE(AP140:AQ140)</f>
        <v>41.5</v>
      </c>
      <c r="AR141" s="353">
        <f t="shared" si="44"/>
        <v>42.5</v>
      </c>
      <c r="AS141" s="353">
        <f t="shared" si="44"/>
        <v>43.5</v>
      </c>
      <c r="AT141" s="353">
        <f t="shared" si="44"/>
        <v>44.5</v>
      </c>
      <c r="AU141" s="353">
        <f t="shared" si="44"/>
        <v>45.5</v>
      </c>
      <c r="AV141" s="353">
        <f t="shared" si="44"/>
        <v>46.5</v>
      </c>
      <c r="AW141" s="353">
        <f t="shared" si="44"/>
        <v>47.5</v>
      </c>
      <c r="AX141" s="353">
        <f t="shared" si="44"/>
        <v>48.5</v>
      </c>
      <c r="AY141" s="353">
        <f t="shared" si="44"/>
        <v>49.5</v>
      </c>
      <c r="AZ141" s="285"/>
      <c r="BA141" s="285"/>
      <c r="BB141" s="285"/>
      <c r="BC141" s="285"/>
      <c r="BD141" s="285"/>
      <c r="BE141" s="285"/>
      <c r="BF141" s="285"/>
      <c r="BG141" s="285"/>
      <c r="BH141" s="285"/>
      <c r="BI141" s="285"/>
      <c r="BJ141" s="285"/>
      <c r="BK141" s="285"/>
      <c r="BL141" s="285"/>
      <c r="BM141" s="285"/>
      <c r="BN141" s="285"/>
      <c r="BO141" s="285"/>
      <c r="BP141" s="285"/>
      <c r="BQ141" s="285"/>
      <c r="BR141" s="285"/>
      <c r="BS141" s="285"/>
    </row>
    <row r="142" spans="1:71" ht="12.75" x14ac:dyDescent="0.2">
      <c r="A142" s="287"/>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row>
    <row r="143" spans="1:71" ht="12.75" x14ac:dyDescent="0.2">
      <c r="A143" s="287"/>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5"/>
      <c r="AC143" s="285"/>
      <c r="AD143" s="285"/>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c r="BE143" s="285"/>
      <c r="BF143" s="285"/>
      <c r="BG143" s="285"/>
      <c r="BH143" s="285"/>
      <c r="BI143" s="285"/>
      <c r="BJ143" s="285"/>
      <c r="BK143" s="285"/>
      <c r="BL143" s="285"/>
      <c r="BM143" s="285"/>
      <c r="BN143" s="285"/>
      <c r="BO143" s="285"/>
      <c r="BP143" s="285"/>
      <c r="BQ143" s="285"/>
      <c r="BR143" s="285"/>
      <c r="BS143" s="285"/>
    </row>
    <row r="144" spans="1:71" ht="12.75" x14ac:dyDescent="0.2">
      <c r="A144" s="287"/>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5"/>
      <c r="AC144" s="285"/>
      <c r="AD144" s="285"/>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c r="BE144" s="285"/>
      <c r="BF144" s="285"/>
      <c r="BG144" s="285"/>
      <c r="BH144" s="285"/>
      <c r="BI144" s="285"/>
      <c r="BJ144" s="285"/>
      <c r="BK144" s="285"/>
      <c r="BL144" s="285"/>
      <c r="BM144" s="285"/>
      <c r="BN144" s="285"/>
      <c r="BO144" s="285"/>
      <c r="BP144" s="285"/>
      <c r="BQ144" s="285"/>
      <c r="BR144" s="285"/>
      <c r="BS144" s="285"/>
    </row>
    <row r="145" spans="1:71" ht="12.75" x14ac:dyDescent="0.2">
      <c r="A145" s="287"/>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row>
    <row r="146" spans="1:71" ht="12.75" x14ac:dyDescent="0.2">
      <c r="A146" s="287"/>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row>
    <row r="147" spans="1:71" ht="12.75" x14ac:dyDescent="0.2">
      <c r="A147" s="287"/>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5"/>
      <c r="AC147" s="285"/>
      <c r="AD147" s="285"/>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c r="BE147" s="285"/>
      <c r="BF147" s="285"/>
      <c r="BG147" s="285"/>
      <c r="BH147" s="285"/>
      <c r="BI147" s="285"/>
      <c r="BJ147" s="285"/>
      <c r="BK147" s="285"/>
      <c r="BL147" s="285"/>
      <c r="BM147" s="285"/>
      <c r="BN147" s="285"/>
      <c r="BO147" s="285"/>
      <c r="BP147" s="285"/>
      <c r="BQ147" s="285"/>
      <c r="BR147" s="285"/>
      <c r="BS147" s="285"/>
    </row>
    <row r="148" spans="1:71" ht="12.75" x14ac:dyDescent="0.2">
      <c r="A148" s="287"/>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row>
    <row r="149" spans="1:71" ht="12.75" x14ac:dyDescent="0.2">
      <c r="A149" s="287"/>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5"/>
      <c r="AC149" s="285"/>
      <c r="AD149" s="285"/>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c r="BE149" s="285"/>
      <c r="BF149" s="285"/>
      <c r="BG149" s="285"/>
      <c r="BH149" s="285"/>
      <c r="BI149" s="285"/>
      <c r="BJ149" s="285"/>
      <c r="BK149" s="285"/>
      <c r="BL149" s="285"/>
      <c r="BM149" s="285"/>
      <c r="BN149" s="285"/>
      <c r="BO149" s="285"/>
      <c r="BP149" s="285"/>
      <c r="BQ149" s="285"/>
      <c r="BR149" s="285"/>
      <c r="BS149" s="285"/>
    </row>
    <row r="150" spans="1:71" ht="12.75" x14ac:dyDescent="0.2">
      <c r="A150" s="287"/>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5"/>
      <c r="AC150" s="285"/>
      <c r="AD150" s="285"/>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c r="BE150" s="285"/>
      <c r="BF150" s="285"/>
      <c r="BG150" s="285"/>
      <c r="BH150" s="285"/>
      <c r="BI150" s="285"/>
      <c r="BJ150" s="285"/>
      <c r="BK150" s="285"/>
      <c r="BL150" s="285"/>
      <c r="BM150" s="285"/>
      <c r="BN150" s="285"/>
      <c r="BO150" s="285"/>
      <c r="BP150" s="285"/>
      <c r="BQ150" s="285"/>
      <c r="BR150" s="285"/>
      <c r="BS150" s="285"/>
    </row>
    <row r="151" spans="1:71" ht="12.75" x14ac:dyDescent="0.2">
      <c r="A151" s="287"/>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5"/>
      <c r="AC151" s="285"/>
      <c r="AD151" s="285"/>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c r="BE151" s="285"/>
      <c r="BF151" s="285"/>
      <c r="BG151" s="285"/>
      <c r="BH151" s="285"/>
      <c r="BI151" s="285"/>
      <c r="BJ151" s="285"/>
      <c r="BK151" s="285"/>
      <c r="BL151" s="285"/>
      <c r="BM151" s="285"/>
      <c r="BN151" s="285"/>
      <c r="BO151" s="285"/>
      <c r="BP151" s="285"/>
      <c r="BQ151" s="285"/>
      <c r="BR151" s="285"/>
      <c r="BS151" s="285"/>
    </row>
    <row r="152" spans="1:71" ht="12.75" x14ac:dyDescent="0.2">
      <c r="A152" s="287"/>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5"/>
      <c r="AC152" s="285"/>
      <c r="AD152" s="285"/>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c r="BE152" s="285"/>
      <c r="BF152" s="285"/>
      <c r="BG152" s="285"/>
      <c r="BH152" s="285"/>
      <c r="BI152" s="285"/>
      <c r="BJ152" s="285"/>
      <c r="BK152" s="285"/>
      <c r="BL152" s="285"/>
      <c r="BM152" s="285"/>
      <c r="BN152" s="285"/>
      <c r="BO152" s="285"/>
      <c r="BP152" s="285"/>
      <c r="BQ152" s="285"/>
      <c r="BR152" s="285"/>
      <c r="BS152" s="285"/>
    </row>
    <row r="153" spans="1:71" ht="12.75" x14ac:dyDescent="0.2">
      <c r="A153" s="287"/>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5"/>
      <c r="AC153" s="285"/>
      <c r="AD153" s="285"/>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c r="BE153" s="285"/>
      <c r="BF153" s="285"/>
      <c r="BG153" s="285"/>
      <c r="BH153" s="285"/>
      <c r="BI153" s="285"/>
      <c r="BJ153" s="285"/>
      <c r="BK153" s="285"/>
      <c r="BL153" s="285"/>
      <c r="BM153" s="285"/>
      <c r="BN153" s="285"/>
      <c r="BO153" s="285"/>
      <c r="BP153" s="285"/>
      <c r="BQ153" s="285"/>
      <c r="BR153" s="285"/>
      <c r="BS153" s="285"/>
    </row>
    <row r="154" spans="1:71" ht="12.75" x14ac:dyDescent="0.2">
      <c r="A154" s="287"/>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285"/>
      <c r="AD154" s="285"/>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285"/>
      <c r="BF154" s="285"/>
      <c r="BG154" s="285"/>
      <c r="BH154" s="285"/>
      <c r="BI154" s="285"/>
      <c r="BJ154" s="285"/>
      <c r="BK154" s="285"/>
      <c r="BL154" s="285"/>
      <c r="BM154" s="285"/>
      <c r="BN154" s="285"/>
      <c r="BO154" s="285"/>
      <c r="BP154" s="285"/>
      <c r="BQ154" s="285"/>
      <c r="BR154" s="285"/>
      <c r="BS154" s="285"/>
    </row>
    <row r="155" spans="1:71" ht="12.75" x14ac:dyDescent="0.2">
      <c r="A155" s="287"/>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5"/>
      <c r="AC155" s="285"/>
      <c r="AD155" s="285"/>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c r="BE155" s="285"/>
      <c r="BF155" s="285"/>
      <c r="BG155" s="285"/>
      <c r="BH155" s="285"/>
      <c r="BI155" s="285"/>
      <c r="BJ155" s="285"/>
      <c r="BK155" s="285"/>
      <c r="BL155" s="285"/>
      <c r="BM155" s="285"/>
      <c r="BN155" s="285"/>
      <c r="BO155" s="285"/>
      <c r="BP155" s="285"/>
      <c r="BQ155" s="285"/>
      <c r="BR155" s="285"/>
      <c r="BS155" s="285"/>
    </row>
    <row r="156" spans="1:71" ht="12.75" x14ac:dyDescent="0.2">
      <c r="A156" s="286"/>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6"/>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6"/>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6"/>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6"/>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6"/>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6"/>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6"/>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6"/>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6"/>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6"/>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6"/>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6"/>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6"/>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6"/>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6"/>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6"/>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6"/>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6"/>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6"/>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6"/>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6"/>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6"/>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6"/>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6"/>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6"/>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6"/>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6"/>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6"/>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6"/>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6"/>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6"/>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6"/>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6"/>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6"/>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6"/>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6"/>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6"/>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6"/>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6"/>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6"/>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6"/>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6"/>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6"/>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6"/>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6"/>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6"/>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6"/>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6"/>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6"/>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6"/>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6"/>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6"/>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63" t="str">
        <f>'2. паспорт  ТП'!A4:S4</f>
        <v>Год раскрытия информации: 2016 год</v>
      </c>
      <c r="B5" s="363"/>
      <c r="C5" s="363"/>
      <c r="D5" s="363"/>
      <c r="E5" s="363"/>
      <c r="F5" s="363"/>
      <c r="G5" s="363"/>
      <c r="H5" s="363"/>
      <c r="I5" s="363"/>
      <c r="J5" s="363"/>
      <c r="K5" s="363"/>
      <c r="L5" s="363"/>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ht="18.75" x14ac:dyDescent="0.3">
      <c r="K6" s="15"/>
    </row>
    <row r="7" spans="1:44" ht="18.75" x14ac:dyDescent="0.25">
      <c r="A7" s="367" t="s">
        <v>10</v>
      </c>
      <c r="B7" s="367"/>
      <c r="C7" s="367"/>
      <c r="D7" s="367"/>
      <c r="E7" s="367"/>
      <c r="F7" s="367"/>
      <c r="G7" s="367"/>
      <c r="H7" s="367"/>
      <c r="I7" s="367"/>
      <c r="J7" s="367"/>
      <c r="K7" s="367"/>
      <c r="L7" s="367"/>
    </row>
    <row r="8" spans="1:44" ht="18.75" x14ac:dyDescent="0.25">
      <c r="A8" s="367"/>
      <c r="B8" s="367"/>
      <c r="C8" s="367"/>
      <c r="D8" s="367"/>
      <c r="E8" s="367"/>
      <c r="F8" s="367"/>
      <c r="G8" s="367"/>
      <c r="H8" s="367"/>
      <c r="I8" s="367"/>
      <c r="J8" s="367"/>
      <c r="K8" s="367"/>
      <c r="L8" s="367"/>
    </row>
    <row r="9" spans="1:44" x14ac:dyDescent="0.25">
      <c r="A9" s="395" t="str">
        <f>'1. паспорт местоположение'!A9:C9</f>
        <v>Акционерное общество "Янтарьэнерго" ДЗО  ПАО "Россети"</v>
      </c>
      <c r="B9" s="395"/>
      <c r="C9" s="395"/>
      <c r="D9" s="395"/>
      <c r="E9" s="395"/>
      <c r="F9" s="395"/>
      <c r="G9" s="395"/>
      <c r="H9" s="395"/>
      <c r="I9" s="395"/>
      <c r="J9" s="395"/>
      <c r="K9" s="395"/>
      <c r="L9" s="395"/>
    </row>
    <row r="10" spans="1:44" x14ac:dyDescent="0.25">
      <c r="A10" s="364" t="s">
        <v>9</v>
      </c>
      <c r="B10" s="364"/>
      <c r="C10" s="364"/>
      <c r="D10" s="364"/>
      <c r="E10" s="364"/>
      <c r="F10" s="364"/>
      <c r="G10" s="364"/>
      <c r="H10" s="364"/>
      <c r="I10" s="364"/>
      <c r="J10" s="364"/>
      <c r="K10" s="364"/>
      <c r="L10" s="364"/>
    </row>
    <row r="11" spans="1:44" ht="18.75" x14ac:dyDescent="0.25">
      <c r="A11" s="367"/>
      <c r="B11" s="367"/>
      <c r="C11" s="367"/>
      <c r="D11" s="367"/>
      <c r="E11" s="367"/>
      <c r="F11" s="367"/>
      <c r="G11" s="367"/>
      <c r="H11" s="367"/>
      <c r="I11" s="367"/>
      <c r="J11" s="367"/>
      <c r="K11" s="367"/>
      <c r="L11" s="367"/>
    </row>
    <row r="12" spans="1:44" x14ac:dyDescent="0.25">
      <c r="A12" s="395" t="str">
        <f>'1. паспорт местоположение'!A12:C12</f>
        <v>G_3051</v>
      </c>
      <c r="B12" s="395"/>
      <c r="C12" s="395"/>
      <c r="D12" s="395"/>
      <c r="E12" s="395"/>
      <c r="F12" s="395"/>
      <c r="G12" s="395"/>
      <c r="H12" s="395"/>
      <c r="I12" s="395"/>
      <c r="J12" s="395"/>
      <c r="K12" s="395"/>
      <c r="L12" s="395"/>
    </row>
    <row r="13" spans="1:44" x14ac:dyDescent="0.25">
      <c r="A13" s="364" t="s">
        <v>8</v>
      </c>
      <c r="B13" s="364"/>
      <c r="C13" s="364"/>
      <c r="D13" s="364"/>
      <c r="E13" s="364"/>
      <c r="F13" s="364"/>
      <c r="G13" s="364"/>
      <c r="H13" s="364"/>
      <c r="I13" s="364"/>
      <c r="J13" s="364"/>
      <c r="K13" s="364"/>
      <c r="L13" s="364"/>
    </row>
    <row r="14" spans="1:44" ht="18.75" x14ac:dyDescent="0.25">
      <c r="A14" s="399"/>
      <c r="B14" s="399"/>
      <c r="C14" s="399"/>
      <c r="D14" s="399"/>
      <c r="E14" s="399"/>
      <c r="F14" s="399"/>
      <c r="G14" s="399"/>
      <c r="H14" s="399"/>
      <c r="I14" s="399"/>
      <c r="J14" s="399"/>
      <c r="K14" s="399"/>
      <c r="L14" s="399"/>
    </row>
    <row r="15" spans="1:44" x14ac:dyDescent="0.25">
      <c r="A15" s="395" t="str">
        <f>'1. паспорт местоположение'!A15</f>
        <v>Строительство КТПн 10/0.4 кВ в п.Б.Исаково, двух КЛ 10 кВ от КТПн 10/0.4 кВ до КТП 10/0.4 кВ (новой, ООО "Глория" по пр.Московский - ул.Кутаисская) в г.Калининграде</v>
      </c>
      <c r="B15" s="395"/>
      <c r="C15" s="395"/>
      <c r="D15" s="395"/>
      <c r="E15" s="395"/>
      <c r="F15" s="395"/>
      <c r="G15" s="395"/>
      <c r="H15" s="395"/>
      <c r="I15" s="395"/>
      <c r="J15" s="395"/>
      <c r="K15" s="395"/>
      <c r="L15" s="395"/>
    </row>
    <row r="16" spans="1:44" x14ac:dyDescent="0.25">
      <c r="A16" s="364" t="s">
        <v>7</v>
      </c>
      <c r="B16" s="364"/>
      <c r="C16" s="364"/>
      <c r="D16" s="364"/>
      <c r="E16" s="364"/>
      <c r="F16" s="364"/>
      <c r="G16" s="364"/>
      <c r="H16" s="364"/>
      <c r="I16" s="364"/>
      <c r="J16" s="364"/>
      <c r="K16" s="364"/>
      <c r="L16" s="364"/>
    </row>
    <row r="17" spans="1:12" ht="15.75" customHeight="1" x14ac:dyDescent="0.25">
      <c r="L17" s="114"/>
    </row>
    <row r="18" spans="1:12" x14ac:dyDescent="0.25">
      <c r="K18" s="113"/>
    </row>
    <row r="19" spans="1:12" ht="15.75" customHeight="1" x14ac:dyDescent="0.25">
      <c r="A19" s="452" t="s">
        <v>518</v>
      </c>
      <c r="B19" s="452"/>
      <c r="C19" s="452"/>
      <c r="D19" s="452"/>
      <c r="E19" s="452"/>
      <c r="F19" s="452"/>
      <c r="G19" s="452"/>
      <c r="H19" s="452"/>
      <c r="I19" s="452"/>
      <c r="J19" s="452"/>
      <c r="K19" s="452"/>
      <c r="L19" s="452"/>
    </row>
    <row r="20" spans="1:12" x14ac:dyDescent="0.25">
      <c r="A20" s="76"/>
      <c r="B20" s="76"/>
      <c r="C20" s="112"/>
      <c r="D20" s="112"/>
      <c r="E20" s="112"/>
      <c r="F20" s="112"/>
      <c r="G20" s="112"/>
      <c r="H20" s="112"/>
      <c r="I20" s="112"/>
      <c r="J20" s="112"/>
      <c r="K20" s="112"/>
      <c r="L20" s="112"/>
    </row>
    <row r="21" spans="1:12" ht="28.5" customHeight="1" x14ac:dyDescent="0.25">
      <c r="A21" s="453" t="s">
        <v>235</v>
      </c>
      <c r="B21" s="453" t="s">
        <v>234</v>
      </c>
      <c r="C21" s="459" t="s">
        <v>448</v>
      </c>
      <c r="D21" s="459"/>
      <c r="E21" s="459"/>
      <c r="F21" s="459"/>
      <c r="G21" s="459"/>
      <c r="H21" s="459"/>
      <c r="I21" s="454" t="s">
        <v>233</v>
      </c>
      <c r="J21" s="456" t="s">
        <v>450</v>
      </c>
      <c r="K21" s="453" t="s">
        <v>232</v>
      </c>
      <c r="L21" s="455" t="s">
        <v>449</v>
      </c>
    </row>
    <row r="22" spans="1:12" ht="58.5" customHeight="1" x14ac:dyDescent="0.25">
      <c r="A22" s="453"/>
      <c r="B22" s="453"/>
      <c r="C22" s="460" t="s">
        <v>3</v>
      </c>
      <c r="D22" s="460"/>
      <c r="E22" s="170"/>
      <c r="F22" s="171"/>
      <c r="G22" s="461" t="s">
        <v>2</v>
      </c>
      <c r="H22" s="462"/>
      <c r="I22" s="454"/>
      <c r="J22" s="457"/>
      <c r="K22" s="453"/>
      <c r="L22" s="455"/>
    </row>
    <row r="23" spans="1:12" ht="47.25" x14ac:dyDescent="0.25">
      <c r="A23" s="453"/>
      <c r="B23" s="453"/>
      <c r="C23" s="111" t="s">
        <v>231</v>
      </c>
      <c r="D23" s="111" t="s">
        <v>230</v>
      </c>
      <c r="E23" s="111" t="s">
        <v>231</v>
      </c>
      <c r="F23" s="111" t="s">
        <v>230</v>
      </c>
      <c r="G23" s="111" t="s">
        <v>231</v>
      </c>
      <c r="H23" s="111" t="s">
        <v>230</v>
      </c>
      <c r="I23" s="454"/>
      <c r="J23" s="458"/>
      <c r="K23" s="453"/>
      <c r="L23" s="455"/>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229</v>
      </c>
      <c r="C25" s="104"/>
      <c r="D25" s="109"/>
      <c r="E25" s="109"/>
      <c r="F25" s="109"/>
      <c r="G25" s="109"/>
      <c r="H25" s="109"/>
      <c r="I25" s="109"/>
      <c r="J25" s="109"/>
      <c r="K25" s="100"/>
      <c r="L25" s="123"/>
    </row>
    <row r="26" spans="1:12" ht="21.75" customHeight="1" x14ac:dyDescent="0.25">
      <c r="A26" s="103" t="s">
        <v>228</v>
      </c>
      <c r="B26" s="110" t="s">
        <v>455</v>
      </c>
      <c r="C26" s="101"/>
      <c r="D26" s="109"/>
      <c r="E26" s="109"/>
      <c r="F26" s="109"/>
      <c r="G26" s="109"/>
      <c r="H26" s="109"/>
      <c r="I26" s="109"/>
      <c r="J26" s="109"/>
      <c r="K26" s="100"/>
      <c r="L26" s="100"/>
    </row>
    <row r="27" spans="1:12" s="79" customFormat="1" ht="39" customHeight="1" x14ac:dyDescent="0.25">
      <c r="A27" s="103" t="s">
        <v>227</v>
      </c>
      <c r="B27" s="110" t="s">
        <v>457</v>
      </c>
      <c r="C27" s="101"/>
      <c r="D27" s="109"/>
      <c r="E27" s="109"/>
      <c r="F27" s="109"/>
      <c r="G27" s="109"/>
      <c r="H27" s="109"/>
      <c r="I27" s="109"/>
      <c r="J27" s="109"/>
      <c r="K27" s="100"/>
      <c r="L27" s="100"/>
    </row>
    <row r="28" spans="1:12" s="79" customFormat="1" ht="70.5" customHeight="1" x14ac:dyDescent="0.25">
      <c r="A28" s="103" t="s">
        <v>456</v>
      </c>
      <c r="B28" s="110" t="s">
        <v>461</v>
      </c>
      <c r="C28" s="101"/>
      <c r="D28" s="109"/>
      <c r="E28" s="109"/>
      <c r="F28" s="109"/>
      <c r="G28" s="109"/>
      <c r="H28" s="109"/>
      <c r="I28" s="109"/>
      <c r="J28" s="109"/>
      <c r="K28" s="100"/>
      <c r="L28" s="100"/>
    </row>
    <row r="29" spans="1:12" s="79" customFormat="1" ht="54" customHeight="1" x14ac:dyDescent="0.25">
      <c r="A29" s="103" t="s">
        <v>226</v>
      </c>
      <c r="B29" s="110" t="s">
        <v>460</v>
      </c>
      <c r="C29" s="101"/>
      <c r="D29" s="109"/>
      <c r="E29" s="109"/>
      <c r="F29" s="109"/>
      <c r="G29" s="109"/>
      <c r="H29" s="109"/>
      <c r="I29" s="109"/>
      <c r="J29" s="109"/>
      <c r="K29" s="100"/>
      <c r="L29" s="100"/>
    </row>
    <row r="30" spans="1:12" s="79" customFormat="1" ht="42" customHeight="1" x14ac:dyDescent="0.25">
      <c r="A30" s="103" t="s">
        <v>225</v>
      </c>
      <c r="B30" s="110" t="s">
        <v>462</v>
      </c>
      <c r="C30" s="101"/>
      <c r="D30" s="109"/>
      <c r="E30" s="109"/>
      <c r="F30" s="109"/>
      <c r="G30" s="109"/>
      <c r="H30" s="109"/>
      <c r="I30" s="109"/>
      <c r="J30" s="109"/>
      <c r="K30" s="100"/>
      <c r="L30" s="100"/>
    </row>
    <row r="31" spans="1:12" s="79" customFormat="1" ht="37.5" customHeight="1" x14ac:dyDescent="0.25">
      <c r="A31" s="103" t="s">
        <v>224</v>
      </c>
      <c r="B31" s="102" t="s">
        <v>458</v>
      </c>
      <c r="C31" s="101"/>
      <c r="D31" s="109"/>
      <c r="E31" s="109"/>
      <c r="F31" s="109"/>
      <c r="G31" s="109"/>
      <c r="H31" s="109"/>
      <c r="I31" s="109"/>
      <c r="J31" s="109"/>
      <c r="K31" s="100"/>
      <c r="L31" s="100"/>
    </row>
    <row r="32" spans="1:12" s="79" customFormat="1" ht="31.5" x14ac:dyDescent="0.25">
      <c r="A32" s="103" t="s">
        <v>222</v>
      </c>
      <c r="B32" s="102" t="s">
        <v>463</v>
      </c>
      <c r="C32" s="101"/>
      <c r="D32" s="109"/>
      <c r="E32" s="109"/>
      <c r="F32" s="109"/>
      <c r="G32" s="109"/>
      <c r="H32" s="109"/>
      <c r="I32" s="109"/>
      <c r="J32" s="109"/>
      <c r="K32" s="100"/>
      <c r="L32" s="100"/>
    </row>
    <row r="33" spans="1:12" s="79" customFormat="1" ht="37.5" customHeight="1" x14ac:dyDescent="0.25">
      <c r="A33" s="103" t="s">
        <v>474</v>
      </c>
      <c r="B33" s="102" t="s">
        <v>387</v>
      </c>
      <c r="C33" s="101"/>
      <c r="D33" s="109"/>
      <c r="E33" s="109"/>
      <c r="F33" s="109"/>
      <c r="G33" s="109"/>
      <c r="H33" s="109"/>
      <c r="I33" s="109"/>
      <c r="J33" s="109"/>
      <c r="K33" s="100"/>
      <c r="L33" s="100"/>
    </row>
    <row r="34" spans="1:12" s="79" customFormat="1" ht="47.25" customHeight="1" x14ac:dyDescent="0.25">
      <c r="A34" s="103" t="s">
        <v>475</v>
      </c>
      <c r="B34" s="102" t="s">
        <v>467</v>
      </c>
      <c r="C34" s="101"/>
      <c r="D34" s="108"/>
      <c r="E34" s="108"/>
      <c r="F34" s="108"/>
      <c r="G34" s="108"/>
      <c r="H34" s="108"/>
      <c r="I34" s="108"/>
      <c r="J34" s="108"/>
      <c r="K34" s="108"/>
      <c r="L34" s="100"/>
    </row>
    <row r="35" spans="1:12" s="79" customFormat="1" ht="49.5" customHeight="1" x14ac:dyDescent="0.25">
      <c r="A35" s="103" t="s">
        <v>476</v>
      </c>
      <c r="B35" s="102" t="s">
        <v>223</v>
      </c>
      <c r="C35" s="101"/>
      <c r="D35" s="108"/>
      <c r="E35" s="108"/>
      <c r="F35" s="108"/>
      <c r="G35" s="108"/>
      <c r="H35" s="108"/>
      <c r="I35" s="108"/>
      <c r="J35" s="108"/>
      <c r="K35" s="108"/>
      <c r="L35" s="100"/>
    </row>
    <row r="36" spans="1:12" ht="37.5" customHeight="1" x14ac:dyDescent="0.25">
      <c r="A36" s="103" t="s">
        <v>477</v>
      </c>
      <c r="B36" s="102" t="s">
        <v>459</v>
      </c>
      <c r="C36" s="101"/>
      <c r="D36" s="107"/>
      <c r="E36" s="107"/>
      <c r="F36" s="106"/>
      <c r="G36" s="106"/>
      <c r="H36" s="106"/>
      <c r="I36" s="105"/>
      <c r="J36" s="105"/>
      <c r="K36" s="100"/>
      <c r="L36" s="100"/>
    </row>
    <row r="37" spans="1:12" x14ac:dyDescent="0.25">
      <c r="A37" s="103" t="s">
        <v>478</v>
      </c>
      <c r="B37" s="102" t="s">
        <v>221</v>
      </c>
      <c r="C37" s="101"/>
      <c r="D37" s="107"/>
      <c r="E37" s="107"/>
      <c r="F37" s="106"/>
      <c r="G37" s="106"/>
      <c r="H37" s="106"/>
      <c r="I37" s="105"/>
      <c r="J37" s="105"/>
      <c r="K37" s="100"/>
      <c r="L37" s="100"/>
    </row>
    <row r="38" spans="1:12" x14ac:dyDescent="0.25">
      <c r="A38" s="103" t="s">
        <v>479</v>
      </c>
      <c r="B38" s="104" t="s">
        <v>220</v>
      </c>
      <c r="C38" s="101"/>
      <c r="D38" s="100"/>
      <c r="E38" s="100"/>
      <c r="F38" s="100"/>
      <c r="G38" s="100"/>
      <c r="H38" s="100"/>
      <c r="I38" s="100"/>
      <c r="J38" s="100"/>
      <c r="K38" s="100"/>
      <c r="L38" s="100"/>
    </row>
    <row r="39" spans="1:12" ht="63" x14ac:dyDescent="0.25">
      <c r="A39" s="103">
        <v>2</v>
      </c>
      <c r="B39" s="102" t="s">
        <v>464</v>
      </c>
      <c r="C39" s="104"/>
      <c r="D39" s="100"/>
      <c r="E39" s="100"/>
      <c r="F39" s="100"/>
      <c r="G39" s="100"/>
      <c r="H39" s="100"/>
      <c r="I39" s="100"/>
      <c r="J39" s="100"/>
      <c r="K39" s="100"/>
      <c r="L39" s="100"/>
    </row>
    <row r="40" spans="1:12" ht="33.75" customHeight="1" x14ac:dyDescent="0.25">
      <c r="A40" s="103" t="s">
        <v>219</v>
      </c>
      <c r="B40" s="102" t="s">
        <v>466</v>
      </c>
      <c r="C40" s="101"/>
      <c r="D40" s="100"/>
      <c r="E40" s="100"/>
      <c r="F40" s="100"/>
      <c r="G40" s="100"/>
      <c r="H40" s="100"/>
      <c r="I40" s="100"/>
      <c r="J40" s="100"/>
      <c r="K40" s="100"/>
      <c r="L40" s="100"/>
    </row>
    <row r="41" spans="1:12" ht="63" customHeight="1" x14ac:dyDescent="0.25">
      <c r="A41" s="103" t="s">
        <v>218</v>
      </c>
      <c r="B41" s="104" t="s">
        <v>549</v>
      </c>
      <c r="C41" s="101"/>
      <c r="D41" s="100"/>
      <c r="E41" s="100"/>
      <c r="F41" s="100"/>
      <c r="G41" s="100"/>
      <c r="H41" s="100"/>
      <c r="I41" s="100"/>
      <c r="J41" s="100"/>
      <c r="K41" s="100"/>
      <c r="L41" s="100"/>
    </row>
    <row r="42" spans="1:12" ht="58.5" customHeight="1" x14ac:dyDescent="0.25">
      <c r="A42" s="103">
        <v>3</v>
      </c>
      <c r="B42" s="102" t="s">
        <v>465</v>
      </c>
      <c r="C42" s="104"/>
      <c r="D42" s="100"/>
      <c r="E42" s="100"/>
      <c r="F42" s="100"/>
      <c r="G42" s="100"/>
      <c r="H42" s="100"/>
      <c r="I42" s="100"/>
      <c r="J42" s="100"/>
      <c r="K42" s="100"/>
      <c r="L42" s="100"/>
    </row>
    <row r="43" spans="1:12" ht="34.5" customHeight="1" x14ac:dyDescent="0.25">
      <c r="A43" s="103" t="s">
        <v>217</v>
      </c>
      <c r="B43" s="102" t="s">
        <v>215</v>
      </c>
      <c r="C43" s="101"/>
      <c r="D43" s="100"/>
      <c r="E43" s="100"/>
      <c r="F43" s="100"/>
      <c r="G43" s="100"/>
      <c r="H43" s="100"/>
      <c r="I43" s="100"/>
      <c r="J43" s="100"/>
      <c r="K43" s="100"/>
      <c r="L43" s="100"/>
    </row>
    <row r="44" spans="1:12" ht="24.75" customHeight="1" x14ac:dyDescent="0.25">
      <c r="A44" s="103" t="s">
        <v>216</v>
      </c>
      <c r="B44" s="102" t="s">
        <v>213</v>
      </c>
      <c r="C44" s="101"/>
      <c r="D44" s="100"/>
      <c r="E44" s="100"/>
      <c r="F44" s="100"/>
      <c r="G44" s="100"/>
      <c r="H44" s="100"/>
      <c r="I44" s="100"/>
      <c r="J44" s="100"/>
      <c r="K44" s="100"/>
      <c r="L44" s="100"/>
    </row>
    <row r="45" spans="1:12" ht="90.75" customHeight="1" x14ac:dyDescent="0.25">
      <c r="A45" s="103" t="s">
        <v>214</v>
      </c>
      <c r="B45" s="102" t="s">
        <v>470</v>
      </c>
      <c r="C45" s="101"/>
      <c r="D45" s="100"/>
      <c r="E45" s="100"/>
      <c r="F45" s="100"/>
      <c r="G45" s="100"/>
      <c r="H45" s="100"/>
      <c r="I45" s="100"/>
      <c r="J45" s="100"/>
      <c r="K45" s="100"/>
      <c r="L45" s="100"/>
    </row>
    <row r="46" spans="1:12" ht="167.25" customHeight="1" x14ac:dyDescent="0.25">
      <c r="A46" s="103" t="s">
        <v>212</v>
      </c>
      <c r="B46" s="102" t="s">
        <v>468</v>
      </c>
      <c r="C46" s="101"/>
      <c r="D46" s="100"/>
      <c r="E46" s="100"/>
      <c r="F46" s="100"/>
      <c r="G46" s="100"/>
      <c r="H46" s="100"/>
      <c r="I46" s="100"/>
      <c r="J46" s="100"/>
      <c r="K46" s="100"/>
      <c r="L46" s="100"/>
    </row>
    <row r="47" spans="1:12" ht="30.75" customHeight="1" x14ac:dyDescent="0.25">
      <c r="A47" s="103" t="s">
        <v>210</v>
      </c>
      <c r="B47" s="102" t="s">
        <v>211</v>
      </c>
      <c r="C47" s="101"/>
      <c r="D47" s="100"/>
      <c r="E47" s="100"/>
      <c r="F47" s="100"/>
      <c r="G47" s="100"/>
      <c r="H47" s="100"/>
      <c r="I47" s="100"/>
      <c r="J47" s="100"/>
      <c r="K47" s="100"/>
      <c r="L47" s="100"/>
    </row>
    <row r="48" spans="1:12" ht="37.5" customHeight="1" x14ac:dyDescent="0.25">
      <c r="A48" s="103" t="s">
        <v>480</v>
      </c>
      <c r="B48" s="104" t="s">
        <v>209</v>
      </c>
      <c r="C48" s="101"/>
      <c r="D48" s="100"/>
      <c r="E48" s="100"/>
      <c r="F48" s="100"/>
      <c r="G48" s="100"/>
      <c r="H48" s="100"/>
      <c r="I48" s="100"/>
      <c r="J48" s="100"/>
      <c r="K48" s="100"/>
      <c r="L48" s="100"/>
    </row>
    <row r="49" spans="1:12" ht="35.25" customHeight="1" x14ac:dyDescent="0.25">
      <c r="A49" s="103">
        <v>4</v>
      </c>
      <c r="B49" s="102" t="s">
        <v>207</v>
      </c>
      <c r="C49" s="104"/>
      <c r="D49" s="100"/>
      <c r="E49" s="100"/>
      <c r="F49" s="100"/>
      <c r="G49" s="100"/>
      <c r="H49" s="100"/>
      <c r="I49" s="100"/>
      <c r="J49" s="100"/>
      <c r="K49" s="100"/>
      <c r="L49" s="100"/>
    </row>
    <row r="50" spans="1:12" ht="86.25" customHeight="1" x14ac:dyDescent="0.25">
      <c r="A50" s="103" t="s">
        <v>208</v>
      </c>
      <c r="B50" s="102" t="s">
        <v>469</v>
      </c>
      <c r="C50" s="104"/>
      <c r="D50" s="100"/>
      <c r="E50" s="100"/>
      <c r="F50" s="100"/>
      <c r="G50" s="100"/>
      <c r="H50" s="100"/>
      <c r="I50" s="100"/>
      <c r="J50" s="100"/>
      <c r="K50" s="100"/>
      <c r="L50" s="100"/>
    </row>
    <row r="51" spans="1:12" ht="77.25" customHeight="1" x14ac:dyDescent="0.25">
      <c r="A51" s="103" t="s">
        <v>206</v>
      </c>
      <c r="B51" s="102" t="s">
        <v>471</v>
      </c>
      <c r="C51" s="101"/>
      <c r="D51" s="100"/>
      <c r="E51" s="100"/>
      <c r="F51" s="100"/>
      <c r="G51" s="100"/>
      <c r="H51" s="100"/>
      <c r="I51" s="100"/>
      <c r="J51" s="100"/>
      <c r="K51" s="100"/>
      <c r="L51" s="100"/>
    </row>
    <row r="52" spans="1:12" ht="71.25" customHeight="1" x14ac:dyDescent="0.25">
      <c r="A52" s="103" t="s">
        <v>204</v>
      </c>
      <c r="B52" s="102" t="s">
        <v>205</v>
      </c>
      <c r="C52" s="101"/>
      <c r="D52" s="100"/>
      <c r="E52" s="100"/>
      <c r="F52" s="100"/>
      <c r="G52" s="100"/>
      <c r="H52" s="100"/>
      <c r="I52" s="100"/>
      <c r="J52" s="100"/>
      <c r="K52" s="100"/>
      <c r="L52" s="100"/>
    </row>
    <row r="53" spans="1:12" ht="48" customHeight="1" x14ac:dyDescent="0.25">
      <c r="A53" s="103" t="s">
        <v>202</v>
      </c>
      <c r="B53" s="179" t="s">
        <v>472</v>
      </c>
      <c r="C53" s="101"/>
      <c r="D53" s="100"/>
      <c r="E53" s="100"/>
      <c r="F53" s="100"/>
      <c r="G53" s="100"/>
      <c r="H53" s="100"/>
      <c r="I53" s="100"/>
      <c r="J53" s="100"/>
      <c r="K53" s="100"/>
      <c r="L53" s="100"/>
    </row>
    <row r="54" spans="1:12" ht="46.5" customHeight="1" x14ac:dyDescent="0.25">
      <c r="A54" s="103" t="s">
        <v>473</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Болдырева Евгения Валерьевна</cp:lastModifiedBy>
  <cp:lastPrinted>2015-11-30T14:18:17Z</cp:lastPrinted>
  <dcterms:created xsi:type="dcterms:W3CDTF">2015-08-16T15:31:05Z</dcterms:created>
  <dcterms:modified xsi:type="dcterms:W3CDTF">2016-08-08T13:50:16Z</dcterms:modified>
</cp:coreProperties>
</file>