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19410" windowHeight="1101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4" l="1"/>
  <c r="K33" i="24"/>
  <c r="K31" i="24"/>
  <c r="K32" i="24"/>
  <c r="K29" i="24"/>
  <c r="K27" i="24"/>
  <c r="Z30" i="24"/>
  <c r="V30" i="24"/>
  <c r="R30" i="24"/>
  <c r="N30" i="24"/>
  <c r="J30" i="24"/>
  <c r="J24" i="24"/>
  <c r="N24" i="24"/>
  <c r="R24" i="24"/>
  <c r="V24" i="24"/>
  <c r="Z24" i="24"/>
  <c r="B122" i="25" l="1"/>
  <c r="A15" i="25"/>
  <c r="A12" i="25"/>
  <c r="A9"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7" i="25" s="1"/>
  <c r="F136" i="25"/>
  <c r="G136" i="25" s="1"/>
  <c r="H136" i="25" s="1"/>
  <c r="E136" i="25"/>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91" i="25"/>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C91" i="25"/>
  <c r="B81" i="25"/>
  <c r="AQ81" i="25" s="1"/>
  <c r="B76" i="25"/>
  <c r="B74" i="25"/>
  <c r="A62" i="25"/>
  <c r="B60" i="25"/>
  <c r="C58" i="25"/>
  <c r="C74" i="25" s="1"/>
  <c r="B52" i="25"/>
  <c r="B50" i="25"/>
  <c r="B59" i="25" s="1"/>
  <c r="C48" i="25"/>
  <c r="B48" i="25"/>
  <c r="B47" i="25"/>
  <c r="B45" i="25"/>
  <c r="B44" i="25"/>
  <c r="B29" i="25"/>
  <c r="B27" i="25"/>
  <c r="B25" i="25"/>
  <c r="C67" i="25" s="1"/>
  <c r="A7" i="25"/>
  <c r="A5" i="25"/>
  <c r="I136" i="25" l="1"/>
  <c r="D48" i="25"/>
  <c r="F137" i="25"/>
  <c r="C47" i="25"/>
  <c r="C52" i="25"/>
  <c r="B79" i="25"/>
  <c r="B80" i="25"/>
  <c r="B66" i="25"/>
  <c r="B68" i="25" s="1"/>
  <c r="C76" i="25"/>
  <c r="F76" i="25"/>
  <c r="D67" i="25"/>
  <c r="B46" i="25"/>
  <c r="B54" i="25"/>
  <c r="D58" i="25"/>
  <c r="I118" i="25"/>
  <c r="I120" i="25" s="1"/>
  <c r="C109" i="25" s="1"/>
  <c r="C140" i="25"/>
  <c r="C141" i="25" s="1"/>
  <c r="G137" i="25" l="1"/>
  <c r="B49" i="25"/>
  <c r="J136" i="25"/>
  <c r="E48" i="25"/>
  <c r="D109" i="25"/>
  <c r="C108" i="25"/>
  <c r="D74" i="25"/>
  <c r="E58" i="25"/>
  <c r="D52" i="25"/>
  <c r="D47" i="25"/>
  <c r="D140" i="25"/>
  <c r="D141" i="25" s="1"/>
  <c r="B55" i="25"/>
  <c r="B56" i="25" s="1"/>
  <c r="B69" i="25" s="1"/>
  <c r="B77" i="25" s="1"/>
  <c r="E67" i="25"/>
  <c r="D76" i="25"/>
  <c r="B75" i="25"/>
  <c r="B70" i="25" l="1"/>
  <c r="K136" i="25"/>
  <c r="F48" i="25"/>
  <c r="H137" i="25"/>
  <c r="C49" i="25"/>
  <c r="C61" i="25" s="1"/>
  <c r="C60" i="25" s="1"/>
  <c r="C53" i="25"/>
  <c r="C55" i="25" s="1"/>
  <c r="B71" i="25"/>
  <c r="B72" i="25" s="1"/>
  <c r="E76" i="25"/>
  <c r="F67" i="25"/>
  <c r="B82" i="25"/>
  <c r="D108" i="25"/>
  <c r="E109" i="25"/>
  <c r="E140" i="25"/>
  <c r="E74" i="25"/>
  <c r="F58" i="25"/>
  <c r="E52" i="25"/>
  <c r="E47" i="25"/>
  <c r="I137" i="25" l="1"/>
  <c r="D49" i="25"/>
  <c r="D61" i="25" s="1"/>
  <c r="D60" i="25" s="1"/>
  <c r="L136" i="25"/>
  <c r="G48" i="25"/>
  <c r="C50" i="25"/>
  <c r="C59" i="25" s="1"/>
  <c r="D50" i="25"/>
  <c r="D59" i="25" s="1"/>
  <c r="D80" i="25" s="1"/>
  <c r="F140" i="25"/>
  <c r="F141" i="25" s="1"/>
  <c r="B73" i="25" s="1"/>
  <c r="B85" i="25" s="1"/>
  <c r="B99" i="25" s="1"/>
  <c r="C82" i="25"/>
  <c r="C56" i="25"/>
  <c r="C69" i="25" s="1"/>
  <c r="C77" i="25" s="1"/>
  <c r="D66" i="25"/>
  <c r="D68" i="25" s="1"/>
  <c r="G67" i="25"/>
  <c r="F74" i="25"/>
  <c r="G58" i="25"/>
  <c r="F52" i="25"/>
  <c r="F47" i="25"/>
  <c r="E141" i="25"/>
  <c r="D53" i="25"/>
  <c r="F109" i="25"/>
  <c r="E108" i="25"/>
  <c r="B78" i="25"/>
  <c r="B83" i="25" s="1"/>
  <c r="C66" i="25" l="1"/>
  <c r="C68" i="25" s="1"/>
  <c r="C80" i="25"/>
  <c r="C79" i="25"/>
  <c r="D79" i="25" s="1"/>
  <c r="M136" i="25"/>
  <c r="H48" i="25"/>
  <c r="J137" i="25"/>
  <c r="E49" i="25"/>
  <c r="E61" i="25" s="1"/>
  <c r="E60" i="25" s="1"/>
  <c r="B88" i="25"/>
  <c r="B86" i="25"/>
  <c r="B84" i="25"/>
  <c r="B89" i="25" s="1"/>
  <c r="D55" i="25"/>
  <c r="G74" i="25"/>
  <c r="H58" i="25"/>
  <c r="G52" i="25"/>
  <c r="G47" i="25"/>
  <c r="D75" i="25"/>
  <c r="G140" i="25"/>
  <c r="F108" i="25"/>
  <c r="G109" i="25"/>
  <c r="G76" i="25"/>
  <c r="H67" i="25"/>
  <c r="K137" i="25" l="1"/>
  <c r="F49" i="25"/>
  <c r="F61" i="25" s="1"/>
  <c r="F60" i="25" s="1"/>
  <c r="N136" i="25"/>
  <c r="I48" i="25"/>
  <c r="F50" i="25"/>
  <c r="F59" i="25" s="1"/>
  <c r="C75" i="25"/>
  <c r="C70" i="25"/>
  <c r="C71" i="25" s="1"/>
  <c r="C72" i="25" s="1"/>
  <c r="E50" i="25"/>
  <c r="E59" i="25" s="1"/>
  <c r="F80" i="25"/>
  <c r="F66" i="25"/>
  <c r="F68" i="25" s="1"/>
  <c r="H141" i="25"/>
  <c r="D73" i="25" s="1"/>
  <c r="D85" i="25" s="1"/>
  <c r="D99" i="25" s="1"/>
  <c r="H140" i="25"/>
  <c r="H74" i="25"/>
  <c r="I58" i="25"/>
  <c r="H52" i="25"/>
  <c r="H47" i="25"/>
  <c r="D82" i="25"/>
  <c r="D56" i="25"/>
  <c r="D69" i="25" s="1"/>
  <c r="I67" i="25"/>
  <c r="H76" i="25"/>
  <c r="C78" i="25"/>
  <c r="C83" i="25" s="1"/>
  <c r="H109" i="25"/>
  <c r="G108" i="25"/>
  <c r="G141" i="25"/>
  <c r="C73" i="25" s="1"/>
  <c r="C85" i="25" s="1"/>
  <c r="C99" i="25" s="1"/>
  <c r="E53" i="25"/>
  <c r="B87" i="25"/>
  <c r="B90" i="25" s="1"/>
  <c r="E80" i="25" l="1"/>
  <c r="E79" i="25"/>
  <c r="F79" i="25" s="1"/>
  <c r="E66" i="25"/>
  <c r="E68" i="25" s="1"/>
  <c r="E75" i="25" s="1"/>
  <c r="O136" i="25"/>
  <c r="J48" i="25"/>
  <c r="L137" i="25"/>
  <c r="G49" i="25"/>
  <c r="G61" i="25" s="1"/>
  <c r="G60" i="25" s="1"/>
  <c r="E55" i="25"/>
  <c r="I140" i="25"/>
  <c r="I141" i="25" s="1"/>
  <c r="E73" i="25" s="1"/>
  <c r="E85" i="25" s="1"/>
  <c r="E99" i="25" s="1"/>
  <c r="F75" i="25"/>
  <c r="H108" i="25"/>
  <c r="I109" i="25"/>
  <c r="C86" i="25"/>
  <c r="C88" i="25"/>
  <c r="C84" i="25"/>
  <c r="C89" i="25" s="1"/>
  <c r="I76" i="25"/>
  <c r="J67" i="25"/>
  <c r="D77" i="25"/>
  <c r="D70" i="25"/>
  <c r="I74" i="25"/>
  <c r="J58" i="25"/>
  <c r="I52" i="25"/>
  <c r="I47" i="25"/>
  <c r="M137" i="25" l="1"/>
  <c r="H49" i="25"/>
  <c r="H61" i="25" s="1"/>
  <c r="H60" i="25" s="1"/>
  <c r="P136" i="25"/>
  <c r="K48" i="25"/>
  <c r="H50" i="25"/>
  <c r="H59" i="25" s="1"/>
  <c r="H80" i="25" s="1"/>
  <c r="G50" i="25"/>
  <c r="G59" i="25" s="1"/>
  <c r="K67" i="25"/>
  <c r="J76" i="25"/>
  <c r="C87" i="25"/>
  <c r="C90" i="25" s="1"/>
  <c r="H66" i="25"/>
  <c r="H68" i="25" s="1"/>
  <c r="E82" i="25"/>
  <c r="E56" i="25"/>
  <c r="E69" i="25" s="1"/>
  <c r="J74" i="25"/>
  <c r="K58" i="25"/>
  <c r="J52" i="25"/>
  <c r="J47" i="25"/>
  <c r="D71" i="25"/>
  <c r="D72" i="25" s="1"/>
  <c r="J109" i="25"/>
  <c r="I108" i="25"/>
  <c r="J141" i="25"/>
  <c r="F73" i="25" s="1"/>
  <c r="F85" i="25" s="1"/>
  <c r="F99" i="25" s="1"/>
  <c r="J140" i="25"/>
  <c r="F53" i="25"/>
  <c r="G80" i="25" l="1"/>
  <c r="G79" i="25"/>
  <c r="H79" i="25" s="1"/>
  <c r="G66" i="25"/>
  <c r="G68" i="25" s="1"/>
  <c r="G75" i="25" s="1"/>
  <c r="Q136" i="25"/>
  <c r="L48" i="25"/>
  <c r="N137" i="25"/>
  <c r="I49" i="25"/>
  <c r="I61" i="25" s="1"/>
  <c r="I60" i="25" s="1"/>
  <c r="F55" i="25"/>
  <c r="K140" i="25"/>
  <c r="K141" i="25"/>
  <c r="G73" i="25" s="1"/>
  <c r="G85" i="25" s="1"/>
  <c r="G99" i="25" s="1"/>
  <c r="J108" i="25"/>
  <c r="K109" i="25"/>
  <c r="D78" i="25"/>
  <c r="D83" i="25" s="1"/>
  <c r="K74" i="25"/>
  <c r="L58" i="25"/>
  <c r="K52" i="25"/>
  <c r="K47" i="25"/>
  <c r="E77" i="25"/>
  <c r="E70" i="25"/>
  <c r="H75" i="25"/>
  <c r="K76" i="25"/>
  <c r="L67" i="25"/>
  <c r="O137" i="25" l="1"/>
  <c r="J49" i="25"/>
  <c r="J61" i="25" s="1"/>
  <c r="J60" i="25" s="1"/>
  <c r="R136" i="25"/>
  <c r="M48" i="25"/>
  <c r="J50" i="25"/>
  <c r="J59" i="25" s="1"/>
  <c r="I50" i="25"/>
  <c r="I59" i="25" s="1"/>
  <c r="M67" i="25"/>
  <c r="L76" i="25"/>
  <c r="E71" i="25"/>
  <c r="L74" i="25"/>
  <c r="M58" i="25"/>
  <c r="L52" i="25"/>
  <c r="L47" i="25"/>
  <c r="D86" i="25"/>
  <c r="D88" i="25"/>
  <c r="D84" i="25"/>
  <c r="D89" i="25" s="1"/>
  <c r="J80" i="25"/>
  <c r="J66" i="25"/>
  <c r="J68" i="25" s="1"/>
  <c r="L140" i="25"/>
  <c r="F82" i="25"/>
  <c r="F56" i="25"/>
  <c r="F69" i="25" s="1"/>
  <c r="L109" i="25"/>
  <c r="K108" i="25"/>
  <c r="G53" i="25"/>
  <c r="I66" i="25" l="1"/>
  <c r="I68" i="25" s="1"/>
  <c r="I75" i="25" s="1"/>
  <c r="I80" i="25"/>
  <c r="I79" i="25"/>
  <c r="J79" i="25" s="1"/>
  <c r="S136" i="25"/>
  <c r="N48" i="25"/>
  <c r="P137" i="25"/>
  <c r="K49" i="25"/>
  <c r="K61" i="25" s="1"/>
  <c r="K60" i="25" s="1"/>
  <c r="M74" i="25"/>
  <c r="N58" i="25"/>
  <c r="M52" i="25"/>
  <c r="M47" i="25"/>
  <c r="E78" i="25"/>
  <c r="E83" i="25" s="1"/>
  <c r="F77" i="25"/>
  <c r="F70" i="25"/>
  <c r="M140" i="25"/>
  <c r="M141" i="25" s="1"/>
  <c r="I73" i="25" s="1"/>
  <c r="I85" i="25" s="1"/>
  <c r="I99" i="25" s="1"/>
  <c r="G55" i="25"/>
  <c r="H53" i="25" s="1"/>
  <c r="L108" i="25"/>
  <c r="M109" i="25"/>
  <c r="L141" i="25"/>
  <c r="H73" i="25" s="1"/>
  <c r="H85" i="25" s="1"/>
  <c r="H99" i="25" s="1"/>
  <c r="J75" i="25"/>
  <c r="D87" i="25"/>
  <c r="D90" i="25" s="1"/>
  <c r="E72" i="25"/>
  <c r="M76" i="25"/>
  <c r="N67" i="25"/>
  <c r="Q137" i="25" l="1"/>
  <c r="L49" i="25"/>
  <c r="L61" i="25" s="1"/>
  <c r="L60" i="25" s="1"/>
  <c r="T136" i="25"/>
  <c r="O48" i="25"/>
  <c r="K50" i="25"/>
  <c r="K59" i="25" s="1"/>
  <c r="H55" i="25"/>
  <c r="O67" i="25"/>
  <c r="N76" i="25"/>
  <c r="N109" i="25"/>
  <c r="M108" i="25"/>
  <c r="F71" i="25"/>
  <c r="F72" i="25" s="1"/>
  <c r="E86" i="25"/>
  <c r="E84" i="25"/>
  <c r="E89" i="25" s="1"/>
  <c r="E88" i="25"/>
  <c r="N74" i="25"/>
  <c r="O58" i="25"/>
  <c r="N52" i="25"/>
  <c r="N47" i="25"/>
  <c r="G82" i="25"/>
  <c r="G56" i="25"/>
  <c r="G69" i="25" s="1"/>
  <c r="N141" i="25"/>
  <c r="J73" i="25" s="1"/>
  <c r="J85" i="25" s="1"/>
  <c r="J99" i="25" s="1"/>
  <c r="N140" i="25"/>
  <c r="K80" i="25" l="1"/>
  <c r="K79" i="25"/>
  <c r="K66" i="25"/>
  <c r="K68" i="25" s="1"/>
  <c r="K75" i="25" s="1"/>
  <c r="U136" i="25"/>
  <c r="P48" i="25"/>
  <c r="R137" i="25"/>
  <c r="M49" i="25"/>
  <c r="M61" i="25" s="1"/>
  <c r="M60" i="25" s="1"/>
  <c r="L50" i="25"/>
  <c r="L59" i="25" s="1"/>
  <c r="O140" i="25"/>
  <c r="O141" i="25" s="1"/>
  <c r="K73" i="25" s="1"/>
  <c r="K85" i="25" s="1"/>
  <c r="K99" i="25" s="1"/>
  <c r="G77" i="25"/>
  <c r="G70" i="25"/>
  <c r="O74" i="25"/>
  <c r="P58" i="25"/>
  <c r="O52" i="25"/>
  <c r="O47" i="25"/>
  <c r="E87" i="25"/>
  <c r="E90" i="25" s="1"/>
  <c r="F78" i="25"/>
  <c r="F83" i="25" s="1"/>
  <c r="N108" i="25"/>
  <c r="O109" i="25"/>
  <c r="H82" i="25"/>
  <c r="H56" i="25"/>
  <c r="H69" i="25" s="1"/>
  <c r="O76" i="25"/>
  <c r="P67" i="25"/>
  <c r="I53" i="25"/>
  <c r="L80" i="25" l="1"/>
  <c r="L79" i="25"/>
  <c r="L66" i="25"/>
  <c r="L68" i="25" s="1"/>
  <c r="L75" i="25" s="1"/>
  <c r="S137" i="25"/>
  <c r="N49" i="25"/>
  <c r="N61" i="25" s="1"/>
  <c r="N60" i="25" s="1"/>
  <c r="V136" i="25"/>
  <c r="Q48" i="25"/>
  <c r="M50" i="25"/>
  <c r="M59" i="25" s="1"/>
  <c r="N50" i="25"/>
  <c r="N59" i="25" s="1"/>
  <c r="Q67" i="25"/>
  <c r="P76" i="25"/>
  <c r="I55" i="25"/>
  <c r="J53" i="25" s="1"/>
  <c r="N80" i="25"/>
  <c r="N66" i="25"/>
  <c r="N68" i="25" s="1"/>
  <c r="P74" i="25"/>
  <c r="Q58" i="25"/>
  <c r="P52" i="25"/>
  <c r="P47" i="25"/>
  <c r="G71" i="25"/>
  <c r="G78" i="25" s="1"/>
  <c r="H77" i="25"/>
  <c r="H70" i="25"/>
  <c r="P109" i="25"/>
  <c r="O108" i="25"/>
  <c r="F86" i="25"/>
  <c r="F84" i="25"/>
  <c r="F89" i="25" s="1"/>
  <c r="F88" i="25"/>
  <c r="G83" i="25"/>
  <c r="G86" i="25" s="1"/>
  <c r="P141" i="25"/>
  <c r="L73" i="25" s="1"/>
  <c r="L85" i="25" s="1"/>
  <c r="L99" i="25" s="1"/>
  <c r="P140" i="25"/>
  <c r="G72" i="25" l="1"/>
  <c r="M80" i="25"/>
  <c r="M79" i="25"/>
  <c r="N79" i="25" s="1"/>
  <c r="M66" i="25"/>
  <c r="M68" i="25" s="1"/>
  <c r="M75" i="25" s="1"/>
  <c r="W136" i="25"/>
  <c r="R48" i="25"/>
  <c r="T137" i="25"/>
  <c r="O49" i="25"/>
  <c r="O61" i="25" s="1"/>
  <c r="O60" i="25" s="1"/>
  <c r="G88" i="25"/>
  <c r="G84" i="25"/>
  <c r="G89" i="25" s="1"/>
  <c r="F87" i="25"/>
  <c r="F90" i="25" s="1"/>
  <c r="G87" i="25"/>
  <c r="P108" i="25"/>
  <c r="Q109" i="25"/>
  <c r="N75" i="25"/>
  <c r="J55" i="25"/>
  <c r="K53" i="25" s="1"/>
  <c r="Q140" i="25"/>
  <c r="H71" i="25"/>
  <c r="H78" i="25" s="1"/>
  <c r="H83" i="25" s="1"/>
  <c r="Q74" i="25"/>
  <c r="R58" i="25"/>
  <c r="Q52" i="25"/>
  <c r="Q47" i="25"/>
  <c r="I82" i="25"/>
  <c r="I56" i="25"/>
  <c r="I69" i="25" s="1"/>
  <c r="Q76" i="25"/>
  <c r="R67" i="25"/>
  <c r="G90" i="25" l="1"/>
  <c r="O50" i="25"/>
  <c r="O59" i="25" s="1"/>
  <c r="U137" i="25"/>
  <c r="P49" i="25"/>
  <c r="P61" i="25" s="1"/>
  <c r="P60" i="25" s="1"/>
  <c r="X136" i="25"/>
  <c r="S48" i="25"/>
  <c r="H72" i="25"/>
  <c r="H86" i="25"/>
  <c r="H87" i="25" s="1"/>
  <c r="H90" i="25" s="1"/>
  <c r="H84" i="25"/>
  <c r="H89" i="25" s="1"/>
  <c r="H88" i="25"/>
  <c r="S67" i="25"/>
  <c r="R76" i="25"/>
  <c r="R140" i="25"/>
  <c r="K55" i="25"/>
  <c r="L53" i="25" s="1"/>
  <c r="I77" i="25"/>
  <c r="I70" i="25"/>
  <c r="R74" i="25"/>
  <c r="S58" i="25"/>
  <c r="R52" i="25"/>
  <c r="R47" i="25"/>
  <c r="Q141" i="25"/>
  <c r="M73" i="25" s="1"/>
  <c r="M85" i="25" s="1"/>
  <c r="M99" i="25" s="1"/>
  <c r="J82" i="25"/>
  <c r="J56" i="25"/>
  <c r="J69" i="25" s="1"/>
  <c r="R109" i="25"/>
  <c r="Q108" i="25"/>
  <c r="O66" i="25" l="1"/>
  <c r="O68" i="25" s="1"/>
  <c r="O75" i="25" s="1"/>
  <c r="O80" i="25"/>
  <c r="O79" i="25"/>
  <c r="Y136" i="25"/>
  <c r="T48" i="25"/>
  <c r="V137" i="25"/>
  <c r="Q49" i="25"/>
  <c r="Q61" i="25" s="1"/>
  <c r="Q60" i="25" s="1"/>
  <c r="P50" i="25"/>
  <c r="P59" i="25" s="1"/>
  <c r="R108" i="25"/>
  <c r="S109" i="25"/>
  <c r="J77" i="25"/>
  <c r="J70" i="25"/>
  <c r="L55" i="25"/>
  <c r="M53" i="25" s="1"/>
  <c r="S140" i="25"/>
  <c r="S74" i="25"/>
  <c r="T58" i="25"/>
  <c r="S52" i="25"/>
  <c r="S47" i="25"/>
  <c r="I71" i="25"/>
  <c r="I78" i="25" s="1"/>
  <c r="I83" i="25" s="1"/>
  <c r="K82" i="25"/>
  <c r="K56" i="25"/>
  <c r="K69" i="25" s="1"/>
  <c r="R141" i="25"/>
  <c r="N73" i="25" s="1"/>
  <c r="N85" i="25" s="1"/>
  <c r="N99" i="25" s="1"/>
  <c r="S76" i="25"/>
  <c r="T67" i="25"/>
  <c r="P80" i="25" l="1"/>
  <c r="P79" i="25"/>
  <c r="P66" i="25"/>
  <c r="P68" i="25" s="1"/>
  <c r="P75" i="25" s="1"/>
  <c r="W137" i="25"/>
  <c r="R49" i="25"/>
  <c r="R61" i="25" s="1"/>
  <c r="R60" i="25" s="1"/>
  <c r="Z136" i="25"/>
  <c r="U48" i="25"/>
  <c r="Q50" i="25"/>
  <c r="Q59" i="25" s="1"/>
  <c r="R50" i="25"/>
  <c r="R59" i="25" s="1"/>
  <c r="I72" i="25"/>
  <c r="I86" i="25"/>
  <c r="I87" i="25" s="1"/>
  <c r="I90" i="25" s="1"/>
  <c r="I84" i="25"/>
  <c r="I89" i="25" s="1"/>
  <c r="I88" i="25"/>
  <c r="U67" i="25"/>
  <c r="T76" i="25"/>
  <c r="T140" i="25"/>
  <c r="M55" i="25"/>
  <c r="N53" i="25" s="1"/>
  <c r="J71" i="25"/>
  <c r="J78" i="25" s="1"/>
  <c r="J83" i="25" s="1"/>
  <c r="T109" i="25"/>
  <c r="S108" i="25"/>
  <c r="K77" i="25"/>
  <c r="K70" i="25"/>
  <c r="T74" i="25"/>
  <c r="U58" i="25"/>
  <c r="T52" i="25"/>
  <c r="T47" i="25"/>
  <c r="S141" i="25"/>
  <c r="O73" i="25" s="1"/>
  <c r="O85" i="25" s="1"/>
  <c r="O99" i="25" s="1"/>
  <c r="L82" i="25"/>
  <c r="L56" i="25"/>
  <c r="L69" i="25" s="1"/>
  <c r="R80" i="25"/>
  <c r="R66" i="25"/>
  <c r="R68" i="25" s="1"/>
  <c r="Q66" i="25" l="1"/>
  <c r="Q68" i="25" s="1"/>
  <c r="Q75" i="25" s="1"/>
  <c r="Q80" i="25"/>
  <c r="Q79" i="25"/>
  <c r="R79" i="25" s="1"/>
  <c r="AA136" i="25"/>
  <c r="V48" i="25"/>
  <c r="X137" i="25"/>
  <c r="S49" i="25"/>
  <c r="S61" i="25" s="1"/>
  <c r="S60" i="25" s="1"/>
  <c r="J86" i="25"/>
  <c r="J87" i="25" s="1"/>
  <c r="J90" i="25" s="1"/>
  <c r="J84" i="25"/>
  <c r="J89" i="25" s="1"/>
  <c r="J88" i="25"/>
  <c r="L77" i="25"/>
  <c r="L70" i="25"/>
  <c r="T108" i="25"/>
  <c r="U109" i="25"/>
  <c r="N55" i="25"/>
  <c r="O53" i="25" s="1"/>
  <c r="U140" i="25"/>
  <c r="R75" i="25"/>
  <c r="U74" i="25"/>
  <c r="V58" i="25"/>
  <c r="U52" i="25"/>
  <c r="U47" i="25"/>
  <c r="K71" i="25"/>
  <c r="K78" i="25" s="1"/>
  <c r="K83" i="25" s="1"/>
  <c r="J72" i="25"/>
  <c r="M82" i="25"/>
  <c r="M56" i="25"/>
  <c r="M69" i="25" s="1"/>
  <c r="T141" i="25"/>
  <c r="P73" i="25" s="1"/>
  <c r="P85" i="25" s="1"/>
  <c r="P99" i="25" s="1"/>
  <c r="U76" i="25"/>
  <c r="V67" i="25"/>
  <c r="Y137" i="25" l="1"/>
  <c r="T49" i="25"/>
  <c r="T61" i="25" s="1"/>
  <c r="T60" i="25" s="1"/>
  <c r="AB136" i="25"/>
  <c r="W48" i="25"/>
  <c r="S50" i="25"/>
  <c r="S59" i="25" s="1"/>
  <c r="T50" i="25"/>
  <c r="T59" i="25" s="1"/>
  <c r="K86" i="25"/>
  <c r="K87" i="25" s="1"/>
  <c r="K90" i="25" s="1"/>
  <c r="K84" i="25"/>
  <c r="K89" i="25" s="1"/>
  <c r="K88" i="25"/>
  <c r="M77" i="25"/>
  <c r="M70" i="25"/>
  <c r="V74" i="25"/>
  <c r="W58" i="25"/>
  <c r="V52" i="25"/>
  <c r="V47" i="25"/>
  <c r="V141" i="25"/>
  <c r="R73" i="25" s="1"/>
  <c r="R85" i="25" s="1"/>
  <c r="R99" i="25" s="1"/>
  <c r="V140" i="25"/>
  <c r="O55" i="25"/>
  <c r="P53" i="25" s="1"/>
  <c r="T80" i="25"/>
  <c r="T66" i="25"/>
  <c r="T68" i="25" s="1"/>
  <c r="L71" i="25"/>
  <c r="L78" i="25" s="1"/>
  <c r="L83" i="25" s="1"/>
  <c r="W67" i="25"/>
  <c r="V76" i="25"/>
  <c r="K72" i="25"/>
  <c r="U141" i="25"/>
  <c r="Q73" i="25" s="1"/>
  <c r="Q85" i="25" s="1"/>
  <c r="Q99" i="25" s="1"/>
  <c r="N82" i="25"/>
  <c r="N56" i="25"/>
  <c r="N69" i="25" s="1"/>
  <c r="V109" i="25"/>
  <c r="U108" i="25"/>
  <c r="S80" i="25" l="1"/>
  <c r="S79" i="25"/>
  <c r="T79" i="25" s="1"/>
  <c r="S66" i="25"/>
  <c r="S68" i="25" s="1"/>
  <c r="S75" i="25" s="1"/>
  <c r="AC136" i="25"/>
  <c r="X48" i="25"/>
  <c r="Z137" i="25"/>
  <c r="U49" i="25"/>
  <c r="U61" i="25" s="1"/>
  <c r="U60" i="25" s="1"/>
  <c r="L72" i="25"/>
  <c r="P55" i="25"/>
  <c r="L86" i="25"/>
  <c r="L87" i="25" s="1"/>
  <c r="L88" i="25"/>
  <c r="B105" i="25" s="1"/>
  <c r="L84" i="25"/>
  <c r="L89" i="25" s="1"/>
  <c r="G28" i="25" s="1"/>
  <c r="C105" i="25" s="1"/>
  <c r="V108" i="25"/>
  <c r="W109" i="25"/>
  <c r="W76" i="25"/>
  <c r="X67" i="25"/>
  <c r="T75" i="25"/>
  <c r="W140" i="25"/>
  <c r="N77" i="25"/>
  <c r="N70" i="25"/>
  <c r="O82" i="25"/>
  <c r="O56" i="25"/>
  <c r="O69" i="25" s="1"/>
  <c r="W74" i="25"/>
  <c r="X58" i="25"/>
  <c r="W52" i="25"/>
  <c r="W47" i="25"/>
  <c r="M71" i="25"/>
  <c r="M78" i="25" s="1"/>
  <c r="M83" i="25" s="1"/>
  <c r="AA137" i="25" l="1"/>
  <c r="V49" i="25"/>
  <c r="V61" i="25" s="1"/>
  <c r="V60" i="25" s="1"/>
  <c r="AD136" i="25"/>
  <c r="Y48" i="25"/>
  <c r="U50" i="25"/>
  <c r="U59" i="25" s="1"/>
  <c r="M86" i="25"/>
  <c r="M87" i="25" s="1"/>
  <c r="M90" i="25" s="1"/>
  <c r="M88" i="25"/>
  <c r="M84" i="25"/>
  <c r="M89" i="25" s="1"/>
  <c r="X140" i="25"/>
  <c r="P82" i="25"/>
  <c r="P56" i="25"/>
  <c r="P69" i="25" s="1"/>
  <c r="M72" i="25"/>
  <c r="X74" i="25"/>
  <c r="Y58" i="25"/>
  <c r="X52" i="25"/>
  <c r="X47" i="25"/>
  <c r="O77" i="25"/>
  <c r="O70" i="25"/>
  <c r="N71" i="25"/>
  <c r="N78" i="25" s="1"/>
  <c r="N83" i="25" s="1"/>
  <c r="W141" i="25"/>
  <c r="S73" i="25" s="1"/>
  <c r="S85" i="25" s="1"/>
  <c r="S99" i="25" s="1"/>
  <c r="Y67" i="25"/>
  <c r="X76" i="25"/>
  <c r="X109" i="25"/>
  <c r="W108" i="25"/>
  <c r="L90" i="25"/>
  <c r="G29" i="25" s="1"/>
  <c r="D105" i="25" s="1"/>
  <c r="G30" i="25"/>
  <c r="A105" i="25" s="1"/>
  <c r="Q53" i="25"/>
  <c r="V50" i="25" l="1"/>
  <c r="V59" i="25" s="1"/>
  <c r="U66" i="25"/>
  <c r="U68" i="25" s="1"/>
  <c r="U75" i="25" s="1"/>
  <c r="U80" i="25"/>
  <c r="U79" i="25"/>
  <c r="AE136" i="25"/>
  <c r="Z48" i="25"/>
  <c r="AB137" i="25"/>
  <c r="W49" i="25"/>
  <c r="W61" i="25" s="1"/>
  <c r="W60" i="25" s="1"/>
  <c r="N86" i="25"/>
  <c r="N87" i="25" s="1"/>
  <c r="N90" i="25" s="1"/>
  <c r="N88" i="25"/>
  <c r="N84" i="25"/>
  <c r="N89" i="25" s="1"/>
  <c r="P77" i="25"/>
  <c r="P70" i="25"/>
  <c r="Y140" i="25"/>
  <c r="Y141" i="25"/>
  <c r="U73" i="25" s="1"/>
  <c r="U85" i="25" s="1"/>
  <c r="U99" i="25" s="1"/>
  <c r="Q55" i="25"/>
  <c r="X108" i="25"/>
  <c r="Y109" i="25"/>
  <c r="Y76" i="25"/>
  <c r="Z67" i="25"/>
  <c r="N72" i="25"/>
  <c r="O71" i="25"/>
  <c r="O78" i="25" s="1"/>
  <c r="O83" i="25" s="1"/>
  <c r="Y74" i="25"/>
  <c r="Z58" i="25"/>
  <c r="Y52" i="25"/>
  <c r="Y47" i="25"/>
  <c r="X141" i="25"/>
  <c r="T73" i="25" s="1"/>
  <c r="T85" i="25" s="1"/>
  <c r="T99" i="25" s="1"/>
  <c r="AC137" i="25" l="1"/>
  <c r="X49" i="25"/>
  <c r="X61" i="25" s="1"/>
  <c r="X60" i="25" s="1"/>
  <c r="AF136" i="25"/>
  <c r="AA48" i="25"/>
  <c r="V66" i="25"/>
  <c r="V68" i="25" s="1"/>
  <c r="V75" i="25" s="1"/>
  <c r="V80" i="25"/>
  <c r="V79" i="25"/>
  <c r="W50" i="25"/>
  <c r="W59" i="25" s="1"/>
  <c r="O86" i="25"/>
  <c r="O87" i="25" s="1"/>
  <c r="O90" i="25" s="1"/>
  <c r="O88" i="25"/>
  <c r="O84" i="25"/>
  <c r="O89" i="25" s="1"/>
  <c r="Z74" i="25"/>
  <c r="AA58" i="25"/>
  <c r="Z52" i="25"/>
  <c r="Z47" i="25"/>
  <c r="Q82" i="25"/>
  <c r="Q56" i="25"/>
  <c r="Q69" i="25" s="1"/>
  <c r="P71" i="25"/>
  <c r="P78" i="25" s="1"/>
  <c r="P72" i="25"/>
  <c r="O72" i="25"/>
  <c r="AA67" i="25"/>
  <c r="Z76" i="25"/>
  <c r="Z109" i="25"/>
  <c r="Y108" i="25"/>
  <c r="R53" i="25"/>
  <c r="Z141" i="25"/>
  <c r="V73" i="25" s="1"/>
  <c r="V85" i="25" s="1"/>
  <c r="V99" i="25" s="1"/>
  <c r="Z140" i="25"/>
  <c r="P83" i="25"/>
  <c r="W66" i="25" l="1"/>
  <c r="W68" i="25" s="1"/>
  <c r="W75" i="25" s="1"/>
  <c r="W80" i="25"/>
  <c r="W79" i="25"/>
  <c r="AG136" i="25"/>
  <c r="AB48" i="25"/>
  <c r="AD137" i="25"/>
  <c r="Y49" i="25"/>
  <c r="Y61" i="25" s="1"/>
  <c r="Y60" i="25" s="1"/>
  <c r="X50" i="25"/>
  <c r="X59" i="25" s="1"/>
  <c r="P86" i="25"/>
  <c r="P87" i="25" s="1"/>
  <c r="P90" i="25" s="1"/>
  <c r="P88" i="25"/>
  <c r="P84" i="25"/>
  <c r="P89" i="25" s="1"/>
  <c r="Q77" i="25"/>
  <c r="Q70" i="25"/>
  <c r="AA140" i="25"/>
  <c r="S53" i="25"/>
  <c r="R55" i="25"/>
  <c r="Z108" i="25"/>
  <c r="AA109" i="25"/>
  <c r="AA76" i="25"/>
  <c r="AB67" i="25"/>
  <c r="AQ67" i="25"/>
  <c r="AA74" i="25"/>
  <c r="AB58" i="25"/>
  <c r="AA52" i="25"/>
  <c r="AA47" i="25"/>
  <c r="X66" i="25" l="1"/>
  <c r="X68" i="25" s="1"/>
  <c r="X75" i="25" s="1"/>
  <c r="X80" i="25"/>
  <c r="X79" i="25"/>
  <c r="AE137" i="25"/>
  <c r="Z49" i="25"/>
  <c r="Z61" i="25" s="1"/>
  <c r="Z60" i="25" s="1"/>
  <c r="AH136" i="25"/>
  <c r="AC48" i="25"/>
  <c r="Y50" i="25"/>
  <c r="Y59" i="25" s="1"/>
  <c r="Z50" i="25"/>
  <c r="Z59" i="25" s="1"/>
  <c r="Z66" i="25" s="1"/>
  <c r="Z68" i="25" s="1"/>
  <c r="AB74" i="25"/>
  <c r="AC58" i="25"/>
  <c r="AB52" i="25"/>
  <c r="AB47" i="25"/>
  <c r="Z80" i="25"/>
  <c r="S55" i="25"/>
  <c r="T53" i="25" s="1"/>
  <c r="AB140" i="25"/>
  <c r="AC67" i="25"/>
  <c r="AB76" i="25"/>
  <c r="AB109" i="25"/>
  <c r="AA108" i="25"/>
  <c r="R82" i="25"/>
  <c r="R56" i="25"/>
  <c r="R69" i="25" s="1"/>
  <c r="AA141" i="25"/>
  <c r="W73" i="25" s="1"/>
  <c r="W85" i="25" s="1"/>
  <c r="W99" i="25" s="1"/>
  <c r="Q71" i="25"/>
  <c r="Q78" i="25" s="1"/>
  <c r="Q83" i="25" s="1"/>
  <c r="Y66" i="25" l="1"/>
  <c r="Y68" i="25" s="1"/>
  <c r="Y75" i="25" s="1"/>
  <c r="Y80" i="25"/>
  <c r="Y79" i="25"/>
  <c r="Z79" i="25" s="1"/>
  <c r="AI136" i="25"/>
  <c r="AD48" i="25"/>
  <c r="AF137" i="25"/>
  <c r="AA49" i="25"/>
  <c r="AA61" i="25" s="1"/>
  <c r="AA60" i="25" s="1"/>
  <c r="Q72" i="25"/>
  <c r="Q86" i="25"/>
  <c r="Q87" i="25" s="1"/>
  <c r="Q90" i="25" s="1"/>
  <c r="Q88" i="25"/>
  <c r="Q84" i="25"/>
  <c r="Q89" i="25" s="1"/>
  <c r="R77" i="25"/>
  <c r="R70" i="25"/>
  <c r="AC140" i="25"/>
  <c r="AC141" i="25"/>
  <c r="Y73" i="25" s="1"/>
  <c r="Y85" i="25" s="1"/>
  <c r="Y99" i="25" s="1"/>
  <c r="T55" i="25"/>
  <c r="AB108" i="25"/>
  <c r="AC109" i="25"/>
  <c r="AC76" i="25"/>
  <c r="AD67" i="25"/>
  <c r="AB141" i="25"/>
  <c r="X73" i="25" s="1"/>
  <c r="X85" i="25" s="1"/>
  <c r="X99" i="25" s="1"/>
  <c r="S82" i="25"/>
  <c r="S56" i="25"/>
  <c r="S69" i="25" s="1"/>
  <c r="Z75" i="25"/>
  <c r="AC74" i="25"/>
  <c r="AD58" i="25"/>
  <c r="AC52" i="25"/>
  <c r="AC47" i="25"/>
  <c r="AA50" i="25" l="1"/>
  <c r="AA59" i="25" s="1"/>
  <c r="AG137" i="25"/>
  <c r="AB49" i="25"/>
  <c r="AB61" i="25" s="1"/>
  <c r="AB60" i="25" s="1"/>
  <c r="AJ136" i="25"/>
  <c r="AE48" i="25"/>
  <c r="AD74" i="25"/>
  <c r="AE58" i="25"/>
  <c r="AD52" i="25"/>
  <c r="AD47" i="25"/>
  <c r="S77" i="25"/>
  <c r="S70" i="25"/>
  <c r="T82" i="25"/>
  <c r="T56" i="25"/>
  <c r="T69" i="25" s="1"/>
  <c r="AE67" i="25"/>
  <c r="AD76" i="25"/>
  <c r="AD109" i="25"/>
  <c r="AC108" i="25"/>
  <c r="U53" i="25"/>
  <c r="AD141" i="25"/>
  <c r="Z73" i="25" s="1"/>
  <c r="Z85" i="25" s="1"/>
  <c r="Z99" i="25" s="1"/>
  <c r="AD140" i="25"/>
  <c r="R71" i="25"/>
  <c r="R78" i="25" s="1"/>
  <c r="R83" i="25" s="1"/>
  <c r="AK136" i="25" l="1"/>
  <c r="AF48" i="25"/>
  <c r="AH137" i="25"/>
  <c r="AC49" i="25"/>
  <c r="AC61" i="25" s="1"/>
  <c r="AC60" i="25" s="1"/>
  <c r="AA66" i="25"/>
  <c r="AA68" i="25" s="1"/>
  <c r="AA75" i="25" s="1"/>
  <c r="AA80" i="25"/>
  <c r="AA79" i="25"/>
  <c r="AB50" i="25"/>
  <c r="AB59" i="25" s="1"/>
  <c r="R86" i="25"/>
  <c r="R87" i="25" s="1"/>
  <c r="R90" i="25" s="1"/>
  <c r="R84" i="25"/>
  <c r="R89" i="25" s="1"/>
  <c r="R88" i="25"/>
  <c r="R72" i="25"/>
  <c r="AE140" i="25"/>
  <c r="AE141" i="25" s="1"/>
  <c r="AA73" i="25" s="1"/>
  <c r="AA85" i="25" s="1"/>
  <c r="AA99" i="25" s="1"/>
  <c r="U55" i="25"/>
  <c r="V53" i="25" s="1"/>
  <c r="AD108" i="25"/>
  <c r="AE109" i="25"/>
  <c r="AE76" i="25"/>
  <c r="AF67" i="25"/>
  <c r="S71" i="25"/>
  <c r="S78" i="25" s="1"/>
  <c r="AE74" i="25"/>
  <c r="AF58" i="25"/>
  <c r="AE52" i="25"/>
  <c r="AE47" i="25"/>
  <c r="T77" i="25"/>
  <c r="T70" i="25"/>
  <c r="S83" i="25"/>
  <c r="AB66" i="25" l="1"/>
  <c r="AB68" i="25" s="1"/>
  <c r="AB75" i="25" s="1"/>
  <c r="AB80" i="25"/>
  <c r="AB79" i="25"/>
  <c r="AI137" i="25"/>
  <c r="AD49" i="25"/>
  <c r="AD61" i="25" s="1"/>
  <c r="AD60" i="25" s="1"/>
  <c r="AL136" i="25"/>
  <c r="AG48" i="25"/>
  <c r="AC50" i="25"/>
  <c r="AC59" i="25" s="1"/>
  <c r="S86" i="25"/>
  <c r="S87" i="25" s="1"/>
  <c r="S90" i="25" s="1"/>
  <c r="S84" i="25"/>
  <c r="S89" i="25" s="1"/>
  <c r="S88" i="25"/>
  <c r="AF74" i="25"/>
  <c r="AG58" i="25"/>
  <c r="AF52" i="25"/>
  <c r="AF47" i="25"/>
  <c r="AG67" i="25"/>
  <c r="AF76" i="25"/>
  <c r="AR67" i="25"/>
  <c r="AF109" i="25"/>
  <c r="AE108" i="25"/>
  <c r="V55" i="25"/>
  <c r="T71" i="25"/>
  <c r="T78" i="25" s="1"/>
  <c r="T83" i="25" s="1"/>
  <c r="S72" i="25"/>
  <c r="U82" i="25"/>
  <c r="U56" i="25"/>
  <c r="U69" i="25" s="1"/>
  <c r="AF140" i="25"/>
  <c r="AF141" i="25" s="1"/>
  <c r="AB73" i="25" s="1"/>
  <c r="AB85" i="25" s="1"/>
  <c r="AB99" i="25" s="1"/>
  <c r="AC66" i="25" l="1"/>
  <c r="AC68" i="25" s="1"/>
  <c r="AC75" i="25" s="1"/>
  <c r="AC80" i="25"/>
  <c r="AC79" i="25"/>
  <c r="AM136" i="25"/>
  <c r="AH48" i="25"/>
  <c r="AJ137" i="25"/>
  <c r="AE49" i="25"/>
  <c r="AE61" i="25" s="1"/>
  <c r="AE60" i="25" s="1"/>
  <c r="AD50" i="25"/>
  <c r="AD59" i="25" s="1"/>
  <c r="T72" i="25"/>
  <c r="T86" i="25"/>
  <c r="T87" i="25" s="1"/>
  <c r="T90" i="25" s="1"/>
  <c r="T84" i="25"/>
  <c r="T89" i="25" s="1"/>
  <c r="T88" i="25"/>
  <c r="V82" i="25"/>
  <c r="V56" i="25"/>
  <c r="V69" i="25" s="1"/>
  <c r="AG76" i="25"/>
  <c r="AH67" i="25"/>
  <c r="AG140" i="25"/>
  <c r="AG141" i="25" s="1"/>
  <c r="AC73" i="25" s="1"/>
  <c r="AC85" i="25" s="1"/>
  <c r="AC99" i="25" s="1"/>
  <c r="U77" i="25"/>
  <c r="U70" i="25"/>
  <c r="W53" i="25"/>
  <c r="AF108" i="25"/>
  <c r="AG109" i="25"/>
  <c r="AG74" i="25"/>
  <c r="AH58" i="25"/>
  <c r="AG52" i="25"/>
  <c r="AG47" i="25"/>
  <c r="AD66" i="25" l="1"/>
  <c r="AD68" i="25" s="1"/>
  <c r="AD75" i="25" s="1"/>
  <c r="AD80" i="25"/>
  <c r="AD79" i="25"/>
  <c r="AK137" i="25"/>
  <c r="AF49" i="25"/>
  <c r="AF61" i="25" s="1"/>
  <c r="AF60" i="25" s="1"/>
  <c r="AN136" i="25"/>
  <c r="AI48" i="25"/>
  <c r="AF50" i="25"/>
  <c r="AF59" i="25" s="1"/>
  <c r="AF66" i="25" s="1"/>
  <c r="AF68" i="25" s="1"/>
  <c r="AE50" i="25"/>
  <c r="AE59" i="25" s="1"/>
  <c r="AF80" i="25"/>
  <c r="U71" i="25"/>
  <c r="U78" i="25" s="1"/>
  <c r="U83" i="25" s="1"/>
  <c r="AI67" i="25"/>
  <c r="AH76" i="25"/>
  <c r="AH74" i="25"/>
  <c r="AI58" i="25"/>
  <c r="AH52" i="25"/>
  <c r="AH47" i="25"/>
  <c r="AH109" i="25"/>
  <c r="AG108" i="25"/>
  <c r="W55" i="25"/>
  <c r="X53" i="25" s="1"/>
  <c r="AH140" i="25"/>
  <c r="AH141" i="25" s="1"/>
  <c r="AD73" i="25" s="1"/>
  <c r="AD85" i="25" s="1"/>
  <c r="AD99" i="25" s="1"/>
  <c r="V77" i="25"/>
  <c r="V70" i="25"/>
  <c r="AE66" i="25" l="1"/>
  <c r="AE68" i="25" s="1"/>
  <c r="AE75" i="25" s="1"/>
  <c r="AE80" i="25"/>
  <c r="AE79" i="25"/>
  <c r="AF79" i="25" s="1"/>
  <c r="AO136" i="25"/>
  <c r="AJ48" i="25"/>
  <c r="AL137" i="25"/>
  <c r="AG49" i="25"/>
  <c r="AG61" i="25" s="1"/>
  <c r="AG60" i="25" s="1"/>
  <c r="U72" i="25"/>
  <c r="X55" i="25"/>
  <c r="Y53" i="25" s="1"/>
  <c r="AI74" i="25"/>
  <c r="AJ58" i="25"/>
  <c r="AI52" i="25"/>
  <c r="AI47" i="25"/>
  <c r="AI76" i="25"/>
  <c r="AJ67" i="25"/>
  <c r="AF75" i="25"/>
  <c r="V71" i="25"/>
  <c r="V78" i="25" s="1"/>
  <c r="V83" i="25" s="1"/>
  <c r="AI140" i="25"/>
  <c r="U86" i="25"/>
  <c r="U87" i="25" s="1"/>
  <c r="U90" i="25" s="1"/>
  <c r="U88" i="25"/>
  <c r="U84" i="25"/>
  <c r="U89" i="25" s="1"/>
  <c r="W82" i="25"/>
  <c r="W56" i="25"/>
  <c r="W69" i="25" s="1"/>
  <c r="AH108" i="25"/>
  <c r="AI109" i="25"/>
  <c r="AM137" i="25" l="1"/>
  <c r="AH49" i="25"/>
  <c r="AH61" i="25" s="1"/>
  <c r="AH60" i="25" s="1"/>
  <c r="AP136" i="25"/>
  <c r="AK48" i="25"/>
  <c r="AH50" i="25"/>
  <c r="AH59" i="25" s="1"/>
  <c r="AG50" i="25"/>
  <c r="AG59" i="25" s="1"/>
  <c r="V72" i="25"/>
  <c r="V86" i="25"/>
  <c r="V87" i="25" s="1"/>
  <c r="V90" i="25" s="1"/>
  <c r="V84" i="25"/>
  <c r="V89" i="25" s="1"/>
  <c r="V88" i="25"/>
  <c r="AH80" i="25"/>
  <c r="AH66" i="25"/>
  <c r="AH68" i="25" s="1"/>
  <c r="AJ109" i="25"/>
  <c r="AI108" i="25"/>
  <c r="W77" i="25"/>
  <c r="W70" i="25"/>
  <c r="AJ141" i="25"/>
  <c r="AF73" i="25" s="1"/>
  <c r="AF85" i="25" s="1"/>
  <c r="AF99" i="25" s="1"/>
  <c r="AJ140" i="25"/>
  <c r="AK67" i="25"/>
  <c r="AJ76" i="25"/>
  <c r="AJ74" i="25"/>
  <c r="AK58" i="25"/>
  <c r="AJ52" i="25"/>
  <c r="AJ47" i="25"/>
  <c r="Y55" i="25"/>
  <c r="AI141" i="25"/>
  <c r="AE73" i="25" s="1"/>
  <c r="AE85" i="25" s="1"/>
  <c r="AE99" i="25" s="1"/>
  <c r="X82" i="25"/>
  <c r="X56" i="25"/>
  <c r="X69" i="25" s="1"/>
  <c r="AQ136" i="25" l="1"/>
  <c r="AL48" i="25"/>
  <c r="AN137" i="25"/>
  <c r="AI49" i="25"/>
  <c r="AI61" i="25" s="1"/>
  <c r="AI60" i="25" s="1"/>
  <c r="AG66" i="25"/>
  <c r="AG68" i="25" s="1"/>
  <c r="AG75" i="25" s="1"/>
  <c r="AG80" i="25"/>
  <c r="AG79" i="25"/>
  <c r="AH79" i="25" s="1"/>
  <c r="Y82" i="25"/>
  <c r="Y56" i="25"/>
  <c r="Y69" i="25" s="1"/>
  <c r="AK76" i="25"/>
  <c r="AL67" i="25"/>
  <c r="AJ108" i="25"/>
  <c r="AK109" i="25"/>
  <c r="AH75" i="25"/>
  <c r="X77" i="25"/>
  <c r="X70" i="25"/>
  <c r="Z53" i="25"/>
  <c r="AK74" i="25"/>
  <c r="AL58" i="25"/>
  <c r="AK52" i="25"/>
  <c r="AK47" i="25"/>
  <c r="AK140" i="25"/>
  <c r="W71" i="25"/>
  <c r="W78" i="25" s="1"/>
  <c r="W83" i="25" s="1"/>
  <c r="AI50" i="25" l="1"/>
  <c r="AI59" i="25" s="1"/>
  <c r="AO137" i="25"/>
  <c r="AJ49" i="25"/>
  <c r="AJ61" i="25" s="1"/>
  <c r="AJ60" i="25" s="1"/>
  <c r="AR136" i="25"/>
  <c r="AM48" i="25"/>
  <c r="W72" i="25"/>
  <c r="W86" i="25"/>
  <c r="W87" i="25" s="1"/>
  <c r="W90" i="25" s="1"/>
  <c r="W84" i="25"/>
  <c r="W89" i="25" s="1"/>
  <c r="W88" i="25"/>
  <c r="AL140" i="25"/>
  <c r="AM67" i="25"/>
  <c r="AL76" i="25"/>
  <c r="Y77" i="25"/>
  <c r="Y70" i="25"/>
  <c r="AK141" i="25"/>
  <c r="AG73" i="25" s="1"/>
  <c r="AG85" i="25" s="1"/>
  <c r="AG99" i="25" s="1"/>
  <c r="AL74" i="25"/>
  <c r="AM58" i="25"/>
  <c r="AL52" i="25"/>
  <c r="AL47" i="25"/>
  <c r="Z55" i="25"/>
  <c r="X71" i="25"/>
  <c r="X78" i="25" s="1"/>
  <c r="X83" i="25" s="1"/>
  <c r="AL109" i="25"/>
  <c r="AK108" i="25"/>
  <c r="AS136" i="25" l="1"/>
  <c r="AN48" i="25"/>
  <c r="AP137" i="25"/>
  <c r="AK49" i="25"/>
  <c r="AK61" i="25" s="1"/>
  <c r="AK60" i="25" s="1"/>
  <c r="AJ50" i="25"/>
  <c r="AJ59" i="25" s="1"/>
  <c r="AK50" i="25"/>
  <c r="AK59" i="25" s="1"/>
  <c r="AI66" i="25"/>
  <c r="AI68" i="25" s="1"/>
  <c r="AI75" i="25" s="1"/>
  <c r="AI80" i="25"/>
  <c r="AI79" i="25"/>
  <c r="X72" i="25"/>
  <c r="X86" i="25"/>
  <c r="X87" i="25" s="1"/>
  <c r="X90" i="25" s="1"/>
  <c r="X84" i="25"/>
  <c r="X89" i="25" s="1"/>
  <c r="X88" i="25"/>
  <c r="AK80" i="25"/>
  <c r="AK66" i="25"/>
  <c r="AK68" i="25" s="1"/>
  <c r="Z82" i="25"/>
  <c r="Z56" i="25"/>
  <c r="Z69" i="25" s="1"/>
  <c r="AM74" i="25"/>
  <c r="AN58" i="25"/>
  <c r="AM52" i="25"/>
  <c r="AM47" i="25"/>
  <c r="AM76" i="25"/>
  <c r="AN67" i="25"/>
  <c r="AM140" i="25"/>
  <c r="AM141" i="25"/>
  <c r="AI73" i="25" s="1"/>
  <c r="AI85" i="25" s="1"/>
  <c r="AI99" i="25" s="1"/>
  <c r="AL108" i="25"/>
  <c r="AM109" i="25"/>
  <c r="AA53" i="25"/>
  <c r="Y71" i="25"/>
  <c r="Y78" i="25" s="1"/>
  <c r="Y83" i="25" s="1"/>
  <c r="AL141" i="25"/>
  <c r="AH73" i="25" s="1"/>
  <c r="AH85" i="25" s="1"/>
  <c r="AH99" i="25" s="1"/>
  <c r="AJ80" i="25" l="1"/>
  <c r="AJ79" i="25"/>
  <c r="AK79" i="25" s="1"/>
  <c r="AJ66" i="25"/>
  <c r="AJ68" i="25" s="1"/>
  <c r="AJ75" i="25" s="1"/>
  <c r="AQ137" i="25"/>
  <c r="AL49" i="25"/>
  <c r="AL61" i="25" s="1"/>
  <c r="AL60" i="25" s="1"/>
  <c r="AT136" i="25"/>
  <c r="AO48" i="25"/>
  <c r="Y86" i="25"/>
  <c r="Y87" i="25" s="1"/>
  <c r="Y90" i="25" s="1"/>
  <c r="Y84" i="25"/>
  <c r="Y89" i="25" s="1"/>
  <c r="Y88" i="25"/>
  <c r="AN109" i="25"/>
  <c r="AM108" i="25"/>
  <c r="AO67" i="25"/>
  <c r="AN76" i="25"/>
  <c r="AK75" i="25"/>
  <c r="Y72" i="25"/>
  <c r="AA55" i="25"/>
  <c r="AB53" i="25" s="1"/>
  <c r="AN140" i="25"/>
  <c r="AN141" i="25" s="1"/>
  <c r="AJ73" i="25" s="1"/>
  <c r="AJ85" i="25" s="1"/>
  <c r="AJ99" i="25" s="1"/>
  <c r="AN74" i="25"/>
  <c r="AO58" i="25"/>
  <c r="AN52" i="25"/>
  <c r="AN47" i="25"/>
  <c r="Z77" i="25"/>
  <c r="Z70" i="25"/>
  <c r="AU136" i="25" l="1"/>
  <c r="AV136" i="25" s="1"/>
  <c r="AW136" i="25" s="1"/>
  <c r="AX136" i="25" s="1"/>
  <c r="AY136" i="25" s="1"/>
  <c r="AP48" i="25"/>
  <c r="AR137" i="25"/>
  <c r="AM49" i="25"/>
  <c r="AM61" i="25" s="1"/>
  <c r="AM60" i="25" s="1"/>
  <c r="AL50" i="25"/>
  <c r="AL59" i="25" s="1"/>
  <c r="AB55" i="25"/>
  <c r="AC53" i="25" s="1"/>
  <c r="Z71" i="25"/>
  <c r="Z78" i="25" s="1"/>
  <c r="AO74" i="25"/>
  <c r="AP58" i="25"/>
  <c r="AO52" i="25"/>
  <c r="AO47" i="25"/>
  <c r="AO76" i="25"/>
  <c r="AP67" i="25"/>
  <c r="AN108" i="25"/>
  <c r="AO109" i="25"/>
  <c r="Z83" i="25"/>
  <c r="AO140" i="25"/>
  <c r="AO141" i="25"/>
  <c r="AK73" i="25" s="1"/>
  <c r="AK85" i="25" s="1"/>
  <c r="AK99" i="25" s="1"/>
  <c r="AA82" i="25"/>
  <c r="AA56" i="25"/>
  <c r="AA69" i="25" s="1"/>
  <c r="AS137" i="25" l="1"/>
  <c r="AN49" i="25"/>
  <c r="AN61" i="25" s="1"/>
  <c r="AN60" i="25" s="1"/>
  <c r="AL66" i="25"/>
  <c r="AL68" i="25" s="1"/>
  <c r="AL75" i="25" s="1"/>
  <c r="AL80" i="25"/>
  <c r="AL79" i="25"/>
  <c r="AM50" i="25"/>
  <c r="AM59" i="25" s="1"/>
  <c r="Z86" i="25"/>
  <c r="Z87" i="25" s="1"/>
  <c r="Z90" i="25" s="1"/>
  <c r="Z84" i="25"/>
  <c r="Z89" i="25" s="1"/>
  <c r="Z88" i="25"/>
  <c r="AC55" i="25"/>
  <c r="AP140" i="25"/>
  <c r="AP141" i="25" s="1"/>
  <c r="AL73" i="25" s="1"/>
  <c r="AL85" i="25" s="1"/>
  <c r="AL99" i="25" s="1"/>
  <c r="AP109" i="25"/>
  <c r="AP108" i="25" s="1"/>
  <c r="AO108" i="25"/>
  <c r="AP76" i="25"/>
  <c r="AS67" i="25"/>
  <c r="AP74" i="25"/>
  <c r="AP52" i="25"/>
  <c r="AP47" i="25"/>
  <c r="Z72" i="25"/>
  <c r="AB82" i="25"/>
  <c r="AB56" i="25"/>
  <c r="AB69" i="25" s="1"/>
  <c r="AA77" i="25"/>
  <c r="AA70" i="25"/>
  <c r="AM80" i="25" l="1"/>
  <c r="AM79" i="25"/>
  <c r="AM66" i="25"/>
  <c r="AM68" i="25" s="1"/>
  <c r="AM75" i="25" s="1"/>
  <c r="AT137" i="25"/>
  <c r="AO49" i="25"/>
  <c r="AO61" i="25" s="1"/>
  <c r="AO60" i="25" s="1"/>
  <c r="AO50" i="25"/>
  <c r="AO59" i="25" s="1"/>
  <c r="AN50" i="25"/>
  <c r="AN59" i="25" s="1"/>
  <c r="AC82" i="25"/>
  <c r="AC56" i="25"/>
  <c r="AC69" i="25" s="1"/>
  <c r="AA71" i="25"/>
  <c r="AA78" i="25" s="1"/>
  <c r="AA83" i="25" s="1"/>
  <c r="AB77" i="25"/>
  <c r="AB70" i="25"/>
  <c r="AO80" i="25"/>
  <c r="AO66" i="25"/>
  <c r="AO68" i="25" s="1"/>
  <c r="AQ140" i="25"/>
  <c r="AD53" i="25"/>
  <c r="AU137" i="25" l="1"/>
  <c r="AV137" i="25" s="1"/>
  <c r="AW137" i="25" s="1"/>
  <c r="AX137" i="25" s="1"/>
  <c r="AY137" i="25" s="1"/>
  <c r="AP49" i="25"/>
  <c r="AN66" i="25"/>
  <c r="AN68" i="25" s="1"/>
  <c r="AN75" i="25" s="1"/>
  <c r="AN80" i="25"/>
  <c r="AN79" i="25"/>
  <c r="AO79" i="25" s="1"/>
  <c r="AA86" i="25"/>
  <c r="AA87" i="25" s="1"/>
  <c r="AA90" i="25" s="1"/>
  <c r="AA88" i="25"/>
  <c r="AA84" i="25"/>
  <c r="AA89" i="25" s="1"/>
  <c r="AR141" i="25"/>
  <c r="AN73" i="25" s="1"/>
  <c r="AN85" i="25" s="1"/>
  <c r="AN99" i="25" s="1"/>
  <c r="AR140" i="25"/>
  <c r="AO75" i="25"/>
  <c r="AB71" i="25"/>
  <c r="AB78" i="25" s="1"/>
  <c r="AB83" i="25" s="1"/>
  <c r="AC77" i="25"/>
  <c r="AC70" i="25"/>
  <c r="AE53" i="25"/>
  <c r="AD55" i="25"/>
  <c r="AQ141" i="25"/>
  <c r="AM73" i="25" s="1"/>
  <c r="AM85" i="25" s="1"/>
  <c r="AM99" i="25" s="1"/>
  <c r="AA72" i="25"/>
  <c r="AP61" i="25" l="1"/>
  <c r="AP60" i="25" s="1"/>
  <c r="AP50" i="25"/>
  <c r="AP59" i="25" s="1"/>
  <c r="AP79" i="25"/>
  <c r="AB86" i="25"/>
  <c r="AB87" i="25" s="1"/>
  <c r="AB90" i="25" s="1"/>
  <c r="AB88" i="25"/>
  <c r="AB84" i="25"/>
  <c r="AB89" i="25" s="1"/>
  <c r="AE55" i="25"/>
  <c r="AF53" i="25" s="1"/>
  <c r="AD82" i="25"/>
  <c r="AD56" i="25"/>
  <c r="AD69" i="25" s="1"/>
  <c r="AC71" i="25"/>
  <c r="AC78" i="25" s="1"/>
  <c r="AC83" i="25" s="1"/>
  <c r="AB72" i="25"/>
  <c r="AS140" i="25"/>
  <c r="AP66" i="25" l="1"/>
  <c r="AP68" i="25" s="1"/>
  <c r="AP75" i="25" s="1"/>
  <c r="AP80" i="25"/>
  <c r="AC72" i="25"/>
  <c r="AC86" i="25"/>
  <c r="AC87" i="25" s="1"/>
  <c r="AC90" i="25" s="1"/>
  <c r="AC88" i="25"/>
  <c r="AC84" i="25"/>
  <c r="AC89" i="25" s="1"/>
  <c r="AT141" i="25"/>
  <c r="AP73" i="25" s="1"/>
  <c r="AP85" i="25" s="1"/>
  <c r="AP99" i="25" s="1"/>
  <c r="AT140" i="25"/>
  <c r="AG53" i="25"/>
  <c r="AF55" i="25"/>
  <c r="AS141" i="25"/>
  <c r="AO73" i="25" s="1"/>
  <c r="AO85" i="25" s="1"/>
  <c r="AO99" i="25" s="1"/>
  <c r="AD77" i="25"/>
  <c r="AD70" i="25"/>
  <c r="AE82" i="25"/>
  <c r="AE56" i="25"/>
  <c r="AE69" i="25" s="1"/>
  <c r="AE77" i="25" l="1"/>
  <c r="AE70" i="25"/>
  <c r="AD71" i="25"/>
  <c r="AD78" i="25" s="1"/>
  <c r="AD83" i="25" s="1"/>
  <c r="AG55" i="25"/>
  <c r="AH53" i="25" s="1"/>
  <c r="AQ99" i="25"/>
  <c r="A100" i="25" s="1"/>
  <c r="AF82" i="25"/>
  <c r="AF56" i="25"/>
  <c r="AF69" i="25" s="1"/>
  <c r="AU140" i="25"/>
  <c r="AU141" i="25" s="1"/>
  <c r="AD86" i="25" l="1"/>
  <c r="AD87" i="25" s="1"/>
  <c r="AD90" i="25" s="1"/>
  <c r="AD88" i="25"/>
  <c r="AD84" i="25"/>
  <c r="AD89" i="25" s="1"/>
  <c r="AI53" i="25"/>
  <c r="AH55" i="25"/>
  <c r="AF77" i="25"/>
  <c r="AF70" i="25"/>
  <c r="AD72" i="25"/>
  <c r="AE71" i="25"/>
  <c r="AE78" i="25" s="1"/>
  <c r="AE83" i="25" s="1"/>
  <c r="AV140" i="25"/>
  <c r="AG82" i="25"/>
  <c r="AG56" i="25"/>
  <c r="AG69" i="25" s="1"/>
  <c r="AE86" i="25" l="1"/>
  <c r="AE87" i="25" s="1"/>
  <c r="AE90" i="25" s="1"/>
  <c r="AE84" i="25"/>
  <c r="AE89" i="25" s="1"/>
  <c r="AE88" i="25"/>
  <c r="AG77" i="25"/>
  <c r="AG70" i="25"/>
  <c r="AW140" i="25"/>
  <c r="AW141" i="25"/>
  <c r="AI55" i="25"/>
  <c r="AV141" i="25"/>
  <c r="AE72" i="25"/>
  <c r="AF71" i="25"/>
  <c r="AF78" i="25" s="1"/>
  <c r="AF83" i="25" s="1"/>
  <c r="AH82" i="25"/>
  <c r="AH56" i="25"/>
  <c r="AH69" i="25" s="1"/>
  <c r="AF86" i="25" l="1"/>
  <c r="AF87" i="25" s="1"/>
  <c r="AF90" i="25" s="1"/>
  <c r="AF88" i="25"/>
  <c r="AF84" i="25"/>
  <c r="AF89" i="25" s="1"/>
  <c r="AI82" i="25"/>
  <c r="AI56" i="25"/>
  <c r="AI69" i="25" s="1"/>
  <c r="AG72" i="25"/>
  <c r="AG71" i="25"/>
  <c r="AG78" i="25" s="1"/>
  <c r="AH77" i="25"/>
  <c r="AH70" i="25"/>
  <c r="AF72" i="25"/>
  <c r="AJ53" i="25"/>
  <c r="AX141" i="25"/>
  <c r="AX140" i="25"/>
  <c r="AG83" i="25"/>
  <c r="AG86" i="25" l="1"/>
  <c r="AG87" i="25" s="1"/>
  <c r="AG90" i="25" s="1"/>
  <c r="AG88" i="25"/>
  <c r="AG84" i="25"/>
  <c r="AG89" i="25" s="1"/>
  <c r="AY140" i="25"/>
  <c r="AY141" i="25" s="1"/>
  <c r="AJ55" i="25"/>
  <c r="AH71" i="25"/>
  <c r="AH78" i="25" s="1"/>
  <c r="AH83" i="25" s="1"/>
  <c r="AI77" i="25"/>
  <c r="AI70" i="25"/>
  <c r="AH72" i="25" l="1"/>
  <c r="AI71" i="25"/>
  <c r="AI78" i="25" s="1"/>
  <c r="AJ82" i="25"/>
  <c r="AJ56" i="25"/>
  <c r="AJ69" i="25" s="1"/>
  <c r="AH86" i="25"/>
  <c r="AH87" i="25" s="1"/>
  <c r="AH90" i="25" s="1"/>
  <c r="AH88" i="25"/>
  <c r="AH84" i="25"/>
  <c r="AH89" i="25" s="1"/>
  <c r="AI83" i="25"/>
  <c r="AK53" i="25"/>
  <c r="AI72" i="25" l="1"/>
  <c r="AK55" i="25"/>
  <c r="AI86" i="25"/>
  <c r="AI87" i="25" s="1"/>
  <c r="AI90" i="25" s="1"/>
  <c r="AI84" i="25"/>
  <c r="AI89" i="25" s="1"/>
  <c r="AI88" i="25"/>
  <c r="AJ77" i="25"/>
  <c r="AJ70" i="25"/>
  <c r="AJ71" i="25" l="1"/>
  <c r="AJ78" i="25" s="1"/>
  <c r="AJ83" i="25" s="1"/>
  <c r="AK82" i="25"/>
  <c r="AK56" i="25"/>
  <c r="AK69" i="25" s="1"/>
  <c r="AL53" i="25"/>
  <c r="AJ86" i="25" l="1"/>
  <c r="AJ87" i="25" s="1"/>
  <c r="AJ90" i="25" s="1"/>
  <c r="AJ84" i="25"/>
  <c r="AJ89" i="25" s="1"/>
  <c r="AJ88" i="25"/>
  <c r="AL55" i="25"/>
  <c r="AK77" i="25"/>
  <c r="AK70" i="25"/>
  <c r="AJ72" i="25"/>
  <c r="AK71" i="25" l="1"/>
  <c r="AK78" i="25" s="1"/>
  <c r="AK83" i="25" s="1"/>
  <c r="AL82" i="25"/>
  <c r="AL56" i="25"/>
  <c r="AL69" i="25" s="1"/>
  <c r="AM53" i="25"/>
  <c r="AK72" i="25" l="1"/>
  <c r="AK86" i="25"/>
  <c r="AK87" i="25" s="1"/>
  <c r="AK90" i="25" s="1"/>
  <c r="AK84" i="25"/>
  <c r="AK89" i="25" s="1"/>
  <c r="AK88" i="25"/>
  <c r="AM55" i="25"/>
  <c r="AN53" i="25"/>
  <c r="AL77" i="25"/>
  <c r="AL70" i="25"/>
  <c r="AL71" i="25" l="1"/>
  <c r="AL78" i="25" s="1"/>
  <c r="AL83" i="25" s="1"/>
  <c r="AN55" i="25"/>
  <c r="AO53" i="25" s="1"/>
  <c r="AM82" i="25"/>
  <c r="AM56" i="25"/>
  <c r="AM69" i="25" s="1"/>
  <c r="AM77" i="25" l="1"/>
  <c r="AM70" i="25"/>
  <c r="AL86" i="25"/>
  <c r="AL87" i="25" s="1"/>
  <c r="AL90" i="25" s="1"/>
  <c r="AL88" i="25"/>
  <c r="AL84" i="25"/>
  <c r="AL89" i="25" s="1"/>
  <c r="AO55" i="25"/>
  <c r="AN82" i="25"/>
  <c r="AN56" i="25"/>
  <c r="AN69" i="25" s="1"/>
  <c r="AL72" i="25"/>
  <c r="AM71" i="25" l="1"/>
  <c r="AM78" i="25" s="1"/>
  <c r="AO82" i="25"/>
  <c r="AO56" i="25"/>
  <c r="AO69" i="25" s="1"/>
  <c r="AN77" i="25"/>
  <c r="AN70" i="25"/>
  <c r="AP53" i="25"/>
  <c r="AP55" i="25" s="1"/>
  <c r="AM83" i="25"/>
  <c r="AM72" i="25" l="1"/>
  <c r="AM86" i="25"/>
  <c r="AM87" i="25" s="1"/>
  <c r="AM90" i="25" s="1"/>
  <c r="AM84" i="25"/>
  <c r="AM89" i="25" s="1"/>
  <c r="AM88" i="25"/>
  <c r="AN71" i="25"/>
  <c r="AN78" i="25" s="1"/>
  <c r="AN72" i="25"/>
  <c r="AO77" i="25"/>
  <c r="AO70" i="25"/>
  <c r="AP82" i="25"/>
  <c r="AP56" i="25"/>
  <c r="AP69" i="25" s="1"/>
  <c r="AN83" i="25"/>
  <c r="AP77" i="25" l="1"/>
  <c r="AP70" i="25"/>
  <c r="AO71" i="25"/>
  <c r="AO78" i="25" s="1"/>
  <c r="AN86" i="25"/>
  <c r="AN87" i="25" s="1"/>
  <c r="AN90" i="25" s="1"/>
  <c r="AN84" i="25"/>
  <c r="AN89" i="25" s="1"/>
  <c r="AN88" i="25"/>
  <c r="AO83" i="25"/>
  <c r="AO86" i="25" l="1"/>
  <c r="AO87" i="25" s="1"/>
  <c r="AO90" i="25" s="1"/>
  <c r="AO84" i="25"/>
  <c r="AO89" i="25" s="1"/>
  <c r="AO88" i="25"/>
  <c r="AP71" i="25"/>
  <c r="AP78" i="25" s="1"/>
  <c r="AP72" i="25"/>
  <c r="AO72" i="25"/>
  <c r="AP83" i="25"/>
  <c r="AP86" i="25" l="1"/>
  <c r="AP87" i="25" s="1"/>
  <c r="AP84" i="25"/>
  <c r="AP89" i="25" s="1"/>
  <c r="AP88" i="25"/>
  <c r="A101" i="25" l="1"/>
  <c r="B102" i="25" s="1"/>
  <c r="AP90" i="25"/>
  <c r="A14" i="24" l="1"/>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Y30" i="24"/>
  <c r="W30" i="24"/>
  <c r="U30" i="24"/>
  <c r="S30" i="24"/>
  <c r="Q30" i="24"/>
  <c r="O30" i="24"/>
  <c r="M30" i="24"/>
  <c r="K30" i="24"/>
  <c r="AB30" i="24"/>
  <c r="I30" i="24"/>
  <c r="F30" i="24"/>
  <c r="E30" i="24"/>
  <c r="C30" i="24"/>
  <c r="C52" i="24" s="1"/>
  <c r="AB29" i="24"/>
  <c r="E29" i="24"/>
  <c r="AB28" i="24"/>
  <c r="E28" i="24"/>
  <c r="AB27" i="24"/>
  <c r="E27" i="24"/>
  <c r="AB26" i="24"/>
  <c r="E26" i="24"/>
  <c r="AB25" i="24"/>
  <c r="E25" i="24"/>
  <c r="AA24" i="24"/>
  <c r="X24" i="24"/>
  <c r="Y24" i="24"/>
  <c r="W24" i="24"/>
  <c r="T24" i="24"/>
  <c r="U24" i="24"/>
  <c r="S24" i="24"/>
  <c r="P24" i="24"/>
  <c r="Q24" i="24"/>
  <c r="O24" i="24"/>
  <c r="L24" i="24"/>
  <c r="M24" i="24"/>
  <c r="K24" i="24"/>
  <c r="H24" i="24"/>
  <c r="I24" i="24"/>
  <c r="G24" i="24"/>
  <c r="F24" i="24"/>
  <c r="C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B24" i="24" l="1"/>
  <c r="E24" i="24"/>
  <c r="B30" i="23"/>
  <c r="B32" i="23"/>
  <c r="B41" i="23"/>
  <c r="B34" i="23"/>
  <c r="A8" i="17" l="1"/>
  <c r="E9" i="14"/>
  <c r="B22" i="23" l="1"/>
  <c r="A15" i="23"/>
  <c r="B21" i="23" s="1"/>
  <c r="A12" i="23"/>
  <c r="A9" i="23"/>
  <c r="B83" i="23"/>
  <c r="B82" i="23" s="1"/>
  <c r="B81" i="23"/>
  <c r="B80" i="23" s="1"/>
  <c r="B72" i="23"/>
  <c r="B68" i="23"/>
  <c r="B64" i="23"/>
  <c r="B60" i="23"/>
  <c r="B58" i="23"/>
  <c r="B55" i="23"/>
  <c r="B51" i="23"/>
  <c r="B47" i="23"/>
  <c r="B43" i="23"/>
  <c r="B38" i="23"/>
  <c r="A5" i="23"/>
  <c r="C29" i="6" l="1"/>
  <c r="A14" i="12" l="1"/>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<sst xmlns="http://schemas.openxmlformats.org/spreadsheetml/2006/main" count="934" uniqueCount="613">
  <si>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</si>
  <si>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</si>
  <si>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</si>
  <si>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</si>
  <si>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</si>
  <si>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</si>
  <si>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</si>
  <si>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</si>
  <si>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</si>
  <si>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</si>
  <si>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</si>
  <si>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</si>
  <si>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</si>
  <si>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</si>
  <si>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</si>
  <si>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</si>
  <si>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</si>
  <si>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</si>
  <si>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</si>
  <si>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</si>
  <si>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</si>
  <si>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</si>
  <si>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</si>
  <si>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</si>
  <si>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</si>
  <si>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</si>
  <si>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</si>
  <si>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</si>
  <si>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</si>
  <si>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</si>
  <si>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</si>
  <si>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</si>
  <si>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</si>
  <si>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</si>
  <si>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</si>
  <si>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</si>
  <si>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</si>
  <si>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</si>
  <si>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</si>
  <si>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</si>
  <si>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</si>
  <si>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</si>
  <si>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</si>
  <si>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</si>
  <si>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</si>
  <si>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</si>
  <si>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</si>
  <si>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</si>
  <si>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</si>
  <si>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</si>
  <si>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</si>
  <si>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</si>
  <si>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</si>
  <si>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</si>
  <si>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</si>
  <si>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</si>
  <si>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</si>
  <si>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</si>
  <si>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</si>
  <si>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</si>
  <si>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</si>
  <si>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</si>
  <si>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</si>
  <si>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</si>
  <si>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</si>
  <si>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</si>
  <si>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</si>
  <si>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</si>
  <si>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</si>
  <si>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</si>
  <si>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</si>
  <si>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</si>
  <si>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</si>
  <si>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</si>
  <si>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</si>
  <si>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</si>
  <si>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</si>
  <si>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</si>
  <si>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</si>
  <si>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</si>
  <si>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</si>
  <si>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</si>
  <si>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</si>
  <si>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</si>
  <si>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</si>
  <si>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</si>
  <si>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</si>
  <si>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</si>
  <si>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</si>
  <si>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</si>
  <si>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</si>
  <si>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</si>
  <si>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</si>
  <si>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</si>
  <si>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</si>
  <si>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</si>
  <si>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</si>
  <si>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</si>
  <si>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</si>
  <si>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</si>
  <si>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</si>
  <si>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</si>
  <si>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</si>
  <si>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</si>
  <si>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</si>
  <si>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</si>
  <si>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</si>
  <si>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</si>
  <si>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</si>
  <si>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</si>
  <si>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</si>
  <si>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</si>
  <si>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</si>
  <si>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</si>
  <si>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</si>
  <si>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</si>
  <si>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</si>
  <si>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</si>
  <si>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</si>
  <si>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</si>
  <si>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</si>
  <si>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</si>
  <si>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</si>
  <si>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</si>
  <si>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</si>
  <si>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</si>
  <si>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</si>
  <si>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</si>
  <si>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</si>
  <si>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</si>
  <si>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</si>
  <si>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</si>
  <si>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</si>
  <si>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</si>
  <si>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</si>
  <si>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</si>
  <si>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</si>
  <si>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</si>
  <si>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</si>
  <si>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</si>
  <si>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</si>
  <si>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</si>
  <si>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</si>
  <si>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</si>
  <si>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</si>
  <si>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</si>
  <si>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</si>
  <si>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</si>
  <si>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</si>
  <si>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</si>
  <si>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</si>
  <si>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</si>
  <si>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</si>
  <si>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</si>
  <si>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</si>
  <si>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</si>
  <si>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</si>
  <si>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</si>
  <si>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</si>
  <si>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</si>
  <si>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</si>
  <si>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</si>
  <si>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</si>
  <si>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</si>
  <si>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</si>
  <si>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</si>
  <si>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</si>
  <si>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</si>
  <si>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</si>
  <si>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</si>
  <si>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</si>
  <si>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</si>
  <si>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</si>
  <si>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</si>
  <si>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</si>
  <si>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</si>
  <si>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</si>
  <si>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</si>
  <si>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</si>
  <si>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</si>
  <si>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</si>
  <si>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</si>
  <si>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</si>
  <si>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</si>
  <si>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</si>
  <si>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</si>
  <si>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</si>
  <si>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</si>
  <si>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</si>
  <si>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</si>
  <si>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</si>
  <si>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</si>
  <si>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</si>
  <si>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</si>
  <si>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</si>
  <si>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</si>
  <si>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</si>
  <si>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</si>
  <si>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</si>
  <si>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</si>
  <si>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</si>
  <si>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</si>
  <si>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</si>
  <si>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</si>
  <si>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</si>
  <si>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</si>
  <si>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</si>
  <si>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</si>
  <si>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</si>
  <si>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</si>
  <si>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</si>
  <si>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</si>
  <si>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</si>
  <si>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</si>
  <si>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</si>
  <si>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</si>
  <si>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</si>
  <si>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</si>
  <si>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</si>
  <si>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</si>
  <si>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</si>
  <si>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</si>
  <si>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</si>
  <si>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</si>
  <si>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</si>
  <si>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</si>
  <si>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</si>
  <si>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</si>
  <si>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</si>
  <si>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</si>
  <si>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</si>
  <si>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</si>
  <si>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</si>
  <si>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</si>
  <si>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</si>
  <si>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</si>
  <si>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</si>
  <si>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</si>
  <si>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</si>
  <si>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</si>
  <si>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</si>
  <si>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</si>
  <si>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</si>
  <si>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</si>
  <si>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</si>
  <si>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</si>
  <si>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</si>
  <si>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</si>
  <si>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</si>
  <si>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</si>
  <si>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</si>
  <si>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</si>
  <si>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</si>
  <si>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</si>
  <si>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</si>
  <si>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</si>
  <si>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</si>
  <si>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</si>
  <si>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</si>
  <si>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</si>
  <si>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</si>
  <si>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</si>
  <si>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</si>
  <si>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</si>
  <si>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</si>
  <si>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</si>
  <si>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</si>
  <si>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</si>
  <si>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</si>
  <si>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</si>
  <si>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</si>
  <si>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</si>
  <si>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</si>
  <si>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</si>
  <si>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</si>
  <si>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</si>
  <si>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</si>
  <si>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</si>
  <si>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</si>
  <si>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</si>
  <si>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</si>
  <si>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</si>
  <si>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</si>
  <si>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</si>
  <si>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</si>
  <si>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</si>
  <si>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</si>
  <si>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</si>
  <si>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</si>
  <si>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</si>
  <si>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</si>
  <si>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</si>
  <si>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</si>
  <si>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</si>
  <si>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</si>
  <si>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</si>
  <si>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</si>
  <si>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</si>
  <si>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</si>
  <si>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</si>
  <si>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</si>
  <si>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</si>
  <si>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</si>
  <si>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</si>
  <si>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</si>
  <si>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</si>
  <si>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</si>
  <si>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</si>
  <si>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</si>
  <si>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</si>
  <si>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</si>
  <si>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</si>
  <si>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</si>
  <si>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</si>
  <si>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</si>
  <si>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</si>
  <si>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</si>
  <si>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</si>
  <si>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</si>
  <si>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</si>
  <si>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</si>
  <si>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</si>
  <si>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</si>
  <si>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</si>
  <si>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</si>
  <si>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</si>
  <si>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</si>
  <si>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</si>
  <si>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</si>
  <si>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</si>
  <si>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</si>
  <si>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</si>
  <si>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</si>
  <si>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</si>
  <si>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</si>
  <si>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</si>
  <si>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</si>
  <si>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</si>
  <si>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</si>
  <si>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</si>
  <si>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</si>
  <si>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</si>
  <si>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</si>
  <si>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</si>
  <si>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</si>
  <si>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</si>
  <si>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</si>
  <si>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</si>
  <si>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</si>
  <si>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</si>
  <si>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</si>
  <si>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</si>
  <si>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</si>
  <si>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</si>
  <si>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</si>
  <si>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</si>
  <si>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</si>
  <si>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</si>
  <si>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</si>
  <si>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</si>
  <si>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</si>
  <si>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</si>
  <si>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</si>
  <si>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</si>
  <si>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</si>
  <si>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</si>
  <si>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</si>
  <si>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</si>
  <si>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</si>
  <si>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</si>
  <si>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</si>
  <si>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</si>
  <si>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</si>
  <si>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</si>
  <si>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</si>
  <si>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</si>
  <si>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</si>
  <si>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</si>
  <si>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</si>
  <si>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</si>
  <si>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</si>
  <si>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</si>
  <si>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</si>
  <si>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</si>
  <si>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</si>
  <si>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</si>
  <si>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</si>
  <si>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</si>
  <si>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</si>
  <si>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</si>
  <si>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</si>
  <si>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</si>
  <si>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</si>
  <si>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</si>
  <si>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</si>
  <si>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</si>
  <si>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</si>
  <si>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</si>
  <si>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</si>
  <si>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</si>
  <si>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</si>
  <si>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</si>
  <si>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</si>
  <si>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</si>
  <si>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</si>
  <si>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</si>
  <si>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</si>
  <si>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</si>
  <si>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</si>
  <si>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</si>
  <si>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</si>
  <si>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</si>
  <si>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</si>
  <si>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</si>
  <si>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</si>
  <si>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</si>
  <si>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</si>
  <si>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</si>
  <si>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</si>
  <si>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</si>
  <si>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</si>
  <si>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</si>
  <si>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</si>
  <si>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</si>
  <si>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</si>
  <si>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</si>
  <si>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</si>
  <si>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</si>
  <si>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</si>
  <si>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</si>
  <si>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</si>
  <si>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</si>
  <si>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</si>
  <si>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</si>
  <si>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</si>
  <si>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</si>
  <si>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</si>
  <si>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</si>
  <si>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</si>
  <si>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</si>
  <si>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</si>
  <si>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</si>
  <si>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</si>
  <si>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</si>
  <si>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</si>
  <si>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</si>
  <si>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</si>
  <si>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</si>
  <si>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</si>
  <si>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</si>
  <si>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</si>
  <si>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</si>
  <si>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</si>
  <si>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</si>
  <si>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</si>
  <si>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</si>
  <si>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</si>
  <si>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</si>
  <si>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</si>
  <si>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</si>
  <si>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</si>
  <si>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</si>
  <si>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</si>
  <si>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</si>
  <si>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</si>
  <si>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</si>
  <si>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</si>
  <si>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</si>
  <si>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</si>
  <si>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</si>
  <si>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</si>
  <si>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</si>
  <si>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</si>
  <si>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</si>
  <si>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</si>
  <si>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</si>
  <si>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</si>
  <si>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</si>
  <si>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</si>
  <si>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</si>
  <si>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</si>
  <si>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</si>
  <si>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</si>
  <si>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</si>
  <si>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</si>
  <si>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</si>
  <si>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</si>
  <si>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</si>
  <si>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</si>
  <si>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</si>
  <si>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</si>
  <si>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</si>
  <si>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</si>
  <si>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</si>
  <si>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</si>
  <si>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</si>
  <si>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</si>
  <si>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</si>
  <si>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</si>
  <si>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</si>
  <si>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</si>
  <si>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</si>
  <si>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</si>
  <si>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</si>
  <si>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</si>
  <si>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</si>
  <si>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</si>
  <si>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</si>
  <si>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</si>
  <si>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</si>
  <si>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</si>
  <si>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</si>
  <si>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</si>
  <si>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</si>
  <si>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</si>
  <si>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</si>
  <si>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</si>
  <si>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</si>
  <si>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</si>
  <si>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</si>
  <si>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</si>
  <si>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</si>
  <si>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</si>
  <si>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</si>
  <si>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</si>
  <si>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</si>
  <si>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</si>
  <si>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</si>
  <si>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</si>
  <si>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</si>
  <si>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</si>
  <si>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</si>
  <si>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</si>
  <si>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</si>
  <si>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</si>
  <si>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</si>
  <si>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</si>
  <si>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</si>
  <si>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</si>
  <si>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</si>
  <si>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</si>
  <si>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</si>
  <si>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</si>
  <si>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</si>
  <si>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</si>
  <si>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</si>
  <si>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</si>
  <si>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</si>
  <si>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Удельные стоимостные показатели реализации инвестиционного проекта,тыс.руб.</t>
  </si>
  <si>
    <t>2016</t>
  </si>
  <si>
    <t>Снижение потерь электрической энергии</t>
  </si>
  <si>
    <t>нет</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</si>
  <si>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</si>
  <si>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</si>
  <si>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</si>
  <si>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</si>
  <si>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</si>
  <si>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</si>
  <si>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</si>
  <si>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</si>
  <si>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</si>
  <si>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</si>
  <si>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</si>
  <si>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</si>
  <si>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</si>
  <si>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</si>
  <si>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</si>
  <si>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</si>
  <si>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</si>
  <si>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</si>
  <si>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</si>
  <si>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</si>
  <si>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</si>
  <si>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</si>
  <si>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</si>
  <si>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</si>
  <si>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</si>
  <si>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</si>
  <si>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</si>
  <si>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</si>
  <si>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</si>
  <si>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</si>
  <si>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</si>
  <si>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</si>
  <si>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</si>
  <si>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</si>
  <si>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</si>
  <si>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</si>
  <si>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</si>
  <si>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</si>
  <si>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</si>
  <si>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</si>
  <si>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</si>
  <si>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</si>
  <si>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</si>
  <si>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строительство</t>
  </si>
  <si>
    <t>F_48-НН</t>
  </si>
  <si>
    <t>Акционерное общество "Янтарьэнерго" ДЗО  ПАО "Россети"</t>
  </si>
  <si>
    <t>Установка приборов учета, класс напряжения 0,22 (0,4) кВ</t>
  </si>
  <si>
    <t>48_ППРСУ на РРЭ на НН (0,4 кВ)</t>
  </si>
  <si>
    <t>1С, 2З</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</si>
  <si>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</si>
  <si>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</si>
  <si>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</si>
  <si>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</si>
  <si>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</si>
  <si>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</si>
  <si>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</si>
  <si>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</si>
  <si>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185.98 млн.руб. с НДС </t>
  </si>
  <si>
    <t>14.59 млн.руб без НДС</t>
  </si>
  <si>
    <t>2016 г., 2017 г., 2018 г., 2019 г., 2020 г.</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</si>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</sst>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9"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17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28"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4" fontId="42" fillId="0" borderId="40" xfId="62" applyNumberFormat="1" applyFont="1" applyFill="1" applyBorder="1" applyAlignment="1">
      <alignment horizontal="left" vertical="center" wrapText="1"/>
    </xf>
    <xf numFmtId="0" fontId="84" fillId="0" borderId="31" xfId="2" applyFont="1" applyFill="1" applyBorder="1" applyAlignment="1">
      <alignment horizontal="justify"/>
    </xf>
    <xf numFmtId="167" fontId="7" fillId="0" borderId="1" xfId="1" applyNumberFormat="1" applyFont="1" applyBorder="1" applyAlignment="1">
      <alignment horizontal="left" vertical="center" wrapText="1"/>
    </xf>
    <xf numFmtId="0" fontId="11" fillId="0" borderId="1" xfId="2" applyFont="1" applyFill="1" applyBorder="1" applyAlignment="1">
      <alignment horizontal="center" vertical="top"/>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87"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88"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89"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87" fillId="0" borderId="1" xfId="2" applyNumberFormat="1" applyFont="1" applyBorder="1" applyAlignment="1">
      <alignment horizontal="center" vertical="center"/>
    </xf>
    <xf numFmtId="4" fontId="9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4515992"/>
        <c:axId val="845119976"/>
      </c:lineChart>
      <c:catAx>
        <c:axId val="844515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5119976"/>
        <c:crosses val="autoZero"/>
        <c:auto val="1"/>
        <c:lblAlgn val="ctr"/>
        <c:lblOffset val="100"/>
        <c:noMultiLvlLbl val="0"/>
      </c:catAx>
      <c:valAx>
        <c:axId val="845119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45159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2;&#1069;_&#1048;&#1055;&#1056;_2016_2020_31_03_2016/&#1087;&#1088;&#1080;&#1083;.1_&#1052;&#1069;_2016-2021_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Э_1.1"/>
      <sheetName val="МЭ_1.2"/>
    </sheetNames>
    <sheetDataSet>
      <sheetData sheetId="0" refreshError="1"/>
      <sheetData sheetId="1">
        <row r="80">
          <cell r="F80">
            <v>2013</v>
          </cell>
          <cell r="G80">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83"/>
      <c r="E5" s="183"/>
      <c r="F5" s="183"/>
      <c r="G5" s="183"/>
      <c r="H5" s="183"/>
      <c r="I5" s="183"/>
      <c r="J5" s="183"/>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597</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596</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9" t="s">
        <v>599</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527</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359</v>
      </c>
      <c r="C22" s="45" t="s">
        <v>598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0" t="s">
        <v>476</v>
      </c>
      <c r="C25" s="40" t="s">
        <v>546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0" t="s">
        <v>76</v>
      </c>
      <c r="C26" s="40" t="s">
        <v>545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0" t="s">
        <v>75</v>
      </c>
      <c r="C27" s="40" t="s">
        <v>545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0" t="s">
        <v>477</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0" t="s">
        <v>478</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0" t="s">
        <v>479</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480</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481</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482</v>
      </c>
      <c r="C33" s="45"/>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496</v>
      </c>
      <c r="B34" s="45" t="s">
        <v>483</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486</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497</v>
      </c>
      <c r="B36" s="45" t="s">
        <v>484</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487</v>
      </c>
      <c r="B37" s="45" t="s">
        <v>485</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498</v>
      </c>
      <c r="B38" s="45" t="s">
        <v>240</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488</v>
      </c>
      <c r="B40" s="45" t="s">
        <v>539</v>
      </c>
      <c r="C40" s="45"/>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499</v>
      </c>
      <c r="B41" s="45" t="s">
        <v>522</v>
      </c>
      <c r="C41" s="45"/>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489</v>
      </c>
      <c r="B42" s="45" t="s">
        <v>536</v>
      </c>
      <c r="C42" s="45"/>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502</v>
      </c>
      <c r="B43" s="45" t="s">
        <v>503</v>
      </c>
      <c r="C43" s="45"/>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490</v>
      </c>
      <c r="B44" s="45" t="s">
        <v>528</v>
      </c>
      <c r="C44" s="45"/>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523</v>
      </c>
      <c r="B45" s="45" t="s">
        <v>529</v>
      </c>
      <c r="C45" s="45"/>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491</v>
      </c>
      <c r="B46" s="45" t="s">
        <v>530</v>
      </c>
      <c r="C46" s="45"/>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524</v>
      </c>
      <c r="B48" s="45" t="s">
        <v>537</v>
      </c>
      <c r="C48" s="45" t="s">
        <v>609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492</v>
      </c>
      <c r="B49" s="45" t="s">
        <v>538</v>
      </c>
      <c r="C49" s="45" t="s">
        <v>610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5" sqref="K3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6.85546875" style="72" customWidth="1"/>
    <col min="12" max="12" width="6.7109375" style="71" customWidth="1"/>
    <col min="13" max="13" width="5.28515625" style="71" customWidth="1"/>
    <col min="14" max="14" width="8.5703125" style="71" customWidth="1"/>
    <col min="15" max="15" width="6.140625" style="71" customWidth="1"/>
    <col min="16" max="16" width="9" style="71" customWidth="1"/>
    <col min="17" max="17" width="6.140625" style="71" customWidth="1"/>
    <col min="18" max="18" width="7.7109375" style="71" customWidth="1"/>
    <col min="19" max="19" width="6.140625" style="71" customWidth="1"/>
    <col min="20" max="20" width="8.42578125" style="71" customWidth="1"/>
    <col min="21" max="21" width="6.140625" style="71" customWidth="1"/>
    <col min="22" max="22" width="8" style="71" customWidth="1"/>
    <col min="23" max="23" width="6.140625" style="71" customWidth="1"/>
    <col min="24" max="24" width="9.42578125" style="71" customWidth="1"/>
    <col min="25" max="25" width="6.140625" style="71" customWidth="1"/>
    <col min="26" max="26" width="9"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6" t="str">
        <f>'[4]1.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72"/>
      <c r="B5" s="72"/>
      <c r="C5" s="72"/>
      <c r="D5" s="72"/>
      <c r="E5" s="72"/>
      <c r="F5" s="72"/>
      <c r="L5" s="72"/>
      <c r="M5" s="72"/>
      <c r="AC5" s="1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6"/>
      <c r="B7" s="176"/>
      <c r="C7" s="176"/>
      <c r="D7" s="176"/>
      <c r="E7" s="176"/>
      <c r="F7" s="176"/>
      <c r="G7" s="176"/>
      <c r="H7" s="176"/>
      <c r="I7" s="176"/>
      <c r="J7" s="90"/>
      <c r="K7" s="90"/>
      <c r="L7" s="90"/>
      <c r="M7" s="90"/>
      <c r="N7" s="90"/>
      <c r="O7" s="90"/>
      <c r="P7" s="90"/>
      <c r="Q7" s="90"/>
      <c r="R7" s="90"/>
      <c r="S7" s="90"/>
      <c r="T7" s="90"/>
      <c r="U7" s="90"/>
      <c r="V7" s="90"/>
      <c r="W7" s="90"/>
      <c r="X7" s="90"/>
      <c r="Y7" s="90"/>
      <c r="Z7" s="90"/>
      <c r="AA7" s="90"/>
      <c r="AB7" s="90"/>
      <c r="AC7" s="90"/>
    </row>
    <row r="8" spans="1:29" x14ac:dyDescent="0.25">
      <c r="A8" s="457" t="str">
        <f>'1. паспорт местоположение'!A9:C9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6"/>
      <c r="B10" s="176"/>
      <c r="C10" s="176"/>
      <c r="D10" s="176"/>
      <c r="E10" s="176"/>
      <c r="F10" s="176"/>
      <c r="G10" s="176"/>
      <c r="H10" s="176"/>
      <c r="I10" s="176"/>
      <c r="J10" s="90"/>
      <c r="K10" s="90"/>
      <c r="L10" s="90"/>
      <c r="M10" s="90"/>
      <c r="N10" s="90"/>
      <c r="O10" s="90"/>
      <c r="P10" s="90"/>
      <c r="Q10" s="90"/>
      <c r="R10" s="90"/>
      <c r="S10" s="90"/>
      <c r="T10" s="90"/>
      <c r="U10" s="90"/>
      <c r="V10" s="90"/>
      <c r="W10" s="90"/>
      <c r="X10" s="90"/>
      <c r="Y10" s="90"/>
      <c r="Z10" s="90"/>
      <c r="AA10" s="90"/>
      <c r="AB10" s="90"/>
      <c r="AC10" s="90"/>
    </row>
    <row r="11" spans="1:29" x14ac:dyDescent="0.25">
      <c r="A11" s="457" t="str">
        <f>'1. паспорт местоположение'!A12:C12</f>
        <v>F_48-НН</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7" t="str">
        <f>'1. паспорт местоположение'!A15:C15</f>
        <v>48_ППРСУ на РРЭ на НН (0,4 кВ)</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9" t="s">
        <v>512</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0" t="s">
        <v>195</v>
      </c>
      <c r="B20" s="450" t="s">
        <v>194</v>
      </c>
      <c r="C20" s="426" t="s">
        <v>193</v>
      </c>
      <c r="D20" s="426"/>
      <c r="E20" s="452" t="s">
        <v>192</v>
      </c>
      <c r="F20" s="452"/>
      <c r="G20" s="453" t="s">
        <v>601</v>
      </c>
      <c r="H20" s="441" t="s">
        <v>602</v>
      </c>
      <c r="I20" s="442"/>
      <c r="J20" s="442"/>
      <c r="K20" s="442"/>
      <c r="L20" s="441" t="s">
        <v>603</v>
      </c>
      <c r="M20" s="442"/>
      <c r="N20" s="442"/>
      <c r="O20" s="442"/>
      <c r="P20" s="441" t="s">
        <v>604</v>
      </c>
      <c r="Q20" s="442"/>
      <c r="R20" s="442"/>
      <c r="S20" s="442"/>
      <c r="T20" s="441" t="s">
        <v>605</v>
      </c>
      <c r="U20" s="442"/>
      <c r="V20" s="442"/>
      <c r="W20" s="442"/>
      <c r="X20" s="441" t="s">
        <v>606</v>
      </c>
      <c r="Y20" s="442"/>
      <c r="Z20" s="442"/>
      <c r="AA20" s="442"/>
      <c r="AB20" s="443" t="s">
        <v>191</v>
      </c>
      <c r="AC20" s="444"/>
      <c r="AD20" s="88"/>
      <c r="AE20" s="88"/>
      <c r="AF20" s="88"/>
    </row>
    <row r="21" spans="1:32" ht="99.75" customHeight="1" x14ac:dyDescent="0.25">
      <c r="A21" s="451"/>
      <c r="B21" s="451"/>
      <c r="C21" s="426"/>
      <c r="D21" s="426"/>
      <c r="E21" s="452"/>
      <c r="F21" s="452"/>
      <c r="G21" s="454"/>
      <c r="H21" s="440" t="s">
        <v>3</v>
      </c>
      <c r="I21" s="440"/>
      <c r="J21" s="440" t="s">
        <v>612</v>
      </c>
      <c r="K21" s="440"/>
      <c r="L21" s="440" t="s">
        <v>3</v>
      </c>
      <c r="M21" s="440"/>
      <c r="N21" s="440" t="s">
        <v>190</v>
      </c>
      <c r="O21" s="440"/>
      <c r="P21" s="440" t="s">
        <v>3</v>
      </c>
      <c r="Q21" s="440"/>
      <c r="R21" s="440" t="s">
        <v>190</v>
      </c>
      <c r="S21" s="440"/>
      <c r="T21" s="440" t="s">
        <v>3</v>
      </c>
      <c r="U21" s="440"/>
      <c r="V21" s="440" t="s">
        <v>190</v>
      </c>
      <c r="W21" s="440"/>
      <c r="X21" s="440" t="s">
        <v>3</v>
      </c>
      <c r="Y21" s="440"/>
      <c r="Z21" s="440" t="s">
        <v>190</v>
      </c>
      <c r="AA21" s="440"/>
      <c r="AB21" s="445"/>
      <c r="AC21" s="446"/>
    </row>
    <row r="22" spans="1:32" ht="89.25" customHeight="1" x14ac:dyDescent="0.25">
      <c r="A22" s="433"/>
      <c r="B22" s="433"/>
      <c r="C22" s="342" t="s">
        <v>3</v>
      </c>
      <c r="D22" s="342" t="s">
        <v>187</v>
      </c>
      <c r="E22" s="347" t="s">
        <v>607</v>
      </c>
      <c r="F22" s="87" t="s">
        <v>189</v>
      </c>
      <c r="G22" s="455"/>
      <c r="H22" s="348" t="s">
        <v>493</v>
      </c>
      <c r="I22" s="348" t="s">
        <v>494</v>
      </c>
      <c r="J22" s="348" t="s">
        <v>493</v>
      </c>
      <c r="K22" s="348" t="s">
        <v>494</v>
      </c>
      <c r="L22" s="348" t="s">
        <v>493</v>
      </c>
      <c r="M22" s="348" t="s">
        <v>494</v>
      </c>
      <c r="N22" s="348" t="s">
        <v>493</v>
      </c>
      <c r="O22" s="348" t="s">
        <v>494</v>
      </c>
      <c r="P22" s="348" t="s">
        <v>493</v>
      </c>
      <c r="Q22" s="348" t="s">
        <v>494</v>
      </c>
      <c r="R22" s="348" t="s">
        <v>493</v>
      </c>
      <c r="S22" s="348" t="s">
        <v>494</v>
      </c>
      <c r="T22" s="348" t="s">
        <v>493</v>
      </c>
      <c r="U22" s="348" t="s">
        <v>494</v>
      </c>
      <c r="V22" s="348" t="s">
        <v>493</v>
      </c>
      <c r="W22" s="348" t="s">
        <v>494</v>
      </c>
      <c r="X22" s="348" t="s">
        <v>493</v>
      </c>
      <c r="Y22" s="348" t="s">
        <v>494</v>
      </c>
      <c r="Z22" s="348" t="s">
        <v>493</v>
      </c>
      <c r="AA22" s="348" t="s">
        <v>494</v>
      </c>
      <c r="AB22" s="342" t="s">
        <v>188</v>
      </c>
      <c r="AC22" s="342" t="s">
        <v>187</v>
      </c>
    </row>
    <row r="23" spans="1:32" ht="19.5" customHeight="1" x14ac:dyDescent="0.25">
      <c r="A23" s="341">
        <v>1</v>
      </c>
      <c r="B23" s="341">
        <f>A23+1</f>
        <v>2</v>
      </c>
      <c r="C23" s="341">
        <f t="shared" ref="C23:AC23" si="0">B23+1</f>
        <v>3</v>
      </c>
      <c r="D23" s="341">
        <f t="shared" si="0"/>
        <v>4</v>
      </c>
      <c r="E23" s="341">
        <f t="shared" si="0"/>
        <v>5</v>
      </c>
      <c r="F23" s="341">
        <f t="shared" si="0"/>
        <v>6</v>
      </c>
      <c r="G23" s="341">
        <f t="shared" si="0"/>
        <v>7</v>
      </c>
      <c r="H23" s="341">
        <f t="shared" si="0"/>
        <v>8</v>
      </c>
      <c r="I23" s="341">
        <f t="shared" si="0"/>
        <v>9</v>
      </c>
      <c r="J23" s="341">
        <f t="shared" si="0"/>
        <v>10</v>
      </c>
      <c r="K23" s="341">
        <f t="shared" si="0"/>
        <v>11</v>
      </c>
      <c r="L23" s="341">
        <f t="shared" si="0"/>
        <v>12</v>
      </c>
      <c r="M23" s="341">
        <f t="shared" si="0"/>
        <v>13</v>
      </c>
      <c r="N23" s="341">
        <f t="shared" si="0"/>
        <v>14</v>
      </c>
      <c r="O23" s="341">
        <f t="shared" si="0"/>
        <v>15</v>
      </c>
      <c r="P23" s="341">
        <f t="shared" si="0"/>
        <v>16</v>
      </c>
      <c r="Q23" s="341">
        <f t="shared" si="0"/>
        <v>17</v>
      </c>
      <c r="R23" s="341">
        <f t="shared" si="0"/>
        <v>18</v>
      </c>
      <c r="S23" s="341">
        <f t="shared" si="0"/>
        <v>19</v>
      </c>
      <c r="T23" s="341">
        <f t="shared" si="0"/>
        <v>20</v>
      </c>
      <c r="U23" s="341">
        <f t="shared" si="0"/>
        <v>21</v>
      </c>
      <c r="V23" s="341">
        <f t="shared" si="0"/>
        <v>22</v>
      </c>
      <c r="W23" s="341">
        <f t="shared" si="0"/>
        <v>23</v>
      </c>
      <c r="X23" s="341">
        <f t="shared" si="0"/>
        <v>24</v>
      </c>
      <c r="Y23" s="341">
        <f t="shared" si="0"/>
        <v>25</v>
      </c>
      <c r="Z23" s="341">
        <f t="shared" si="0"/>
        <v>26</v>
      </c>
      <c r="AA23" s="341">
        <f t="shared" si="0"/>
        <v>27</v>
      </c>
      <c r="AB23" s="341">
        <f>AA23+1</f>
        <v>28</v>
      </c>
      <c r="AC23" s="341">
        <f t="shared" si="0"/>
        <v>29</v>
      </c>
    </row>
    <row r="24" spans="1:32" ht="47.25" customHeight="1" x14ac:dyDescent="0.25">
      <c r="A24" s="85">
        <v>1</v>
      </c>
      <c r="B24" s="84" t="s">
        <v>186</v>
      </c>
      <c r="C24" s="349">
        <f>SUM(C25:C29)</f>
        <v>212.15901530660818</v>
      </c>
      <c r="D24" s="349"/>
      <c r="E24" s="349">
        <f t="shared" ref="E24:AA24" si="1">SUM(E25:E29)</f>
        <v>189.47396573580559</v>
      </c>
      <c r="F24" s="349">
        <f t="shared" si="1"/>
        <v>0</v>
      </c>
      <c r="G24" s="349">
        <f t="shared" si="1"/>
        <v>3.4906313057993801</v>
      </c>
      <c r="H24" s="349">
        <f>SUM(H25:H29)</f>
        <v>23.439994430006216</v>
      </c>
      <c r="I24" s="349">
        <f>SUM(I25:I29)</f>
        <v>0</v>
      </c>
      <c r="J24" s="349">
        <f>SUM(J25:J29)</f>
        <v>19.081938140639981</v>
      </c>
      <c r="K24" s="349">
        <f>SUM(K25:K29)</f>
        <v>13.951967539199975</v>
      </c>
      <c r="L24" s="349">
        <f>SUM(L25:L29)</f>
        <v>29.916919999999998</v>
      </c>
      <c r="M24" s="349">
        <f t="shared" si="1"/>
        <v>0</v>
      </c>
      <c r="N24" s="349">
        <f t="shared" si="1"/>
        <v>0</v>
      </c>
      <c r="O24" s="349">
        <f t="shared" si="1"/>
        <v>0</v>
      </c>
      <c r="P24" s="349">
        <f>SUM(P25:P29)</f>
        <v>43.68155999999999</v>
      </c>
      <c r="Q24" s="349">
        <f>SUM(Q25:Q29)</f>
        <v>0</v>
      </c>
      <c r="R24" s="349">
        <f>SUM(R25:R29)</f>
        <v>0</v>
      </c>
      <c r="S24" s="349">
        <f t="shared" si="1"/>
        <v>0</v>
      </c>
      <c r="T24" s="349">
        <f>SUM(T25:T29)</f>
        <v>58.182259999999999</v>
      </c>
      <c r="U24" s="349">
        <f t="shared" si="1"/>
        <v>0</v>
      </c>
      <c r="V24" s="349">
        <f t="shared" si="1"/>
        <v>0</v>
      </c>
      <c r="W24" s="349">
        <f t="shared" si="1"/>
        <v>0</v>
      </c>
      <c r="X24" s="349">
        <f>SUM(X25:X29)</f>
        <v>30.762599999999999</v>
      </c>
      <c r="Y24" s="349">
        <f t="shared" si="1"/>
        <v>0</v>
      </c>
      <c r="Z24" s="349">
        <f t="shared" si="1"/>
        <v>0</v>
      </c>
      <c r="AA24" s="349">
        <f t="shared" si="1"/>
        <v>0</v>
      </c>
      <c r="AB24" s="349">
        <f>SUM(AB25:AB29)</f>
        <v>185.98333443000618</v>
      </c>
      <c r="AC24" s="349"/>
    </row>
    <row r="25" spans="1:32" ht="24" customHeight="1" x14ac:dyDescent="0.25">
      <c r="A25" s="82" t="s">
        <v>185</v>
      </c>
      <c r="B25" s="56" t="s">
        <v>184</v>
      </c>
      <c r="C25" s="351"/>
      <c r="D25" s="351"/>
      <c r="E25" s="352">
        <f>G25+H25+L25+P25+T25+X25</f>
        <v>0</v>
      </c>
      <c r="F25" s="353"/>
      <c r="G25" s="350"/>
      <c r="H25" s="350"/>
      <c r="I25" s="350"/>
      <c r="J25" s="350"/>
      <c r="K25" s="350"/>
      <c r="L25" s="350"/>
      <c r="M25" s="350"/>
      <c r="N25" s="350"/>
      <c r="O25" s="350"/>
      <c r="P25" s="350"/>
      <c r="Q25" s="350"/>
      <c r="R25" s="350"/>
      <c r="S25" s="350"/>
      <c r="T25" s="350"/>
      <c r="U25" s="350"/>
      <c r="V25" s="350"/>
      <c r="W25" s="350"/>
      <c r="X25" s="350"/>
      <c r="Y25" s="350"/>
      <c r="Z25" s="350"/>
      <c r="AA25" s="350"/>
      <c r="AB25" s="349">
        <f>H25+L25+P25+T25+X25</f>
        <v>0</v>
      </c>
      <c r="AC25" s="349"/>
    </row>
    <row r="26" spans="1:32" x14ac:dyDescent="0.25">
      <c r="A26" s="82" t="s">
        <v>183</v>
      </c>
      <c r="B26" s="56" t="s">
        <v>182</v>
      </c>
      <c r="C26" s="351"/>
      <c r="D26" s="351"/>
      <c r="E26" s="352">
        <f>G26+H26+L26+P26+T26+X26</f>
        <v>0</v>
      </c>
      <c r="F26" s="354"/>
      <c r="G26" s="350"/>
      <c r="H26" s="350"/>
      <c r="I26" s="350"/>
      <c r="J26" s="350"/>
      <c r="K26" s="350"/>
      <c r="L26" s="350"/>
      <c r="M26" s="350"/>
      <c r="N26" s="350"/>
      <c r="O26" s="354"/>
      <c r="P26" s="354"/>
      <c r="Q26" s="354"/>
      <c r="R26" s="354"/>
      <c r="S26" s="354"/>
      <c r="T26" s="354"/>
      <c r="U26" s="354"/>
      <c r="V26" s="354"/>
      <c r="W26" s="354"/>
      <c r="X26" s="354"/>
      <c r="Y26" s="354"/>
      <c r="Z26" s="354"/>
      <c r="AA26" s="354"/>
      <c r="AB26" s="349">
        <f>H26+L26+P26+T26+X26</f>
        <v>0</v>
      </c>
      <c r="AC26" s="349"/>
    </row>
    <row r="27" spans="1:32" ht="31.5" x14ac:dyDescent="0.25">
      <c r="A27" s="82" t="s">
        <v>181</v>
      </c>
      <c r="B27" s="56" t="s">
        <v>449</v>
      </c>
      <c r="C27" s="358">
        <v>212.15901530660818</v>
      </c>
      <c r="D27" s="358"/>
      <c r="E27" s="352">
        <f>G27+H27+L27+P27+T27+X27</f>
        <v>189.47396573580559</v>
      </c>
      <c r="F27" s="354"/>
      <c r="G27" s="355">
        <v>3.4906313057993801</v>
      </c>
      <c r="H27" s="355">
        <v>23.439994430006216</v>
      </c>
      <c r="I27" s="354"/>
      <c r="J27" s="354">
        <v>16.1711340174915</v>
      </c>
      <c r="K27" s="354">
        <f>J27-4.34743271308475</f>
        <v>11.82370130440675</v>
      </c>
      <c r="L27" s="355">
        <v>29.916919999999998</v>
      </c>
      <c r="M27" s="354"/>
      <c r="N27" s="355"/>
      <c r="O27" s="354"/>
      <c r="P27" s="355">
        <v>43.68155999999999</v>
      </c>
      <c r="Q27" s="354"/>
      <c r="R27" s="355"/>
      <c r="S27" s="354"/>
      <c r="T27" s="355">
        <v>58.182259999999999</v>
      </c>
      <c r="U27" s="354"/>
      <c r="V27" s="355"/>
      <c r="W27" s="354"/>
      <c r="X27" s="355">
        <v>30.762599999999999</v>
      </c>
      <c r="Y27" s="354"/>
      <c r="Z27" s="355"/>
      <c r="AA27" s="354"/>
      <c r="AB27" s="349">
        <f>H27+L27+P27+T27+X27</f>
        <v>185.98333443000618</v>
      </c>
      <c r="AC27" s="349"/>
    </row>
    <row r="28" spans="1:32" x14ac:dyDescent="0.25">
      <c r="A28" s="82" t="s">
        <v>180</v>
      </c>
      <c r="B28" s="56" t="s">
        <v>608</v>
      </c>
      <c r="C28" s="351"/>
      <c r="D28" s="351"/>
      <c r="E28" s="352">
        <f>G28+H28+L28+P28+T28+X28</f>
        <v>0</v>
      </c>
      <c r="F28" s="354"/>
      <c r="G28" s="355"/>
      <c r="H28" s="355"/>
      <c r="I28" s="354"/>
      <c r="J28" s="354"/>
      <c r="K28" s="354"/>
      <c r="L28" s="355"/>
      <c r="M28" s="354"/>
      <c r="N28" s="355"/>
      <c r="O28" s="354"/>
      <c r="P28" s="356"/>
      <c r="Q28" s="354"/>
      <c r="R28" s="356"/>
      <c r="S28" s="354"/>
      <c r="T28" s="355"/>
      <c r="U28" s="354"/>
      <c r="V28" s="355"/>
      <c r="W28" s="354"/>
      <c r="X28" s="354"/>
      <c r="Y28" s="354"/>
      <c r="Z28" s="354"/>
      <c r="AA28" s="354"/>
      <c r="AB28" s="349">
        <f>H28+L28+P28+T28+X28</f>
        <v>0</v>
      </c>
      <c r="AC28" s="349"/>
    </row>
    <row r="29" spans="1:32" x14ac:dyDescent="0.25">
      <c r="A29" s="82" t="s">
        <v>179</v>
      </c>
      <c r="B29" s="86" t="s">
        <v>178</v>
      </c>
      <c r="C29" s="351"/>
      <c r="D29" s="351"/>
      <c r="E29" s="352">
        <f>G29+H29+L29+P29+T29+X29</f>
        <v>0</v>
      </c>
      <c r="F29" s="354"/>
      <c r="G29" s="355"/>
      <c r="H29" s="355"/>
      <c r="I29" s="354"/>
      <c r="J29" s="354">
        <v>2.91080412314848</v>
      </c>
      <c r="K29" s="354">
        <f>J29-0.782537888355255</f>
        <v>2.1282662347932249</v>
      </c>
      <c r="L29" s="355"/>
      <c r="M29" s="354"/>
      <c r="N29" s="355"/>
      <c r="O29" s="354"/>
      <c r="P29" s="356"/>
      <c r="Q29" s="354"/>
      <c r="R29" s="356"/>
      <c r="S29" s="354"/>
      <c r="T29" s="355"/>
      <c r="U29" s="354"/>
      <c r="V29" s="355"/>
      <c r="W29" s="354"/>
      <c r="X29" s="354"/>
      <c r="Y29" s="354"/>
      <c r="Z29" s="354"/>
      <c r="AA29" s="354"/>
      <c r="AB29" s="349">
        <f>H29+L29+P29+T29+X29</f>
        <v>0</v>
      </c>
      <c r="AC29" s="349"/>
    </row>
    <row r="30" spans="1:32" ht="47.25" x14ac:dyDescent="0.25">
      <c r="A30" s="85" t="s">
        <v>64</v>
      </c>
      <c r="B30" s="84" t="s">
        <v>177</v>
      </c>
      <c r="C30" s="349">
        <f>SUM(C31:C34)</f>
        <v>179.79577568356626</v>
      </c>
      <c r="D30" s="349"/>
      <c r="E30" s="357">
        <f>G30+H30+L30+P30+T30+X30</f>
        <v>161.625</v>
      </c>
      <c r="F30" s="349">
        <f t="shared" ref="F30:AA30" si="2">SUM(F31:F34)</f>
        <v>0</v>
      </c>
      <c r="G30" s="358">
        <v>21.035</v>
      </c>
      <c r="H30" s="358">
        <v>17.416</v>
      </c>
      <c r="I30" s="349">
        <f t="shared" si="2"/>
        <v>0</v>
      </c>
      <c r="J30" s="349">
        <f t="shared" si="2"/>
        <v>17.223124708</v>
      </c>
      <c r="K30" s="349">
        <f t="shared" si="2"/>
        <v>3.8728934200000009</v>
      </c>
      <c r="L30" s="358">
        <v>24.75</v>
      </c>
      <c r="M30" s="349">
        <f t="shared" si="2"/>
        <v>0</v>
      </c>
      <c r="N30" s="349">
        <f t="shared" si="2"/>
        <v>0</v>
      </c>
      <c r="O30" s="349">
        <f t="shared" si="2"/>
        <v>0</v>
      </c>
      <c r="P30" s="358">
        <v>23.046999999999997</v>
      </c>
      <c r="Q30" s="349">
        <f t="shared" si="2"/>
        <v>0</v>
      </c>
      <c r="R30" s="349">
        <f t="shared" si="2"/>
        <v>0</v>
      </c>
      <c r="S30" s="349">
        <f t="shared" si="2"/>
        <v>0</v>
      </c>
      <c r="T30" s="358">
        <v>49.307000000000002</v>
      </c>
      <c r="U30" s="349">
        <f t="shared" si="2"/>
        <v>0</v>
      </c>
      <c r="V30" s="349">
        <f t="shared" si="2"/>
        <v>0</v>
      </c>
      <c r="W30" s="349">
        <f t="shared" si="2"/>
        <v>0</v>
      </c>
      <c r="X30" s="358">
        <v>26.07</v>
      </c>
      <c r="Y30" s="349">
        <f t="shared" si="2"/>
        <v>0</v>
      </c>
      <c r="Z30" s="349">
        <f t="shared" si="2"/>
        <v>0</v>
      </c>
      <c r="AA30" s="349">
        <f t="shared" si="2"/>
        <v>0</v>
      </c>
      <c r="AB30" s="349">
        <f>H30+L30+P30+T30+X30</f>
        <v>140.59</v>
      </c>
      <c r="AC30" s="349"/>
    </row>
    <row r="31" spans="1:32" x14ac:dyDescent="0.25">
      <c r="A31" s="85" t="s">
        <v>176</v>
      </c>
      <c r="B31" s="56" t="s">
        <v>175</v>
      </c>
      <c r="C31" s="351"/>
      <c r="D31" s="351"/>
      <c r="E31" s="350"/>
      <c r="F31" s="350"/>
      <c r="G31" s="355"/>
      <c r="H31" s="354"/>
      <c r="I31" s="354"/>
      <c r="J31" s="354">
        <v>1.2212770040000001</v>
      </c>
      <c r="K31" s="354">
        <f>J31-0.935605944</f>
        <v>0.28567106000000009</v>
      </c>
      <c r="L31" s="354"/>
      <c r="M31" s="354"/>
      <c r="N31" s="354"/>
      <c r="O31" s="354"/>
      <c r="P31" s="354"/>
      <c r="Q31" s="354"/>
      <c r="R31" s="354"/>
      <c r="S31" s="354"/>
      <c r="T31" s="354"/>
      <c r="U31" s="354"/>
      <c r="V31" s="354"/>
      <c r="W31" s="354"/>
      <c r="X31" s="354"/>
      <c r="Y31" s="354"/>
      <c r="Z31" s="354"/>
      <c r="AA31" s="354"/>
      <c r="AB31" s="354"/>
      <c r="AC31" s="353"/>
    </row>
    <row r="32" spans="1:32" ht="31.5" x14ac:dyDescent="0.25">
      <c r="A32" s="85" t="s">
        <v>174</v>
      </c>
      <c r="B32" s="56" t="s">
        <v>173</v>
      </c>
      <c r="C32" s="358">
        <v>62.92852148924819</v>
      </c>
      <c r="D32" s="358"/>
      <c r="E32" s="350"/>
      <c r="F32" s="350"/>
      <c r="G32" s="356"/>
      <c r="H32" s="354"/>
      <c r="I32" s="354"/>
      <c r="J32" s="354">
        <v>6.5127909131999999</v>
      </c>
      <c r="K32" s="354">
        <f>J32-4.1009910432</f>
        <v>2.4117998700000003</v>
      </c>
      <c r="L32" s="354"/>
      <c r="M32" s="354"/>
      <c r="N32" s="354"/>
      <c r="O32" s="354"/>
      <c r="P32" s="354"/>
      <c r="Q32" s="354"/>
      <c r="R32" s="354"/>
      <c r="S32" s="354"/>
      <c r="T32" s="354"/>
      <c r="U32" s="354"/>
      <c r="V32" s="354"/>
      <c r="W32" s="354"/>
      <c r="X32" s="354"/>
      <c r="Y32" s="354"/>
      <c r="Z32" s="354"/>
      <c r="AA32" s="354"/>
      <c r="AB32" s="354"/>
      <c r="AC32" s="353"/>
    </row>
    <row r="33" spans="1:29" x14ac:dyDescent="0.25">
      <c r="A33" s="85" t="s">
        <v>172</v>
      </c>
      <c r="B33" s="56" t="s">
        <v>171</v>
      </c>
      <c r="C33" s="358">
        <v>111.47338092381108</v>
      </c>
      <c r="D33" s="358"/>
      <c r="E33" s="350"/>
      <c r="F33" s="350"/>
      <c r="G33" s="355"/>
      <c r="H33" s="354"/>
      <c r="I33" s="354"/>
      <c r="J33" s="354">
        <v>5.9161034040000002</v>
      </c>
      <c r="K33" s="354">
        <f>J33-4.999028664</f>
        <v>0.91707474000000033</v>
      </c>
      <c r="L33" s="354"/>
      <c r="M33" s="354"/>
      <c r="N33" s="354"/>
      <c r="O33" s="354"/>
      <c r="P33" s="354"/>
      <c r="Q33" s="354"/>
      <c r="R33" s="354"/>
      <c r="S33" s="354"/>
      <c r="T33" s="354"/>
      <c r="U33" s="354"/>
      <c r="V33" s="354"/>
      <c r="W33" s="354"/>
      <c r="X33" s="354"/>
      <c r="Y33" s="354"/>
      <c r="Z33" s="354"/>
      <c r="AA33" s="354"/>
      <c r="AB33" s="354"/>
      <c r="AC33" s="353"/>
    </row>
    <row r="34" spans="1:29" x14ac:dyDescent="0.25">
      <c r="A34" s="85" t="s">
        <v>170</v>
      </c>
      <c r="B34" s="56" t="s">
        <v>169</v>
      </c>
      <c r="C34" s="358">
        <v>5.3938732705069867</v>
      </c>
      <c r="D34" s="358"/>
      <c r="E34" s="350"/>
      <c r="F34" s="350"/>
      <c r="G34" s="355"/>
      <c r="H34" s="354"/>
      <c r="I34" s="354"/>
      <c r="J34" s="354">
        <v>3.5729533868000001</v>
      </c>
      <c r="K34" s="354">
        <f>J34-3.3146056368</f>
        <v>0.25834774999999999</v>
      </c>
      <c r="L34" s="354"/>
      <c r="M34" s="354"/>
      <c r="N34" s="354"/>
      <c r="O34" s="354"/>
      <c r="P34" s="354"/>
      <c r="Q34" s="354"/>
      <c r="R34" s="354"/>
      <c r="S34" s="354"/>
      <c r="T34" s="354"/>
      <c r="U34" s="354"/>
      <c r="V34" s="354"/>
      <c r="W34" s="354"/>
      <c r="X34" s="354"/>
      <c r="Y34" s="354"/>
      <c r="Z34" s="354"/>
      <c r="AA34" s="354"/>
      <c r="AB34" s="354"/>
      <c r="AC34" s="353"/>
    </row>
    <row r="35" spans="1:29" ht="31.5" x14ac:dyDescent="0.25">
      <c r="A35" s="85" t="s">
        <v>63</v>
      </c>
      <c r="B35" s="84" t="s">
        <v>168</v>
      </c>
      <c r="C35" s="350"/>
      <c r="D35" s="350"/>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3"/>
    </row>
    <row r="36" spans="1:29" ht="31.5" x14ac:dyDescent="0.25">
      <c r="A36" s="82" t="s">
        <v>167</v>
      </c>
      <c r="B36" s="81" t="s">
        <v>166</v>
      </c>
      <c r="C36" s="359"/>
      <c r="D36" s="350"/>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49">
        <f t="shared" ref="AC36:AC42" si="3">J36+N36+R36+V36+Z36</f>
        <v>0</v>
      </c>
    </row>
    <row r="37" spans="1:29" x14ac:dyDescent="0.25">
      <c r="A37" s="82" t="s">
        <v>165</v>
      </c>
      <c r="B37" s="81" t="s">
        <v>155</v>
      </c>
      <c r="C37" s="359"/>
      <c r="D37" s="355"/>
      <c r="E37" s="349">
        <f>G37+J37+N37+R37+V37+Z37</f>
        <v>0</v>
      </c>
      <c r="F37" s="354"/>
      <c r="G37" s="354"/>
      <c r="H37" s="354"/>
      <c r="I37" s="354"/>
      <c r="J37" s="355"/>
      <c r="K37" s="354"/>
      <c r="L37" s="354"/>
      <c r="M37" s="354"/>
      <c r="N37" s="354"/>
      <c r="O37" s="354"/>
      <c r="P37" s="354"/>
      <c r="Q37" s="354"/>
      <c r="R37" s="354"/>
      <c r="S37" s="354"/>
      <c r="T37" s="354"/>
      <c r="U37" s="354"/>
      <c r="V37" s="354"/>
      <c r="W37" s="354"/>
      <c r="X37" s="354"/>
      <c r="Y37" s="354"/>
      <c r="Z37" s="354"/>
      <c r="AA37" s="354"/>
      <c r="AB37" s="354"/>
      <c r="AC37" s="349">
        <f t="shared" si="3"/>
        <v>0</v>
      </c>
    </row>
    <row r="38" spans="1:29" x14ac:dyDescent="0.25">
      <c r="A38" s="82" t="s">
        <v>164</v>
      </c>
      <c r="B38" s="81" t="s">
        <v>153</v>
      </c>
      <c r="C38" s="359"/>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49">
        <f t="shared" si="3"/>
        <v>0</v>
      </c>
    </row>
    <row r="39" spans="1:29" ht="31.5" x14ac:dyDescent="0.25">
      <c r="A39" s="82" t="s">
        <v>163</v>
      </c>
      <c r="B39" s="56" t="s">
        <v>151</v>
      </c>
      <c r="C39" s="354"/>
      <c r="D39" s="354"/>
      <c r="E39" s="349">
        <f>G39+J39+N39+R39+V39+Z39</f>
        <v>0</v>
      </c>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49">
        <f t="shared" si="3"/>
        <v>0</v>
      </c>
    </row>
    <row r="40" spans="1:29" ht="31.5" x14ac:dyDescent="0.25">
      <c r="A40" s="82" t="s">
        <v>162</v>
      </c>
      <c r="B40" s="56" t="s">
        <v>149</v>
      </c>
      <c r="C40" s="354"/>
      <c r="D40" s="354"/>
      <c r="E40" s="350"/>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49">
        <f t="shared" si="3"/>
        <v>0</v>
      </c>
    </row>
    <row r="41" spans="1:29" x14ac:dyDescent="0.25">
      <c r="A41" s="82" t="s">
        <v>161</v>
      </c>
      <c r="B41" s="56" t="s">
        <v>147</v>
      </c>
      <c r="C41" s="354"/>
      <c r="D41" s="356"/>
      <c r="E41" s="349">
        <f>G41+J41+N41+R41+V41+Z41</f>
        <v>0</v>
      </c>
      <c r="F41" s="354"/>
      <c r="G41" s="354"/>
      <c r="H41" s="354"/>
      <c r="I41" s="354"/>
      <c r="J41" s="355"/>
      <c r="K41" s="354"/>
      <c r="L41" s="354"/>
      <c r="M41" s="354"/>
      <c r="N41" s="354"/>
      <c r="O41" s="354"/>
      <c r="P41" s="354"/>
      <c r="Q41" s="354"/>
      <c r="R41" s="356"/>
      <c r="S41" s="354"/>
      <c r="T41" s="354"/>
      <c r="U41" s="354"/>
      <c r="V41" s="354"/>
      <c r="W41" s="354"/>
      <c r="X41" s="354"/>
      <c r="Y41" s="354"/>
      <c r="Z41" s="354"/>
      <c r="AA41" s="354"/>
      <c r="AB41" s="354"/>
      <c r="AC41" s="349">
        <f t="shared" si="3"/>
        <v>0</v>
      </c>
    </row>
    <row r="42" spans="1:29" ht="18.75" x14ac:dyDescent="0.25">
      <c r="A42" s="82" t="s">
        <v>160</v>
      </c>
      <c r="B42" s="81" t="s">
        <v>145</v>
      </c>
      <c r="C42" s="359"/>
      <c r="D42" s="350"/>
      <c r="E42" s="354"/>
      <c r="F42" s="354"/>
      <c r="G42" s="354"/>
      <c r="H42" s="354"/>
      <c r="I42" s="354"/>
      <c r="J42" s="354"/>
      <c r="K42" s="354"/>
      <c r="L42" s="354"/>
      <c r="M42" s="354"/>
      <c r="N42" s="354"/>
      <c r="O42" s="354"/>
      <c r="P42" s="354"/>
      <c r="Q42" s="354"/>
      <c r="R42" s="350"/>
      <c r="S42" s="354"/>
      <c r="T42" s="354"/>
      <c r="U42" s="354"/>
      <c r="V42" s="354"/>
      <c r="W42" s="354"/>
      <c r="X42" s="354"/>
      <c r="Y42" s="354"/>
      <c r="Z42" s="354"/>
      <c r="AA42" s="354"/>
      <c r="AB42" s="354"/>
      <c r="AC42" s="349">
        <f t="shared" si="3"/>
        <v>0</v>
      </c>
    </row>
    <row r="43" spans="1:29" x14ac:dyDescent="0.25">
      <c r="A43" s="85" t="s">
        <v>62</v>
      </c>
      <c r="B43" s="84" t="s">
        <v>159</v>
      </c>
      <c r="C43" s="350"/>
      <c r="D43" s="350"/>
      <c r="E43" s="354"/>
      <c r="F43" s="354"/>
      <c r="G43" s="354"/>
      <c r="H43" s="354"/>
      <c r="I43" s="354"/>
      <c r="J43" s="354"/>
      <c r="K43" s="354"/>
      <c r="L43" s="354"/>
      <c r="M43" s="354"/>
      <c r="N43" s="354"/>
      <c r="O43" s="354"/>
      <c r="P43" s="354"/>
      <c r="Q43" s="354"/>
      <c r="R43" s="350"/>
      <c r="S43" s="354"/>
      <c r="T43" s="354"/>
      <c r="U43" s="354"/>
      <c r="V43" s="354"/>
      <c r="W43" s="354"/>
      <c r="X43" s="354"/>
      <c r="Y43" s="354"/>
      <c r="Z43" s="354"/>
      <c r="AA43" s="354"/>
      <c r="AB43" s="354"/>
      <c r="AC43" s="353"/>
    </row>
    <row r="44" spans="1:29" x14ac:dyDescent="0.25">
      <c r="A44" s="82" t="s">
        <v>158</v>
      </c>
      <c r="B44" s="56" t="s">
        <v>157</v>
      </c>
      <c r="C44" s="354"/>
      <c r="D44" s="350"/>
      <c r="E44" s="354"/>
      <c r="F44" s="354"/>
      <c r="G44" s="354"/>
      <c r="H44" s="354"/>
      <c r="I44" s="354"/>
      <c r="J44" s="354"/>
      <c r="K44" s="354"/>
      <c r="L44" s="354"/>
      <c r="M44" s="354"/>
      <c r="N44" s="354"/>
      <c r="O44" s="354"/>
      <c r="P44" s="354"/>
      <c r="Q44" s="354"/>
      <c r="R44" s="350"/>
      <c r="S44" s="354"/>
      <c r="T44" s="354"/>
      <c r="U44" s="354"/>
      <c r="V44" s="354"/>
      <c r="W44" s="354"/>
      <c r="X44" s="354"/>
      <c r="Y44" s="354"/>
      <c r="Z44" s="354"/>
      <c r="AA44" s="354"/>
      <c r="AB44" s="354"/>
      <c r="AC44" s="349">
        <f t="shared" ref="AC44:AC50" si="4">J44+N44+R44+V44+Z44</f>
        <v>0</v>
      </c>
    </row>
    <row r="45" spans="1:29" x14ac:dyDescent="0.25">
      <c r="A45" s="82" t="s">
        <v>156</v>
      </c>
      <c r="B45" s="56" t="s">
        <v>155</v>
      </c>
      <c r="C45" s="354"/>
      <c r="D45" s="355"/>
      <c r="E45" s="349">
        <f>G45+J45+N45+R45+V45+Z45</f>
        <v>0</v>
      </c>
      <c r="F45" s="354"/>
      <c r="G45" s="354"/>
      <c r="H45" s="354"/>
      <c r="I45" s="354"/>
      <c r="J45" s="355"/>
      <c r="K45" s="354"/>
      <c r="L45" s="354"/>
      <c r="M45" s="354"/>
      <c r="N45" s="354"/>
      <c r="O45" s="354"/>
      <c r="P45" s="354"/>
      <c r="Q45" s="354"/>
      <c r="R45" s="355"/>
      <c r="S45" s="354"/>
      <c r="T45" s="354"/>
      <c r="U45" s="354"/>
      <c r="V45" s="354"/>
      <c r="W45" s="354"/>
      <c r="X45" s="354"/>
      <c r="Y45" s="354"/>
      <c r="Z45" s="354"/>
      <c r="AA45" s="354"/>
      <c r="AB45" s="354"/>
      <c r="AC45" s="349">
        <f t="shared" si="4"/>
        <v>0</v>
      </c>
    </row>
    <row r="46" spans="1:29" x14ac:dyDescent="0.25">
      <c r="A46" s="82" t="s">
        <v>154</v>
      </c>
      <c r="B46" s="56" t="s">
        <v>153</v>
      </c>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49">
        <f t="shared" si="4"/>
        <v>0</v>
      </c>
    </row>
    <row r="47" spans="1:29" ht="31.5" x14ac:dyDescent="0.25">
      <c r="A47" s="82" t="s">
        <v>152</v>
      </c>
      <c r="B47" s="56" t="s">
        <v>151</v>
      </c>
      <c r="C47" s="354"/>
      <c r="D47" s="354"/>
      <c r="E47" s="349">
        <f>G47+J47+N47+R47+V47+Z47</f>
        <v>0</v>
      </c>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49">
        <f t="shared" si="4"/>
        <v>0</v>
      </c>
    </row>
    <row r="48" spans="1:29" ht="31.5" x14ac:dyDescent="0.25">
      <c r="A48" s="82" t="s">
        <v>150</v>
      </c>
      <c r="B48" s="56" t="s">
        <v>149</v>
      </c>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49">
        <f t="shared" si="4"/>
        <v>0</v>
      </c>
    </row>
    <row r="49" spans="1:29" x14ac:dyDescent="0.25">
      <c r="A49" s="82" t="s">
        <v>148</v>
      </c>
      <c r="B49" s="56" t="s">
        <v>147</v>
      </c>
      <c r="C49" s="354"/>
      <c r="D49" s="356"/>
      <c r="E49" s="349">
        <f>G49+J49+N49+R49+V49+Z49</f>
        <v>0</v>
      </c>
      <c r="F49" s="354"/>
      <c r="G49" s="354"/>
      <c r="H49" s="354"/>
      <c r="I49" s="354"/>
      <c r="J49" s="355"/>
      <c r="K49" s="354"/>
      <c r="L49" s="354"/>
      <c r="M49" s="354"/>
      <c r="N49" s="354"/>
      <c r="O49" s="354"/>
      <c r="P49" s="354"/>
      <c r="Q49" s="354"/>
      <c r="R49" s="356"/>
      <c r="S49" s="354"/>
      <c r="T49" s="354"/>
      <c r="U49" s="354"/>
      <c r="V49" s="354"/>
      <c r="W49" s="354"/>
      <c r="X49" s="354"/>
      <c r="Y49" s="354"/>
      <c r="Z49" s="354"/>
      <c r="AA49" s="354"/>
      <c r="AB49" s="354"/>
      <c r="AC49" s="349">
        <f t="shared" si="4"/>
        <v>0</v>
      </c>
    </row>
    <row r="50" spans="1:29" ht="18.75" x14ac:dyDescent="0.25">
      <c r="A50" s="82" t="s">
        <v>146</v>
      </c>
      <c r="B50" s="81" t="s">
        <v>145</v>
      </c>
      <c r="C50" s="359"/>
      <c r="D50" s="350"/>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49">
        <f t="shared" si="4"/>
        <v>0</v>
      </c>
    </row>
    <row r="51" spans="1:29" ht="35.25" customHeight="1" x14ac:dyDescent="0.25">
      <c r="A51" s="85" t="s">
        <v>60</v>
      </c>
      <c r="B51" s="84" t="s">
        <v>144</v>
      </c>
      <c r="C51" s="350"/>
      <c r="D51" s="350"/>
      <c r="E51" s="350"/>
      <c r="F51" s="350"/>
      <c r="G51" s="354"/>
      <c r="H51" s="354"/>
      <c r="I51" s="354"/>
      <c r="J51" s="354"/>
      <c r="K51" s="354"/>
      <c r="L51" s="354"/>
      <c r="M51" s="354"/>
      <c r="N51" s="354"/>
      <c r="O51" s="354"/>
      <c r="P51" s="354"/>
      <c r="Q51" s="354"/>
      <c r="R51" s="354"/>
      <c r="S51" s="354"/>
      <c r="T51" s="354"/>
      <c r="U51" s="354"/>
      <c r="V51" s="354"/>
      <c r="W51" s="354"/>
      <c r="X51" s="354"/>
      <c r="Y51" s="354"/>
      <c r="Z51" s="354"/>
      <c r="AA51" s="354"/>
      <c r="AB51" s="354"/>
      <c r="AC51" s="353"/>
    </row>
    <row r="52" spans="1:29" x14ac:dyDescent="0.25">
      <c r="A52" s="82" t="s">
        <v>143</v>
      </c>
      <c r="B52" s="56" t="s">
        <v>142</v>
      </c>
      <c r="C52" s="349">
        <f>C30</f>
        <v>179.79577568356626</v>
      </c>
      <c r="E52" s="349">
        <f>G52+H52+L52+P52+T52+X52</f>
        <v>168.6726966539</v>
      </c>
      <c r="F52" s="350"/>
      <c r="G52" s="358">
        <v>10.900290999999999</v>
      </c>
      <c r="H52" s="358">
        <v>34.598405653900002</v>
      </c>
      <c r="I52" s="358"/>
      <c r="J52" s="354">
        <v>19.989612999999999</v>
      </c>
      <c r="K52" s="354"/>
      <c r="L52" s="358">
        <v>24.75</v>
      </c>
      <c r="M52" s="354"/>
      <c r="N52" s="354"/>
      <c r="O52" s="354"/>
      <c r="P52" s="358">
        <v>23.046999999999997</v>
      </c>
      <c r="Q52" s="354"/>
      <c r="R52" s="354"/>
      <c r="S52" s="354"/>
      <c r="T52" s="358">
        <v>49.307000000000002</v>
      </c>
      <c r="U52" s="354"/>
      <c r="V52" s="354"/>
      <c r="W52" s="354"/>
      <c r="X52" s="358">
        <v>26.07</v>
      </c>
      <c r="Y52" s="358"/>
      <c r="Z52" s="358"/>
      <c r="AA52" s="354"/>
      <c r="AB52" s="349">
        <f>H52+L52+P52+T52+X52</f>
        <v>157.77240565389999</v>
      </c>
    </row>
    <row r="53" spans="1:29" x14ac:dyDescent="0.25">
      <c r="A53" s="82" t="s">
        <v>141</v>
      </c>
      <c r="B53" s="56" t="s">
        <v>135</v>
      </c>
      <c r="C53" s="354"/>
      <c r="D53" s="350"/>
      <c r="E53" s="350"/>
      <c r="F53" s="350"/>
      <c r="G53" s="354"/>
      <c r="H53" s="354"/>
      <c r="I53" s="354"/>
      <c r="J53" s="354"/>
      <c r="K53" s="354"/>
      <c r="L53" s="354"/>
      <c r="M53" s="354"/>
      <c r="N53" s="354"/>
      <c r="O53" s="354"/>
      <c r="P53" s="354"/>
      <c r="Q53" s="354"/>
      <c r="R53" s="355"/>
      <c r="S53" s="354"/>
      <c r="T53" s="354"/>
      <c r="U53" s="354"/>
      <c r="V53" s="354"/>
      <c r="W53" s="354"/>
      <c r="X53" s="354"/>
      <c r="Y53" s="354"/>
      <c r="Z53" s="354"/>
      <c r="AA53" s="354"/>
      <c r="AB53" s="354"/>
      <c r="AC53" s="349">
        <f t="shared" ref="AC52:AC57" si="5">J53+N53+R53+V53+Z53</f>
        <v>0</v>
      </c>
    </row>
    <row r="54" spans="1:29" x14ac:dyDescent="0.25">
      <c r="A54" s="82" t="s">
        <v>140</v>
      </c>
      <c r="B54" s="81" t="s">
        <v>134</v>
      </c>
      <c r="C54" s="359"/>
      <c r="D54" s="355"/>
      <c r="E54" s="349">
        <f>G54+J54+N54+R54+V54+Z54</f>
        <v>0</v>
      </c>
      <c r="F54" s="350"/>
      <c r="G54" s="354"/>
      <c r="H54" s="354"/>
      <c r="I54" s="354"/>
      <c r="J54" s="355"/>
      <c r="K54" s="354"/>
      <c r="L54" s="354"/>
      <c r="M54" s="354"/>
      <c r="N54" s="354"/>
      <c r="O54" s="354"/>
      <c r="P54" s="354"/>
      <c r="Q54" s="354"/>
      <c r="R54" s="355"/>
      <c r="S54" s="354"/>
      <c r="T54" s="354"/>
      <c r="U54" s="354"/>
      <c r="V54" s="354"/>
      <c r="W54" s="354"/>
      <c r="X54" s="354"/>
      <c r="Y54" s="354"/>
      <c r="Z54" s="354"/>
      <c r="AA54" s="354"/>
      <c r="AB54" s="354"/>
      <c r="AC54" s="349">
        <f t="shared" si="5"/>
        <v>0</v>
      </c>
    </row>
    <row r="55" spans="1:29" x14ac:dyDescent="0.25">
      <c r="A55" s="82" t="s">
        <v>139</v>
      </c>
      <c r="B55" s="81" t="s">
        <v>133</v>
      </c>
      <c r="C55" s="359"/>
      <c r="D55" s="354"/>
      <c r="E55" s="354"/>
      <c r="F55" s="350"/>
      <c r="G55" s="354"/>
      <c r="H55" s="354"/>
      <c r="I55" s="354"/>
      <c r="J55" s="354"/>
      <c r="K55" s="354"/>
      <c r="L55" s="354"/>
      <c r="M55" s="354"/>
      <c r="N55" s="354"/>
      <c r="O55" s="354"/>
      <c r="P55" s="354"/>
      <c r="Q55" s="354"/>
      <c r="R55" s="355"/>
      <c r="S55" s="354"/>
      <c r="T55" s="354"/>
      <c r="U55" s="354"/>
      <c r="V55" s="354"/>
      <c r="W55" s="354"/>
      <c r="X55" s="354"/>
      <c r="Y55" s="354"/>
      <c r="Z55" s="354"/>
      <c r="AA55" s="354"/>
      <c r="AB55" s="354"/>
      <c r="AC55" s="349">
        <f t="shared" si="5"/>
        <v>0</v>
      </c>
    </row>
    <row r="56" spans="1:29" x14ac:dyDescent="0.25">
      <c r="A56" s="82" t="s">
        <v>138</v>
      </c>
      <c r="B56" s="81" t="s">
        <v>132</v>
      </c>
      <c r="C56" s="359"/>
      <c r="D56" s="356"/>
      <c r="E56" s="349">
        <f>G56+J56+N56+R56+V56+Z56</f>
        <v>0</v>
      </c>
      <c r="F56" s="350"/>
      <c r="G56" s="354"/>
      <c r="H56" s="354"/>
      <c r="I56" s="354"/>
      <c r="J56" s="355"/>
      <c r="K56" s="354"/>
      <c r="L56" s="354"/>
      <c r="M56" s="354"/>
      <c r="N56" s="354"/>
      <c r="O56" s="354"/>
      <c r="P56" s="354"/>
      <c r="Q56" s="354"/>
      <c r="R56" s="356"/>
      <c r="S56" s="354"/>
      <c r="T56" s="354"/>
      <c r="U56" s="354"/>
      <c r="V56" s="354"/>
      <c r="W56" s="354"/>
      <c r="X56" s="354"/>
      <c r="Y56" s="354"/>
      <c r="Z56" s="354"/>
      <c r="AA56" s="354"/>
      <c r="AB56" s="354"/>
      <c r="AC56" s="349">
        <f t="shared" si="5"/>
        <v>0</v>
      </c>
    </row>
    <row r="57" spans="1:29" ht="18.75" x14ac:dyDescent="0.25">
      <c r="A57" s="82" t="s">
        <v>137</v>
      </c>
      <c r="B57" s="81" t="s">
        <v>131</v>
      </c>
      <c r="C57" s="359"/>
      <c r="D57" s="350"/>
      <c r="E57" s="350"/>
      <c r="F57" s="350"/>
      <c r="G57" s="354"/>
      <c r="H57" s="354"/>
      <c r="I57" s="354"/>
      <c r="J57" s="354"/>
      <c r="K57" s="354"/>
      <c r="L57" s="354"/>
      <c r="M57" s="354"/>
      <c r="N57" s="354"/>
      <c r="O57" s="354"/>
      <c r="P57" s="354"/>
      <c r="Q57" s="354"/>
      <c r="R57" s="354"/>
      <c r="S57" s="354"/>
      <c r="T57" s="354"/>
      <c r="U57" s="354"/>
      <c r="V57" s="354"/>
      <c r="W57" s="354"/>
      <c r="X57" s="354"/>
      <c r="Y57" s="354"/>
      <c r="Z57" s="354"/>
      <c r="AA57" s="354"/>
      <c r="AB57" s="354"/>
      <c r="AC57" s="349">
        <f t="shared" si="5"/>
        <v>0</v>
      </c>
    </row>
    <row r="58" spans="1:29" ht="36.75" customHeight="1" x14ac:dyDescent="0.25">
      <c r="A58" s="85" t="s">
        <v>59</v>
      </c>
      <c r="B58" s="107" t="s">
        <v>237</v>
      </c>
      <c r="C58" s="359"/>
      <c r="D58" s="350"/>
      <c r="E58" s="350"/>
      <c r="F58" s="350"/>
      <c r="G58" s="354"/>
      <c r="H58" s="354"/>
      <c r="I58" s="354"/>
      <c r="J58" s="354"/>
      <c r="K58" s="354"/>
      <c r="L58" s="354"/>
      <c r="M58" s="354"/>
      <c r="N58" s="354"/>
      <c r="O58" s="354"/>
      <c r="P58" s="354"/>
      <c r="Q58" s="354"/>
      <c r="R58" s="354"/>
      <c r="S58" s="354"/>
      <c r="T58" s="354"/>
      <c r="U58" s="354"/>
      <c r="V58" s="354"/>
      <c r="W58" s="354"/>
      <c r="X58" s="354"/>
      <c r="Y58" s="354"/>
      <c r="Z58" s="354"/>
      <c r="AA58" s="354"/>
      <c r="AB58" s="354"/>
      <c r="AC58" s="353"/>
    </row>
    <row r="59" spans="1:29" x14ac:dyDescent="0.25">
      <c r="A59" s="85" t="s">
        <v>57</v>
      </c>
      <c r="B59" s="84" t="s">
        <v>136</v>
      </c>
      <c r="C59" s="350"/>
      <c r="D59" s="350"/>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3"/>
    </row>
    <row r="60" spans="1:29" x14ac:dyDescent="0.25">
      <c r="A60" s="82" t="s">
        <v>231</v>
      </c>
      <c r="B60" s="83" t="s">
        <v>157</v>
      </c>
      <c r="C60" s="360"/>
      <c r="D60" s="350"/>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49">
        <f t="shared" ref="AC60:AC64" si="6">J60+N60+R60+V60+Z60</f>
        <v>0</v>
      </c>
    </row>
    <row r="61" spans="1:29" x14ac:dyDescent="0.25">
      <c r="A61" s="82" t="s">
        <v>232</v>
      </c>
      <c r="B61" s="83" t="s">
        <v>155</v>
      </c>
      <c r="C61" s="360"/>
      <c r="D61" s="350"/>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49">
        <f t="shared" si="6"/>
        <v>0</v>
      </c>
    </row>
    <row r="62" spans="1:29" x14ac:dyDescent="0.25">
      <c r="A62" s="82" t="s">
        <v>233</v>
      </c>
      <c r="B62" s="83" t="s">
        <v>153</v>
      </c>
      <c r="C62" s="360"/>
      <c r="D62" s="350"/>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49">
        <f t="shared" si="6"/>
        <v>0</v>
      </c>
    </row>
    <row r="63" spans="1:29" x14ac:dyDescent="0.25">
      <c r="A63" s="82" t="s">
        <v>234</v>
      </c>
      <c r="B63" s="83" t="s">
        <v>236</v>
      </c>
      <c r="C63" s="360"/>
      <c r="D63" s="358"/>
      <c r="E63" s="358"/>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49">
        <f t="shared" si="6"/>
        <v>0</v>
      </c>
    </row>
    <row r="64" spans="1:29" ht="18.75" x14ac:dyDescent="0.25">
      <c r="A64" s="82" t="s">
        <v>235</v>
      </c>
      <c r="B64" s="81" t="s">
        <v>131</v>
      </c>
      <c r="C64" s="359"/>
      <c r="D64" s="350"/>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49">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8"/>
      <c r="C66" s="438"/>
      <c r="D66" s="438"/>
      <c r="E66" s="438"/>
      <c r="F66" s="438"/>
      <c r="G66" s="438"/>
      <c r="H66" s="438"/>
      <c r="I66" s="438"/>
      <c r="J66" s="345"/>
      <c r="K66" s="345"/>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7"/>
      <c r="C68" s="437"/>
      <c r="D68" s="437"/>
      <c r="E68" s="437"/>
      <c r="F68" s="437"/>
      <c r="G68" s="437"/>
      <c r="H68" s="437"/>
      <c r="I68" s="437"/>
      <c r="J68" s="346"/>
      <c r="K68" s="346"/>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8"/>
      <c r="C70" s="438"/>
      <c r="D70" s="438"/>
      <c r="E70" s="438"/>
      <c r="F70" s="438"/>
      <c r="G70" s="438"/>
      <c r="H70" s="438"/>
      <c r="I70" s="438"/>
      <c r="J70" s="345"/>
      <c r="K70" s="345"/>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8"/>
      <c r="C72" s="438"/>
      <c r="D72" s="438"/>
      <c r="E72" s="438"/>
      <c r="F72" s="438"/>
      <c r="G72" s="438"/>
      <c r="H72" s="438"/>
      <c r="I72" s="438"/>
      <c r="J72" s="345"/>
      <c r="K72" s="345"/>
      <c r="L72" s="72"/>
      <c r="M72" s="72"/>
      <c r="N72" s="75"/>
      <c r="O72" s="72"/>
      <c r="P72" s="72"/>
      <c r="Q72" s="72"/>
      <c r="R72" s="72"/>
      <c r="S72" s="72"/>
      <c r="T72" s="72"/>
      <c r="U72" s="72"/>
      <c r="V72" s="72"/>
      <c r="W72" s="72"/>
      <c r="X72" s="72"/>
      <c r="Y72" s="72"/>
      <c r="Z72" s="72"/>
      <c r="AA72" s="72"/>
      <c r="AB72" s="72"/>
    </row>
    <row r="73" spans="1:28" ht="32.25" customHeight="1" x14ac:dyDescent="0.25">
      <c r="A73" s="72"/>
      <c r="B73" s="437"/>
      <c r="C73" s="437"/>
      <c r="D73" s="437"/>
      <c r="E73" s="437"/>
      <c r="F73" s="437"/>
      <c r="G73" s="437"/>
      <c r="H73" s="437"/>
      <c r="I73" s="437"/>
      <c r="J73" s="346"/>
      <c r="K73" s="346"/>
      <c r="L73" s="72"/>
      <c r="M73" s="72"/>
      <c r="N73" s="72"/>
      <c r="O73" s="72"/>
      <c r="P73" s="72"/>
      <c r="Q73" s="72"/>
      <c r="R73" s="72"/>
      <c r="S73" s="72"/>
      <c r="T73" s="72"/>
      <c r="U73" s="72"/>
      <c r="V73" s="72"/>
      <c r="W73" s="72"/>
      <c r="X73" s="72"/>
      <c r="Y73" s="72"/>
      <c r="Z73" s="72"/>
      <c r="AA73" s="72"/>
      <c r="AB73" s="72"/>
    </row>
    <row r="74" spans="1:28" ht="51.75" customHeight="1" x14ac:dyDescent="0.25">
      <c r="A74" s="72"/>
      <c r="B74" s="438"/>
      <c r="C74" s="438"/>
      <c r="D74" s="438"/>
      <c r="E74" s="438"/>
      <c r="F74" s="438"/>
      <c r="G74" s="438"/>
      <c r="H74" s="438"/>
      <c r="I74" s="438"/>
      <c r="J74" s="345"/>
      <c r="K74" s="345"/>
      <c r="L74" s="72"/>
      <c r="M74" s="72"/>
      <c r="N74" s="72"/>
      <c r="O74" s="72"/>
      <c r="P74" s="72"/>
      <c r="Q74" s="72"/>
      <c r="R74" s="72"/>
      <c r="S74" s="72"/>
      <c r="T74" s="72"/>
      <c r="U74" s="72"/>
      <c r="V74" s="72"/>
      <c r="W74" s="72"/>
      <c r="X74" s="72"/>
      <c r="Y74" s="72"/>
      <c r="Z74" s="72"/>
      <c r="AA74" s="72"/>
      <c r="AB74" s="72"/>
    </row>
    <row r="75" spans="1:28" ht="21.75" customHeight="1" x14ac:dyDescent="0.25">
      <c r="A75" s="72"/>
      <c r="B75" s="439"/>
      <c r="C75" s="439"/>
      <c r="D75" s="439"/>
      <c r="E75" s="439"/>
      <c r="F75" s="439"/>
      <c r="G75" s="439"/>
      <c r="H75" s="439"/>
      <c r="I75" s="439"/>
      <c r="J75" s="343"/>
      <c r="K75" s="343"/>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6"/>
      <c r="C77" s="436"/>
      <c r="D77" s="436"/>
      <c r="E77" s="436"/>
      <c r="F77" s="436"/>
      <c r="G77" s="436"/>
      <c r="H77" s="436"/>
      <c r="I77" s="436"/>
      <c r="J77" s="344"/>
      <c r="K77" s="344"/>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9" zoomScale="85" zoomScaleSheetLayoutView="85" workbookViewId="0">
      <selection activeCell="N22" sqref="N22:N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0" t="str">
        <f>'1. паспорт местоположение'!A12:C12</f>
        <v>F_48-НН</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x14ac:dyDescent="0.25">
      <c r="A15" s="370" t="str">
        <f>'1. паспорт местоположение'!A15</f>
        <v>48_ППРСУ на РРЭ на НН (0,4 кВ)</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8" t="s">
        <v>525</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535</v>
      </c>
      <c r="F22" s="466"/>
      <c r="G22" s="466"/>
      <c r="H22" s="466"/>
      <c r="I22" s="466"/>
      <c r="J22" s="466"/>
      <c r="K22" s="466"/>
      <c r="L22" s="467"/>
      <c r="M22" s="459" t="s">
        <v>50</v>
      </c>
      <c r="N22" s="459" t="s">
        <v>49</v>
      </c>
      <c r="O22" s="459" t="s">
        <v>48</v>
      </c>
      <c r="P22" s="468" t="s">
        <v>267</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135</v>
      </c>
      <c r="G23" s="476" t="s">
        <v>134</v>
      </c>
      <c r="H23" s="476" t="s">
        <v>133</v>
      </c>
      <c r="I23" s="480" t="s">
        <v>446</v>
      </c>
      <c r="J23" s="480" t="s">
        <v>447</v>
      </c>
      <c r="K23" s="480" t="s">
        <v>448</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70" t="s">
        <v>14</v>
      </c>
      <c r="AG24" s="170" t="s">
        <v>13</v>
      </c>
      <c r="AH24" s="171" t="s">
        <v>3</v>
      </c>
      <c r="AI24" s="171"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1"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543</v>
      </c>
    </row>
    <row r="4" spans="1:8" x14ac:dyDescent="0.25">
      <c r="B4" s="49"/>
    </row>
    <row r="5" spans="1:8" ht="18.75" x14ac:dyDescent="0.3">
      <c r="A5" s="489" t="str">
        <f>'[5]1. паспорт местоположение'!A5:C5</f>
        <v>Год раскрытия информации: 2016 год</v>
      </c>
      <c r="B5" s="489"/>
      <c r="C5" s="91"/>
      <c r="D5" s="91"/>
      <c r="E5" s="91"/>
      <c r="F5" s="91"/>
      <c r="G5" s="91"/>
      <c r="H5" s="91"/>
    </row>
    <row r="6" spans="1:8" ht="18.75" x14ac:dyDescent="0.3">
      <c r="A6" s="326"/>
      <c r="B6" s="326"/>
      <c r="C6" s="326"/>
      <c r="D6" s="326"/>
      <c r="E6" s="326"/>
      <c r="F6" s="326"/>
      <c r="G6" s="326"/>
      <c r="H6" s="326"/>
    </row>
    <row r="7" spans="1:8" ht="18.75" x14ac:dyDescent="0.25">
      <c r="A7" s="368" t="s">
        <v>10</v>
      </c>
      <c r="B7" s="368"/>
      <c r="C7" s="176"/>
      <c r="D7" s="176"/>
      <c r="E7" s="176"/>
      <c r="F7" s="176"/>
      <c r="G7" s="176"/>
      <c r="H7" s="176"/>
    </row>
    <row r="8" spans="1:8" ht="18.75" x14ac:dyDescent="0.25">
      <c r="A8" s="176"/>
      <c r="B8" s="176"/>
      <c r="C8" s="176"/>
      <c r="D8" s="176"/>
      <c r="E8" s="176"/>
      <c r="F8" s="176"/>
      <c r="G8" s="176"/>
      <c r="H8" s="176"/>
    </row>
    <row r="9" spans="1:8" x14ac:dyDescent="0.25">
      <c r="A9" s="369" t="str">
        <f>'1. паспорт местоположение'!A9:C9</f>
        <v>Акционерное общество "Янтарьэнерго" ДЗО  ПАО "Россети"</v>
      </c>
      <c r="B9" s="369"/>
      <c r="C9" s="325"/>
      <c r="D9" s="325"/>
      <c r="E9" s="325"/>
      <c r="F9" s="325"/>
      <c r="G9" s="325"/>
      <c r="H9" s="325"/>
    </row>
    <row r="10" spans="1:8" x14ac:dyDescent="0.25">
      <c r="A10" s="365" t="s">
        <v>9</v>
      </c>
      <c r="B10" s="365"/>
      <c r="C10" s="178"/>
      <c r="D10" s="178"/>
      <c r="E10" s="178"/>
      <c r="F10" s="178"/>
      <c r="G10" s="178"/>
      <c r="H10" s="178"/>
    </row>
    <row r="11" spans="1:8" ht="18.75" x14ac:dyDescent="0.25">
      <c r="A11" s="176"/>
      <c r="B11" s="176"/>
      <c r="C11" s="176"/>
      <c r="D11" s="176"/>
      <c r="E11" s="176"/>
      <c r="F11" s="176"/>
      <c r="G11" s="176"/>
      <c r="H11" s="176"/>
    </row>
    <row r="12" spans="1:8" ht="30.75" customHeight="1" x14ac:dyDescent="0.25">
      <c r="A12" s="369" t="str">
        <f>'1. паспорт местоположение'!A12:C12</f>
        <v>F_48-НН</v>
      </c>
      <c r="B12" s="369"/>
      <c r="C12" s="325"/>
      <c r="D12" s="325"/>
      <c r="E12" s="325"/>
      <c r="F12" s="325"/>
      <c r="G12" s="325"/>
      <c r="H12" s="325"/>
    </row>
    <row r="13" spans="1:8" x14ac:dyDescent="0.25">
      <c r="A13" s="365" t="s">
        <v>8</v>
      </c>
      <c r="B13" s="365"/>
      <c r="C13" s="178"/>
      <c r="D13" s="178"/>
      <c r="E13" s="178"/>
      <c r="F13" s="178"/>
      <c r="G13" s="178"/>
      <c r="H13" s="178"/>
    </row>
    <row r="14" spans="1:8" ht="18.75" x14ac:dyDescent="0.25">
      <c r="A14" s="11"/>
      <c r="B14" s="11"/>
      <c r="C14" s="11"/>
      <c r="D14" s="11"/>
      <c r="E14" s="11"/>
      <c r="F14" s="11"/>
      <c r="G14" s="11"/>
      <c r="H14" s="11"/>
    </row>
    <row r="15" spans="1:8" ht="39" customHeight="1" x14ac:dyDescent="0.25">
      <c r="A15" s="483" t="str">
        <f>'1. паспорт местоположение'!A15:C15</f>
        <v>48_ППРСУ на РРЭ на НН (0,4 кВ)</v>
      </c>
      <c r="B15" s="483"/>
      <c r="C15" s="325"/>
      <c r="D15" s="325"/>
      <c r="E15" s="325"/>
      <c r="F15" s="325"/>
      <c r="G15" s="325"/>
      <c r="H15" s="325"/>
    </row>
    <row r="16" spans="1:8" x14ac:dyDescent="0.25">
      <c r="A16" s="365" t="s">
        <v>7</v>
      </c>
      <c r="B16" s="365"/>
      <c r="C16" s="178"/>
      <c r="D16" s="178"/>
      <c r="E16" s="178"/>
      <c r="F16" s="178"/>
      <c r="G16" s="178"/>
      <c r="H16" s="178"/>
    </row>
    <row r="17" spans="1:2" x14ac:dyDescent="0.25">
      <c r="B17" s="141"/>
    </row>
    <row r="18" spans="1:2" ht="33.75" customHeight="1" x14ac:dyDescent="0.25">
      <c r="A18" s="484" t="s">
        <v>526</v>
      </c>
      <c r="B18" s="485"/>
    </row>
    <row r="19" spans="1:2" x14ac:dyDescent="0.25">
      <c r="B19" s="49"/>
    </row>
    <row r="20" spans="1:2" ht="16.5" thickBot="1" x14ac:dyDescent="0.3">
      <c r="B20" s="142"/>
    </row>
    <row r="21" spans="1:2" ht="29.45" customHeight="1" thickBot="1" x14ac:dyDescent="0.3">
      <c r="A21" s="143" t="s">
        <v>392</v>
      </c>
      <c r="B21" s="335" t="str">
        <f>A15</f>
        <v>48_ППРСУ на РРЭ на НН (0,4 кВ)</v>
      </c>
    </row>
    <row r="22" spans="1:2" ht="16.5" thickBot="1" x14ac:dyDescent="0.3">
      <c r="A22" s="143" t="s">
        <v>393</v>
      </c>
      <c r="B22" s="335" t="str">
        <f>'1. паспорт местоположение'!C27</f>
        <v>Калининградская область</v>
      </c>
    </row>
    <row r="23" spans="1:2" ht="16.5" thickBot="1" x14ac:dyDescent="0.3">
      <c r="A23" s="143" t="s">
        <v>358</v>
      </c>
      <c r="B23" s="145" t="s">
        <v>595</v>
      </c>
    </row>
    <row r="24" spans="1:2" ht="16.5" thickBot="1" x14ac:dyDescent="0.3">
      <c r="A24" s="143" t="s">
        <v>394</v>
      </c>
      <c r="B24" s="145"/>
    </row>
    <row r="25" spans="1:2" ht="16.5" thickBot="1" x14ac:dyDescent="0.3">
      <c r="A25" s="146" t="s">
        <v>395</v>
      </c>
      <c r="B25" s="144" t="s">
        <v>611</v>
      </c>
    </row>
    <row r="26" spans="1:2" ht="16.5" thickBot="1" x14ac:dyDescent="0.3">
      <c r="A26" s="147" t="s">
        <v>396</v>
      </c>
      <c r="B26" s="148"/>
    </row>
    <row r="27" spans="1:2" ht="29.25" thickBot="1" x14ac:dyDescent="0.3">
      <c r="A27" s="155" t="s">
        <v>397</v>
      </c>
      <c r="B27" s="328"/>
    </row>
    <row r="28" spans="1:2" ht="16.5" thickBot="1" x14ac:dyDescent="0.3">
      <c r="A28" s="150" t="s">
        <v>398</v>
      </c>
      <c r="B28" s="150"/>
    </row>
    <row r="29" spans="1:2" ht="29.25" thickBot="1" x14ac:dyDescent="0.3">
      <c r="A29" s="156" t="s">
        <v>399</v>
      </c>
      <c r="B29" s="150"/>
    </row>
    <row r="30" spans="1:2" ht="29.25" thickBot="1" x14ac:dyDescent="0.3">
      <c r="A30" s="156" t="s">
        <v>400</v>
      </c>
      <c r="B30" s="328">
        <f>B32+B41+B58</f>
        <v>0</v>
      </c>
    </row>
    <row r="31" spans="1:2" ht="16.5" thickBot="1" x14ac:dyDescent="0.3">
      <c r="A31" s="150" t="s">
        <v>401</v>
      </c>
      <c r="B31" s="328"/>
    </row>
    <row r="32" spans="1:2" ht="29.25" thickBot="1" x14ac:dyDescent="0.3">
      <c r="A32" s="156" t="s">
        <v>402</v>
      </c>
      <c r="B32" s="328">
        <f>B33+B37</f>
        <v>0</v>
      </c>
    </row>
    <row r="33" spans="1:3" s="331" customFormat="1" ht="16.5" thickBot="1" x14ac:dyDescent="0.3">
      <c r="A33" s="329" t="s">
        <v>403</v>
      </c>
      <c r="B33" s="330">
        <v>0</v>
      </c>
    </row>
    <row r="34" spans="1:3" ht="16.5" thickBot="1" x14ac:dyDescent="0.3">
      <c r="A34" s="150" t="s">
        <v>404</v>
      </c>
      <c r="B34" s="332" t="e">
        <f>B33/$B$27</f>
        <v>#DIV/0!</v>
      </c>
    </row>
    <row r="35" spans="1:3" ht="16.5" thickBot="1" x14ac:dyDescent="0.3">
      <c r="A35" s="150" t="s">
        <v>405</v>
      </c>
      <c r="B35" s="328">
        <v>0</v>
      </c>
      <c r="C35" s="140">
        <v>1</v>
      </c>
    </row>
    <row r="36" spans="1:3" ht="16.5" thickBot="1" x14ac:dyDescent="0.3">
      <c r="A36" s="150" t="s">
        <v>406</v>
      </c>
      <c r="B36" s="328">
        <v>0</v>
      </c>
      <c r="C36" s="140">
        <v>2</v>
      </c>
    </row>
    <row r="37" spans="1:3" s="331" customFormat="1" ht="16.5" thickBot="1" x14ac:dyDescent="0.3">
      <c r="A37" s="329" t="s">
        <v>403</v>
      </c>
      <c r="B37" s="330">
        <v>0</v>
      </c>
    </row>
    <row r="38" spans="1:3" ht="16.5" thickBot="1" x14ac:dyDescent="0.3">
      <c r="A38" s="150" t="s">
        <v>404</v>
      </c>
      <c r="B38" s="332" t="e">
        <f>B37/$B$27</f>
        <v>#DIV/0!</v>
      </c>
    </row>
    <row r="39" spans="1:3" ht="16.5" thickBot="1" x14ac:dyDescent="0.3">
      <c r="A39" s="150" t="s">
        <v>405</v>
      </c>
      <c r="B39" s="328">
        <v>0</v>
      </c>
      <c r="C39" s="140">
        <v>1</v>
      </c>
    </row>
    <row r="40" spans="1:3" ht="16.5" thickBot="1" x14ac:dyDescent="0.3">
      <c r="A40" s="150" t="s">
        <v>406</v>
      </c>
      <c r="B40" s="328">
        <v>0</v>
      </c>
      <c r="C40" s="140">
        <v>2</v>
      </c>
    </row>
    <row r="41" spans="1:3" ht="29.25" thickBot="1" x14ac:dyDescent="0.3">
      <c r="A41" s="156" t="s">
        <v>407</v>
      </c>
      <c r="B41" s="328">
        <f>B42+B46+B50+B54</f>
        <v>0</v>
      </c>
    </row>
    <row r="42" spans="1:3" s="331" customFormat="1" ht="16.5" thickBot="1" x14ac:dyDescent="0.3">
      <c r="A42" s="329" t="s">
        <v>403</v>
      </c>
      <c r="B42" s="330">
        <v>0</v>
      </c>
    </row>
    <row r="43" spans="1:3" ht="16.5" thickBot="1" x14ac:dyDescent="0.3">
      <c r="A43" s="150" t="s">
        <v>404</v>
      </c>
      <c r="B43" s="332" t="e">
        <f>B42/$B$27</f>
        <v>#DIV/0!</v>
      </c>
    </row>
    <row r="44" spans="1:3" ht="16.5" thickBot="1" x14ac:dyDescent="0.3">
      <c r="A44" s="150" t="s">
        <v>405</v>
      </c>
      <c r="B44" s="328">
        <v>0</v>
      </c>
      <c r="C44" s="140">
        <v>1</v>
      </c>
    </row>
    <row r="45" spans="1:3" ht="16.5" thickBot="1" x14ac:dyDescent="0.3">
      <c r="A45" s="150" t="s">
        <v>406</v>
      </c>
      <c r="B45" s="328">
        <v>0</v>
      </c>
      <c r="C45" s="140">
        <v>2</v>
      </c>
    </row>
    <row r="46" spans="1:3" s="331" customFormat="1" ht="16.5" thickBot="1" x14ac:dyDescent="0.3">
      <c r="A46" s="329" t="s">
        <v>403</v>
      </c>
      <c r="B46" s="330">
        <v>0</v>
      </c>
    </row>
    <row r="47" spans="1:3" ht="16.5" thickBot="1" x14ac:dyDescent="0.3">
      <c r="A47" s="150" t="s">
        <v>404</v>
      </c>
      <c r="B47" s="332" t="e">
        <f>B46/$B$27</f>
        <v>#DIV/0!</v>
      </c>
    </row>
    <row r="48" spans="1:3" ht="16.5" thickBot="1" x14ac:dyDescent="0.3">
      <c r="A48" s="150" t="s">
        <v>405</v>
      </c>
      <c r="B48" s="328">
        <v>0</v>
      </c>
      <c r="C48" s="140">
        <v>1</v>
      </c>
    </row>
    <row r="49" spans="1:3" ht="16.5" thickBot="1" x14ac:dyDescent="0.3">
      <c r="A49" s="150" t="s">
        <v>406</v>
      </c>
      <c r="B49" s="328">
        <v>0</v>
      </c>
      <c r="C49" s="140">
        <v>2</v>
      </c>
    </row>
    <row r="50" spans="1:3" s="331" customFormat="1" ht="16.5" thickBot="1" x14ac:dyDescent="0.3">
      <c r="A50" s="329" t="s">
        <v>403</v>
      </c>
      <c r="B50" s="330">
        <v>0</v>
      </c>
    </row>
    <row r="51" spans="1:3" ht="16.5" thickBot="1" x14ac:dyDescent="0.3">
      <c r="A51" s="150" t="s">
        <v>404</v>
      </c>
      <c r="B51" s="332" t="e">
        <f>B50/$B$27</f>
        <v>#DIV/0!</v>
      </c>
    </row>
    <row r="52" spans="1:3" ht="16.5" thickBot="1" x14ac:dyDescent="0.3">
      <c r="A52" s="150" t="s">
        <v>405</v>
      </c>
      <c r="B52" s="328">
        <v>0</v>
      </c>
      <c r="C52" s="140">
        <v>1</v>
      </c>
    </row>
    <row r="53" spans="1:3" ht="16.5" thickBot="1" x14ac:dyDescent="0.3">
      <c r="A53" s="150" t="s">
        <v>406</v>
      </c>
      <c r="B53" s="328">
        <v>0</v>
      </c>
      <c r="C53" s="140">
        <v>2</v>
      </c>
    </row>
    <row r="54" spans="1:3" s="331" customFormat="1" ht="16.5" thickBot="1" x14ac:dyDescent="0.3">
      <c r="A54" s="329" t="s">
        <v>403</v>
      </c>
      <c r="B54" s="330">
        <v>0</v>
      </c>
    </row>
    <row r="55" spans="1:3" ht="16.5" thickBot="1" x14ac:dyDescent="0.3">
      <c r="A55" s="150" t="s">
        <v>404</v>
      </c>
      <c r="B55" s="332" t="e">
        <f>B54/$B$27</f>
        <v>#DIV/0!</v>
      </c>
    </row>
    <row r="56" spans="1:3" ht="16.5" thickBot="1" x14ac:dyDescent="0.3">
      <c r="A56" s="150" t="s">
        <v>405</v>
      </c>
      <c r="B56" s="328">
        <v>0</v>
      </c>
      <c r="C56" s="140">
        <v>1</v>
      </c>
    </row>
    <row r="57" spans="1:3" ht="16.5" thickBot="1" x14ac:dyDescent="0.3">
      <c r="A57" s="150" t="s">
        <v>406</v>
      </c>
      <c r="B57" s="328">
        <v>0</v>
      </c>
      <c r="C57" s="140">
        <v>2</v>
      </c>
    </row>
    <row r="58" spans="1:3" ht="29.25" thickBot="1" x14ac:dyDescent="0.3">
      <c r="A58" s="156" t="s">
        <v>408</v>
      </c>
      <c r="B58" s="328">
        <f>B59+B63+B67+B71</f>
        <v>0</v>
      </c>
    </row>
    <row r="59" spans="1:3" s="331" customFormat="1" ht="16.5" thickBot="1" x14ac:dyDescent="0.3">
      <c r="A59" s="329" t="s">
        <v>403</v>
      </c>
      <c r="B59" s="330">
        <v>0</v>
      </c>
    </row>
    <row r="60" spans="1:3" ht="16.5" thickBot="1" x14ac:dyDescent="0.3">
      <c r="A60" s="150" t="s">
        <v>404</v>
      </c>
      <c r="B60" s="332" t="e">
        <f>B59/$B$27</f>
        <v>#DIV/0!</v>
      </c>
    </row>
    <row r="61" spans="1:3" ht="16.5" thickBot="1" x14ac:dyDescent="0.3">
      <c r="A61" s="150" t="s">
        <v>405</v>
      </c>
      <c r="B61" s="328">
        <v>0</v>
      </c>
      <c r="C61" s="140">
        <v>1</v>
      </c>
    </row>
    <row r="62" spans="1:3" ht="16.5" thickBot="1" x14ac:dyDescent="0.3">
      <c r="A62" s="150" t="s">
        <v>406</v>
      </c>
      <c r="B62" s="328">
        <v>0</v>
      </c>
      <c r="C62" s="140">
        <v>2</v>
      </c>
    </row>
    <row r="63" spans="1:3" s="331" customFormat="1" ht="16.5" thickBot="1" x14ac:dyDescent="0.3">
      <c r="A63" s="329" t="s">
        <v>403</v>
      </c>
      <c r="B63" s="330">
        <v>0</v>
      </c>
    </row>
    <row r="64" spans="1:3" ht="16.5" thickBot="1" x14ac:dyDescent="0.3">
      <c r="A64" s="150" t="s">
        <v>404</v>
      </c>
      <c r="B64" s="332" t="e">
        <f>B63/$B$27</f>
        <v>#DIV/0!</v>
      </c>
    </row>
    <row r="65" spans="1:3" ht="16.5" thickBot="1" x14ac:dyDescent="0.3">
      <c r="A65" s="150" t="s">
        <v>405</v>
      </c>
      <c r="B65" s="328">
        <v>0</v>
      </c>
      <c r="C65" s="140">
        <v>1</v>
      </c>
    </row>
    <row r="66" spans="1:3" ht="16.5" thickBot="1" x14ac:dyDescent="0.3">
      <c r="A66" s="150" t="s">
        <v>406</v>
      </c>
      <c r="B66" s="328">
        <v>0</v>
      </c>
      <c r="C66" s="140">
        <v>2</v>
      </c>
    </row>
    <row r="67" spans="1:3" s="331" customFormat="1" ht="16.5" thickBot="1" x14ac:dyDescent="0.3">
      <c r="A67" s="329" t="s">
        <v>403</v>
      </c>
      <c r="B67" s="330">
        <v>0</v>
      </c>
    </row>
    <row r="68" spans="1:3" ht="16.5" thickBot="1" x14ac:dyDescent="0.3">
      <c r="A68" s="150" t="s">
        <v>404</v>
      </c>
      <c r="B68" s="332" t="e">
        <f>B67/$B$27</f>
        <v>#DIV/0!</v>
      </c>
    </row>
    <row r="69" spans="1:3" ht="16.5" thickBot="1" x14ac:dyDescent="0.3">
      <c r="A69" s="150" t="s">
        <v>405</v>
      </c>
      <c r="B69" s="328">
        <v>0</v>
      </c>
      <c r="C69" s="140">
        <v>1</v>
      </c>
    </row>
    <row r="70" spans="1:3" ht="16.5" thickBot="1" x14ac:dyDescent="0.3">
      <c r="A70" s="150" t="s">
        <v>406</v>
      </c>
      <c r="B70" s="328">
        <v>0</v>
      </c>
      <c r="C70" s="140">
        <v>2</v>
      </c>
    </row>
    <row r="71" spans="1:3" s="331" customFormat="1" ht="16.5" thickBot="1" x14ac:dyDescent="0.3">
      <c r="A71" s="329" t="s">
        <v>403</v>
      </c>
      <c r="B71" s="330">
        <v>0</v>
      </c>
    </row>
    <row r="72" spans="1:3" ht="16.5" thickBot="1" x14ac:dyDescent="0.3">
      <c r="A72" s="150" t="s">
        <v>404</v>
      </c>
      <c r="B72" s="332" t="e">
        <f>B71/$B$27</f>
        <v>#DIV/0!</v>
      </c>
    </row>
    <row r="73" spans="1:3" ht="16.5" thickBot="1" x14ac:dyDescent="0.3">
      <c r="A73" s="150" t="s">
        <v>405</v>
      </c>
      <c r="B73" s="328">
        <v>0</v>
      </c>
      <c r="C73" s="140">
        <v>1</v>
      </c>
    </row>
    <row r="74" spans="1:3" ht="16.5" thickBot="1" x14ac:dyDescent="0.3">
      <c r="A74" s="150" t="s">
        <v>406</v>
      </c>
      <c r="B74" s="328">
        <v>0</v>
      </c>
      <c r="C74" s="140">
        <v>2</v>
      </c>
    </row>
    <row r="75" spans="1:3" ht="29.25" thickBot="1" x14ac:dyDescent="0.3">
      <c r="A75" s="149" t="s">
        <v>409</v>
      </c>
      <c r="B75" s="157">
        <v>0</v>
      </c>
    </row>
    <row r="76" spans="1:3" ht="16.5" thickBot="1" x14ac:dyDescent="0.3">
      <c r="A76" s="151" t="s">
        <v>401</v>
      </c>
      <c r="B76" s="157">
        <v>0</v>
      </c>
    </row>
    <row r="77" spans="1:3" ht="16.5" thickBot="1" x14ac:dyDescent="0.3">
      <c r="A77" s="151" t="s">
        <v>410</v>
      </c>
      <c r="B77" s="157">
        <v>0</v>
      </c>
    </row>
    <row r="78" spans="1:3" ht="16.5" thickBot="1" x14ac:dyDescent="0.3">
      <c r="A78" s="151" t="s">
        <v>411</v>
      </c>
      <c r="B78" s="157">
        <v>0</v>
      </c>
    </row>
    <row r="79" spans="1:3" ht="16.5" thickBot="1" x14ac:dyDescent="0.3">
      <c r="A79" s="151" t="s">
        <v>412</v>
      </c>
      <c r="B79" s="157">
        <v>0</v>
      </c>
    </row>
    <row r="80" spans="1:3" ht="16.5" thickBot="1" x14ac:dyDescent="0.3">
      <c r="A80" s="146" t="s">
        <v>413</v>
      </c>
      <c r="B80" s="333" t="e">
        <f>B81/$B$27</f>
        <v>#DIV/0!</v>
      </c>
    </row>
    <row r="81" spans="1:2" ht="16.5" thickBot="1" x14ac:dyDescent="0.3">
      <c r="A81" s="146" t="s">
        <v>414</v>
      </c>
      <c r="B81" s="334">
        <f xml:space="preserve"> SUMIF(C33:C74, 1,B33:B74)</f>
        <v>0</v>
      </c>
    </row>
    <row r="82" spans="1:2" ht="16.5" thickBot="1" x14ac:dyDescent="0.3">
      <c r="A82" s="146" t="s">
        <v>415</v>
      </c>
      <c r="B82" s="333" t="e">
        <f>B83/$B$27</f>
        <v>#DIV/0!</v>
      </c>
    </row>
    <row r="83" spans="1:2" ht="16.5" thickBot="1" x14ac:dyDescent="0.3">
      <c r="A83" s="147" t="s">
        <v>416</v>
      </c>
      <c r="B83" s="334">
        <f xml:space="preserve"> SUMIF(C35:C76, 2,B35:B76)</f>
        <v>0</v>
      </c>
    </row>
    <row r="84" spans="1:2" x14ac:dyDescent="0.25">
      <c r="A84" s="149" t="s">
        <v>417</v>
      </c>
      <c r="B84" s="486" t="s">
        <v>418</v>
      </c>
    </row>
    <row r="85" spans="1:2" x14ac:dyDescent="0.25">
      <c r="A85" s="153" t="s">
        <v>419</v>
      </c>
      <c r="B85" s="487"/>
    </row>
    <row r="86" spans="1:2" x14ac:dyDescent="0.25">
      <c r="A86" s="153" t="s">
        <v>420</v>
      </c>
      <c r="B86" s="487"/>
    </row>
    <row r="87" spans="1:2" x14ac:dyDescent="0.25">
      <c r="A87" s="153" t="s">
        <v>421</v>
      </c>
      <c r="B87" s="487"/>
    </row>
    <row r="88" spans="1:2" x14ac:dyDescent="0.25">
      <c r="A88" s="153" t="s">
        <v>422</v>
      </c>
      <c r="B88" s="487"/>
    </row>
    <row r="89" spans="1:2" ht="16.5" thickBot="1" x14ac:dyDescent="0.3">
      <c r="A89" s="154" t="s">
        <v>423</v>
      </c>
      <c r="B89" s="488"/>
    </row>
    <row r="90" spans="1:2" ht="30.75" thickBot="1" x14ac:dyDescent="0.3">
      <c r="A90" s="151" t="s">
        <v>424</v>
      </c>
      <c r="B90" s="152"/>
    </row>
    <row r="91" spans="1:2" ht="29.25" thickBot="1" x14ac:dyDescent="0.3">
      <c r="A91" s="146" t="s">
        <v>425</v>
      </c>
      <c r="B91" s="152"/>
    </row>
    <row r="92" spans="1:2" ht="16.5" thickBot="1" x14ac:dyDescent="0.3">
      <c r="A92" s="151" t="s">
        <v>401</v>
      </c>
      <c r="B92" s="159"/>
    </row>
    <row r="93" spans="1:2" ht="16.5" thickBot="1" x14ac:dyDescent="0.3">
      <c r="A93" s="151" t="s">
        <v>426</v>
      </c>
      <c r="B93" s="152"/>
    </row>
    <row r="94" spans="1:2" ht="16.5" thickBot="1" x14ac:dyDescent="0.3">
      <c r="A94" s="151" t="s">
        <v>427</v>
      </c>
      <c r="B94" s="159"/>
    </row>
    <row r="95" spans="1:2" ht="30.75" thickBot="1" x14ac:dyDescent="0.3">
      <c r="A95" s="160" t="s">
        <v>428</v>
      </c>
      <c r="B95" s="327" t="s">
        <v>429</v>
      </c>
    </row>
    <row r="96" spans="1:2" ht="16.5" thickBot="1" x14ac:dyDescent="0.3">
      <c r="A96" s="146" t="s">
        <v>430</v>
      </c>
      <c r="B96" s="158"/>
    </row>
    <row r="97" spans="1:2" ht="16.5" thickBot="1" x14ac:dyDescent="0.3">
      <c r="A97" s="153" t="s">
        <v>431</v>
      </c>
      <c r="B97" s="161"/>
    </row>
    <row r="98" spans="1:2" ht="16.5" thickBot="1" x14ac:dyDescent="0.3">
      <c r="A98" s="153" t="s">
        <v>432</v>
      </c>
      <c r="B98" s="161"/>
    </row>
    <row r="99" spans="1:2" ht="16.5" thickBot="1" x14ac:dyDescent="0.3">
      <c r="A99" s="153" t="s">
        <v>433</v>
      </c>
      <c r="B99" s="161"/>
    </row>
    <row r="100" spans="1:2" ht="45.75" thickBot="1" x14ac:dyDescent="0.3">
      <c r="A100" s="162" t="s">
        <v>434</v>
      </c>
      <c r="B100" s="159" t="s">
        <v>435</v>
      </c>
    </row>
    <row r="101" spans="1:2" ht="28.5" x14ac:dyDescent="0.25">
      <c r="A101" s="149" t="s">
        <v>436</v>
      </c>
      <c r="B101" s="486" t="s">
        <v>437</v>
      </c>
    </row>
    <row r="102" spans="1:2" x14ac:dyDescent="0.25">
      <c r="A102" s="153" t="s">
        <v>438</v>
      </c>
      <c r="B102" s="487"/>
    </row>
    <row r="103" spans="1:2" x14ac:dyDescent="0.25">
      <c r="A103" s="153" t="s">
        <v>439</v>
      </c>
      <c r="B103" s="487"/>
    </row>
    <row r="104" spans="1:2" x14ac:dyDescent="0.25">
      <c r="A104" s="153" t="s">
        <v>440</v>
      </c>
      <c r="B104" s="487"/>
    </row>
    <row r="105" spans="1:2" x14ac:dyDescent="0.25">
      <c r="A105" s="153" t="s">
        <v>441</v>
      </c>
      <c r="B105" s="487"/>
    </row>
    <row r="106" spans="1:2" ht="16.5" thickBot="1" x14ac:dyDescent="0.3">
      <c r="A106" s="163" t="s">
        <v>442</v>
      </c>
      <c r="B106" s="488"/>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31" zoomScaleSheetLayoutView="100" workbookViewId="0">
      <selection activeCell="E25" sqref="E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F_48-НН</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2" x14ac:dyDescent="0.2">
      <c r="A14" s="370" t="str">
        <f>'1. паспорт местоположение'!A15</f>
        <v>48_ППРСУ на РРЭ на НН (0,4 кВ)</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6" t="s">
        <v>501</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4" t="s">
        <v>6</v>
      </c>
      <c r="B19" s="374" t="s">
        <v>103</v>
      </c>
      <c r="C19" s="375" t="s">
        <v>391</v>
      </c>
      <c r="D19" s="374" t="s">
        <v>390</v>
      </c>
      <c r="E19" s="374" t="s">
        <v>102</v>
      </c>
      <c r="F19" s="374" t="s">
        <v>101</v>
      </c>
      <c r="G19" s="374" t="s">
        <v>386</v>
      </c>
      <c r="H19" s="374" t="s">
        <v>100</v>
      </c>
      <c r="I19" s="374" t="s">
        <v>99</v>
      </c>
      <c r="J19" s="374" t="s">
        <v>98</v>
      </c>
      <c r="K19" s="374" t="s">
        <v>97</v>
      </c>
      <c r="L19" s="374" t="s">
        <v>96</v>
      </c>
      <c r="M19" s="374" t="s">
        <v>95</v>
      </c>
      <c r="N19" s="374" t="s">
        <v>94</v>
      </c>
      <c r="O19" s="374" t="s">
        <v>93</v>
      </c>
      <c r="P19" s="374" t="s">
        <v>92</v>
      </c>
      <c r="Q19" s="374" t="s">
        <v>389</v>
      </c>
      <c r="R19" s="374"/>
      <c r="S19" s="377" t="s">
        <v>495</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7" t="s">
        <v>387</v>
      </c>
      <c r="R20" s="48" t="s">
        <v>388</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74">
        <v>7</v>
      </c>
      <c r="H21" s="175">
        <v>8</v>
      </c>
      <c r="I21" s="174">
        <v>9</v>
      </c>
      <c r="J21" s="175">
        <v>10</v>
      </c>
      <c r="K21" s="174">
        <v>11</v>
      </c>
      <c r="L21" s="175">
        <v>12</v>
      </c>
      <c r="M21" s="174">
        <v>13</v>
      </c>
      <c r="N21" s="175">
        <v>14</v>
      </c>
      <c r="O21" s="174">
        <v>15</v>
      </c>
      <c r="P21" s="175">
        <v>16</v>
      </c>
      <c r="Q21" s="174">
        <v>17</v>
      </c>
      <c r="R21" s="175">
        <v>18</v>
      </c>
      <c r="S21" s="174">
        <v>19</v>
      </c>
      <c r="T21" s="32"/>
      <c r="U21" s="32"/>
      <c r="V21" s="32"/>
      <c r="W21" s="32"/>
      <c r="X21" s="32"/>
      <c r="Y21" s="32"/>
      <c r="Z21" s="31"/>
      <c r="AA21" s="31"/>
      <c r="AB21" s="31"/>
    </row>
    <row r="22" spans="1:28" s="3" customFormat="1" ht="32.25" customHeight="1" x14ac:dyDescent="0.2">
      <c r="A22" s="47"/>
      <c r="B22" s="52" t="s">
        <v>91</v>
      </c>
      <c r="C22" s="52"/>
      <c r="D22" s="52"/>
      <c r="E22" s="52"/>
      <c r="F22" s="52"/>
      <c r="G22" s="52"/>
      <c r="H22" s="52"/>
      <c r="I22" s="52"/>
      <c r="J22" s="52"/>
      <c r="K22" s="52"/>
      <c r="L22" s="52"/>
      <c r="M22" s="52"/>
      <c r="N22" s="52"/>
      <c r="O22" s="52"/>
      <c r="P22" s="52"/>
      <c r="Q22" s="43"/>
      <c r="R22" s="5"/>
      <c r="S22" s="173"/>
      <c r="T22" s="32"/>
      <c r="U22" s="32"/>
      <c r="V22" s="32"/>
      <c r="W22" s="32"/>
      <c r="X22" s="32"/>
      <c r="Y22" s="32"/>
      <c r="Z22" s="31"/>
      <c r="AA22" s="31"/>
      <c r="AB22" s="31"/>
    </row>
    <row r="23" spans="1:28" s="3" customFormat="1" ht="18.75" x14ac:dyDescent="0.2">
      <c r="A23" s="47"/>
      <c r="B23" s="52" t="s">
        <v>91</v>
      </c>
      <c r="C23" s="52"/>
      <c r="D23" s="52"/>
      <c r="E23" s="52"/>
      <c r="F23" s="52"/>
      <c r="G23" s="52"/>
      <c r="H23" s="35"/>
      <c r="I23" s="35"/>
      <c r="J23" s="35"/>
      <c r="K23" s="35"/>
      <c r="L23" s="35"/>
      <c r="M23" s="35"/>
      <c r="N23" s="35"/>
      <c r="O23" s="35"/>
      <c r="P23" s="35"/>
      <c r="Q23" s="35"/>
      <c r="R23" s="5"/>
      <c r="S23" s="173"/>
      <c r="T23" s="32"/>
      <c r="U23" s="32"/>
      <c r="V23" s="32"/>
      <c r="W23" s="32"/>
      <c r="X23" s="31"/>
      <c r="Y23" s="31"/>
      <c r="Z23" s="31"/>
      <c r="AA23" s="31"/>
      <c r="AB23" s="31"/>
    </row>
    <row r="24" spans="1:28" s="3" customFormat="1" ht="18.75" x14ac:dyDescent="0.2">
      <c r="A24" s="47"/>
      <c r="B24" s="52" t="s">
        <v>91</v>
      </c>
      <c r="C24" s="52"/>
      <c r="D24" s="52"/>
      <c r="E24" s="52"/>
      <c r="F24" s="52"/>
      <c r="G24" s="52"/>
      <c r="H24" s="35"/>
      <c r="I24" s="35"/>
      <c r="J24" s="35"/>
      <c r="K24" s="35"/>
      <c r="L24" s="35"/>
      <c r="M24" s="35"/>
      <c r="N24" s="35"/>
      <c r="O24" s="35"/>
      <c r="P24" s="35"/>
      <c r="Q24" s="35"/>
      <c r="R24" s="5"/>
      <c r="S24" s="173"/>
      <c r="T24" s="32"/>
      <c r="U24" s="32"/>
      <c r="V24" s="32"/>
      <c r="W24" s="32"/>
      <c r="X24" s="31"/>
      <c r="Y24" s="31"/>
      <c r="Z24" s="31"/>
      <c r="AA24" s="31"/>
      <c r="AB24" s="31"/>
    </row>
    <row r="25" spans="1:28" s="3" customFormat="1" ht="18.75" x14ac:dyDescent="0.2">
      <c r="A25" s="51"/>
      <c r="B25" s="52" t="s">
        <v>90</v>
      </c>
      <c r="C25" s="52"/>
      <c r="D25" s="52"/>
      <c r="E25" s="52"/>
      <c r="F25" s="52"/>
      <c r="G25" s="52"/>
      <c r="H25" s="35"/>
      <c r="I25" s="35"/>
      <c r="J25" s="35"/>
      <c r="K25" s="35"/>
      <c r="L25" s="35"/>
      <c r="M25" s="35"/>
      <c r="N25" s="35"/>
      <c r="O25" s="35"/>
      <c r="P25" s="35"/>
      <c r="Q25" s="35"/>
      <c r="R25" s="5"/>
      <c r="S25" s="173"/>
      <c r="T25" s="32"/>
      <c r="U25" s="32"/>
      <c r="V25" s="32"/>
      <c r="W25" s="32"/>
      <c r="X25" s="31"/>
      <c r="Y25" s="31"/>
      <c r="Z25" s="31"/>
      <c r="AA25" s="31"/>
      <c r="AB25" s="31"/>
    </row>
    <row r="26" spans="1:28" s="3" customFormat="1" ht="18.75" x14ac:dyDescent="0.2">
      <c r="A26" s="51"/>
      <c r="B26" s="52" t="s">
        <v>90</v>
      </c>
      <c r="C26" s="52"/>
      <c r="D26" s="52"/>
      <c r="E26" s="52"/>
      <c r="F26" s="52"/>
      <c r="G26" s="52"/>
      <c r="H26" s="35"/>
      <c r="I26" s="35"/>
      <c r="J26" s="35"/>
      <c r="K26" s="35"/>
      <c r="L26" s="35"/>
      <c r="M26" s="35"/>
      <c r="N26" s="35"/>
      <c r="O26" s="35"/>
      <c r="P26" s="35"/>
      <c r="Q26" s="35"/>
      <c r="R26" s="5"/>
      <c r="S26" s="173"/>
      <c r="T26" s="32"/>
      <c r="U26" s="32"/>
      <c r="V26" s="32"/>
      <c r="W26" s="32"/>
      <c r="X26" s="31"/>
      <c r="Y26" s="31"/>
      <c r="Z26" s="31"/>
      <c r="AA26" s="31"/>
      <c r="AB26" s="31"/>
    </row>
    <row r="27" spans="1:28" s="3" customFormat="1" ht="18.75" x14ac:dyDescent="0.2">
      <c r="A27" s="51"/>
      <c r="B27" s="52" t="s">
        <v>90</v>
      </c>
      <c r="C27" s="52"/>
      <c r="D27" s="52"/>
      <c r="E27" s="52"/>
      <c r="F27" s="52"/>
      <c r="G27" s="52"/>
      <c r="H27" s="35"/>
      <c r="I27" s="35"/>
      <c r="J27" s="35"/>
      <c r="K27" s="35"/>
      <c r="L27" s="35"/>
      <c r="M27" s="35"/>
      <c r="N27" s="35"/>
      <c r="O27" s="35"/>
      <c r="P27" s="35"/>
      <c r="Q27" s="35"/>
      <c r="R27" s="5"/>
      <c r="S27" s="17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3"/>
      <c r="T28" s="32"/>
      <c r="U28" s="32"/>
      <c r="V28" s="32"/>
      <c r="W28" s="32"/>
      <c r="X28" s="31"/>
      <c r="Y28" s="31"/>
      <c r="Z28" s="31"/>
      <c r="AA28" s="31"/>
      <c r="AB28" s="31"/>
    </row>
    <row r="29" spans="1:28" ht="20.25" customHeight="1" x14ac:dyDescent="0.25">
      <c r="A29" s="137"/>
      <c r="B29" s="52" t="s">
        <v>384</v>
      </c>
      <c r="C29" s="52"/>
      <c r="D29" s="52"/>
      <c r="E29" s="137" t="s">
        <v>385</v>
      </c>
      <c r="F29" s="137" t="s">
        <v>385</v>
      </c>
      <c r="G29" s="137" t="s">
        <v>385</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F_48-НН</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2" x14ac:dyDescent="0.2">
      <c r="A16" s="370" t="str">
        <f>'1. паспорт местоположение'!A15</f>
        <v>48_ППРСУ на РРЭ на НН (0,4 кВ)</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7" t="s">
        <v>506</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230</v>
      </c>
      <c r="C21" s="386"/>
      <c r="D21" s="389" t="s">
        <v>125</v>
      </c>
      <c r="E21" s="385" t="s">
        <v>534</v>
      </c>
      <c r="F21" s="386"/>
      <c r="G21" s="385" t="s">
        <v>281</v>
      </c>
      <c r="H21" s="386"/>
      <c r="I21" s="385" t="s">
        <v>124</v>
      </c>
      <c r="J21" s="386"/>
      <c r="K21" s="389" t="s">
        <v>123</v>
      </c>
      <c r="L21" s="385" t="s">
        <v>122</v>
      </c>
      <c r="M21" s="386"/>
      <c r="N21" s="385" t="s">
        <v>531</v>
      </c>
      <c r="O21" s="386"/>
      <c r="P21" s="389" t="s">
        <v>121</v>
      </c>
      <c r="Q21" s="378" t="s">
        <v>120</v>
      </c>
      <c r="R21" s="379"/>
      <c r="S21" s="378" t="s">
        <v>119</v>
      </c>
      <c r="T21" s="380"/>
    </row>
    <row r="22" spans="1:113" ht="204.75" customHeight="1" x14ac:dyDescent="0.25">
      <c r="A22" s="383"/>
      <c r="B22" s="387"/>
      <c r="C22" s="388"/>
      <c r="D22" s="392"/>
      <c r="E22" s="387"/>
      <c r="F22" s="388"/>
      <c r="G22" s="387"/>
      <c r="H22" s="388"/>
      <c r="I22" s="387"/>
      <c r="J22" s="388"/>
      <c r="K22" s="390"/>
      <c r="L22" s="387"/>
      <c r="M22" s="388"/>
      <c r="N22" s="387"/>
      <c r="O22" s="388"/>
      <c r="P22" s="390"/>
      <c r="Q22" s="119" t="s">
        <v>118</v>
      </c>
      <c r="R22" s="119" t="s">
        <v>505</v>
      </c>
      <c r="S22" s="119" t="s">
        <v>117</v>
      </c>
      <c r="T22" s="119" t="s">
        <v>116</v>
      </c>
    </row>
    <row r="23" spans="1:113" ht="51.75" customHeight="1" x14ac:dyDescent="0.25">
      <c r="A23" s="384"/>
      <c r="B23" s="181" t="s">
        <v>114</v>
      </c>
      <c r="C23" s="181" t="s">
        <v>115</v>
      </c>
      <c r="D23" s="390"/>
      <c r="E23" s="181" t="s">
        <v>114</v>
      </c>
      <c r="F23" s="181" t="s">
        <v>115</v>
      </c>
      <c r="G23" s="181" t="s">
        <v>114</v>
      </c>
      <c r="H23" s="181" t="s">
        <v>115</v>
      </c>
      <c r="I23" s="181" t="s">
        <v>114</v>
      </c>
      <c r="J23" s="181" t="s">
        <v>115</v>
      </c>
      <c r="K23" s="181" t="s">
        <v>114</v>
      </c>
      <c r="L23" s="181" t="s">
        <v>114</v>
      </c>
      <c r="M23" s="181" t="s">
        <v>115</v>
      </c>
      <c r="N23" s="181" t="s">
        <v>114</v>
      </c>
      <c r="O23" s="181" t="s">
        <v>115</v>
      </c>
      <c r="P23" s="182" t="s">
        <v>114</v>
      </c>
      <c r="Q23" s="119" t="s">
        <v>114</v>
      </c>
      <c r="R23" s="119" t="s">
        <v>114</v>
      </c>
      <c r="S23" s="119" t="s">
        <v>114</v>
      </c>
      <c r="T23" s="119" t="s">
        <v>114</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4"/>
      <c r="R25" s="67"/>
      <c r="S25" s="184"/>
      <c r="T25" s="67"/>
    </row>
    <row r="26" spans="1:113" ht="3" customHeight="1" x14ac:dyDescent="0.25"/>
    <row r="27" spans="1:113" s="63" customFormat="1" ht="12.75" x14ac:dyDescent="0.2">
      <c r="B27" s="64"/>
      <c r="C27" s="64"/>
      <c r="K27" s="64"/>
    </row>
    <row r="28" spans="1:113" s="63" customFormat="1" x14ac:dyDescent="0.25">
      <c r="B28" s="61" t="s">
        <v>113</v>
      </c>
      <c r="C28" s="61"/>
      <c r="D28" s="61"/>
      <c r="E28" s="61"/>
      <c r="F28" s="61"/>
      <c r="G28" s="61"/>
      <c r="H28" s="61"/>
      <c r="I28" s="61"/>
      <c r="J28" s="61"/>
      <c r="K28" s="61"/>
      <c r="L28" s="61"/>
      <c r="M28" s="61"/>
      <c r="N28" s="61"/>
      <c r="O28" s="61"/>
      <c r="P28" s="61"/>
      <c r="Q28" s="61"/>
      <c r="R28" s="61"/>
    </row>
    <row r="29" spans="1:113" x14ac:dyDescent="0.25">
      <c r="B29" s="391" t="s">
        <v>540</v>
      </c>
      <c r="C29" s="391"/>
      <c r="D29" s="391"/>
      <c r="E29" s="391"/>
      <c r="F29" s="391"/>
      <c r="G29" s="391"/>
      <c r="H29" s="391"/>
      <c r="I29" s="391"/>
      <c r="J29" s="391"/>
      <c r="K29" s="391"/>
      <c r="L29" s="391"/>
      <c r="M29" s="391"/>
      <c r="N29" s="391"/>
      <c r="O29" s="391"/>
      <c r="P29" s="391"/>
      <c r="Q29" s="391"/>
      <c r="R29" s="39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504</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112</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111</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110</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109</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S38" sqref="S38"/>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5"/>
      <c r="B6" s="185"/>
      <c r="C6" s="185"/>
      <c r="D6" s="185"/>
      <c r="E6" s="185"/>
      <c r="F6" s="185"/>
      <c r="G6" s="185"/>
      <c r="H6" s="185"/>
      <c r="I6" s="185"/>
      <c r="J6" s="185"/>
      <c r="K6" s="185"/>
      <c r="L6" s="185"/>
      <c r="M6" s="185"/>
      <c r="N6" s="185"/>
      <c r="O6" s="185"/>
      <c r="P6" s="185"/>
      <c r="Q6" s="185"/>
      <c r="R6" s="185"/>
      <c r="S6" s="185"/>
      <c r="T6" s="185"/>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F_48-НН</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48_ППРСУ на РРЭ на НН (0,4 кВ)</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508</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5" t="s">
        <v>515</v>
      </c>
      <c r="C21" s="396"/>
      <c r="D21" s="395" t="s">
        <v>517</v>
      </c>
      <c r="E21" s="396"/>
      <c r="F21" s="378" t="s">
        <v>97</v>
      </c>
      <c r="G21" s="380"/>
      <c r="H21" s="380"/>
      <c r="I21" s="379"/>
      <c r="J21" s="393" t="s">
        <v>518</v>
      </c>
      <c r="K21" s="395" t="s">
        <v>519</v>
      </c>
      <c r="L21" s="396"/>
      <c r="M21" s="395" t="s">
        <v>520</v>
      </c>
      <c r="N21" s="396"/>
      <c r="O21" s="395" t="s">
        <v>507</v>
      </c>
      <c r="P21" s="396"/>
      <c r="Q21" s="395" t="s">
        <v>130</v>
      </c>
      <c r="R21" s="396"/>
      <c r="S21" s="393" t="s">
        <v>129</v>
      </c>
      <c r="T21" s="393" t="s">
        <v>521</v>
      </c>
      <c r="U21" s="393" t="s">
        <v>516</v>
      </c>
      <c r="V21" s="395" t="s">
        <v>128</v>
      </c>
      <c r="W21" s="396"/>
      <c r="X21" s="378" t="s">
        <v>120</v>
      </c>
      <c r="Y21" s="380"/>
      <c r="Z21" s="378" t="s">
        <v>119</v>
      </c>
      <c r="AA21" s="380"/>
    </row>
    <row r="22" spans="1:27" ht="216" customHeight="1" x14ac:dyDescent="0.25">
      <c r="A22" s="399"/>
      <c r="B22" s="397"/>
      <c r="C22" s="398"/>
      <c r="D22" s="397"/>
      <c r="E22" s="398"/>
      <c r="F22" s="378" t="s">
        <v>127</v>
      </c>
      <c r="G22" s="379"/>
      <c r="H22" s="378" t="s">
        <v>126</v>
      </c>
      <c r="I22" s="379"/>
      <c r="J22" s="394"/>
      <c r="K22" s="397"/>
      <c r="L22" s="398"/>
      <c r="M22" s="397"/>
      <c r="N22" s="398"/>
      <c r="O22" s="397"/>
      <c r="P22" s="398"/>
      <c r="Q22" s="397"/>
      <c r="R22" s="398"/>
      <c r="S22" s="394"/>
      <c r="T22" s="394"/>
      <c r="U22" s="394"/>
      <c r="V22" s="397"/>
      <c r="W22" s="398"/>
      <c r="X22" s="119" t="s">
        <v>118</v>
      </c>
      <c r="Y22" s="119" t="s">
        <v>505</v>
      </c>
      <c r="Z22" s="119" t="s">
        <v>117</v>
      </c>
      <c r="AA22" s="119" t="s">
        <v>116</v>
      </c>
    </row>
    <row r="23" spans="1:27" ht="60" customHeight="1" x14ac:dyDescent="0.25">
      <c r="A23" s="394"/>
      <c r="B23" s="179" t="s">
        <v>114</v>
      </c>
      <c r="C23" s="179" t="s">
        <v>115</v>
      </c>
      <c r="D23" s="120" t="s">
        <v>114</v>
      </c>
      <c r="E23" s="120" t="s">
        <v>115</v>
      </c>
      <c r="F23" s="120" t="s">
        <v>114</v>
      </c>
      <c r="G23" s="120" t="s">
        <v>115</v>
      </c>
      <c r="H23" s="120" t="s">
        <v>114</v>
      </c>
      <c r="I23" s="120" t="s">
        <v>115</v>
      </c>
      <c r="J23" s="120" t="s">
        <v>114</v>
      </c>
      <c r="K23" s="120" t="s">
        <v>114</v>
      </c>
      <c r="L23" s="120" t="s">
        <v>115</v>
      </c>
      <c r="M23" s="120" t="s">
        <v>114</v>
      </c>
      <c r="N23" s="120" t="s">
        <v>115</v>
      </c>
      <c r="O23" s="120" t="s">
        <v>114</v>
      </c>
      <c r="P23" s="120" t="s">
        <v>115</v>
      </c>
      <c r="Q23" s="120" t="s">
        <v>114</v>
      </c>
      <c r="R23" s="120" t="s">
        <v>115</v>
      </c>
      <c r="S23" s="120" t="s">
        <v>114</v>
      </c>
      <c r="T23" s="120" t="s">
        <v>114</v>
      </c>
      <c r="U23" s="120" t="s">
        <v>114</v>
      </c>
      <c r="V23" s="120" t="s">
        <v>114</v>
      </c>
      <c r="W23" s="120" t="s">
        <v>115</v>
      </c>
      <c r="X23" s="120" t="s">
        <v>114</v>
      </c>
      <c r="Y23" s="120" t="s">
        <v>114</v>
      </c>
      <c r="Z23" s="119" t="s">
        <v>114</v>
      </c>
      <c r="AA23" s="119" t="s">
        <v>114</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6" zoomScaleSheetLayoutView="86"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F_48-НН</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2" x14ac:dyDescent="0.2">
      <c r="A15" s="370" t="str">
        <f>'1. паспорт местоположение'!A15</f>
        <v>48_ППРСУ на РРЭ на НН (0,4 кВ)</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6" t="s">
        <v>500</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513</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533</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548</v>
      </c>
      <c r="C25" s="336"/>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238</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514</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6">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6">
        <f>[1]МЭ_1.2!$G$80</f>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E35" sqref="E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6"/>
      <c r="AB6" s="176"/>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6"/>
      <c r="AB7" s="176"/>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7"/>
      <c r="AB8" s="177"/>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8"/>
      <c r="AB9" s="178"/>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6"/>
      <c r="AB10" s="176"/>
    </row>
    <row r="11" spans="1:28" x14ac:dyDescent="0.25">
      <c r="A11" s="370" t="str">
        <f>'1. паспорт местоположение'!A12:C12</f>
        <v>F_48-НН</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7"/>
      <c r="AB11" s="177"/>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8"/>
      <c r="AB12" s="178"/>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x14ac:dyDescent="0.25">
      <c r="A14" s="370" t="str">
        <f>'1. паспорт местоположение'!A15</f>
        <v>48_ППРСУ на РРЭ на НН (0,4 кВ)</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7"/>
      <c r="AB14" s="177"/>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8"/>
      <c r="AB15" s="178"/>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7"/>
      <c r="AB16" s="187"/>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7"/>
      <c r="AB17" s="187"/>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7"/>
      <c r="AB18" s="187"/>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7"/>
      <c r="AB19" s="187"/>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8"/>
      <c r="AB20" s="188"/>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8"/>
      <c r="AB21" s="188"/>
    </row>
    <row r="22" spans="1:28" x14ac:dyDescent="0.25">
      <c r="A22" s="402" t="s">
        <v>532</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9"/>
      <c r="AB22" s="189"/>
    </row>
    <row r="23" spans="1:28" ht="32.25" customHeight="1" x14ac:dyDescent="0.25">
      <c r="A23" s="404" t="s">
        <v>382</v>
      </c>
      <c r="B23" s="405"/>
      <c r="C23" s="405"/>
      <c r="D23" s="405"/>
      <c r="E23" s="405"/>
      <c r="F23" s="405"/>
      <c r="G23" s="405"/>
      <c r="H23" s="405"/>
      <c r="I23" s="405"/>
      <c r="J23" s="405"/>
      <c r="K23" s="405"/>
      <c r="L23" s="406"/>
      <c r="M23" s="403" t="s">
        <v>383</v>
      </c>
      <c r="N23" s="403"/>
      <c r="O23" s="403"/>
      <c r="P23" s="403"/>
      <c r="Q23" s="403"/>
      <c r="R23" s="403"/>
      <c r="S23" s="403"/>
      <c r="T23" s="403"/>
      <c r="U23" s="403"/>
      <c r="V23" s="403"/>
      <c r="W23" s="403"/>
      <c r="X23" s="403"/>
      <c r="Y23" s="403"/>
      <c r="Z23" s="403"/>
    </row>
    <row r="24" spans="1:28" ht="151.5" customHeight="1" x14ac:dyDescent="0.25">
      <c r="A24" s="116" t="s">
        <v>241</v>
      </c>
      <c r="B24" s="117" t="s">
        <v>270</v>
      </c>
      <c r="C24" s="116" t="s">
        <v>376</v>
      </c>
      <c r="D24" s="116" t="s">
        <v>242</v>
      </c>
      <c r="E24" s="116" t="s">
        <v>377</v>
      </c>
      <c r="F24" s="116" t="s">
        <v>379</v>
      </c>
      <c r="G24" s="116" t="s">
        <v>378</v>
      </c>
      <c r="H24" s="116" t="s">
        <v>243</v>
      </c>
      <c r="I24" s="116" t="s">
        <v>380</v>
      </c>
      <c r="J24" s="116" t="s">
        <v>275</v>
      </c>
      <c r="K24" s="117" t="s">
        <v>269</v>
      </c>
      <c r="L24" s="117" t="s">
        <v>244</v>
      </c>
      <c r="M24" s="118" t="s">
        <v>289</v>
      </c>
      <c r="N24" s="117" t="s">
        <v>542</v>
      </c>
      <c r="O24" s="116" t="s">
        <v>286</v>
      </c>
      <c r="P24" s="116" t="s">
        <v>287</v>
      </c>
      <c r="Q24" s="116" t="s">
        <v>285</v>
      </c>
      <c r="R24" s="116" t="s">
        <v>243</v>
      </c>
      <c r="S24" s="116" t="s">
        <v>284</v>
      </c>
      <c r="T24" s="116" t="s">
        <v>283</v>
      </c>
      <c r="U24" s="116" t="s">
        <v>375</v>
      </c>
      <c r="V24" s="116" t="s">
        <v>285</v>
      </c>
      <c r="W24" s="131" t="s">
        <v>268</v>
      </c>
      <c r="X24" s="131" t="s">
        <v>300</v>
      </c>
      <c r="Y24" s="131" t="s">
        <v>301</v>
      </c>
      <c r="Z24" s="133" t="s">
        <v>298</v>
      </c>
    </row>
    <row r="25" spans="1:28" ht="16.5" customHeight="1" x14ac:dyDescent="0.25">
      <c r="A25" s="116">
        <v>1</v>
      </c>
      <c r="B25" s="117">
        <v>2</v>
      </c>
      <c r="C25" s="116">
        <v>3</v>
      </c>
      <c r="D25" s="117">
        <v>4</v>
      </c>
      <c r="E25" s="116">
        <v>5</v>
      </c>
      <c r="F25" s="117">
        <v>6</v>
      </c>
      <c r="G25" s="116">
        <v>7</v>
      </c>
      <c r="H25" s="117">
        <v>8</v>
      </c>
      <c r="I25" s="116">
        <v>9</v>
      </c>
      <c r="J25" s="117">
        <v>10</v>
      </c>
      <c r="K25" s="190">
        <v>11</v>
      </c>
      <c r="L25" s="117">
        <v>12</v>
      </c>
      <c r="M25" s="190">
        <v>13</v>
      </c>
      <c r="N25" s="117">
        <v>14</v>
      </c>
      <c r="O25" s="190">
        <v>15</v>
      </c>
      <c r="P25" s="117">
        <v>16</v>
      </c>
      <c r="Q25" s="190">
        <v>17</v>
      </c>
      <c r="R25" s="117">
        <v>18</v>
      </c>
      <c r="S25" s="190">
        <v>19</v>
      </c>
      <c r="T25" s="117">
        <v>20</v>
      </c>
      <c r="U25" s="190">
        <v>21</v>
      </c>
      <c r="V25" s="117">
        <v>22</v>
      </c>
      <c r="W25" s="190">
        <v>23</v>
      </c>
      <c r="X25" s="117">
        <v>24</v>
      </c>
      <c r="Y25" s="190">
        <v>25</v>
      </c>
      <c r="Z25" s="117">
        <v>26</v>
      </c>
    </row>
    <row r="26" spans="1:28" ht="45.75" customHeight="1" x14ac:dyDescent="0.25">
      <c r="A26" s="109" t="s">
        <v>360</v>
      </c>
      <c r="B26" s="115"/>
      <c r="C26" s="111" t="s">
        <v>362</v>
      </c>
      <c r="D26" s="111" t="s">
        <v>363</v>
      </c>
      <c r="E26" s="111" t="s">
        <v>364</v>
      </c>
      <c r="F26" s="111" t="s">
        <v>280</v>
      </c>
      <c r="G26" s="111" t="s">
        <v>365</v>
      </c>
      <c r="H26" s="111" t="s">
        <v>243</v>
      </c>
      <c r="I26" s="111" t="s">
        <v>366</v>
      </c>
      <c r="J26" s="111" t="s">
        <v>367</v>
      </c>
      <c r="K26" s="108"/>
      <c r="L26" s="112" t="s">
        <v>266</v>
      </c>
      <c r="M26" s="114" t="s">
        <v>282</v>
      </c>
      <c r="N26" s="108"/>
      <c r="O26" s="108"/>
      <c r="P26" s="108"/>
      <c r="Q26" s="108"/>
      <c r="R26" s="108"/>
      <c r="S26" s="108"/>
      <c r="T26" s="108"/>
      <c r="U26" s="108"/>
      <c r="V26" s="108"/>
      <c r="W26" s="108"/>
      <c r="X26" s="108"/>
      <c r="Y26" s="108"/>
      <c r="Z26" s="110" t="s">
        <v>299</v>
      </c>
    </row>
    <row r="27" spans="1:28" x14ac:dyDescent="0.25">
      <c r="A27" s="108" t="s">
        <v>245</v>
      </c>
      <c r="B27" s="108" t="s">
        <v>271</v>
      </c>
      <c r="C27" s="108" t="s">
        <v>250</v>
      </c>
      <c r="D27" s="108" t="s">
        <v>251</v>
      </c>
      <c r="E27" s="108" t="s">
        <v>290</v>
      </c>
      <c r="F27" s="111" t="s">
        <v>246</v>
      </c>
      <c r="G27" s="111" t="s">
        <v>294</v>
      </c>
      <c r="H27" s="108" t="s">
        <v>243</v>
      </c>
      <c r="I27" s="111" t="s">
        <v>276</v>
      </c>
      <c r="J27" s="111" t="s">
        <v>258</v>
      </c>
      <c r="K27" s="112" t="s">
        <v>262</v>
      </c>
      <c r="L27" s="108"/>
      <c r="M27" s="112" t="s">
        <v>288</v>
      </c>
      <c r="N27" s="108"/>
      <c r="O27" s="108"/>
      <c r="P27" s="108"/>
      <c r="Q27" s="108"/>
      <c r="R27" s="108"/>
      <c r="S27" s="108"/>
      <c r="T27" s="108"/>
      <c r="U27" s="108"/>
      <c r="V27" s="108"/>
      <c r="W27" s="108"/>
      <c r="X27" s="108"/>
      <c r="Y27" s="108"/>
      <c r="Z27" s="108"/>
    </row>
    <row r="28" spans="1:28" x14ac:dyDescent="0.25">
      <c r="A28" s="108" t="s">
        <v>245</v>
      </c>
      <c r="B28" s="108" t="s">
        <v>272</v>
      </c>
      <c r="C28" s="108" t="s">
        <v>252</v>
      </c>
      <c r="D28" s="108" t="s">
        <v>253</v>
      </c>
      <c r="E28" s="108" t="s">
        <v>291</v>
      </c>
      <c r="F28" s="111" t="s">
        <v>247</v>
      </c>
      <c r="G28" s="111" t="s">
        <v>295</v>
      </c>
      <c r="H28" s="108" t="s">
        <v>243</v>
      </c>
      <c r="I28" s="111" t="s">
        <v>277</v>
      </c>
      <c r="J28" s="111" t="s">
        <v>259</v>
      </c>
      <c r="K28" s="112" t="s">
        <v>263</v>
      </c>
      <c r="L28" s="113"/>
      <c r="M28" s="112" t="s">
        <v>0</v>
      </c>
      <c r="N28" s="112"/>
      <c r="O28" s="112"/>
      <c r="P28" s="112"/>
      <c r="Q28" s="112"/>
      <c r="R28" s="112"/>
      <c r="S28" s="112"/>
      <c r="T28" s="112"/>
      <c r="U28" s="112"/>
      <c r="V28" s="112"/>
      <c r="W28" s="112"/>
      <c r="X28" s="112"/>
      <c r="Y28" s="112"/>
      <c r="Z28" s="112"/>
    </row>
    <row r="29" spans="1:28" x14ac:dyDescent="0.25">
      <c r="A29" s="108" t="s">
        <v>245</v>
      </c>
      <c r="B29" s="108" t="s">
        <v>273</v>
      </c>
      <c r="C29" s="108" t="s">
        <v>254</v>
      </c>
      <c r="D29" s="108" t="s">
        <v>255</v>
      </c>
      <c r="E29" s="108" t="s">
        <v>292</v>
      </c>
      <c r="F29" s="111" t="s">
        <v>248</v>
      </c>
      <c r="G29" s="111" t="s">
        <v>296</v>
      </c>
      <c r="H29" s="108" t="s">
        <v>243</v>
      </c>
      <c r="I29" s="111" t="s">
        <v>278</v>
      </c>
      <c r="J29" s="111" t="s">
        <v>260</v>
      </c>
      <c r="K29" s="112" t="s">
        <v>264</v>
      </c>
      <c r="L29" s="113"/>
      <c r="M29" s="108"/>
      <c r="N29" s="108"/>
      <c r="O29" s="108"/>
      <c r="P29" s="108"/>
      <c r="Q29" s="108"/>
      <c r="R29" s="108"/>
      <c r="S29" s="108"/>
      <c r="T29" s="108"/>
      <c r="U29" s="108"/>
      <c r="V29" s="108"/>
      <c r="W29" s="108"/>
      <c r="X29" s="108"/>
      <c r="Y29" s="108"/>
      <c r="Z29" s="108"/>
    </row>
    <row r="30" spans="1:28" x14ac:dyDescent="0.25">
      <c r="A30" s="108" t="s">
        <v>245</v>
      </c>
      <c r="B30" s="108" t="s">
        <v>274</v>
      </c>
      <c r="C30" s="108" t="s">
        <v>256</v>
      </c>
      <c r="D30" s="108" t="s">
        <v>257</v>
      </c>
      <c r="E30" s="108" t="s">
        <v>293</v>
      </c>
      <c r="F30" s="111" t="s">
        <v>249</v>
      </c>
      <c r="G30" s="111" t="s">
        <v>297</v>
      </c>
      <c r="H30" s="108" t="s">
        <v>243</v>
      </c>
      <c r="I30" s="111" t="s">
        <v>279</v>
      </c>
      <c r="J30" s="111" t="s">
        <v>261</v>
      </c>
      <c r="K30" s="112" t="s">
        <v>265</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361</v>
      </c>
      <c r="B32" s="115"/>
      <c r="C32" s="111" t="s">
        <v>368</v>
      </c>
      <c r="D32" s="111" t="s">
        <v>369</v>
      </c>
      <c r="E32" s="111" t="s">
        <v>370</v>
      </c>
      <c r="F32" s="111" t="s">
        <v>371</v>
      </c>
      <c r="G32" s="111" t="s">
        <v>372</v>
      </c>
      <c r="H32" s="111" t="s">
        <v>243</v>
      </c>
      <c r="I32" s="111" t="s">
        <v>373</v>
      </c>
      <c r="J32" s="111" t="s">
        <v>374</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69" zoomScaleSheetLayoutView="69" workbookViewId="0">
      <selection activeCell="C22" sqref="C22:D22"/>
    </sheetView>
  </sheetViews>
  <sheetFormatPr defaultColWidth="9.140625" defaultRowHeight="15" x14ac:dyDescent="0.25"/>
  <cols>
    <col min="1" max="1" width="7.42578125" style="1" customWidth="1"/>
    <col min="2" max="2" width="25.5703125" style="1" customWidth="1"/>
    <col min="3" max="3" width="71.28515625" style="1" customWidth="1"/>
    <col min="4" max="4" width="22.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6"/>
      <c r="Q5" s="186"/>
      <c r="R5" s="186"/>
      <c r="S5" s="186"/>
      <c r="T5" s="186"/>
      <c r="U5" s="186"/>
      <c r="V5" s="186"/>
      <c r="W5" s="186"/>
      <c r="X5" s="186"/>
      <c r="Y5" s="186"/>
      <c r="Z5" s="186"/>
      <c r="AA5" s="186"/>
      <c r="AB5" s="186"/>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F_48-НН</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70" t="str">
        <f>'1. паспорт местоположение'!A15</f>
        <v>48_ППРСУ на РРЭ на НН (0,4 кВ)</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10" t="s">
        <v>509</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07" t="s">
        <v>87</v>
      </c>
      <c r="F19" s="408"/>
      <c r="G19" s="408"/>
      <c r="H19" s="408"/>
      <c r="I19" s="409"/>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7" t="s">
        <v>85</v>
      </c>
      <c r="F20" s="47" t="s">
        <v>84</v>
      </c>
      <c r="G20" s="47" t="s">
        <v>83</v>
      </c>
      <c r="H20" s="47" t="s">
        <v>82</v>
      </c>
      <c r="I20" s="47" t="s">
        <v>81</v>
      </c>
      <c r="J20" s="47" t="s">
        <v>80</v>
      </c>
      <c r="K20" s="47" t="s">
        <v>5</v>
      </c>
      <c r="L20" s="55" t="s">
        <v>4</v>
      </c>
      <c r="M20" s="54" t="s">
        <v>239</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t="s">
        <v>549</v>
      </c>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67"/>
    </sheetView>
  </sheetViews>
  <sheetFormatPr defaultColWidth="9.140625" defaultRowHeight="15.75" x14ac:dyDescent="0.2"/>
  <cols>
    <col min="1" max="1" width="61.7109375" style="206" customWidth="1"/>
    <col min="2" max="2" width="18.5703125" style="191" customWidth="1"/>
    <col min="3" max="12" width="16.85546875" style="191" customWidth="1"/>
    <col min="13" max="42" width="16.85546875" style="191" hidden="1" customWidth="1"/>
    <col min="43" max="45" width="16.85546875" style="192" hidden="1" customWidth="1"/>
    <col min="46" max="46" width="16.85546875" style="193" hidden="1" customWidth="1"/>
    <col min="47"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3"/>
      <c r="F2" s="19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4"/>
      <c r="AR2" s="194"/>
    </row>
    <row r="3" spans="1:44" ht="18.75" x14ac:dyDescent="0.3">
      <c r="A3" s="17"/>
      <c r="B3" s="12"/>
      <c r="C3" s="12"/>
      <c r="D3" s="12"/>
      <c r="E3" s="193"/>
      <c r="F3" s="193"/>
      <c r="G3" s="12"/>
      <c r="H3" s="15" t="s">
        <v>357</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4"/>
      <c r="AR3" s="19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5"/>
      <c r="AR4" s="195"/>
    </row>
    <row r="5" spans="1:44" x14ac:dyDescent="0.2">
      <c r="A5" s="424" t="str">
        <f>'[2]1. паспорт местоположение'!A5:C5</f>
        <v>Год раскрытия информации: 2016 год</v>
      </c>
      <c r="B5" s="424"/>
      <c r="C5" s="424"/>
      <c r="D5" s="424"/>
      <c r="E5" s="424"/>
      <c r="F5" s="424"/>
      <c r="G5" s="424"/>
      <c r="H5" s="424"/>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5"/>
      <c r="AR6" s="195"/>
    </row>
    <row r="7" spans="1:44" ht="18.75" x14ac:dyDescent="0.2">
      <c r="A7" s="368" t="str">
        <f>'[2]1. паспорт местоположение'!A7:C7</f>
        <v xml:space="preserve">Паспорт инвестиционного проекта </v>
      </c>
      <c r="B7" s="368"/>
      <c r="C7" s="368"/>
      <c r="D7" s="368"/>
      <c r="E7" s="368"/>
      <c r="F7" s="368"/>
      <c r="G7" s="368"/>
      <c r="H7" s="368"/>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98"/>
      <c r="AR7" s="198"/>
    </row>
    <row r="8" spans="1:44" ht="18.75" x14ac:dyDescent="0.2">
      <c r="A8" s="338"/>
      <c r="B8" s="338"/>
      <c r="C8" s="338"/>
      <c r="D8" s="338"/>
      <c r="E8" s="338"/>
      <c r="F8" s="338"/>
      <c r="G8" s="338"/>
      <c r="H8" s="338"/>
      <c r="I8" s="338"/>
      <c r="J8" s="338"/>
      <c r="K8" s="338"/>
      <c r="L8" s="176"/>
      <c r="M8" s="176"/>
      <c r="N8" s="176"/>
      <c r="O8" s="176"/>
      <c r="P8" s="176"/>
      <c r="Q8" s="176"/>
      <c r="R8" s="176"/>
      <c r="S8" s="176"/>
      <c r="T8" s="176"/>
      <c r="U8" s="176"/>
      <c r="V8" s="176"/>
      <c r="W8" s="176"/>
      <c r="X8" s="176"/>
      <c r="Y8" s="176"/>
      <c r="Z8" s="12"/>
      <c r="AA8" s="12"/>
      <c r="AB8" s="12"/>
      <c r="AC8" s="12"/>
      <c r="AD8" s="12"/>
      <c r="AE8" s="12"/>
      <c r="AF8" s="12"/>
      <c r="AG8" s="12"/>
      <c r="AH8" s="12"/>
      <c r="AI8" s="12"/>
      <c r="AJ8" s="12"/>
      <c r="AK8" s="12"/>
      <c r="AL8" s="12"/>
      <c r="AM8" s="12"/>
      <c r="AN8" s="12"/>
      <c r="AO8" s="12"/>
      <c r="AP8" s="12"/>
      <c r="AQ8" s="195"/>
      <c r="AR8" s="195"/>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199"/>
      <c r="AR9" s="199"/>
    </row>
    <row r="10" spans="1:44" x14ac:dyDescent="0.2">
      <c r="A10" s="365" t="s">
        <v>9</v>
      </c>
      <c r="B10" s="365"/>
      <c r="C10" s="365"/>
      <c r="D10" s="365"/>
      <c r="E10" s="365"/>
      <c r="F10" s="365"/>
      <c r="G10" s="365"/>
      <c r="H10" s="365"/>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200"/>
      <c r="AR10" s="200"/>
    </row>
    <row r="11" spans="1:44" ht="18.75" x14ac:dyDescent="0.2">
      <c r="A11" s="338"/>
      <c r="B11" s="338"/>
      <c r="C11" s="338"/>
      <c r="D11" s="338"/>
      <c r="E11" s="338"/>
      <c r="F11" s="338"/>
      <c r="G11" s="338"/>
      <c r="H11" s="338"/>
      <c r="I11" s="338"/>
      <c r="J11" s="338"/>
      <c r="K11" s="338"/>
      <c r="L11" s="176"/>
      <c r="M11" s="176"/>
      <c r="N11" s="176"/>
      <c r="O11" s="176"/>
      <c r="P11" s="176"/>
      <c r="Q11" s="176"/>
      <c r="R11" s="176"/>
      <c r="S11" s="176"/>
      <c r="T11" s="176"/>
      <c r="U11" s="176"/>
      <c r="V11" s="176"/>
      <c r="W11" s="176"/>
      <c r="X11" s="176"/>
      <c r="Y11" s="176"/>
      <c r="Z11" s="12"/>
      <c r="AA11" s="12"/>
      <c r="AB11" s="12"/>
      <c r="AC11" s="12"/>
      <c r="AD11" s="12"/>
      <c r="AE11" s="12"/>
      <c r="AF11" s="12"/>
      <c r="AG11" s="12"/>
      <c r="AH11" s="12"/>
      <c r="AI11" s="12"/>
      <c r="AJ11" s="12"/>
      <c r="AK11" s="12"/>
      <c r="AL11" s="12"/>
      <c r="AM11" s="12"/>
      <c r="AN11" s="12"/>
      <c r="AO11" s="12"/>
      <c r="AP11" s="12"/>
      <c r="AQ11" s="195"/>
      <c r="AR11" s="195"/>
    </row>
    <row r="12" spans="1:44" ht="18.75" x14ac:dyDescent="0.2">
      <c r="A12" s="367" t="str">
        <f>'1. паспорт местоположение'!A12:C12</f>
        <v>F_48-НН</v>
      </c>
      <c r="B12" s="367"/>
      <c r="C12" s="367"/>
      <c r="D12" s="367"/>
      <c r="E12" s="367"/>
      <c r="F12" s="367"/>
      <c r="G12" s="367"/>
      <c r="H12" s="367"/>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199"/>
      <c r="AR12" s="199"/>
    </row>
    <row r="13" spans="1:44" x14ac:dyDescent="0.2">
      <c r="A13" s="365" t="s">
        <v>8</v>
      </c>
      <c r="B13" s="365"/>
      <c r="C13" s="365"/>
      <c r="D13" s="365"/>
      <c r="E13" s="365"/>
      <c r="F13" s="365"/>
      <c r="G13" s="365"/>
      <c r="H13" s="365"/>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200"/>
      <c r="AR13" s="200"/>
    </row>
    <row r="14" spans="1:4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9"/>
      <c r="AA14" s="9"/>
      <c r="AB14" s="9"/>
      <c r="AC14" s="9"/>
      <c r="AD14" s="9"/>
      <c r="AE14" s="9"/>
      <c r="AF14" s="9"/>
      <c r="AG14" s="9"/>
      <c r="AH14" s="9"/>
      <c r="AI14" s="9"/>
      <c r="AJ14" s="9"/>
      <c r="AK14" s="9"/>
      <c r="AL14" s="9"/>
      <c r="AM14" s="9"/>
      <c r="AN14" s="9"/>
      <c r="AO14" s="9"/>
      <c r="AP14" s="9"/>
      <c r="AQ14" s="201"/>
      <c r="AR14" s="201"/>
    </row>
    <row r="15" spans="1:44" ht="18.75" x14ac:dyDescent="0.2">
      <c r="A15" s="367" t="str">
        <f>'1. паспорт местоположение'!A15:C15</f>
        <v>48_ППРСУ на РРЭ на НН (0,4 кВ)</v>
      </c>
      <c r="B15" s="367"/>
      <c r="C15" s="367"/>
      <c r="D15" s="367"/>
      <c r="E15" s="367"/>
      <c r="F15" s="367"/>
      <c r="G15" s="367"/>
      <c r="H15" s="367"/>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199"/>
      <c r="AR15" s="199"/>
    </row>
    <row r="16" spans="1:44" x14ac:dyDescent="0.2">
      <c r="A16" s="365" t="s">
        <v>7</v>
      </c>
      <c r="B16" s="365"/>
      <c r="C16" s="365"/>
      <c r="D16" s="365"/>
      <c r="E16" s="365"/>
      <c r="F16" s="365"/>
      <c r="G16" s="365"/>
      <c r="H16" s="365"/>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200"/>
      <c r="AR16" s="200"/>
    </row>
    <row r="17" spans="1:44" ht="18.75" x14ac:dyDescent="0.2">
      <c r="A17" s="339"/>
      <c r="B17" s="339"/>
      <c r="C17" s="339"/>
      <c r="D17" s="339"/>
      <c r="E17" s="339"/>
      <c r="F17" s="339"/>
      <c r="G17" s="339"/>
      <c r="H17" s="339"/>
      <c r="I17" s="339"/>
      <c r="J17" s="339"/>
      <c r="K17" s="339"/>
      <c r="L17" s="339"/>
      <c r="M17" s="339"/>
      <c r="N17" s="339"/>
      <c r="O17" s="339"/>
      <c r="P17" s="339"/>
      <c r="Q17" s="339"/>
      <c r="R17" s="339"/>
      <c r="S17" s="339"/>
      <c r="T17" s="339"/>
      <c r="U17" s="339"/>
      <c r="V17" s="339"/>
      <c r="W17" s="3"/>
      <c r="X17" s="3"/>
      <c r="Y17" s="3"/>
      <c r="Z17" s="3"/>
      <c r="AA17" s="3"/>
      <c r="AB17" s="3"/>
      <c r="AC17" s="3"/>
      <c r="AD17" s="3"/>
      <c r="AE17" s="3"/>
      <c r="AF17" s="3"/>
      <c r="AG17" s="3"/>
      <c r="AH17" s="3"/>
      <c r="AI17" s="3"/>
      <c r="AJ17" s="3"/>
      <c r="AK17" s="3"/>
      <c r="AL17" s="3"/>
      <c r="AM17" s="3"/>
      <c r="AN17" s="3"/>
      <c r="AO17" s="3"/>
      <c r="AP17" s="3"/>
      <c r="AQ17" s="202"/>
      <c r="AR17" s="202"/>
    </row>
    <row r="18" spans="1:44" ht="18.75" x14ac:dyDescent="0.2">
      <c r="A18" s="367" t="s">
        <v>510</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3"/>
      <c r="AR18" s="203"/>
    </row>
    <row r="19" spans="1:44" x14ac:dyDescent="0.2">
      <c r="A19" s="204"/>
      <c r="Q19" s="205"/>
    </row>
    <row r="20" spans="1:44" x14ac:dyDescent="0.2">
      <c r="A20" s="204"/>
      <c r="Q20" s="205"/>
    </row>
    <row r="21" spans="1:44" x14ac:dyDescent="0.2">
      <c r="A21" s="204"/>
      <c r="Q21" s="205"/>
    </row>
    <row r="22" spans="1:44" x14ac:dyDescent="0.2">
      <c r="A22" s="204"/>
      <c r="Q22" s="205"/>
    </row>
    <row r="23" spans="1:44" x14ac:dyDescent="0.2">
      <c r="D23" s="207"/>
      <c r="Q23" s="205"/>
    </row>
    <row r="24" spans="1:44" ht="16.5" thickBot="1" x14ac:dyDescent="0.25">
      <c r="A24" s="208" t="s">
        <v>356</v>
      </c>
      <c r="B24" s="209" t="s">
        <v>1</v>
      </c>
      <c r="D24" s="210"/>
      <c r="E24" s="211"/>
      <c r="F24" s="211"/>
      <c r="G24" s="211"/>
      <c r="H24" s="211"/>
    </row>
    <row r="25" spans="1:44" x14ac:dyDescent="0.2">
      <c r="A25" s="212" t="s">
        <v>553</v>
      </c>
      <c r="B25" s="213">
        <f>$B$126/1.18</f>
        <v>157772405.65389997</v>
      </c>
    </row>
    <row r="26" spans="1:44" x14ac:dyDescent="0.2">
      <c r="A26" s="214" t="s">
        <v>354</v>
      </c>
      <c r="B26" s="215">
        <v>0</v>
      </c>
    </row>
    <row r="27" spans="1:44" x14ac:dyDescent="0.2">
      <c r="A27" s="214" t="s">
        <v>352</v>
      </c>
      <c r="B27" s="215">
        <f>$B$123</f>
        <v>25</v>
      </c>
      <c r="D27" s="207" t="s">
        <v>355</v>
      </c>
    </row>
    <row r="28" spans="1:44" ht="16.149999999999999" customHeight="1" thickBot="1" x14ac:dyDescent="0.25">
      <c r="A28" s="216" t="s">
        <v>350</v>
      </c>
      <c r="B28" s="217">
        <v>1</v>
      </c>
      <c r="D28" s="411" t="s">
        <v>353</v>
      </c>
      <c r="E28" s="412"/>
      <c r="F28" s="413"/>
      <c r="G28" s="422" t="str">
        <f>IF(SUM(B89:L89)=0,"не окупается",SUM(B89:L89))</f>
        <v>не окупается</v>
      </c>
      <c r="H28" s="423"/>
    </row>
    <row r="29" spans="1:44" ht="15.6" customHeight="1" x14ac:dyDescent="0.2">
      <c r="A29" s="212" t="s">
        <v>348</v>
      </c>
      <c r="B29" s="213">
        <f>$B$126*$B$127</f>
        <v>1861714.3867160196</v>
      </c>
      <c r="D29" s="411" t="s">
        <v>351</v>
      </c>
      <c r="E29" s="412"/>
      <c r="F29" s="413"/>
      <c r="G29" s="422" t="str">
        <f>IF(SUM(B90:L90)=0,"не окупается",SUM(B90:L90))</f>
        <v>не окупается</v>
      </c>
      <c r="H29" s="423"/>
    </row>
    <row r="30" spans="1:44" ht="27.6" customHeight="1" x14ac:dyDescent="0.2">
      <c r="A30" s="214" t="s">
        <v>554</v>
      </c>
      <c r="B30" s="215">
        <v>1</v>
      </c>
      <c r="D30" s="411" t="s">
        <v>349</v>
      </c>
      <c r="E30" s="412"/>
      <c r="F30" s="413"/>
      <c r="G30" s="414">
        <f>L87</f>
        <v>-101018035.41327098</v>
      </c>
      <c r="H30" s="415"/>
    </row>
    <row r="31" spans="1:44" x14ac:dyDescent="0.2">
      <c r="A31" s="214" t="s">
        <v>347</v>
      </c>
      <c r="B31" s="215">
        <v>1</v>
      </c>
      <c r="D31" s="416"/>
      <c r="E31" s="417"/>
      <c r="F31" s="418"/>
      <c r="G31" s="416"/>
      <c r="H31" s="418"/>
    </row>
    <row r="32" spans="1:44" x14ac:dyDescent="0.2">
      <c r="A32" s="214" t="s">
        <v>325</v>
      </c>
      <c r="B32" s="215"/>
    </row>
    <row r="33" spans="1:42" x14ac:dyDescent="0.2">
      <c r="A33" s="214" t="s">
        <v>346</v>
      </c>
      <c r="B33" s="215"/>
    </row>
    <row r="34" spans="1:42" x14ac:dyDescent="0.2">
      <c r="A34" s="214" t="s">
        <v>345</v>
      </c>
      <c r="B34" s="215"/>
    </row>
    <row r="35" spans="1:42" x14ac:dyDescent="0.2">
      <c r="A35" s="218"/>
      <c r="B35" s="215"/>
    </row>
    <row r="36" spans="1:42" ht="16.5" thickBot="1" x14ac:dyDescent="0.25">
      <c r="A36" s="216" t="s">
        <v>317</v>
      </c>
      <c r="B36" s="219">
        <v>0.2</v>
      </c>
    </row>
    <row r="37" spans="1:42" x14ac:dyDescent="0.2">
      <c r="A37" s="212" t="s">
        <v>552</v>
      </c>
      <c r="B37" s="213">
        <v>0</v>
      </c>
    </row>
    <row r="38" spans="1:42" x14ac:dyDescent="0.2">
      <c r="A38" s="214" t="s">
        <v>344</v>
      </c>
      <c r="B38" s="215"/>
    </row>
    <row r="39" spans="1:42" ht="16.5" thickBot="1" x14ac:dyDescent="0.25">
      <c r="A39" s="220" t="s">
        <v>343</v>
      </c>
      <c r="B39" s="221"/>
    </row>
    <row r="40" spans="1:42" x14ac:dyDescent="0.2">
      <c r="A40" s="222" t="s">
        <v>555</v>
      </c>
      <c r="B40" s="223">
        <v>1</v>
      </c>
    </row>
    <row r="41" spans="1:42" x14ac:dyDescent="0.2">
      <c r="A41" s="224" t="s">
        <v>342</v>
      </c>
      <c r="B41" s="225"/>
    </row>
    <row r="42" spans="1:42" x14ac:dyDescent="0.2">
      <c r="A42" s="224" t="s">
        <v>341</v>
      </c>
      <c r="B42" s="226"/>
    </row>
    <row r="43" spans="1:42" x14ac:dyDescent="0.2">
      <c r="A43" s="224" t="s">
        <v>340</v>
      </c>
      <c r="B43" s="226">
        <v>0</v>
      </c>
    </row>
    <row r="44" spans="1:42" x14ac:dyDescent="0.2">
      <c r="A44" s="224" t="s">
        <v>339</v>
      </c>
      <c r="B44" s="226">
        <f>B129</f>
        <v>0.20499999999999999</v>
      </c>
    </row>
    <row r="45" spans="1:42" x14ac:dyDescent="0.2">
      <c r="A45" s="224" t="s">
        <v>338</v>
      </c>
      <c r="B45" s="226">
        <f>1-B43</f>
        <v>1</v>
      </c>
    </row>
    <row r="46" spans="1:42" ht="16.5" thickBot="1" x14ac:dyDescent="0.25">
      <c r="A46" s="227" t="s">
        <v>337</v>
      </c>
      <c r="B46" s="228">
        <f>B45*B44+B43*B42*(1-B36)</f>
        <v>0.20499999999999999</v>
      </c>
      <c r="C46" s="229"/>
    </row>
    <row r="47" spans="1:42" s="232" customFormat="1" x14ac:dyDescent="0.2">
      <c r="A47" s="230" t="s">
        <v>336</v>
      </c>
      <c r="B47" s="231">
        <f>B58</f>
        <v>1</v>
      </c>
      <c r="C47" s="231">
        <f t="shared" ref="C47:AO47" si="0">C58</f>
        <v>2</v>
      </c>
      <c r="D47" s="231">
        <f t="shared" si="0"/>
        <v>3</v>
      </c>
      <c r="E47" s="231">
        <f t="shared" si="0"/>
        <v>4</v>
      </c>
      <c r="F47" s="231">
        <f t="shared" si="0"/>
        <v>5</v>
      </c>
      <c r="G47" s="231">
        <f t="shared" si="0"/>
        <v>6</v>
      </c>
      <c r="H47" s="231">
        <f t="shared" si="0"/>
        <v>7</v>
      </c>
      <c r="I47" s="231">
        <f t="shared" si="0"/>
        <v>8</v>
      </c>
      <c r="J47" s="231">
        <f t="shared" si="0"/>
        <v>9</v>
      </c>
      <c r="K47" s="231">
        <f t="shared" si="0"/>
        <v>10</v>
      </c>
      <c r="L47" s="231">
        <f t="shared" si="0"/>
        <v>11</v>
      </c>
      <c r="M47" s="231">
        <f t="shared" si="0"/>
        <v>12</v>
      </c>
      <c r="N47" s="231">
        <f t="shared" si="0"/>
        <v>13</v>
      </c>
      <c r="O47" s="231">
        <f t="shared" si="0"/>
        <v>14</v>
      </c>
      <c r="P47" s="231">
        <f t="shared" si="0"/>
        <v>15</v>
      </c>
      <c r="Q47" s="231">
        <f t="shared" si="0"/>
        <v>16</v>
      </c>
      <c r="R47" s="231">
        <f t="shared" si="0"/>
        <v>17</v>
      </c>
      <c r="S47" s="231">
        <f t="shared" si="0"/>
        <v>18</v>
      </c>
      <c r="T47" s="231">
        <f t="shared" si="0"/>
        <v>19</v>
      </c>
      <c r="U47" s="231">
        <f t="shared" si="0"/>
        <v>20</v>
      </c>
      <c r="V47" s="231">
        <f t="shared" si="0"/>
        <v>21</v>
      </c>
      <c r="W47" s="231">
        <f t="shared" si="0"/>
        <v>22</v>
      </c>
      <c r="X47" s="231">
        <f t="shared" si="0"/>
        <v>23</v>
      </c>
      <c r="Y47" s="231">
        <f t="shared" si="0"/>
        <v>24</v>
      </c>
      <c r="Z47" s="231">
        <f t="shared" si="0"/>
        <v>25</v>
      </c>
      <c r="AA47" s="231">
        <f t="shared" si="0"/>
        <v>26</v>
      </c>
      <c r="AB47" s="231">
        <f t="shared" si="0"/>
        <v>27</v>
      </c>
      <c r="AC47" s="231">
        <f t="shared" si="0"/>
        <v>28</v>
      </c>
      <c r="AD47" s="231">
        <f t="shared" si="0"/>
        <v>29</v>
      </c>
      <c r="AE47" s="231">
        <f t="shared" si="0"/>
        <v>30</v>
      </c>
      <c r="AF47" s="231">
        <f t="shared" si="0"/>
        <v>31</v>
      </c>
      <c r="AG47" s="231">
        <f t="shared" si="0"/>
        <v>32</v>
      </c>
      <c r="AH47" s="231">
        <f t="shared" si="0"/>
        <v>33</v>
      </c>
      <c r="AI47" s="231">
        <f t="shared" si="0"/>
        <v>34</v>
      </c>
      <c r="AJ47" s="231">
        <f t="shared" si="0"/>
        <v>35</v>
      </c>
      <c r="AK47" s="231">
        <f t="shared" si="0"/>
        <v>36</v>
      </c>
      <c r="AL47" s="231">
        <f t="shared" si="0"/>
        <v>37</v>
      </c>
      <c r="AM47" s="231">
        <f t="shared" si="0"/>
        <v>38</v>
      </c>
      <c r="AN47" s="231">
        <f t="shared" si="0"/>
        <v>39</v>
      </c>
      <c r="AO47" s="231">
        <f t="shared" si="0"/>
        <v>40</v>
      </c>
      <c r="AP47" s="231">
        <f>AP58</f>
        <v>41</v>
      </c>
    </row>
    <row r="48" spans="1:42" s="232" customFormat="1" x14ac:dyDescent="0.2">
      <c r="A48" s="233" t="s">
        <v>335</v>
      </c>
      <c r="B48" s="234">
        <f>F136</f>
        <v>5.5E-2</v>
      </c>
      <c r="C48" s="234">
        <f t="shared" ref="C48:AP49" si="1">G136</f>
        <v>5.5E-2</v>
      </c>
      <c r="D48" s="234">
        <f t="shared" si="1"/>
        <v>5.5E-2</v>
      </c>
      <c r="E48" s="234">
        <f t="shared" si="1"/>
        <v>5.5E-2</v>
      </c>
      <c r="F48" s="234">
        <f t="shared" si="1"/>
        <v>5.5E-2</v>
      </c>
      <c r="G48" s="234">
        <f t="shared" si="1"/>
        <v>5.5E-2</v>
      </c>
      <c r="H48" s="234">
        <f t="shared" si="1"/>
        <v>5.5E-2</v>
      </c>
      <c r="I48" s="234">
        <f t="shared" si="1"/>
        <v>5.5E-2</v>
      </c>
      <c r="J48" s="234">
        <f t="shared" si="1"/>
        <v>5.5E-2</v>
      </c>
      <c r="K48" s="234">
        <f t="shared" si="1"/>
        <v>5.5E-2</v>
      </c>
      <c r="L48" s="234">
        <f t="shared" si="1"/>
        <v>5.5E-2</v>
      </c>
      <c r="M48" s="234">
        <f t="shared" si="1"/>
        <v>5.5E-2</v>
      </c>
      <c r="N48" s="234">
        <f t="shared" si="1"/>
        <v>5.5E-2</v>
      </c>
      <c r="O48" s="234">
        <f t="shared" si="1"/>
        <v>5.5E-2</v>
      </c>
      <c r="P48" s="234">
        <f t="shared" si="1"/>
        <v>5.5E-2</v>
      </c>
      <c r="Q48" s="234">
        <f t="shared" si="1"/>
        <v>5.5E-2</v>
      </c>
      <c r="R48" s="234">
        <f t="shared" si="1"/>
        <v>5.5E-2</v>
      </c>
      <c r="S48" s="234">
        <f t="shared" si="1"/>
        <v>5.5E-2</v>
      </c>
      <c r="T48" s="234">
        <f t="shared" si="1"/>
        <v>5.5E-2</v>
      </c>
      <c r="U48" s="234">
        <f t="shared" si="1"/>
        <v>5.5E-2</v>
      </c>
      <c r="V48" s="234">
        <f t="shared" si="1"/>
        <v>5.5E-2</v>
      </c>
      <c r="W48" s="234">
        <f t="shared" si="1"/>
        <v>5.5E-2</v>
      </c>
      <c r="X48" s="234">
        <f t="shared" si="1"/>
        <v>5.5E-2</v>
      </c>
      <c r="Y48" s="234">
        <f t="shared" si="1"/>
        <v>5.5E-2</v>
      </c>
      <c r="Z48" s="234">
        <f t="shared" si="1"/>
        <v>5.5E-2</v>
      </c>
      <c r="AA48" s="234">
        <f t="shared" si="1"/>
        <v>5.5E-2</v>
      </c>
      <c r="AB48" s="234">
        <f t="shared" si="1"/>
        <v>5.5E-2</v>
      </c>
      <c r="AC48" s="234">
        <f t="shared" si="1"/>
        <v>5.5E-2</v>
      </c>
      <c r="AD48" s="234">
        <f t="shared" si="1"/>
        <v>5.5E-2</v>
      </c>
      <c r="AE48" s="234">
        <f t="shared" si="1"/>
        <v>5.5E-2</v>
      </c>
      <c r="AF48" s="234">
        <f t="shared" si="1"/>
        <v>5.5E-2</v>
      </c>
      <c r="AG48" s="234">
        <f t="shared" si="1"/>
        <v>5.5E-2</v>
      </c>
      <c r="AH48" s="234">
        <f t="shared" si="1"/>
        <v>5.5E-2</v>
      </c>
      <c r="AI48" s="234">
        <f t="shared" si="1"/>
        <v>5.5E-2</v>
      </c>
      <c r="AJ48" s="234">
        <f t="shared" si="1"/>
        <v>5.5E-2</v>
      </c>
      <c r="AK48" s="234">
        <f t="shared" si="1"/>
        <v>5.5E-2</v>
      </c>
      <c r="AL48" s="234">
        <f t="shared" si="1"/>
        <v>5.5E-2</v>
      </c>
      <c r="AM48" s="234">
        <f t="shared" si="1"/>
        <v>5.5E-2</v>
      </c>
      <c r="AN48" s="234">
        <f t="shared" si="1"/>
        <v>5.5E-2</v>
      </c>
      <c r="AO48" s="234">
        <f t="shared" si="1"/>
        <v>5.5E-2</v>
      </c>
      <c r="AP48" s="234">
        <f t="shared" si="1"/>
        <v>5.5E-2</v>
      </c>
    </row>
    <row r="49" spans="1:45" s="232" customFormat="1" x14ac:dyDescent="0.2">
      <c r="A49" s="233" t="s">
        <v>334</v>
      </c>
      <c r="B49" s="234">
        <f>F137</f>
        <v>0.24234737475000001</v>
      </c>
      <c r="C49" s="234">
        <f t="shared" si="1"/>
        <v>0.31067648036124984</v>
      </c>
      <c r="D49" s="234">
        <f t="shared" si="1"/>
        <v>0.38276368678111861</v>
      </c>
      <c r="E49" s="234">
        <f t="shared" si="1"/>
        <v>0.45881568955408003</v>
      </c>
      <c r="F49" s="234">
        <f t="shared" si="1"/>
        <v>0.53905055247955436</v>
      </c>
      <c r="G49" s="234">
        <f t="shared" si="1"/>
        <v>0.62369833286592979</v>
      </c>
      <c r="H49" s="234">
        <f t="shared" si="1"/>
        <v>0.71300174117355586</v>
      </c>
      <c r="I49" s="234">
        <f t="shared" si="1"/>
        <v>0.80721683693810142</v>
      </c>
      <c r="J49" s="234">
        <f t="shared" si="1"/>
        <v>0.90661376296969687</v>
      </c>
      <c r="K49" s="234">
        <f t="shared" si="1"/>
        <v>1.0114775199330301</v>
      </c>
      <c r="L49" s="234">
        <f t="shared" si="1"/>
        <v>1.1221087835293466</v>
      </c>
      <c r="M49" s="234">
        <f t="shared" si="1"/>
        <v>1.2388247666234604</v>
      </c>
      <c r="N49" s="234">
        <f t="shared" si="1"/>
        <v>1.3619601287877505</v>
      </c>
      <c r="O49" s="234">
        <f t="shared" si="1"/>
        <v>1.4918679358710767</v>
      </c>
      <c r="P49" s="234">
        <f t="shared" si="1"/>
        <v>1.6289206723439857</v>
      </c>
      <c r="Q49" s="234">
        <f t="shared" si="1"/>
        <v>1.7735113093229047</v>
      </c>
      <c r="R49" s="234">
        <f t="shared" si="1"/>
        <v>1.9260544313356642</v>
      </c>
      <c r="S49" s="234">
        <f t="shared" si="1"/>
        <v>2.0869874250591254</v>
      </c>
      <c r="T49" s="234">
        <f t="shared" si="1"/>
        <v>2.2567717334373771</v>
      </c>
      <c r="U49" s="234">
        <f t="shared" si="1"/>
        <v>2.4358941787764326</v>
      </c>
      <c r="V49" s="234">
        <f t="shared" si="1"/>
        <v>2.6248683586091359</v>
      </c>
      <c r="W49" s="234">
        <f t="shared" si="1"/>
        <v>2.8242361183326383</v>
      </c>
      <c r="X49" s="234">
        <f t="shared" si="1"/>
        <v>3.0345691048409336</v>
      </c>
      <c r="Y49" s="234">
        <f t="shared" si="1"/>
        <v>3.2564704056071845</v>
      </c>
      <c r="Z49" s="234">
        <f t="shared" si="1"/>
        <v>3.4905762779155793</v>
      </c>
      <c r="AA49" s="234">
        <f t="shared" si="1"/>
        <v>3.7375579732009356</v>
      </c>
      <c r="AB49" s="234">
        <f t="shared" si="1"/>
        <v>3.9981236617269866</v>
      </c>
      <c r="AC49" s="234">
        <f t="shared" si="1"/>
        <v>4.2730204631219708</v>
      </c>
      <c r="AD49" s="234">
        <f t="shared" si="1"/>
        <v>4.563036588593679</v>
      </c>
      <c r="AE49" s="234">
        <f t="shared" si="1"/>
        <v>4.8690036009663311</v>
      </c>
      <c r="AF49" s="234">
        <f t="shared" si="1"/>
        <v>5.1917987990194794</v>
      </c>
      <c r="AG49" s="234">
        <f t="shared" si="1"/>
        <v>5.5323477329655502</v>
      </c>
      <c r="AH49" s="234">
        <f t="shared" si="1"/>
        <v>5.8916268582786548</v>
      </c>
      <c r="AI49" s="234">
        <f t="shared" si="1"/>
        <v>6.2706663354839804</v>
      </c>
      <c r="AJ49" s="234">
        <f t="shared" si="1"/>
        <v>6.6705529839355986</v>
      </c>
      <c r="AK49" s="234">
        <f t="shared" si="1"/>
        <v>7.0924333980520569</v>
      </c>
      <c r="AL49" s="234">
        <f t="shared" si="1"/>
        <v>7.5375172349449198</v>
      </c>
      <c r="AM49" s="234">
        <f t="shared" si="1"/>
        <v>8.0070806828668903</v>
      </c>
      <c r="AN49" s="234">
        <f t="shared" si="1"/>
        <v>8.5024701204245687</v>
      </c>
      <c r="AO49" s="234">
        <f t="shared" si="1"/>
        <v>9.0251059770479198</v>
      </c>
      <c r="AP49" s="234">
        <f t="shared" si="1"/>
        <v>9.5764868057855548</v>
      </c>
    </row>
    <row r="50" spans="1:45" s="232" customFormat="1" ht="16.5" thickBot="1" x14ac:dyDescent="0.25">
      <c r="A50" s="235" t="s">
        <v>556</v>
      </c>
      <c r="B50" s="236">
        <f>IF($B$124="да",($B$126-0.05),0)</f>
        <v>0</v>
      </c>
      <c r="C50" s="236">
        <f>C108*(1+C49)</f>
        <v>0</v>
      </c>
      <c r="D50" s="236">
        <f t="shared" ref="D50:AP50" si="2">D108*(1+D49)</f>
        <v>0</v>
      </c>
      <c r="E50" s="236">
        <f t="shared" si="2"/>
        <v>0</v>
      </c>
      <c r="F50" s="236">
        <f t="shared" si="2"/>
        <v>0</v>
      </c>
      <c r="G50" s="236">
        <f t="shared" si="2"/>
        <v>0</v>
      </c>
      <c r="H50" s="236">
        <f t="shared" si="2"/>
        <v>0</v>
      </c>
      <c r="I50" s="236">
        <f t="shared" si="2"/>
        <v>0</v>
      </c>
      <c r="J50" s="236">
        <f t="shared" si="2"/>
        <v>0</v>
      </c>
      <c r="K50" s="236">
        <f t="shared" si="2"/>
        <v>0</v>
      </c>
      <c r="L50" s="236">
        <f t="shared" si="2"/>
        <v>0</v>
      </c>
      <c r="M50" s="236">
        <f t="shared" si="2"/>
        <v>0</v>
      </c>
      <c r="N50" s="236">
        <f t="shared" si="2"/>
        <v>0</v>
      </c>
      <c r="O50" s="236">
        <f t="shared" si="2"/>
        <v>0</v>
      </c>
      <c r="P50" s="236">
        <f t="shared" si="2"/>
        <v>0</v>
      </c>
      <c r="Q50" s="236">
        <f t="shared" si="2"/>
        <v>0</v>
      </c>
      <c r="R50" s="236">
        <f t="shared" si="2"/>
        <v>0</v>
      </c>
      <c r="S50" s="236">
        <f t="shared" si="2"/>
        <v>0</v>
      </c>
      <c r="T50" s="236">
        <f t="shared" si="2"/>
        <v>0</v>
      </c>
      <c r="U50" s="236">
        <f t="shared" si="2"/>
        <v>0</v>
      </c>
      <c r="V50" s="236">
        <f t="shared" si="2"/>
        <v>0</v>
      </c>
      <c r="W50" s="236">
        <f t="shared" si="2"/>
        <v>0</v>
      </c>
      <c r="X50" s="236">
        <f t="shared" si="2"/>
        <v>0</v>
      </c>
      <c r="Y50" s="236">
        <f t="shared" si="2"/>
        <v>0</v>
      </c>
      <c r="Z50" s="236">
        <f t="shared" si="2"/>
        <v>0</v>
      </c>
      <c r="AA50" s="236">
        <f t="shared" si="2"/>
        <v>0</v>
      </c>
      <c r="AB50" s="236">
        <f t="shared" si="2"/>
        <v>0</v>
      </c>
      <c r="AC50" s="236">
        <f t="shared" si="2"/>
        <v>0</v>
      </c>
      <c r="AD50" s="236">
        <f t="shared" si="2"/>
        <v>0</v>
      </c>
      <c r="AE50" s="236">
        <f t="shared" si="2"/>
        <v>0</v>
      </c>
      <c r="AF50" s="236">
        <f t="shared" si="2"/>
        <v>0</v>
      </c>
      <c r="AG50" s="236">
        <f t="shared" si="2"/>
        <v>0</v>
      </c>
      <c r="AH50" s="236">
        <f t="shared" si="2"/>
        <v>0</v>
      </c>
      <c r="AI50" s="236">
        <f t="shared" si="2"/>
        <v>0</v>
      </c>
      <c r="AJ50" s="236">
        <f t="shared" si="2"/>
        <v>0</v>
      </c>
      <c r="AK50" s="236">
        <f t="shared" si="2"/>
        <v>0</v>
      </c>
      <c r="AL50" s="236">
        <f t="shared" si="2"/>
        <v>0</v>
      </c>
      <c r="AM50" s="236">
        <f t="shared" si="2"/>
        <v>0</v>
      </c>
      <c r="AN50" s="236">
        <f t="shared" si="2"/>
        <v>0</v>
      </c>
      <c r="AO50" s="236">
        <f t="shared" si="2"/>
        <v>0</v>
      </c>
      <c r="AP50" s="236">
        <f t="shared" si="2"/>
        <v>0</v>
      </c>
    </row>
    <row r="51" spans="1:45" ht="16.5" thickBot="1" x14ac:dyDescent="0.25"/>
    <row r="52" spans="1:45" x14ac:dyDescent="0.2">
      <c r="A52" s="237" t="s">
        <v>333</v>
      </c>
      <c r="B52" s="238">
        <f>B58</f>
        <v>1</v>
      </c>
      <c r="C52" s="238">
        <f t="shared" ref="C52:AO52" si="3">C58</f>
        <v>2</v>
      </c>
      <c r="D52" s="238">
        <f t="shared" si="3"/>
        <v>3</v>
      </c>
      <c r="E52" s="238">
        <f t="shared" si="3"/>
        <v>4</v>
      </c>
      <c r="F52" s="238">
        <f t="shared" si="3"/>
        <v>5</v>
      </c>
      <c r="G52" s="238">
        <f t="shared" si="3"/>
        <v>6</v>
      </c>
      <c r="H52" s="238">
        <f t="shared" si="3"/>
        <v>7</v>
      </c>
      <c r="I52" s="238">
        <f t="shared" si="3"/>
        <v>8</v>
      </c>
      <c r="J52" s="238">
        <f t="shared" si="3"/>
        <v>9</v>
      </c>
      <c r="K52" s="238">
        <f t="shared" si="3"/>
        <v>10</v>
      </c>
      <c r="L52" s="238">
        <f t="shared" si="3"/>
        <v>11</v>
      </c>
      <c r="M52" s="238">
        <f t="shared" si="3"/>
        <v>12</v>
      </c>
      <c r="N52" s="238">
        <f t="shared" si="3"/>
        <v>13</v>
      </c>
      <c r="O52" s="238">
        <f t="shared" si="3"/>
        <v>14</v>
      </c>
      <c r="P52" s="238">
        <f t="shared" si="3"/>
        <v>15</v>
      </c>
      <c r="Q52" s="238">
        <f t="shared" si="3"/>
        <v>16</v>
      </c>
      <c r="R52" s="238">
        <f t="shared" si="3"/>
        <v>17</v>
      </c>
      <c r="S52" s="238">
        <f t="shared" si="3"/>
        <v>18</v>
      </c>
      <c r="T52" s="238">
        <f t="shared" si="3"/>
        <v>19</v>
      </c>
      <c r="U52" s="238">
        <f t="shared" si="3"/>
        <v>20</v>
      </c>
      <c r="V52" s="238">
        <f t="shared" si="3"/>
        <v>21</v>
      </c>
      <c r="W52" s="238">
        <f t="shared" si="3"/>
        <v>22</v>
      </c>
      <c r="X52" s="238">
        <f t="shared" si="3"/>
        <v>23</v>
      </c>
      <c r="Y52" s="238">
        <f t="shared" si="3"/>
        <v>24</v>
      </c>
      <c r="Z52" s="238">
        <f t="shared" si="3"/>
        <v>25</v>
      </c>
      <c r="AA52" s="238">
        <f t="shared" si="3"/>
        <v>26</v>
      </c>
      <c r="AB52" s="238">
        <f t="shared" si="3"/>
        <v>27</v>
      </c>
      <c r="AC52" s="238">
        <f t="shared" si="3"/>
        <v>28</v>
      </c>
      <c r="AD52" s="238">
        <f t="shared" si="3"/>
        <v>29</v>
      </c>
      <c r="AE52" s="238">
        <f t="shared" si="3"/>
        <v>30</v>
      </c>
      <c r="AF52" s="238">
        <f t="shared" si="3"/>
        <v>31</v>
      </c>
      <c r="AG52" s="238">
        <f t="shared" si="3"/>
        <v>32</v>
      </c>
      <c r="AH52" s="238">
        <f t="shared" si="3"/>
        <v>33</v>
      </c>
      <c r="AI52" s="238">
        <f t="shared" si="3"/>
        <v>34</v>
      </c>
      <c r="AJ52" s="238">
        <f t="shared" si="3"/>
        <v>35</v>
      </c>
      <c r="AK52" s="238">
        <f t="shared" si="3"/>
        <v>36</v>
      </c>
      <c r="AL52" s="238">
        <f t="shared" si="3"/>
        <v>37</v>
      </c>
      <c r="AM52" s="238">
        <f t="shared" si="3"/>
        <v>38</v>
      </c>
      <c r="AN52" s="238">
        <f t="shared" si="3"/>
        <v>39</v>
      </c>
      <c r="AO52" s="238">
        <f t="shared" si="3"/>
        <v>40</v>
      </c>
      <c r="AP52" s="238">
        <f>AP58</f>
        <v>41</v>
      </c>
    </row>
    <row r="53" spans="1:45" x14ac:dyDescent="0.2">
      <c r="A53" s="239" t="s">
        <v>332</v>
      </c>
      <c r="B53" s="240">
        <v>0</v>
      </c>
      <c r="C53" s="240">
        <f t="shared" ref="C53:AP53" si="4">B53+B54-B55</f>
        <v>0</v>
      </c>
      <c r="D53" s="240">
        <f t="shared" si="4"/>
        <v>0</v>
      </c>
      <c r="E53" s="240">
        <f t="shared" si="4"/>
        <v>0</v>
      </c>
      <c r="F53" s="240">
        <f t="shared" si="4"/>
        <v>0</v>
      </c>
      <c r="G53" s="240">
        <f t="shared" si="4"/>
        <v>0</v>
      </c>
      <c r="H53" s="240">
        <f t="shared" si="4"/>
        <v>0</v>
      </c>
      <c r="I53" s="240">
        <f t="shared" si="4"/>
        <v>0</v>
      </c>
      <c r="J53" s="240">
        <f t="shared" si="4"/>
        <v>0</v>
      </c>
      <c r="K53" s="240">
        <f t="shared" si="4"/>
        <v>0</v>
      </c>
      <c r="L53" s="240">
        <f t="shared" si="4"/>
        <v>0</v>
      </c>
      <c r="M53" s="240">
        <f t="shared" si="4"/>
        <v>0</v>
      </c>
      <c r="N53" s="240">
        <f t="shared" si="4"/>
        <v>0</v>
      </c>
      <c r="O53" s="240">
        <f t="shared" si="4"/>
        <v>0</v>
      </c>
      <c r="P53" s="240">
        <f t="shared" si="4"/>
        <v>0</v>
      </c>
      <c r="Q53" s="240">
        <f t="shared" si="4"/>
        <v>0</v>
      </c>
      <c r="R53" s="240">
        <f t="shared" si="4"/>
        <v>0</v>
      </c>
      <c r="S53" s="240">
        <f t="shared" si="4"/>
        <v>0</v>
      </c>
      <c r="T53" s="240">
        <f t="shared" si="4"/>
        <v>0</v>
      </c>
      <c r="U53" s="240">
        <f t="shared" si="4"/>
        <v>0</v>
      </c>
      <c r="V53" s="240">
        <f t="shared" si="4"/>
        <v>0</v>
      </c>
      <c r="W53" s="240">
        <f t="shared" si="4"/>
        <v>0</v>
      </c>
      <c r="X53" s="240">
        <f t="shared" si="4"/>
        <v>0</v>
      </c>
      <c r="Y53" s="240">
        <f t="shared" si="4"/>
        <v>0</v>
      </c>
      <c r="Z53" s="240">
        <f t="shared" si="4"/>
        <v>0</v>
      </c>
      <c r="AA53" s="240">
        <f t="shared" si="4"/>
        <v>0</v>
      </c>
      <c r="AB53" s="240">
        <f t="shared" si="4"/>
        <v>0</v>
      </c>
      <c r="AC53" s="240">
        <f t="shared" si="4"/>
        <v>0</v>
      </c>
      <c r="AD53" s="240">
        <f t="shared" si="4"/>
        <v>0</v>
      </c>
      <c r="AE53" s="240">
        <f t="shared" si="4"/>
        <v>0</v>
      </c>
      <c r="AF53" s="240">
        <f t="shared" si="4"/>
        <v>0</v>
      </c>
      <c r="AG53" s="240">
        <f t="shared" si="4"/>
        <v>0</v>
      </c>
      <c r="AH53" s="240">
        <f t="shared" si="4"/>
        <v>0</v>
      </c>
      <c r="AI53" s="240">
        <f t="shared" si="4"/>
        <v>0</v>
      </c>
      <c r="AJ53" s="240">
        <f t="shared" si="4"/>
        <v>0</v>
      </c>
      <c r="AK53" s="240">
        <f t="shared" si="4"/>
        <v>0</v>
      </c>
      <c r="AL53" s="240">
        <f t="shared" si="4"/>
        <v>0</v>
      </c>
      <c r="AM53" s="240">
        <f t="shared" si="4"/>
        <v>0</v>
      </c>
      <c r="AN53" s="240">
        <f t="shared" si="4"/>
        <v>0</v>
      </c>
      <c r="AO53" s="240">
        <f t="shared" si="4"/>
        <v>0</v>
      </c>
      <c r="AP53" s="240">
        <f t="shared" si="4"/>
        <v>0</v>
      </c>
    </row>
    <row r="54" spans="1:45" x14ac:dyDescent="0.2">
      <c r="A54" s="239" t="s">
        <v>331</v>
      </c>
      <c r="B54" s="240">
        <f>B25*B28*B43*1.18</f>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0">
        <v>0</v>
      </c>
      <c r="AD54" s="240">
        <v>0</v>
      </c>
      <c r="AE54" s="240">
        <v>0</v>
      </c>
      <c r="AF54" s="240">
        <v>0</v>
      </c>
      <c r="AG54" s="240">
        <v>0</v>
      </c>
      <c r="AH54" s="240">
        <v>0</v>
      </c>
      <c r="AI54" s="240">
        <v>0</v>
      </c>
      <c r="AJ54" s="240">
        <v>0</v>
      </c>
      <c r="AK54" s="240">
        <v>0</v>
      </c>
      <c r="AL54" s="240">
        <v>0</v>
      </c>
      <c r="AM54" s="240">
        <v>0</v>
      </c>
      <c r="AN54" s="240">
        <v>0</v>
      </c>
      <c r="AO54" s="240">
        <v>0</v>
      </c>
      <c r="AP54" s="240">
        <v>0</v>
      </c>
    </row>
    <row r="55" spans="1:45" x14ac:dyDescent="0.2">
      <c r="A55" s="239" t="s">
        <v>330</v>
      </c>
      <c r="B55" s="240">
        <f>$B$54/$B$40</f>
        <v>0</v>
      </c>
      <c r="C55" s="240">
        <f t="shared" ref="C55:AP55" si="5">IF(ROUND(C53,1)=0,0,B55+C54/$B$40)</f>
        <v>0</v>
      </c>
      <c r="D55" s="240">
        <f t="shared" si="5"/>
        <v>0</v>
      </c>
      <c r="E55" s="240">
        <f t="shared" si="5"/>
        <v>0</v>
      </c>
      <c r="F55" s="240">
        <f t="shared" si="5"/>
        <v>0</v>
      </c>
      <c r="G55" s="240">
        <f t="shared" si="5"/>
        <v>0</v>
      </c>
      <c r="H55" s="240">
        <f t="shared" si="5"/>
        <v>0</v>
      </c>
      <c r="I55" s="240">
        <f t="shared" si="5"/>
        <v>0</v>
      </c>
      <c r="J55" s="240">
        <f t="shared" si="5"/>
        <v>0</v>
      </c>
      <c r="K55" s="240">
        <f t="shared" si="5"/>
        <v>0</v>
      </c>
      <c r="L55" s="240">
        <f t="shared" si="5"/>
        <v>0</v>
      </c>
      <c r="M55" s="240">
        <f t="shared" si="5"/>
        <v>0</v>
      </c>
      <c r="N55" s="240">
        <f t="shared" si="5"/>
        <v>0</v>
      </c>
      <c r="O55" s="240">
        <f t="shared" si="5"/>
        <v>0</v>
      </c>
      <c r="P55" s="240">
        <f t="shared" si="5"/>
        <v>0</v>
      </c>
      <c r="Q55" s="240">
        <f t="shared" si="5"/>
        <v>0</v>
      </c>
      <c r="R55" s="240">
        <f t="shared" si="5"/>
        <v>0</v>
      </c>
      <c r="S55" s="240">
        <f t="shared" si="5"/>
        <v>0</v>
      </c>
      <c r="T55" s="240">
        <f t="shared" si="5"/>
        <v>0</v>
      </c>
      <c r="U55" s="240">
        <f t="shared" si="5"/>
        <v>0</v>
      </c>
      <c r="V55" s="240">
        <f t="shared" si="5"/>
        <v>0</v>
      </c>
      <c r="W55" s="240">
        <f t="shared" si="5"/>
        <v>0</v>
      </c>
      <c r="X55" s="240">
        <f t="shared" si="5"/>
        <v>0</v>
      </c>
      <c r="Y55" s="240">
        <f t="shared" si="5"/>
        <v>0</v>
      </c>
      <c r="Z55" s="240">
        <f t="shared" si="5"/>
        <v>0</v>
      </c>
      <c r="AA55" s="240">
        <f t="shared" si="5"/>
        <v>0</v>
      </c>
      <c r="AB55" s="240">
        <f t="shared" si="5"/>
        <v>0</v>
      </c>
      <c r="AC55" s="240">
        <f t="shared" si="5"/>
        <v>0</v>
      </c>
      <c r="AD55" s="240">
        <f t="shared" si="5"/>
        <v>0</v>
      </c>
      <c r="AE55" s="240">
        <f t="shared" si="5"/>
        <v>0</v>
      </c>
      <c r="AF55" s="240">
        <f t="shared" si="5"/>
        <v>0</v>
      </c>
      <c r="AG55" s="240">
        <f t="shared" si="5"/>
        <v>0</v>
      </c>
      <c r="AH55" s="240">
        <f t="shared" si="5"/>
        <v>0</v>
      </c>
      <c r="AI55" s="240">
        <f t="shared" si="5"/>
        <v>0</v>
      </c>
      <c r="AJ55" s="240">
        <f t="shared" si="5"/>
        <v>0</v>
      </c>
      <c r="AK55" s="240">
        <f t="shared" si="5"/>
        <v>0</v>
      </c>
      <c r="AL55" s="240">
        <f t="shared" si="5"/>
        <v>0</v>
      </c>
      <c r="AM55" s="240">
        <f t="shared" si="5"/>
        <v>0</v>
      </c>
      <c r="AN55" s="240">
        <f t="shared" si="5"/>
        <v>0</v>
      </c>
      <c r="AO55" s="240">
        <f t="shared" si="5"/>
        <v>0</v>
      </c>
      <c r="AP55" s="240">
        <f t="shared" si="5"/>
        <v>0</v>
      </c>
    </row>
    <row r="56" spans="1:45" ht="16.5" thickBot="1" x14ac:dyDescent="0.25">
      <c r="A56" s="241" t="s">
        <v>329</v>
      </c>
      <c r="B56" s="242">
        <f t="shared" ref="B56:AP56" si="6">AVERAGE(SUM(B53:B54),(SUM(B53:B54)-B55))*$B$42</f>
        <v>0</v>
      </c>
      <c r="C56" s="242">
        <f t="shared" si="6"/>
        <v>0</v>
      </c>
      <c r="D56" s="242">
        <f t="shared" si="6"/>
        <v>0</v>
      </c>
      <c r="E56" s="242">
        <f t="shared" si="6"/>
        <v>0</v>
      </c>
      <c r="F56" s="242">
        <f t="shared" si="6"/>
        <v>0</v>
      </c>
      <c r="G56" s="242">
        <f t="shared" si="6"/>
        <v>0</v>
      </c>
      <c r="H56" s="242">
        <f t="shared" si="6"/>
        <v>0</v>
      </c>
      <c r="I56" s="242">
        <f t="shared" si="6"/>
        <v>0</v>
      </c>
      <c r="J56" s="242">
        <f t="shared" si="6"/>
        <v>0</v>
      </c>
      <c r="K56" s="242">
        <f t="shared" si="6"/>
        <v>0</v>
      </c>
      <c r="L56" s="242">
        <f t="shared" si="6"/>
        <v>0</v>
      </c>
      <c r="M56" s="242">
        <f t="shared" si="6"/>
        <v>0</v>
      </c>
      <c r="N56" s="242">
        <f t="shared" si="6"/>
        <v>0</v>
      </c>
      <c r="O56" s="242">
        <f t="shared" si="6"/>
        <v>0</v>
      </c>
      <c r="P56" s="242">
        <f t="shared" si="6"/>
        <v>0</v>
      </c>
      <c r="Q56" s="242">
        <f t="shared" si="6"/>
        <v>0</v>
      </c>
      <c r="R56" s="242">
        <f t="shared" si="6"/>
        <v>0</v>
      </c>
      <c r="S56" s="242">
        <f t="shared" si="6"/>
        <v>0</v>
      </c>
      <c r="T56" s="242">
        <f t="shared" si="6"/>
        <v>0</v>
      </c>
      <c r="U56" s="242">
        <f t="shared" si="6"/>
        <v>0</v>
      </c>
      <c r="V56" s="242">
        <f t="shared" si="6"/>
        <v>0</v>
      </c>
      <c r="W56" s="242">
        <f t="shared" si="6"/>
        <v>0</v>
      </c>
      <c r="X56" s="242">
        <f t="shared" si="6"/>
        <v>0</v>
      </c>
      <c r="Y56" s="242">
        <f t="shared" si="6"/>
        <v>0</v>
      </c>
      <c r="Z56" s="242">
        <f t="shared" si="6"/>
        <v>0</v>
      </c>
      <c r="AA56" s="242">
        <f t="shared" si="6"/>
        <v>0</v>
      </c>
      <c r="AB56" s="242">
        <f t="shared" si="6"/>
        <v>0</v>
      </c>
      <c r="AC56" s="242">
        <f t="shared" si="6"/>
        <v>0</v>
      </c>
      <c r="AD56" s="242">
        <f t="shared" si="6"/>
        <v>0</v>
      </c>
      <c r="AE56" s="242">
        <f t="shared" si="6"/>
        <v>0</v>
      </c>
      <c r="AF56" s="242">
        <f t="shared" si="6"/>
        <v>0</v>
      </c>
      <c r="AG56" s="242">
        <f t="shared" si="6"/>
        <v>0</v>
      </c>
      <c r="AH56" s="242">
        <f t="shared" si="6"/>
        <v>0</v>
      </c>
      <c r="AI56" s="242">
        <f t="shared" si="6"/>
        <v>0</v>
      </c>
      <c r="AJ56" s="242">
        <f t="shared" si="6"/>
        <v>0</v>
      </c>
      <c r="AK56" s="242">
        <f t="shared" si="6"/>
        <v>0</v>
      </c>
      <c r="AL56" s="242">
        <f t="shared" si="6"/>
        <v>0</v>
      </c>
      <c r="AM56" s="242">
        <f t="shared" si="6"/>
        <v>0</v>
      </c>
      <c r="AN56" s="242">
        <f t="shared" si="6"/>
        <v>0</v>
      </c>
      <c r="AO56" s="242">
        <f t="shared" si="6"/>
        <v>0</v>
      </c>
      <c r="AP56" s="242">
        <f t="shared" si="6"/>
        <v>0</v>
      </c>
    </row>
    <row r="57" spans="1:45" s="245" customFormat="1" ht="16.5" thickBot="1" x14ac:dyDescent="0.25">
      <c r="A57" s="243"/>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244"/>
      <c r="AP57" s="244"/>
      <c r="AQ57" s="192"/>
      <c r="AR57" s="192"/>
      <c r="AS57" s="192"/>
    </row>
    <row r="58" spans="1:45" x14ac:dyDescent="0.2">
      <c r="A58" s="237" t="s">
        <v>557</v>
      </c>
      <c r="B58" s="238">
        <v>1</v>
      </c>
      <c r="C58" s="238">
        <f>B58+1</f>
        <v>2</v>
      </c>
      <c r="D58" s="238">
        <f t="shared" ref="D58:AP58" si="7">C58+1</f>
        <v>3</v>
      </c>
      <c r="E58" s="238">
        <f t="shared" si="7"/>
        <v>4</v>
      </c>
      <c r="F58" s="238">
        <f t="shared" si="7"/>
        <v>5</v>
      </c>
      <c r="G58" s="238">
        <f t="shared" si="7"/>
        <v>6</v>
      </c>
      <c r="H58" s="238">
        <f t="shared" si="7"/>
        <v>7</v>
      </c>
      <c r="I58" s="238">
        <f t="shared" si="7"/>
        <v>8</v>
      </c>
      <c r="J58" s="238">
        <f t="shared" si="7"/>
        <v>9</v>
      </c>
      <c r="K58" s="238">
        <f t="shared" si="7"/>
        <v>10</v>
      </c>
      <c r="L58" s="238">
        <f t="shared" si="7"/>
        <v>11</v>
      </c>
      <c r="M58" s="238">
        <f t="shared" si="7"/>
        <v>12</v>
      </c>
      <c r="N58" s="238">
        <f t="shared" si="7"/>
        <v>13</v>
      </c>
      <c r="O58" s="238">
        <f t="shared" si="7"/>
        <v>14</v>
      </c>
      <c r="P58" s="238">
        <f t="shared" si="7"/>
        <v>15</v>
      </c>
      <c r="Q58" s="238">
        <f t="shared" si="7"/>
        <v>16</v>
      </c>
      <c r="R58" s="238">
        <f t="shared" si="7"/>
        <v>17</v>
      </c>
      <c r="S58" s="238">
        <f t="shared" si="7"/>
        <v>18</v>
      </c>
      <c r="T58" s="238">
        <f t="shared" si="7"/>
        <v>19</v>
      </c>
      <c r="U58" s="238">
        <f t="shared" si="7"/>
        <v>20</v>
      </c>
      <c r="V58" s="238">
        <f t="shared" si="7"/>
        <v>21</v>
      </c>
      <c r="W58" s="238">
        <f t="shared" si="7"/>
        <v>22</v>
      </c>
      <c r="X58" s="238">
        <f t="shared" si="7"/>
        <v>23</v>
      </c>
      <c r="Y58" s="238">
        <f t="shared" si="7"/>
        <v>24</v>
      </c>
      <c r="Z58" s="238">
        <f t="shared" si="7"/>
        <v>25</v>
      </c>
      <c r="AA58" s="238">
        <f t="shared" si="7"/>
        <v>26</v>
      </c>
      <c r="AB58" s="238">
        <f t="shared" si="7"/>
        <v>27</v>
      </c>
      <c r="AC58" s="238">
        <f t="shared" si="7"/>
        <v>28</v>
      </c>
      <c r="AD58" s="238">
        <f t="shared" si="7"/>
        <v>29</v>
      </c>
      <c r="AE58" s="238">
        <f t="shared" si="7"/>
        <v>30</v>
      </c>
      <c r="AF58" s="238">
        <f t="shared" si="7"/>
        <v>31</v>
      </c>
      <c r="AG58" s="238">
        <f t="shared" si="7"/>
        <v>32</v>
      </c>
      <c r="AH58" s="238">
        <f t="shared" si="7"/>
        <v>33</v>
      </c>
      <c r="AI58" s="238">
        <f t="shared" si="7"/>
        <v>34</v>
      </c>
      <c r="AJ58" s="238">
        <f t="shared" si="7"/>
        <v>35</v>
      </c>
      <c r="AK58" s="238">
        <f t="shared" si="7"/>
        <v>36</v>
      </c>
      <c r="AL58" s="238">
        <f t="shared" si="7"/>
        <v>37</v>
      </c>
      <c r="AM58" s="238">
        <f t="shared" si="7"/>
        <v>38</v>
      </c>
      <c r="AN58" s="238">
        <f t="shared" si="7"/>
        <v>39</v>
      </c>
      <c r="AO58" s="238">
        <f t="shared" si="7"/>
        <v>40</v>
      </c>
      <c r="AP58" s="238">
        <f t="shared" si="7"/>
        <v>41</v>
      </c>
    </row>
    <row r="59" spans="1:45" ht="14.25" x14ac:dyDescent="0.2">
      <c r="A59" s="246" t="s">
        <v>328</v>
      </c>
      <c r="B59" s="247">
        <f t="shared" ref="B59:AP59" si="8">B50*$B$28</f>
        <v>0</v>
      </c>
      <c r="C59" s="247">
        <f t="shared" si="8"/>
        <v>0</v>
      </c>
      <c r="D59" s="247">
        <f t="shared" si="8"/>
        <v>0</v>
      </c>
      <c r="E59" s="247">
        <f t="shared" si="8"/>
        <v>0</v>
      </c>
      <c r="F59" s="247">
        <f t="shared" si="8"/>
        <v>0</v>
      </c>
      <c r="G59" s="247">
        <f t="shared" si="8"/>
        <v>0</v>
      </c>
      <c r="H59" s="247">
        <f t="shared" si="8"/>
        <v>0</v>
      </c>
      <c r="I59" s="247">
        <f t="shared" si="8"/>
        <v>0</v>
      </c>
      <c r="J59" s="247">
        <f t="shared" si="8"/>
        <v>0</v>
      </c>
      <c r="K59" s="247">
        <f t="shared" si="8"/>
        <v>0</v>
      </c>
      <c r="L59" s="247">
        <f t="shared" si="8"/>
        <v>0</v>
      </c>
      <c r="M59" s="247">
        <f t="shared" si="8"/>
        <v>0</v>
      </c>
      <c r="N59" s="247">
        <f t="shared" si="8"/>
        <v>0</v>
      </c>
      <c r="O59" s="247">
        <f t="shared" si="8"/>
        <v>0</v>
      </c>
      <c r="P59" s="247">
        <f t="shared" si="8"/>
        <v>0</v>
      </c>
      <c r="Q59" s="247">
        <f t="shared" si="8"/>
        <v>0</v>
      </c>
      <c r="R59" s="247">
        <f t="shared" si="8"/>
        <v>0</v>
      </c>
      <c r="S59" s="247">
        <f t="shared" si="8"/>
        <v>0</v>
      </c>
      <c r="T59" s="247">
        <f t="shared" si="8"/>
        <v>0</v>
      </c>
      <c r="U59" s="247">
        <f t="shared" si="8"/>
        <v>0</v>
      </c>
      <c r="V59" s="247">
        <f t="shared" si="8"/>
        <v>0</v>
      </c>
      <c r="W59" s="247">
        <f t="shared" si="8"/>
        <v>0</v>
      </c>
      <c r="X59" s="247">
        <f t="shared" si="8"/>
        <v>0</v>
      </c>
      <c r="Y59" s="247">
        <f t="shared" si="8"/>
        <v>0</v>
      </c>
      <c r="Z59" s="247">
        <f t="shared" si="8"/>
        <v>0</v>
      </c>
      <c r="AA59" s="247">
        <f t="shared" si="8"/>
        <v>0</v>
      </c>
      <c r="AB59" s="247">
        <f t="shared" si="8"/>
        <v>0</v>
      </c>
      <c r="AC59" s="247">
        <f t="shared" si="8"/>
        <v>0</v>
      </c>
      <c r="AD59" s="247">
        <f t="shared" si="8"/>
        <v>0</v>
      </c>
      <c r="AE59" s="247">
        <f t="shared" si="8"/>
        <v>0</v>
      </c>
      <c r="AF59" s="247">
        <f t="shared" si="8"/>
        <v>0</v>
      </c>
      <c r="AG59" s="247">
        <f t="shared" si="8"/>
        <v>0</v>
      </c>
      <c r="AH59" s="247">
        <f t="shared" si="8"/>
        <v>0</v>
      </c>
      <c r="AI59" s="247">
        <f t="shared" si="8"/>
        <v>0</v>
      </c>
      <c r="AJ59" s="247">
        <f t="shared" si="8"/>
        <v>0</v>
      </c>
      <c r="AK59" s="247">
        <f t="shared" si="8"/>
        <v>0</v>
      </c>
      <c r="AL59" s="247">
        <f t="shared" si="8"/>
        <v>0</v>
      </c>
      <c r="AM59" s="247">
        <f t="shared" si="8"/>
        <v>0</v>
      </c>
      <c r="AN59" s="247">
        <f t="shared" si="8"/>
        <v>0</v>
      </c>
      <c r="AO59" s="247">
        <f t="shared" si="8"/>
        <v>0</v>
      </c>
      <c r="AP59" s="247">
        <f t="shared" si="8"/>
        <v>0</v>
      </c>
    </row>
    <row r="60" spans="1:45" x14ac:dyDescent="0.2">
      <c r="A60" s="239" t="s">
        <v>327</v>
      </c>
      <c r="B60" s="240">
        <f t="shared" ref="B60:Z60" si="9">SUM(B61:B65)</f>
        <v>0</v>
      </c>
      <c r="C60" s="240">
        <f t="shared" si="9"/>
        <v>-2440105.2598188552</v>
      </c>
      <c r="D60" s="240">
        <f>SUM(D61:D65)</f>
        <v>-2574311.0491088922</v>
      </c>
      <c r="E60" s="240">
        <f t="shared" si="9"/>
        <v>-2715898.1568098813</v>
      </c>
      <c r="F60" s="240">
        <f t="shared" si="9"/>
        <v>-2865272.5554344249</v>
      </c>
      <c r="G60" s="240">
        <f t="shared" si="9"/>
        <v>-3022862.5459833178</v>
      </c>
      <c r="H60" s="240">
        <f t="shared" si="9"/>
        <v>-3189119.9860124001</v>
      </c>
      <c r="I60" s="240">
        <f t="shared" si="9"/>
        <v>-3364521.5852430821</v>
      </c>
      <c r="J60" s="240">
        <f t="shared" si="9"/>
        <v>-3549570.2724314514</v>
      </c>
      <c r="K60" s="240">
        <f t="shared" si="9"/>
        <v>-3744796.6374151814</v>
      </c>
      <c r="L60" s="240">
        <f t="shared" si="9"/>
        <v>-3950760.452473016</v>
      </c>
      <c r="M60" s="240">
        <f t="shared" si="9"/>
        <v>-4168052.2773590311</v>
      </c>
      <c r="N60" s="240">
        <f t="shared" si="9"/>
        <v>-4397295.1526137777</v>
      </c>
      <c r="O60" s="240">
        <f t="shared" si="9"/>
        <v>-4639146.3860075353</v>
      </c>
      <c r="P60" s="240">
        <f t="shared" si="9"/>
        <v>-4894299.4372379491</v>
      </c>
      <c r="Q60" s="240">
        <f t="shared" si="9"/>
        <v>-5163485.9062860357</v>
      </c>
      <c r="R60" s="240">
        <f t="shared" si="9"/>
        <v>-5447477.6311317673</v>
      </c>
      <c r="S60" s="240">
        <f t="shared" si="9"/>
        <v>-5747088.9008440142</v>
      </c>
      <c r="T60" s="240">
        <f t="shared" si="9"/>
        <v>-6063178.7903904347</v>
      </c>
      <c r="U60" s="240">
        <f t="shared" si="9"/>
        <v>-6396653.623861908</v>
      </c>
      <c r="V60" s="240">
        <f t="shared" si="9"/>
        <v>-6748469.5731743118</v>
      </c>
      <c r="W60" s="240">
        <f t="shared" si="9"/>
        <v>-7119635.3996988991</v>
      </c>
      <c r="X60" s="240">
        <f t="shared" si="9"/>
        <v>-7511215.346682339</v>
      </c>
      <c r="Y60" s="240">
        <f t="shared" si="9"/>
        <v>-7924332.1907498669</v>
      </c>
      <c r="Z60" s="240">
        <f t="shared" si="9"/>
        <v>-8360170.4612411084</v>
      </c>
      <c r="AA60" s="240">
        <f t="shared" ref="AA60:AP60" si="10">SUM(AA61:AA65)</f>
        <v>-8819979.8366093691</v>
      </c>
      <c r="AB60" s="240">
        <f t="shared" si="10"/>
        <v>-9305078.7276228834</v>
      </c>
      <c r="AC60" s="240">
        <f t="shared" si="10"/>
        <v>-9816858.0576421414</v>
      </c>
      <c r="AD60" s="240">
        <f t="shared" si="10"/>
        <v>-10356785.25081246</v>
      </c>
      <c r="AE60" s="240">
        <f t="shared" si="10"/>
        <v>-10926408.439607143</v>
      </c>
      <c r="AF60" s="240">
        <f t="shared" si="10"/>
        <v>-11527360.903785536</v>
      </c>
      <c r="AG60" s="240">
        <f t="shared" si="10"/>
        <v>-12161365.753493739</v>
      </c>
      <c r="AH60" s="240">
        <f t="shared" si="10"/>
        <v>-12830240.869935894</v>
      </c>
      <c r="AI60" s="240">
        <f t="shared" si="10"/>
        <v>-13535904.117782367</v>
      </c>
      <c r="AJ60" s="240">
        <f t="shared" si="10"/>
        <v>-14280378.844260396</v>
      </c>
      <c r="AK60" s="240">
        <f t="shared" si="10"/>
        <v>-15065799.68069472</v>
      </c>
      <c r="AL60" s="240">
        <f t="shared" si="10"/>
        <v>-15894418.663132928</v>
      </c>
      <c r="AM60" s="240">
        <f t="shared" si="10"/>
        <v>-16768611.68960524</v>
      </c>
      <c r="AN60" s="240">
        <f t="shared" si="10"/>
        <v>-17690885.332533527</v>
      </c>
      <c r="AO60" s="240">
        <f t="shared" si="10"/>
        <v>-18663884.02582287</v>
      </c>
      <c r="AP60" s="240">
        <f t="shared" si="10"/>
        <v>-19690397.647243127</v>
      </c>
    </row>
    <row r="61" spans="1:45" x14ac:dyDescent="0.2">
      <c r="A61" s="248" t="s">
        <v>326</v>
      </c>
      <c r="B61" s="240"/>
      <c r="C61" s="240">
        <f>-IF(C$47&lt;=$B$30,0,$B$29*(1+C$49)*$B$28)</f>
        <v>-2440105.2598188552</v>
      </c>
      <c r="D61" s="240">
        <f>-IF(D$47&lt;=$B$30,0,$B$29*(1+D$49)*$B$28)</f>
        <v>-2574311.0491088922</v>
      </c>
      <c r="E61" s="240">
        <f t="shared" ref="E61:AP61" si="11">-IF(E$47&lt;=$B$30,0,$B$29*(1+E$49)*$B$28)</f>
        <v>-2715898.1568098813</v>
      </c>
      <c r="F61" s="240">
        <f t="shared" si="11"/>
        <v>-2865272.5554344249</v>
      </c>
      <c r="G61" s="240">
        <f t="shared" si="11"/>
        <v>-3022862.5459833178</v>
      </c>
      <c r="H61" s="240">
        <f t="shared" si="11"/>
        <v>-3189119.9860124001</v>
      </c>
      <c r="I61" s="240">
        <f t="shared" si="11"/>
        <v>-3364521.5852430821</v>
      </c>
      <c r="J61" s="240">
        <f t="shared" si="11"/>
        <v>-3549570.2724314514</v>
      </c>
      <c r="K61" s="240">
        <f t="shared" si="11"/>
        <v>-3744796.6374151814</v>
      </c>
      <c r="L61" s="240">
        <f t="shared" si="11"/>
        <v>-3950760.452473016</v>
      </c>
      <c r="M61" s="240">
        <f t="shared" si="11"/>
        <v>-4168052.2773590311</v>
      </c>
      <c r="N61" s="240">
        <f t="shared" si="11"/>
        <v>-4397295.1526137777</v>
      </c>
      <c r="O61" s="240">
        <f t="shared" si="11"/>
        <v>-4639146.3860075353</v>
      </c>
      <c r="P61" s="240">
        <f t="shared" si="11"/>
        <v>-4894299.4372379491</v>
      </c>
      <c r="Q61" s="240">
        <f t="shared" si="11"/>
        <v>-5163485.9062860357</v>
      </c>
      <c r="R61" s="240">
        <f t="shared" si="11"/>
        <v>-5447477.6311317673</v>
      </c>
      <c r="S61" s="240">
        <f t="shared" si="11"/>
        <v>-5747088.9008440142</v>
      </c>
      <c r="T61" s="240">
        <f t="shared" si="11"/>
        <v>-6063178.7903904347</v>
      </c>
      <c r="U61" s="240">
        <f t="shared" si="11"/>
        <v>-6396653.623861908</v>
      </c>
      <c r="V61" s="240">
        <f t="shared" si="11"/>
        <v>-6748469.5731743118</v>
      </c>
      <c r="W61" s="240">
        <f t="shared" si="11"/>
        <v>-7119635.3996988991</v>
      </c>
      <c r="X61" s="240">
        <f t="shared" si="11"/>
        <v>-7511215.346682339</v>
      </c>
      <c r="Y61" s="240">
        <f t="shared" si="11"/>
        <v>-7924332.1907498669</v>
      </c>
      <c r="Z61" s="240">
        <f t="shared" si="11"/>
        <v>-8360170.4612411084</v>
      </c>
      <c r="AA61" s="240">
        <f t="shared" si="11"/>
        <v>-8819979.8366093691</v>
      </c>
      <c r="AB61" s="240">
        <f t="shared" si="11"/>
        <v>-9305078.7276228834</v>
      </c>
      <c r="AC61" s="240">
        <f t="shared" si="11"/>
        <v>-9816858.0576421414</v>
      </c>
      <c r="AD61" s="240">
        <f t="shared" si="11"/>
        <v>-10356785.25081246</v>
      </c>
      <c r="AE61" s="240">
        <f t="shared" si="11"/>
        <v>-10926408.439607143</v>
      </c>
      <c r="AF61" s="240">
        <f t="shared" si="11"/>
        <v>-11527360.903785536</v>
      </c>
      <c r="AG61" s="240">
        <f t="shared" si="11"/>
        <v>-12161365.753493739</v>
      </c>
      <c r="AH61" s="240">
        <f t="shared" si="11"/>
        <v>-12830240.869935894</v>
      </c>
      <c r="AI61" s="240">
        <f t="shared" si="11"/>
        <v>-13535904.117782367</v>
      </c>
      <c r="AJ61" s="240">
        <f t="shared" si="11"/>
        <v>-14280378.844260396</v>
      </c>
      <c r="AK61" s="240">
        <f t="shared" si="11"/>
        <v>-15065799.68069472</v>
      </c>
      <c r="AL61" s="240">
        <f t="shared" si="11"/>
        <v>-15894418.663132928</v>
      </c>
      <c r="AM61" s="240">
        <f t="shared" si="11"/>
        <v>-16768611.68960524</v>
      </c>
      <c r="AN61" s="240">
        <f t="shared" si="11"/>
        <v>-17690885.332533527</v>
      </c>
      <c r="AO61" s="240">
        <f t="shared" si="11"/>
        <v>-18663884.02582287</v>
      </c>
      <c r="AP61" s="240">
        <f t="shared" si="11"/>
        <v>-19690397.647243127</v>
      </c>
    </row>
    <row r="62" spans="1:45" x14ac:dyDescent="0.2">
      <c r="A62" s="248" t="str">
        <f>A32</f>
        <v>Прочие расходы при эксплуатации объекта, руб. без НДС</v>
      </c>
      <c r="B62" s="240"/>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240"/>
      <c r="AB62" s="240"/>
      <c r="AC62" s="240"/>
      <c r="AD62" s="240"/>
      <c r="AE62" s="240"/>
      <c r="AF62" s="240"/>
      <c r="AG62" s="240"/>
      <c r="AH62" s="240"/>
      <c r="AI62" s="240"/>
      <c r="AJ62" s="240"/>
      <c r="AK62" s="240"/>
      <c r="AL62" s="240"/>
      <c r="AM62" s="240"/>
      <c r="AN62" s="240"/>
      <c r="AO62" s="240"/>
      <c r="AP62" s="240"/>
    </row>
    <row r="63" spans="1:45" x14ac:dyDescent="0.2">
      <c r="A63" s="248" t="s">
        <v>552</v>
      </c>
      <c r="B63" s="240"/>
      <c r="C63" s="240"/>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row>
    <row r="64" spans="1:45" x14ac:dyDescent="0.2">
      <c r="A64" s="248" t="s">
        <v>552</v>
      </c>
      <c r="B64" s="240"/>
      <c r="C64" s="240"/>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row>
    <row r="65" spans="1:45" ht="31.5" x14ac:dyDescent="0.2">
      <c r="A65" s="248" t="s">
        <v>558</v>
      </c>
      <c r="B65" s="240"/>
      <c r="C65" s="240"/>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0"/>
      <c r="AP65" s="240"/>
    </row>
    <row r="66" spans="1:45" ht="28.5" x14ac:dyDescent="0.2">
      <c r="A66" s="249" t="s">
        <v>324</v>
      </c>
      <c r="B66" s="247">
        <f t="shared" ref="B66:AO66" si="12">B59+B60</f>
        <v>0</v>
      </c>
      <c r="C66" s="247">
        <f t="shared" si="12"/>
        <v>-2440105.2598188552</v>
      </c>
      <c r="D66" s="247">
        <f t="shared" si="12"/>
        <v>-2574311.0491088922</v>
      </c>
      <c r="E66" s="247">
        <f t="shared" si="12"/>
        <v>-2715898.1568098813</v>
      </c>
      <c r="F66" s="247">
        <f t="shared" si="12"/>
        <v>-2865272.5554344249</v>
      </c>
      <c r="G66" s="247">
        <f t="shared" si="12"/>
        <v>-3022862.5459833178</v>
      </c>
      <c r="H66" s="247">
        <f t="shared" si="12"/>
        <v>-3189119.9860124001</v>
      </c>
      <c r="I66" s="247">
        <f t="shared" si="12"/>
        <v>-3364521.5852430821</v>
      </c>
      <c r="J66" s="247">
        <f t="shared" si="12"/>
        <v>-3549570.2724314514</v>
      </c>
      <c r="K66" s="247">
        <f t="shared" si="12"/>
        <v>-3744796.6374151814</v>
      </c>
      <c r="L66" s="247">
        <f t="shared" si="12"/>
        <v>-3950760.452473016</v>
      </c>
      <c r="M66" s="247">
        <f t="shared" si="12"/>
        <v>-4168052.2773590311</v>
      </c>
      <c r="N66" s="247">
        <f t="shared" si="12"/>
        <v>-4397295.1526137777</v>
      </c>
      <c r="O66" s="247">
        <f t="shared" si="12"/>
        <v>-4639146.3860075353</v>
      </c>
      <c r="P66" s="247">
        <f t="shared" si="12"/>
        <v>-4894299.4372379491</v>
      </c>
      <c r="Q66" s="247">
        <f t="shared" si="12"/>
        <v>-5163485.9062860357</v>
      </c>
      <c r="R66" s="247">
        <f t="shared" si="12"/>
        <v>-5447477.6311317673</v>
      </c>
      <c r="S66" s="247">
        <f t="shared" si="12"/>
        <v>-5747088.9008440142</v>
      </c>
      <c r="T66" s="247">
        <f t="shared" si="12"/>
        <v>-6063178.7903904347</v>
      </c>
      <c r="U66" s="247">
        <f t="shared" si="12"/>
        <v>-6396653.623861908</v>
      </c>
      <c r="V66" s="247">
        <f t="shared" si="12"/>
        <v>-6748469.5731743118</v>
      </c>
      <c r="W66" s="247">
        <f t="shared" si="12"/>
        <v>-7119635.3996988991</v>
      </c>
      <c r="X66" s="247">
        <f t="shared" si="12"/>
        <v>-7511215.346682339</v>
      </c>
      <c r="Y66" s="247">
        <f t="shared" si="12"/>
        <v>-7924332.1907498669</v>
      </c>
      <c r="Z66" s="247">
        <f t="shared" si="12"/>
        <v>-8360170.4612411084</v>
      </c>
      <c r="AA66" s="247">
        <f t="shared" si="12"/>
        <v>-8819979.8366093691</v>
      </c>
      <c r="AB66" s="247">
        <f t="shared" si="12"/>
        <v>-9305078.7276228834</v>
      </c>
      <c r="AC66" s="247">
        <f t="shared" si="12"/>
        <v>-9816858.0576421414</v>
      </c>
      <c r="AD66" s="247">
        <f t="shared" si="12"/>
        <v>-10356785.25081246</v>
      </c>
      <c r="AE66" s="247">
        <f t="shared" si="12"/>
        <v>-10926408.439607143</v>
      </c>
      <c r="AF66" s="247">
        <f t="shared" si="12"/>
        <v>-11527360.903785536</v>
      </c>
      <c r="AG66" s="247">
        <f t="shared" si="12"/>
        <v>-12161365.753493739</v>
      </c>
      <c r="AH66" s="247">
        <f t="shared" si="12"/>
        <v>-12830240.869935894</v>
      </c>
      <c r="AI66" s="247">
        <f t="shared" si="12"/>
        <v>-13535904.117782367</v>
      </c>
      <c r="AJ66" s="247">
        <f t="shared" si="12"/>
        <v>-14280378.844260396</v>
      </c>
      <c r="AK66" s="247">
        <f t="shared" si="12"/>
        <v>-15065799.68069472</v>
      </c>
      <c r="AL66" s="247">
        <f t="shared" si="12"/>
        <v>-15894418.663132928</v>
      </c>
      <c r="AM66" s="247">
        <f t="shared" si="12"/>
        <v>-16768611.68960524</v>
      </c>
      <c r="AN66" s="247">
        <f t="shared" si="12"/>
        <v>-17690885.332533527</v>
      </c>
      <c r="AO66" s="247">
        <f t="shared" si="12"/>
        <v>-18663884.02582287</v>
      </c>
      <c r="AP66" s="247">
        <f>AP59+AP60</f>
        <v>-19690397.647243127</v>
      </c>
    </row>
    <row r="67" spans="1:45" x14ac:dyDescent="0.2">
      <c r="A67" s="248" t="s">
        <v>319</v>
      </c>
      <c r="B67" s="250"/>
      <c r="C67" s="240">
        <f>-($B$25)*1.18*$B$28/$B$27</f>
        <v>-7446857.5468640784</v>
      </c>
      <c r="D67" s="240">
        <f>C67</f>
        <v>-7446857.5468640784</v>
      </c>
      <c r="E67" s="240">
        <f t="shared" ref="E67:AP67" si="13">D67</f>
        <v>-7446857.5468640784</v>
      </c>
      <c r="F67" s="240">
        <f t="shared" si="13"/>
        <v>-7446857.5468640784</v>
      </c>
      <c r="G67" s="240">
        <f t="shared" si="13"/>
        <v>-7446857.5468640784</v>
      </c>
      <c r="H67" s="240">
        <f t="shared" si="13"/>
        <v>-7446857.5468640784</v>
      </c>
      <c r="I67" s="240">
        <f t="shared" si="13"/>
        <v>-7446857.5468640784</v>
      </c>
      <c r="J67" s="240">
        <f t="shared" si="13"/>
        <v>-7446857.5468640784</v>
      </c>
      <c r="K67" s="240">
        <f t="shared" si="13"/>
        <v>-7446857.5468640784</v>
      </c>
      <c r="L67" s="240">
        <f t="shared" si="13"/>
        <v>-7446857.5468640784</v>
      </c>
      <c r="M67" s="240">
        <f t="shared" si="13"/>
        <v>-7446857.5468640784</v>
      </c>
      <c r="N67" s="240">
        <f t="shared" si="13"/>
        <v>-7446857.5468640784</v>
      </c>
      <c r="O67" s="240">
        <f t="shared" si="13"/>
        <v>-7446857.5468640784</v>
      </c>
      <c r="P67" s="240">
        <f t="shared" si="13"/>
        <v>-7446857.5468640784</v>
      </c>
      <c r="Q67" s="240">
        <f t="shared" si="13"/>
        <v>-7446857.5468640784</v>
      </c>
      <c r="R67" s="240">
        <f t="shared" si="13"/>
        <v>-7446857.5468640784</v>
      </c>
      <c r="S67" s="240">
        <f t="shared" si="13"/>
        <v>-7446857.5468640784</v>
      </c>
      <c r="T67" s="240">
        <f t="shared" si="13"/>
        <v>-7446857.5468640784</v>
      </c>
      <c r="U67" s="240">
        <f t="shared" si="13"/>
        <v>-7446857.5468640784</v>
      </c>
      <c r="V67" s="240">
        <f t="shared" si="13"/>
        <v>-7446857.5468640784</v>
      </c>
      <c r="W67" s="240">
        <f t="shared" si="13"/>
        <v>-7446857.5468640784</v>
      </c>
      <c r="X67" s="240">
        <f t="shared" si="13"/>
        <v>-7446857.5468640784</v>
      </c>
      <c r="Y67" s="240">
        <f t="shared" si="13"/>
        <v>-7446857.5468640784</v>
      </c>
      <c r="Z67" s="240">
        <f t="shared" si="13"/>
        <v>-7446857.5468640784</v>
      </c>
      <c r="AA67" s="240">
        <f t="shared" si="13"/>
        <v>-7446857.5468640784</v>
      </c>
      <c r="AB67" s="240">
        <f t="shared" si="13"/>
        <v>-7446857.5468640784</v>
      </c>
      <c r="AC67" s="240">
        <f t="shared" si="13"/>
        <v>-7446857.5468640784</v>
      </c>
      <c r="AD67" s="240">
        <f t="shared" si="13"/>
        <v>-7446857.5468640784</v>
      </c>
      <c r="AE67" s="240">
        <f t="shared" si="13"/>
        <v>-7446857.5468640784</v>
      </c>
      <c r="AF67" s="240">
        <f t="shared" si="13"/>
        <v>-7446857.5468640784</v>
      </c>
      <c r="AG67" s="240">
        <f t="shared" si="13"/>
        <v>-7446857.5468640784</v>
      </c>
      <c r="AH67" s="240">
        <f t="shared" si="13"/>
        <v>-7446857.5468640784</v>
      </c>
      <c r="AI67" s="240">
        <f t="shared" si="13"/>
        <v>-7446857.5468640784</v>
      </c>
      <c r="AJ67" s="240">
        <f t="shared" si="13"/>
        <v>-7446857.5468640784</v>
      </c>
      <c r="AK67" s="240">
        <f t="shared" si="13"/>
        <v>-7446857.5468640784</v>
      </c>
      <c r="AL67" s="240">
        <f t="shared" si="13"/>
        <v>-7446857.5468640784</v>
      </c>
      <c r="AM67" s="240">
        <f t="shared" si="13"/>
        <v>-7446857.5468640784</v>
      </c>
      <c r="AN67" s="240">
        <f t="shared" si="13"/>
        <v>-7446857.5468640784</v>
      </c>
      <c r="AO67" s="240">
        <f t="shared" si="13"/>
        <v>-7446857.5468640784</v>
      </c>
      <c r="AP67" s="240">
        <f t="shared" si="13"/>
        <v>-7446857.5468640784</v>
      </c>
      <c r="AQ67" s="251">
        <f>SUM(B67:AA67)/1.18</f>
        <v>-157772405.65390006</v>
      </c>
      <c r="AR67" s="252">
        <f>SUM(B67:AF67)/1.18</f>
        <v>-189326886.7846801</v>
      </c>
      <c r="AS67" s="252">
        <f>SUM(B67:AP67)/1.18</f>
        <v>-252435849.04624018</v>
      </c>
    </row>
    <row r="68" spans="1:45" ht="28.5" x14ac:dyDescent="0.2">
      <c r="A68" s="249" t="s">
        <v>320</v>
      </c>
      <c r="B68" s="247">
        <f t="shared" ref="B68:J68" si="14">B66+B67</f>
        <v>0</v>
      </c>
      <c r="C68" s="247">
        <f>C66+C67</f>
        <v>-9886962.8066829331</v>
      </c>
      <c r="D68" s="247">
        <f>D66+D67</f>
        <v>-10021168.59597297</v>
      </c>
      <c r="E68" s="247">
        <f t="shared" si="14"/>
        <v>-10162755.703673959</v>
      </c>
      <c r="F68" s="247">
        <f>F66+C67</f>
        <v>-10312130.102298504</v>
      </c>
      <c r="G68" s="247">
        <f t="shared" si="14"/>
        <v>-10469720.092847396</v>
      </c>
      <c r="H68" s="247">
        <f t="shared" si="14"/>
        <v>-10635977.532876479</v>
      </c>
      <c r="I68" s="247">
        <f t="shared" si="14"/>
        <v>-10811379.132107161</v>
      </c>
      <c r="J68" s="247">
        <f t="shared" si="14"/>
        <v>-10996427.819295529</v>
      </c>
      <c r="K68" s="247">
        <f>K66+K67</f>
        <v>-11191654.184279259</v>
      </c>
      <c r="L68" s="247">
        <f>L66+L67</f>
        <v>-11397617.999337094</v>
      </c>
      <c r="M68" s="247">
        <f t="shared" ref="M68:AO68" si="15">M66+M67</f>
        <v>-11614909.824223109</v>
      </c>
      <c r="N68" s="247">
        <f t="shared" si="15"/>
        <v>-11844152.699477855</v>
      </c>
      <c r="O68" s="247">
        <f t="shared" si="15"/>
        <v>-12086003.932871614</v>
      </c>
      <c r="P68" s="247">
        <f t="shared" si="15"/>
        <v>-12341156.984102027</v>
      </c>
      <c r="Q68" s="247">
        <f t="shared" si="15"/>
        <v>-12610343.453150114</v>
      </c>
      <c r="R68" s="247">
        <f t="shared" si="15"/>
        <v>-12894335.177995846</v>
      </c>
      <c r="S68" s="247">
        <f t="shared" si="15"/>
        <v>-13193946.447708093</v>
      </c>
      <c r="T68" s="247">
        <f t="shared" si="15"/>
        <v>-13510036.337254513</v>
      </c>
      <c r="U68" s="247">
        <f t="shared" si="15"/>
        <v>-13843511.170725986</v>
      </c>
      <c r="V68" s="247">
        <f t="shared" si="15"/>
        <v>-14195327.12003839</v>
      </c>
      <c r="W68" s="247">
        <f t="shared" si="15"/>
        <v>-14566492.946562978</v>
      </c>
      <c r="X68" s="247">
        <f t="shared" si="15"/>
        <v>-14958072.893546417</v>
      </c>
      <c r="Y68" s="247">
        <f t="shared" si="15"/>
        <v>-15371189.737613946</v>
      </c>
      <c r="Z68" s="247">
        <f t="shared" si="15"/>
        <v>-15807028.008105187</v>
      </c>
      <c r="AA68" s="247">
        <f t="shared" si="15"/>
        <v>-16266837.383473448</v>
      </c>
      <c r="AB68" s="247">
        <f t="shared" si="15"/>
        <v>-16751936.274486963</v>
      </c>
      <c r="AC68" s="247">
        <f t="shared" si="15"/>
        <v>-17263715.604506221</v>
      </c>
      <c r="AD68" s="247">
        <f t="shared" si="15"/>
        <v>-17803642.797676537</v>
      </c>
      <c r="AE68" s="247">
        <f t="shared" si="15"/>
        <v>-18373265.986471221</v>
      </c>
      <c r="AF68" s="247">
        <f t="shared" si="15"/>
        <v>-18974218.450649615</v>
      </c>
      <c r="AG68" s="247">
        <f t="shared" si="15"/>
        <v>-19608223.300357819</v>
      </c>
      <c r="AH68" s="247">
        <f t="shared" si="15"/>
        <v>-20277098.416799974</v>
      </c>
      <c r="AI68" s="247">
        <f t="shared" si="15"/>
        <v>-20982761.664646447</v>
      </c>
      <c r="AJ68" s="247">
        <f t="shared" si="15"/>
        <v>-21727236.391124476</v>
      </c>
      <c r="AK68" s="247">
        <f t="shared" si="15"/>
        <v>-22512657.227558799</v>
      </c>
      <c r="AL68" s="247">
        <f t="shared" si="15"/>
        <v>-23341276.209997006</v>
      </c>
      <c r="AM68" s="247">
        <f t="shared" si="15"/>
        <v>-24215469.236469317</v>
      </c>
      <c r="AN68" s="247">
        <f t="shared" si="15"/>
        <v>-25137742.879397605</v>
      </c>
      <c r="AO68" s="247">
        <f t="shared" si="15"/>
        <v>-26110741.572686948</v>
      </c>
      <c r="AP68" s="247">
        <f>AP66+AP67</f>
        <v>-27137255.194107205</v>
      </c>
      <c r="AQ68" s="192">
        <v>25</v>
      </c>
      <c r="AR68" s="192">
        <v>30</v>
      </c>
      <c r="AS68" s="192">
        <v>40</v>
      </c>
    </row>
    <row r="69" spans="1:45" x14ac:dyDescent="0.2">
      <c r="A69" s="248" t="s">
        <v>318</v>
      </c>
      <c r="B69" s="240">
        <f t="shared" ref="B69:AO69" si="16">-B56</f>
        <v>0</v>
      </c>
      <c r="C69" s="240">
        <f t="shared" si="16"/>
        <v>0</v>
      </c>
      <c r="D69" s="240">
        <f t="shared" si="16"/>
        <v>0</v>
      </c>
      <c r="E69" s="240">
        <f t="shared" si="16"/>
        <v>0</v>
      </c>
      <c r="F69" s="240">
        <f t="shared" si="16"/>
        <v>0</v>
      </c>
      <c r="G69" s="240">
        <f t="shared" si="16"/>
        <v>0</v>
      </c>
      <c r="H69" s="240">
        <f t="shared" si="16"/>
        <v>0</v>
      </c>
      <c r="I69" s="240">
        <f t="shared" si="16"/>
        <v>0</v>
      </c>
      <c r="J69" s="240">
        <f t="shared" si="16"/>
        <v>0</v>
      </c>
      <c r="K69" s="240">
        <f t="shared" si="16"/>
        <v>0</v>
      </c>
      <c r="L69" s="240">
        <f t="shared" si="16"/>
        <v>0</v>
      </c>
      <c r="M69" s="240">
        <f t="shared" si="16"/>
        <v>0</v>
      </c>
      <c r="N69" s="240">
        <f t="shared" si="16"/>
        <v>0</v>
      </c>
      <c r="O69" s="240">
        <f t="shared" si="16"/>
        <v>0</v>
      </c>
      <c r="P69" s="240">
        <f t="shared" si="16"/>
        <v>0</v>
      </c>
      <c r="Q69" s="240">
        <f t="shared" si="16"/>
        <v>0</v>
      </c>
      <c r="R69" s="240">
        <f t="shared" si="16"/>
        <v>0</v>
      </c>
      <c r="S69" s="240">
        <f t="shared" si="16"/>
        <v>0</v>
      </c>
      <c r="T69" s="240">
        <f t="shared" si="16"/>
        <v>0</v>
      </c>
      <c r="U69" s="240">
        <f t="shared" si="16"/>
        <v>0</v>
      </c>
      <c r="V69" s="240">
        <f t="shared" si="16"/>
        <v>0</v>
      </c>
      <c r="W69" s="240">
        <f t="shared" si="16"/>
        <v>0</v>
      </c>
      <c r="X69" s="240">
        <f t="shared" si="16"/>
        <v>0</v>
      </c>
      <c r="Y69" s="240">
        <f t="shared" si="16"/>
        <v>0</v>
      </c>
      <c r="Z69" s="240">
        <f t="shared" si="16"/>
        <v>0</v>
      </c>
      <c r="AA69" s="240">
        <f t="shared" si="16"/>
        <v>0</v>
      </c>
      <c r="AB69" s="240">
        <f t="shared" si="16"/>
        <v>0</v>
      </c>
      <c r="AC69" s="240">
        <f t="shared" si="16"/>
        <v>0</v>
      </c>
      <c r="AD69" s="240">
        <f t="shared" si="16"/>
        <v>0</v>
      </c>
      <c r="AE69" s="240">
        <f t="shared" si="16"/>
        <v>0</v>
      </c>
      <c r="AF69" s="240">
        <f t="shared" si="16"/>
        <v>0</v>
      </c>
      <c r="AG69" s="240">
        <f t="shared" si="16"/>
        <v>0</v>
      </c>
      <c r="AH69" s="240">
        <f t="shared" si="16"/>
        <v>0</v>
      </c>
      <c r="AI69" s="240">
        <f t="shared" si="16"/>
        <v>0</v>
      </c>
      <c r="AJ69" s="240">
        <f t="shared" si="16"/>
        <v>0</v>
      </c>
      <c r="AK69" s="240">
        <f t="shared" si="16"/>
        <v>0</v>
      </c>
      <c r="AL69" s="240">
        <f t="shared" si="16"/>
        <v>0</v>
      </c>
      <c r="AM69" s="240">
        <f t="shared" si="16"/>
        <v>0</v>
      </c>
      <c r="AN69" s="240">
        <f t="shared" si="16"/>
        <v>0</v>
      </c>
      <c r="AO69" s="240">
        <f t="shared" si="16"/>
        <v>0</v>
      </c>
      <c r="AP69" s="240">
        <f>-AP56</f>
        <v>0</v>
      </c>
    </row>
    <row r="70" spans="1:45" ht="14.25" x14ac:dyDescent="0.2">
      <c r="A70" s="249" t="s">
        <v>323</v>
      </c>
      <c r="B70" s="247">
        <f t="shared" ref="B70:AO70" si="17">B68+B69</f>
        <v>0</v>
      </c>
      <c r="C70" s="247">
        <f t="shared" si="17"/>
        <v>-9886962.8066829331</v>
      </c>
      <c r="D70" s="247">
        <f t="shared" si="17"/>
        <v>-10021168.59597297</v>
      </c>
      <c r="E70" s="247">
        <f t="shared" si="17"/>
        <v>-10162755.703673959</v>
      </c>
      <c r="F70" s="247">
        <f t="shared" si="17"/>
        <v>-10312130.102298504</v>
      </c>
      <c r="G70" s="247">
        <f t="shared" si="17"/>
        <v>-10469720.092847396</v>
      </c>
      <c r="H70" s="247">
        <f t="shared" si="17"/>
        <v>-10635977.532876479</v>
      </c>
      <c r="I70" s="247">
        <f t="shared" si="17"/>
        <v>-10811379.132107161</v>
      </c>
      <c r="J70" s="247">
        <f t="shared" si="17"/>
        <v>-10996427.819295529</v>
      </c>
      <c r="K70" s="247">
        <f t="shared" si="17"/>
        <v>-11191654.184279259</v>
      </c>
      <c r="L70" s="247">
        <f t="shared" si="17"/>
        <v>-11397617.999337094</v>
      </c>
      <c r="M70" s="247">
        <f t="shared" si="17"/>
        <v>-11614909.824223109</v>
      </c>
      <c r="N70" s="247">
        <f t="shared" si="17"/>
        <v>-11844152.699477855</v>
      </c>
      <c r="O70" s="247">
        <f t="shared" si="17"/>
        <v>-12086003.932871614</v>
      </c>
      <c r="P70" s="247">
        <f t="shared" si="17"/>
        <v>-12341156.984102027</v>
      </c>
      <c r="Q70" s="247">
        <f t="shared" si="17"/>
        <v>-12610343.453150114</v>
      </c>
      <c r="R70" s="247">
        <f t="shared" si="17"/>
        <v>-12894335.177995846</v>
      </c>
      <c r="S70" s="247">
        <f t="shared" si="17"/>
        <v>-13193946.447708093</v>
      </c>
      <c r="T70" s="247">
        <f t="shared" si="17"/>
        <v>-13510036.337254513</v>
      </c>
      <c r="U70" s="247">
        <f t="shared" si="17"/>
        <v>-13843511.170725986</v>
      </c>
      <c r="V70" s="247">
        <f t="shared" si="17"/>
        <v>-14195327.12003839</v>
      </c>
      <c r="W70" s="247">
        <f t="shared" si="17"/>
        <v>-14566492.946562978</v>
      </c>
      <c r="X70" s="247">
        <f t="shared" si="17"/>
        <v>-14958072.893546417</v>
      </c>
      <c r="Y70" s="247">
        <f t="shared" si="17"/>
        <v>-15371189.737613946</v>
      </c>
      <c r="Z70" s="247">
        <f t="shared" si="17"/>
        <v>-15807028.008105187</v>
      </c>
      <c r="AA70" s="247">
        <f t="shared" si="17"/>
        <v>-16266837.383473448</v>
      </c>
      <c r="AB70" s="247">
        <f t="shared" si="17"/>
        <v>-16751936.274486963</v>
      </c>
      <c r="AC70" s="247">
        <f t="shared" si="17"/>
        <v>-17263715.604506221</v>
      </c>
      <c r="AD70" s="247">
        <f t="shared" si="17"/>
        <v>-17803642.797676537</v>
      </c>
      <c r="AE70" s="247">
        <f t="shared" si="17"/>
        <v>-18373265.986471221</v>
      </c>
      <c r="AF70" s="247">
        <f t="shared" si="17"/>
        <v>-18974218.450649615</v>
      </c>
      <c r="AG70" s="247">
        <f t="shared" si="17"/>
        <v>-19608223.300357819</v>
      </c>
      <c r="AH70" s="247">
        <f t="shared" si="17"/>
        <v>-20277098.416799974</v>
      </c>
      <c r="AI70" s="247">
        <f t="shared" si="17"/>
        <v>-20982761.664646447</v>
      </c>
      <c r="AJ70" s="247">
        <f t="shared" si="17"/>
        <v>-21727236.391124476</v>
      </c>
      <c r="AK70" s="247">
        <f t="shared" si="17"/>
        <v>-22512657.227558799</v>
      </c>
      <c r="AL70" s="247">
        <f t="shared" si="17"/>
        <v>-23341276.209997006</v>
      </c>
      <c r="AM70" s="247">
        <f t="shared" si="17"/>
        <v>-24215469.236469317</v>
      </c>
      <c r="AN70" s="247">
        <f t="shared" si="17"/>
        <v>-25137742.879397605</v>
      </c>
      <c r="AO70" s="247">
        <f t="shared" si="17"/>
        <v>-26110741.572686948</v>
      </c>
      <c r="AP70" s="247">
        <f>AP68+AP69</f>
        <v>-27137255.194107205</v>
      </c>
    </row>
    <row r="71" spans="1:45" x14ac:dyDescent="0.2">
      <c r="A71" s="248" t="s">
        <v>317</v>
      </c>
      <c r="B71" s="240">
        <f t="shared" ref="B71:AP71" si="18">-B70*$B$36</f>
        <v>0</v>
      </c>
      <c r="C71" s="240">
        <f t="shared" si="18"/>
        <v>1977392.5613365867</v>
      </c>
      <c r="D71" s="240">
        <f t="shared" si="18"/>
        <v>2004233.7191945941</v>
      </c>
      <c r="E71" s="240">
        <f t="shared" si="18"/>
        <v>2032551.1407347918</v>
      </c>
      <c r="F71" s="240">
        <f t="shared" si="18"/>
        <v>2062426.0204597008</v>
      </c>
      <c r="G71" s="240">
        <f t="shared" si="18"/>
        <v>2093944.0185694792</v>
      </c>
      <c r="H71" s="240">
        <f t="shared" si="18"/>
        <v>2127195.5065752957</v>
      </c>
      <c r="I71" s="240">
        <f t="shared" si="18"/>
        <v>2162275.8264214322</v>
      </c>
      <c r="J71" s="240">
        <f t="shared" si="18"/>
        <v>2199285.563859106</v>
      </c>
      <c r="K71" s="240">
        <f t="shared" si="18"/>
        <v>2238330.836855852</v>
      </c>
      <c r="L71" s="240">
        <f t="shared" si="18"/>
        <v>2279523.5998674189</v>
      </c>
      <c r="M71" s="240">
        <f t="shared" si="18"/>
        <v>2322981.9648446217</v>
      </c>
      <c r="N71" s="240">
        <f t="shared" si="18"/>
        <v>2368830.5398955713</v>
      </c>
      <c r="O71" s="240">
        <f t="shared" si="18"/>
        <v>2417200.7865743227</v>
      </c>
      <c r="P71" s="240">
        <f t="shared" si="18"/>
        <v>2468231.3968204055</v>
      </c>
      <c r="Q71" s="240">
        <f t="shared" si="18"/>
        <v>2522068.6906300229</v>
      </c>
      <c r="R71" s="240">
        <f t="shared" si="18"/>
        <v>2578867.0355991693</v>
      </c>
      <c r="S71" s="240">
        <f t="shared" si="18"/>
        <v>2638789.2895416189</v>
      </c>
      <c r="T71" s="240">
        <f t="shared" si="18"/>
        <v>2702007.2674509026</v>
      </c>
      <c r="U71" s="240">
        <f t="shared" si="18"/>
        <v>2768702.2341451976</v>
      </c>
      <c r="V71" s="240">
        <f t="shared" si="18"/>
        <v>2839065.4240076784</v>
      </c>
      <c r="W71" s="240">
        <f t="shared" si="18"/>
        <v>2913298.5893125958</v>
      </c>
      <c r="X71" s="240">
        <f t="shared" si="18"/>
        <v>2991614.5787092838</v>
      </c>
      <c r="Y71" s="240">
        <f t="shared" si="18"/>
        <v>3074237.9475227892</v>
      </c>
      <c r="Z71" s="240">
        <f t="shared" si="18"/>
        <v>3161405.6016210373</v>
      </c>
      <c r="AA71" s="240">
        <f t="shared" si="18"/>
        <v>3253367.4766946901</v>
      </c>
      <c r="AB71" s="240">
        <f t="shared" si="18"/>
        <v>3350387.2548973928</v>
      </c>
      <c r="AC71" s="240">
        <f t="shared" si="18"/>
        <v>3452743.1209012442</v>
      </c>
      <c r="AD71" s="240">
        <f t="shared" si="18"/>
        <v>3560728.5595353078</v>
      </c>
      <c r="AE71" s="240">
        <f t="shared" si="18"/>
        <v>3674653.1972942445</v>
      </c>
      <c r="AF71" s="240">
        <f t="shared" si="18"/>
        <v>3794843.6901299232</v>
      </c>
      <c r="AG71" s="240">
        <f t="shared" si="18"/>
        <v>3921644.6600715639</v>
      </c>
      <c r="AH71" s="240">
        <f t="shared" si="18"/>
        <v>4055419.683359995</v>
      </c>
      <c r="AI71" s="240">
        <f t="shared" si="18"/>
        <v>4196552.3329292899</v>
      </c>
      <c r="AJ71" s="240">
        <f t="shared" si="18"/>
        <v>4345447.2782248957</v>
      </c>
      <c r="AK71" s="240">
        <f t="shared" si="18"/>
        <v>4502531.4455117602</v>
      </c>
      <c r="AL71" s="240">
        <f t="shared" si="18"/>
        <v>4668255.2419994017</v>
      </c>
      <c r="AM71" s="240">
        <f t="shared" si="18"/>
        <v>4843093.847293864</v>
      </c>
      <c r="AN71" s="240">
        <f t="shared" si="18"/>
        <v>5027548.5758795207</v>
      </c>
      <c r="AO71" s="240">
        <f t="shared" si="18"/>
        <v>5222148.3145373901</v>
      </c>
      <c r="AP71" s="240">
        <f t="shared" si="18"/>
        <v>5427451.0388214411</v>
      </c>
    </row>
    <row r="72" spans="1:45" ht="15" thickBot="1" x14ac:dyDescent="0.25">
      <c r="A72" s="253" t="s">
        <v>322</v>
      </c>
      <c r="B72" s="254">
        <f t="shared" ref="B72:AO72" si="19">B70+B71</f>
        <v>0</v>
      </c>
      <c r="C72" s="254">
        <f t="shared" si="19"/>
        <v>-7909570.2453463469</v>
      </c>
      <c r="D72" s="254">
        <f t="shared" si="19"/>
        <v>-8016934.8767783763</v>
      </c>
      <c r="E72" s="254">
        <f t="shared" si="19"/>
        <v>-8130204.562939167</v>
      </c>
      <c r="F72" s="254">
        <f t="shared" si="19"/>
        <v>-8249704.0818388034</v>
      </c>
      <c r="G72" s="254">
        <f t="shared" si="19"/>
        <v>-8375776.0742779169</v>
      </c>
      <c r="H72" s="254">
        <f t="shared" si="19"/>
        <v>-8508782.0263011828</v>
      </c>
      <c r="I72" s="254">
        <f t="shared" si="19"/>
        <v>-8649103.3056857288</v>
      </c>
      <c r="J72" s="254">
        <f t="shared" si="19"/>
        <v>-8797142.2554364242</v>
      </c>
      <c r="K72" s="254">
        <f t="shared" si="19"/>
        <v>-8953323.3474234082</v>
      </c>
      <c r="L72" s="254">
        <f t="shared" si="19"/>
        <v>-9118094.3994696755</v>
      </c>
      <c r="M72" s="254">
        <f t="shared" si="19"/>
        <v>-9291927.8593784869</v>
      </c>
      <c r="N72" s="254">
        <f t="shared" si="19"/>
        <v>-9475322.1595822833</v>
      </c>
      <c r="O72" s="254">
        <f t="shared" si="19"/>
        <v>-9668803.1462972909</v>
      </c>
      <c r="P72" s="254">
        <f t="shared" si="19"/>
        <v>-9872925.587281622</v>
      </c>
      <c r="Q72" s="254">
        <f t="shared" si="19"/>
        <v>-10088274.762520092</v>
      </c>
      <c r="R72" s="254">
        <f t="shared" si="19"/>
        <v>-10315468.142396677</v>
      </c>
      <c r="S72" s="254">
        <f t="shared" si="19"/>
        <v>-10555157.158166474</v>
      </c>
      <c r="T72" s="254">
        <f t="shared" si="19"/>
        <v>-10808029.06980361</v>
      </c>
      <c r="U72" s="254">
        <f t="shared" si="19"/>
        <v>-11074808.936580788</v>
      </c>
      <c r="V72" s="254">
        <f t="shared" si="19"/>
        <v>-11356261.696030712</v>
      </c>
      <c r="W72" s="254">
        <f t="shared" si="19"/>
        <v>-11653194.357250381</v>
      </c>
      <c r="X72" s="254">
        <f t="shared" si="19"/>
        <v>-11966458.314837134</v>
      </c>
      <c r="Y72" s="254">
        <f t="shared" si="19"/>
        <v>-12296951.790091157</v>
      </c>
      <c r="Z72" s="254">
        <f t="shared" si="19"/>
        <v>-12645622.406484149</v>
      </c>
      <c r="AA72" s="254">
        <f t="shared" si="19"/>
        <v>-13013469.906778758</v>
      </c>
      <c r="AB72" s="254">
        <f t="shared" si="19"/>
        <v>-13401549.019589569</v>
      </c>
      <c r="AC72" s="254">
        <f t="shared" si="19"/>
        <v>-13810972.483604977</v>
      </c>
      <c r="AD72" s="254">
        <f t="shared" si="19"/>
        <v>-14242914.238141229</v>
      </c>
      <c r="AE72" s="254">
        <f t="shared" si="19"/>
        <v>-14698612.789176976</v>
      </c>
      <c r="AF72" s="254">
        <f t="shared" si="19"/>
        <v>-15179374.760519693</v>
      </c>
      <c r="AG72" s="254">
        <f t="shared" si="19"/>
        <v>-15686578.640286256</v>
      </c>
      <c r="AH72" s="254">
        <f t="shared" si="19"/>
        <v>-16221678.733439978</v>
      </c>
      <c r="AI72" s="254">
        <f t="shared" si="19"/>
        <v>-16786209.331717156</v>
      </c>
      <c r="AJ72" s="254">
        <f t="shared" si="19"/>
        <v>-17381789.112899579</v>
      </c>
      <c r="AK72" s="254">
        <f t="shared" si="19"/>
        <v>-18010125.782047041</v>
      </c>
      <c r="AL72" s="254">
        <f t="shared" si="19"/>
        <v>-18673020.967997603</v>
      </c>
      <c r="AM72" s="254">
        <f t="shared" si="19"/>
        <v>-19372375.389175452</v>
      </c>
      <c r="AN72" s="254">
        <f t="shared" si="19"/>
        <v>-20110194.303518083</v>
      </c>
      <c r="AO72" s="254">
        <f t="shared" si="19"/>
        <v>-20888593.258149557</v>
      </c>
      <c r="AP72" s="254">
        <f>AP70+AP71</f>
        <v>-21709804.155285764</v>
      </c>
    </row>
    <row r="73" spans="1:45" s="256" customFormat="1" ht="16.5" thickBot="1" x14ac:dyDescent="0.25">
      <c r="A73" s="243"/>
      <c r="B73" s="255">
        <f>F141</f>
        <v>4.5</v>
      </c>
      <c r="C73" s="255">
        <f t="shared" ref="C73:AP73" si="20">G141</f>
        <v>5.5</v>
      </c>
      <c r="D73" s="255">
        <f t="shared" si="20"/>
        <v>6.5</v>
      </c>
      <c r="E73" s="255">
        <f t="shared" si="20"/>
        <v>7.5</v>
      </c>
      <c r="F73" s="255">
        <f t="shared" si="20"/>
        <v>8.5</v>
      </c>
      <c r="G73" s="255">
        <f t="shared" si="20"/>
        <v>9.5</v>
      </c>
      <c r="H73" s="255">
        <f t="shared" si="20"/>
        <v>10.5</v>
      </c>
      <c r="I73" s="255">
        <f t="shared" si="20"/>
        <v>11.5</v>
      </c>
      <c r="J73" s="255">
        <f t="shared" si="20"/>
        <v>12.5</v>
      </c>
      <c r="K73" s="255">
        <f t="shared" si="20"/>
        <v>13.5</v>
      </c>
      <c r="L73" s="255">
        <f t="shared" si="20"/>
        <v>14.5</v>
      </c>
      <c r="M73" s="255">
        <f t="shared" si="20"/>
        <v>15.5</v>
      </c>
      <c r="N73" s="255">
        <f t="shared" si="20"/>
        <v>16.5</v>
      </c>
      <c r="O73" s="255">
        <f t="shared" si="20"/>
        <v>17.5</v>
      </c>
      <c r="P73" s="255">
        <f t="shared" si="20"/>
        <v>18.5</v>
      </c>
      <c r="Q73" s="255">
        <f t="shared" si="20"/>
        <v>19.5</v>
      </c>
      <c r="R73" s="255">
        <f t="shared" si="20"/>
        <v>20.5</v>
      </c>
      <c r="S73" s="255">
        <f t="shared" si="20"/>
        <v>21.5</v>
      </c>
      <c r="T73" s="255">
        <f t="shared" si="20"/>
        <v>22.5</v>
      </c>
      <c r="U73" s="255">
        <f t="shared" si="20"/>
        <v>23.5</v>
      </c>
      <c r="V73" s="255">
        <f t="shared" si="20"/>
        <v>24.5</v>
      </c>
      <c r="W73" s="255">
        <f t="shared" si="20"/>
        <v>25.5</v>
      </c>
      <c r="X73" s="255">
        <f t="shared" si="20"/>
        <v>26.5</v>
      </c>
      <c r="Y73" s="255">
        <f t="shared" si="20"/>
        <v>27.5</v>
      </c>
      <c r="Z73" s="255">
        <f t="shared" si="20"/>
        <v>28.5</v>
      </c>
      <c r="AA73" s="255">
        <f t="shared" si="20"/>
        <v>29.5</v>
      </c>
      <c r="AB73" s="255">
        <f t="shared" si="20"/>
        <v>30.5</v>
      </c>
      <c r="AC73" s="255">
        <f t="shared" si="20"/>
        <v>31.5</v>
      </c>
      <c r="AD73" s="255">
        <f t="shared" si="20"/>
        <v>32.5</v>
      </c>
      <c r="AE73" s="255">
        <f t="shared" si="20"/>
        <v>33.5</v>
      </c>
      <c r="AF73" s="255">
        <f t="shared" si="20"/>
        <v>34.5</v>
      </c>
      <c r="AG73" s="255">
        <f t="shared" si="20"/>
        <v>35.5</v>
      </c>
      <c r="AH73" s="255">
        <f t="shared" si="20"/>
        <v>36.5</v>
      </c>
      <c r="AI73" s="255">
        <f t="shared" si="20"/>
        <v>37.5</v>
      </c>
      <c r="AJ73" s="255">
        <f t="shared" si="20"/>
        <v>38.5</v>
      </c>
      <c r="AK73" s="255">
        <f t="shared" si="20"/>
        <v>39.5</v>
      </c>
      <c r="AL73" s="255">
        <f t="shared" si="20"/>
        <v>40.5</v>
      </c>
      <c r="AM73" s="255">
        <f t="shared" si="20"/>
        <v>41.5</v>
      </c>
      <c r="AN73" s="255">
        <f t="shared" si="20"/>
        <v>42.5</v>
      </c>
      <c r="AO73" s="255">
        <f t="shared" si="20"/>
        <v>43.5</v>
      </c>
      <c r="AP73" s="255">
        <f t="shared" si="20"/>
        <v>44.5</v>
      </c>
      <c r="AQ73" s="192"/>
      <c r="AR73" s="192"/>
      <c r="AS73" s="192"/>
    </row>
    <row r="74" spans="1:45" x14ac:dyDescent="0.2">
      <c r="A74" s="237" t="s">
        <v>321</v>
      </c>
      <c r="B74" s="238">
        <f t="shared" ref="B74:AO74" si="21">B58</f>
        <v>1</v>
      </c>
      <c r="C74" s="238">
        <f t="shared" si="21"/>
        <v>2</v>
      </c>
      <c r="D74" s="238">
        <f t="shared" si="21"/>
        <v>3</v>
      </c>
      <c r="E74" s="238">
        <f t="shared" si="21"/>
        <v>4</v>
      </c>
      <c r="F74" s="238">
        <f t="shared" si="21"/>
        <v>5</v>
      </c>
      <c r="G74" s="238">
        <f t="shared" si="21"/>
        <v>6</v>
      </c>
      <c r="H74" s="238">
        <f t="shared" si="21"/>
        <v>7</v>
      </c>
      <c r="I74" s="238">
        <f t="shared" si="21"/>
        <v>8</v>
      </c>
      <c r="J74" s="238">
        <f t="shared" si="21"/>
        <v>9</v>
      </c>
      <c r="K74" s="238">
        <f t="shared" si="21"/>
        <v>10</v>
      </c>
      <c r="L74" s="238">
        <f t="shared" si="21"/>
        <v>11</v>
      </c>
      <c r="M74" s="238">
        <f t="shared" si="21"/>
        <v>12</v>
      </c>
      <c r="N74" s="238">
        <f t="shared" si="21"/>
        <v>13</v>
      </c>
      <c r="O74" s="238">
        <f t="shared" si="21"/>
        <v>14</v>
      </c>
      <c r="P74" s="238">
        <f t="shared" si="21"/>
        <v>15</v>
      </c>
      <c r="Q74" s="238">
        <f t="shared" si="21"/>
        <v>16</v>
      </c>
      <c r="R74" s="238">
        <f t="shared" si="21"/>
        <v>17</v>
      </c>
      <c r="S74" s="238">
        <f t="shared" si="21"/>
        <v>18</v>
      </c>
      <c r="T74" s="238">
        <f t="shared" si="21"/>
        <v>19</v>
      </c>
      <c r="U74" s="238">
        <f t="shared" si="21"/>
        <v>20</v>
      </c>
      <c r="V74" s="238">
        <f t="shared" si="21"/>
        <v>21</v>
      </c>
      <c r="W74" s="238">
        <f t="shared" si="21"/>
        <v>22</v>
      </c>
      <c r="X74" s="238">
        <f t="shared" si="21"/>
        <v>23</v>
      </c>
      <c r="Y74" s="238">
        <f t="shared" si="21"/>
        <v>24</v>
      </c>
      <c r="Z74" s="238">
        <f t="shared" si="21"/>
        <v>25</v>
      </c>
      <c r="AA74" s="238">
        <f t="shared" si="21"/>
        <v>26</v>
      </c>
      <c r="AB74" s="238">
        <f t="shared" si="21"/>
        <v>27</v>
      </c>
      <c r="AC74" s="238">
        <f t="shared" si="21"/>
        <v>28</v>
      </c>
      <c r="AD74" s="238">
        <f t="shared" si="21"/>
        <v>29</v>
      </c>
      <c r="AE74" s="238">
        <f t="shared" si="21"/>
        <v>30</v>
      </c>
      <c r="AF74" s="238">
        <f t="shared" si="21"/>
        <v>31</v>
      </c>
      <c r="AG74" s="238">
        <f t="shared" si="21"/>
        <v>32</v>
      </c>
      <c r="AH74" s="238">
        <f t="shared" si="21"/>
        <v>33</v>
      </c>
      <c r="AI74" s="238">
        <f t="shared" si="21"/>
        <v>34</v>
      </c>
      <c r="AJ74" s="238">
        <f t="shared" si="21"/>
        <v>35</v>
      </c>
      <c r="AK74" s="238">
        <f t="shared" si="21"/>
        <v>36</v>
      </c>
      <c r="AL74" s="238">
        <f t="shared" si="21"/>
        <v>37</v>
      </c>
      <c r="AM74" s="238">
        <f t="shared" si="21"/>
        <v>38</v>
      </c>
      <c r="AN74" s="238">
        <f t="shared" si="21"/>
        <v>39</v>
      </c>
      <c r="AO74" s="238">
        <f t="shared" si="21"/>
        <v>40</v>
      </c>
      <c r="AP74" s="238">
        <f>AP58</f>
        <v>41</v>
      </c>
    </row>
    <row r="75" spans="1:45" ht="28.5" x14ac:dyDescent="0.2">
      <c r="A75" s="246" t="s">
        <v>320</v>
      </c>
      <c r="B75" s="247">
        <f t="shared" ref="B75:AO75" si="22">B68</f>
        <v>0</v>
      </c>
      <c r="C75" s="247">
        <f t="shared" si="22"/>
        <v>-9886962.8066829331</v>
      </c>
      <c r="D75" s="247">
        <f>D68</f>
        <v>-10021168.59597297</v>
      </c>
      <c r="E75" s="247">
        <f t="shared" si="22"/>
        <v>-10162755.703673959</v>
      </c>
      <c r="F75" s="247">
        <f t="shared" si="22"/>
        <v>-10312130.102298504</v>
      </c>
      <c r="G75" s="247">
        <f t="shared" si="22"/>
        <v>-10469720.092847396</v>
      </c>
      <c r="H75" s="247">
        <f t="shared" si="22"/>
        <v>-10635977.532876479</v>
      </c>
      <c r="I75" s="247">
        <f t="shared" si="22"/>
        <v>-10811379.132107161</v>
      </c>
      <c r="J75" s="247">
        <f t="shared" si="22"/>
        <v>-10996427.819295529</v>
      </c>
      <c r="K75" s="247">
        <f t="shared" si="22"/>
        <v>-11191654.184279259</v>
      </c>
      <c r="L75" s="247">
        <f t="shared" si="22"/>
        <v>-11397617.999337094</v>
      </c>
      <c r="M75" s="247">
        <f t="shared" si="22"/>
        <v>-11614909.824223109</v>
      </c>
      <c r="N75" s="247">
        <f t="shared" si="22"/>
        <v>-11844152.699477855</v>
      </c>
      <c r="O75" s="247">
        <f t="shared" si="22"/>
        <v>-12086003.932871614</v>
      </c>
      <c r="P75" s="247">
        <f t="shared" si="22"/>
        <v>-12341156.984102027</v>
      </c>
      <c r="Q75" s="247">
        <f t="shared" si="22"/>
        <v>-12610343.453150114</v>
      </c>
      <c r="R75" s="247">
        <f t="shared" si="22"/>
        <v>-12894335.177995846</v>
      </c>
      <c r="S75" s="247">
        <f t="shared" si="22"/>
        <v>-13193946.447708093</v>
      </c>
      <c r="T75" s="247">
        <f t="shared" si="22"/>
        <v>-13510036.337254513</v>
      </c>
      <c r="U75" s="247">
        <f t="shared" si="22"/>
        <v>-13843511.170725986</v>
      </c>
      <c r="V75" s="247">
        <f t="shared" si="22"/>
        <v>-14195327.12003839</v>
      </c>
      <c r="W75" s="247">
        <f t="shared" si="22"/>
        <v>-14566492.946562978</v>
      </c>
      <c r="X75" s="247">
        <f t="shared" si="22"/>
        <v>-14958072.893546417</v>
      </c>
      <c r="Y75" s="247">
        <f t="shared" si="22"/>
        <v>-15371189.737613946</v>
      </c>
      <c r="Z75" s="247">
        <f t="shared" si="22"/>
        <v>-15807028.008105187</v>
      </c>
      <c r="AA75" s="247">
        <f t="shared" si="22"/>
        <v>-16266837.383473448</v>
      </c>
      <c r="AB75" s="247">
        <f t="shared" si="22"/>
        <v>-16751936.274486963</v>
      </c>
      <c r="AC75" s="247">
        <f t="shared" si="22"/>
        <v>-17263715.604506221</v>
      </c>
      <c r="AD75" s="247">
        <f t="shared" si="22"/>
        <v>-17803642.797676537</v>
      </c>
      <c r="AE75" s="247">
        <f t="shared" si="22"/>
        <v>-18373265.986471221</v>
      </c>
      <c r="AF75" s="247">
        <f t="shared" si="22"/>
        <v>-18974218.450649615</v>
      </c>
      <c r="AG75" s="247">
        <f t="shared" si="22"/>
        <v>-19608223.300357819</v>
      </c>
      <c r="AH75" s="247">
        <f t="shared" si="22"/>
        <v>-20277098.416799974</v>
      </c>
      <c r="AI75" s="247">
        <f t="shared" si="22"/>
        <v>-20982761.664646447</v>
      </c>
      <c r="AJ75" s="247">
        <f t="shared" si="22"/>
        <v>-21727236.391124476</v>
      </c>
      <c r="AK75" s="247">
        <f t="shared" si="22"/>
        <v>-22512657.227558799</v>
      </c>
      <c r="AL75" s="247">
        <f t="shared" si="22"/>
        <v>-23341276.209997006</v>
      </c>
      <c r="AM75" s="247">
        <f t="shared" si="22"/>
        <v>-24215469.236469317</v>
      </c>
      <c r="AN75" s="247">
        <f t="shared" si="22"/>
        <v>-25137742.879397605</v>
      </c>
      <c r="AO75" s="247">
        <f t="shared" si="22"/>
        <v>-26110741.572686948</v>
      </c>
      <c r="AP75" s="247">
        <f>AP68</f>
        <v>-27137255.194107205</v>
      </c>
    </row>
    <row r="76" spans="1:45" x14ac:dyDescent="0.2">
      <c r="A76" s="248" t="s">
        <v>319</v>
      </c>
      <c r="B76" s="240">
        <f t="shared" ref="B76:AO76" si="23">-B67</f>
        <v>0</v>
      </c>
      <c r="C76" s="240">
        <f>-C67</f>
        <v>7446857.5468640784</v>
      </c>
      <c r="D76" s="240">
        <f t="shared" si="23"/>
        <v>7446857.5468640784</v>
      </c>
      <c r="E76" s="240">
        <f t="shared" si="23"/>
        <v>7446857.5468640784</v>
      </c>
      <c r="F76" s="240">
        <f>-C67</f>
        <v>7446857.5468640784</v>
      </c>
      <c r="G76" s="240">
        <f t="shared" si="23"/>
        <v>7446857.5468640784</v>
      </c>
      <c r="H76" s="240">
        <f t="shared" si="23"/>
        <v>7446857.5468640784</v>
      </c>
      <c r="I76" s="240">
        <f t="shared" si="23"/>
        <v>7446857.5468640784</v>
      </c>
      <c r="J76" s="240">
        <f t="shared" si="23"/>
        <v>7446857.5468640784</v>
      </c>
      <c r="K76" s="240">
        <f t="shared" si="23"/>
        <v>7446857.5468640784</v>
      </c>
      <c r="L76" s="240">
        <f>-L67</f>
        <v>7446857.5468640784</v>
      </c>
      <c r="M76" s="240">
        <f>-M67</f>
        <v>7446857.5468640784</v>
      </c>
      <c r="N76" s="240">
        <f t="shared" si="23"/>
        <v>7446857.5468640784</v>
      </c>
      <c r="O76" s="240">
        <f t="shared" si="23"/>
        <v>7446857.5468640784</v>
      </c>
      <c r="P76" s="240">
        <f t="shared" si="23"/>
        <v>7446857.5468640784</v>
      </c>
      <c r="Q76" s="240">
        <f t="shared" si="23"/>
        <v>7446857.5468640784</v>
      </c>
      <c r="R76" s="240">
        <f t="shared" si="23"/>
        <v>7446857.5468640784</v>
      </c>
      <c r="S76" s="240">
        <f t="shared" si="23"/>
        <v>7446857.5468640784</v>
      </c>
      <c r="T76" s="240">
        <f t="shared" si="23"/>
        <v>7446857.5468640784</v>
      </c>
      <c r="U76" s="240">
        <f t="shared" si="23"/>
        <v>7446857.5468640784</v>
      </c>
      <c r="V76" s="240">
        <f t="shared" si="23"/>
        <v>7446857.5468640784</v>
      </c>
      <c r="W76" s="240">
        <f t="shared" si="23"/>
        <v>7446857.5468640784</v>
      </c>
      <c r="X76" s="240">
        <f t="shared" si="23"/>
        <v>7446857.5468640784</v>
      </c>
      <c r="Y76" s="240">
        <f t="shared" si="23"/>
        <v>7446857.5468640784</v>
      </c>
      <c r="Z76" s="240">
        <f t="shared" si="23"/>
        <v>7446857.5468640784</v>
      </c>
      <c r="AA76" s="240">
        <f t="shared" si="23"/>
        <v>7446857.5468640784</v>
      </c>
      <c r="AB76" s="240">
        <f t="shared" si="23"/>
        <v>7446857.5468640784</v>
      </c>
      <c r="AC76" s="240">
        <f t="shared" si="23"/>
        <v>7446857.5468640784</v>
      </c>
      <c r="AD76" s="240">
        <f t="shared" si="23"/>
        <v>7446857.5468640784</v>
      </c>
      <c r="AE76" s="240">
        <f t="shared" si="23"/>
        <v>7446857.5468640784</v>
      </c>
      <c r="AF76" s="240">
        <f t="shared" si="23"/>
        <v>7446857.5468640784</v>
      </c>
      <c r="AG76" s="240">
        <f t="shared" si="23"/>
        <v>7446857.5468640784</v>
      </c>
      <c r="AH76" s="240">
        <f t="shared" si="23"/>
        <v>7446857.5468640784</v>
      </c>
      <c r="AI76" s="240">
        <f t="shared" si="23"/>
        <v>7446857.5468640784</v>
      </c>
      <c r="AJ76" s="240">
        <f t="shared" si="23"/>
        <v>7446857.5468640784</v>
      </c>
      <c r="AK76" s="240">
        <f t="shared" si="23"/>
        <v>7446857.5468640784</v>
      </c>
      <c r="AL76" s="240">
        <f t="shared" si="23"/>
        <v>7446857.5468640784</v>
      </c>
      <c r="AM76" s="240">
        <f t="shared" si="23"/>
        <v>7446857.5468640784</v>
      </c>
      <c r="AN76" s="240">
        <f t="shared" si="23"/>
        <v>7446857.5468640784</v>
      </c>
      <c r="AO76" s="240">
        <f t="shared" si="23"/>
        <v>7446857.5468640784</v>
      </c>
      <c r="AP76" s="240">
        <f>-AP67</f>
        <v>7446857.5468640784</v>
      </c>
    </row>
    <row r="77" spans="1:45" x14ac:dyDescent="0.2">
      <c r="A77" s="248" t="s">
        <v>318</v>
      </c>
      <c r="B77" s="240">
        <f t="shared" ref="B77:AO77" si="24">B69</f>
        <v>0</v>
      </c>
      <c r="C77" s="240">
        <f t="shared" si="24"/>
        <v>0</v>
      </c>
      <c r="D77" s="240">
        <f t="shared" si="24"/>
        <v>0</v>
      </c>
      <c r="E77" s="240">
        <f t="shared" si="24"/>
        <v>0</v>
      </c>
      <c r="F77" s="240">
        <f t="shared" si="24"/>
        <v>0</v>
      </c>
      <c r="G77" s="240">
        <f t="shared" si="24"/>
        <v>0</v>
      </c>
      <c r="H77" s="240">
        <f t="shared" si="24"/>
        <v>0</v>
      </c>
      <c r="I77" s="240">
        <f t="shared" si="24"/>
        <v>0</v>
      </c>
      <c r="J77" s="240">
        <f t="shared" si="24"/>
        <v>0</v>
      </c>
      <c r="K77" s="240">
        <f t="shared" si="24"/>
        <v>0</v>
      </c>
      <c r="L77" s="240">
        <f t="shared" si="24"/>
        <v>0</v>
      </c>
      <c r="M77" s="240">
        <f t="shared" si="24"/>
        <v>0</v>
      </c>
      <c r="N77" s="240">
        <f t="shared" si="24"/>
        <v>0</v>
      </c>
      <c r="O77" s="240">
        <f t="shared" si="24"/>
        <v>0</v>
      </c>
      <c r="P77" s="240">
        <f t="shared" si="24"/>
        <v>0</v>
      </c>
      <c r="Q77" s="240">
        <f t="shared" si="24"/>
        <v>0</v>
      </c>
      <c r="R77" s="240">
        <f t="shared" si="24"/>
        <v>0</v>
      </c>
      <c r="S77" s="240">
        <f t="shared" si="24"/>
        <v>0</v>
      </c>
      <c r="T77" s="240">
        <f t="shared" si="24"/>
        <v>0</v>
      </c>
      <c r="U77" s="240">
        <f t="shared" si="24"/>
        <v>0</v>
      </c>
      <c r="V77" s="240">
        <f t="shared" si="24"/>
        <v>0</v>
      </c>
      <c r="W77" s="240">
        <f t="shared" si="24"/>
        <v>0</v>
      </c>
      <c r="X77" s="240">
        <f t="shared" si="24"/>
        <v>0</v>
      </c>
      <c r="Y77" s="240">
        <f t="shared" si="24"/>
        <v>0</v>
      </c>
      <c r="Z77" s="240">
        <f t="shared" si="24"/>
        <v>0</v>
      </c>
      <c r="AA77" s="240">
        <f t="shared" si="24"/>
        <v>0</v>
      </c>
      <c r="AB77" s="240">
        <f t="shared" si="24"/>
        <v>0</v>
      </c>
      <c r="AC77" s="240">
        <f t="shared" si="24"/>
        <v>0</v>
      </c>
      <c r="AD77" s="240">
        <f t="shared" si="24"/>
        <v>0</v>
      </c>
      <c r="AE77" s="240">
        <f t="shared" si="24"/>
        <v>0</v>
      </c>
      <c r="AF77" s="240">
        <f t="shared" si="24"/>
        <v>0</v>
      </c>
      <c r="AG77" s="240">
        <f t="shared" si="24"/>
        <v>0</v>
      </c>
      <c r="AH77" s="240">
        <f t="shared" si="24"/>
        <v>0</v>
      </c>
      <c r="AI77" s="240">
        <f t="shared" si="24"/>
        <v>0</v>
      </c>
      <c r="AJ77" s="240">
        <f t="shared" si="24"/>
        <v>0</v>
      </c>
      <c r="AK77" s="240">
        <f t="shared" si="24"/>
        <v>0</v>
      </c>
      <c r="AL77" s="240">
        <f t="shared" si="24"/>
        <v>0</v>
      </c>
      <c r="AM77" s="240">
        <f t="shared" si="24"/>
        <v>0</v>
      </c>
      <c r="AN77" s="240">
        <f t="shared" si="24"/>
        <v>0</v>
      </c>
      <c r="AO77" s="240">
        <f t="shared" si="24"/>
        <v>0</v>
      </c>
      <c r="AP77" s="240">
        <f>AP69</f>
        <v>0</v>
      </c>
    </row>
    <row r="78" spans="1:45" x14ac:dyDescent="0.2">
      <c r="A78" s="248" t="s">
        <v>317</v>
      </c>
      <c r="B78" s="240">
        <f>IF(SUM($B$71:B71)+SUM($A$78:A78)&gt;0,0,SUM($B$71:B71)-SUM($A$78:A78))</f>
        <v>0</v>
      </c>
      <c r="C78" s="240">
        <f>IF(SUM($B$71:C71)+SUM($A$78:B78)&gt;0,0,SUM($B$71:C71)-SUM($A$78:B78))</f>
        <v>0</v>
      </c>
      <c r="D78" s="240">
        <f>IF(SUM($B$71:D71)+SUM($A$78:C78)&gt;0,0,SUM($B$71:D71)-SUM($A$78:C78))</f>
        <v>0</v>
      </c>
      <c r="E78" s="240">
        <f>IF(SUM($B$71:E71)+SUM($A$78:D78)&gt;0,0,SUM($B$71:E71)-SUM($A$78:D78))</f>
        <v>0</v>
      </c>
      <c r="F78" s="240">
        <f>IF(SUM($B$71:F71)+SUM($A$78:E78)&gt;0,0,SUM($B$71:F71)-SUM($A$78:E78))</f>
        <v>0</v>
      </c>
      <c r="G78" s="240">
        <f>IF(SUM($B$71:G71)+SUM($A$78:F78)&gt;0,0,SUM($B$71:G71)-SUM($A$78:F78))</f>
        <v>0</v>
      </c>
      <c r="H78" s="240">
        <f>IF(SUM($B$71:H71)+SUM($A$78:G78)&gt;0,0,SUM($B$71:H71)-SUM($A$78:G78))</f>
        <v>0</v>
      </c>
      <c r="I78" s="240">
        <f>IF(SUM($B$71:I71)+SUM($A$78:H78)&gt;0,0,SUM($B$71:I71)-SUM($A$78:H78))</f>
        <v>0</v>
      </c>
      <c r="J78" s="240">
        <f>IF(SUM($B$71:J71)+SUM($A$78:I78)&gt;0,0,SUM($B$71:J71)-SUM($A$78:I78))</f>
        <v>0</v>
      </c>
      <c r="K78" s="240">
        <f>IF(SUM($B$71:K71)+SUM($A$78:J78)&gt;0,0,SUM($B$71:K71)-SUM($A$78:J78))</f>
        <v>0</v>
      </c>
      <c r="L78" s="240">
        <f>IF(SUM($B$71:L71)+SUM($A$78:K78)&gt;0,0,SUM($B$71:L71)-SUM($A$78:K78))</f>
        <v>0</v>
      </c>
      <c r="M78" s="240">
        <f>IF(SUM($B$71:M71)+SUM($A$78:L78)&gt;0,0,SUM($B$71:M71)-SUM($A$78:L78))</f>
        <v>0</v>
      </c>
      <c r="N78" s="240">
        <f>IF(SUM($B$71:N71)+SUM($A$78:M78)&gt;0,0,SUM($B$71:N71)-SUM($A$78:M78))</f>
        <v>0</v>
      </c>
      <c r="O78" s="240">
        <f>IF(SUM($B$71:O71)+SUM($A$78:N78)&gt;0,0,SUM($B$71:O71)-SUM($A$78:N78))</f>
        <v>0</v>
      </c>
      <c r="P78" s="240">
        <f>IF(SUM($B$71:P71)+SUM($A$78:O78)&gt;0,0,SUM($B$71:P71)-SUM($A$78:O78))</f>
        <v>0</v>
      </c>
      <c r="Q78" s="240">
        <f>IF(SUM($B$71:Q71)+SUM($A$78:P78)&gt;0,0,SUM($B$71:Q71)-SUM($A$78:P78))</f>
        <v>0</v>
      </c>
      <c r="R78" s="240">
        <f>IF(SUM($B$71:R71)+SUM($A$78:Q78)&gt;0,0,SUM($B$71:R71)-SUM($A$78:Q78))</f>
        <v>0</v>
      </c>
      <c r="S78" s="240">
        <f>IF(SUM($B$71:S71)+SUM($A$78:R78)&gt;0,0,SUM($B$71:S71)-SUM($A$78:R78))</f>
        <v>0</v>
      </c>
      <c r="T78" s="240">
        <f>IF(SUM($B$71:T71)+SUM($A$78:S78)&gt;0,0,SUM($B$71:T71)-SUM($A$78:S78))</f>
        <v>0</v>
      </c>
      <c r="U78" s="240">
        <f>IF(SUM($B$71:U71)+SUM($A$78:T78)&gt;0,0,SUM($B$71:U71)-SUM($A$78:T78))</f>
        <v>0</v>
      </c>
      <c r="V78" s="240">
        <f>IF(SUM($B$71:V71)+SUM($A$78:U78)&gt;0,0,SUM($B$71:V71)-SUM($A$78:U78))</f>
        <v>0</v>
      </c>
      <c r="W78" s="240">
        <f>IF(SUM($B$71:W71)+SUM($A$78:V78)&gt;0,0,SUM($B$71:W71)-SUM($A$78:V78))</f>
        <v>0</v>
      </c>
      <c r="X78" s="240">
        <f>IF(SUM($B$71:X71)+SUM($A$78:W78)&gt;0,0,SUM($B$71:X71)-SUM($A$78:W78))</f>
        <v>0</v>
      </c>
      <c r="Y78" s="240">
        <f>IF(SUM($B$71:Y71)+SUM($A$78:X78)&gt;0,0,SUM($B$71:Y71)-SUM($A$78:X78))</f>
        <v>0</v>
      </c>
      <c r="Z78" s="240">
        <f>IF(SUM($B$71:Z71)+SUM($A$78:Y78)&gt;0,0,SUM($B$71:Z71)-SUM($A$78:Y78))</f>
        <v>0</v>
      </c>
      <c r="AA78" s="240">
        <f>IF(SUM($B$71:AA71)+SUM($A$78:Z78)&gt;0,0,SUM($B$71:AA71)-SUM($A$78:Z78))</f>
        <v>0</v>
      </c>
      <c r="AB78" s="240">
        <f>IF(SUM($B$71:AB71)+SUM($A$78:AA78)&gt;0,0,SUM($B$71:AB71)-SUM($A$78:AA78))</f>
        <v>0</v>
      </c>
      <c r="AC78" s="240">
        <f>IF(SUM($B$71:AC71)+SUM($A$78:AB78)&gt;0,0,SUM($B$71:AC71)-SUM($A$78:AB78))</f>
        <v>0</v>
      </c>
      <c r="AD78" s="240">
        <f>IF(SUM($B$71:AD71)+SUM($A$78:AC78)&gt;0,0,SUM($B$71:AD71)-SUM($A$78:AC78))</f>
        <v>0</v>
      </c>
      <c r="AE78" s="240">
        <f>IF(SUM($B$71:AE71)+SUM($A$78:AD78)&gt;0,0,SUM($B$71:AE71)-SUM($A$78:AD78))</f>
        <v>0</v>
      </c>
      <c r="AF78" s="240">
        <f>IF(SUM($B$71:AF71)+SUM($A$78:AE78)&gt;0,0,SUM($B$71:AF71)-SUM($A$78:AE78))</f>
        <v>0</v>
      </c>
      <c r="AG78" s="240">
        <f>IF(SUM($B$71:AG71)+SUM($A$78:AF78)&gt;0,0,SUM($B$71:AG71)-SUM($A$78:AF78))</f>
        <v>0</v>
      </c>
      <c r="AH78" s="240">
        <f>IF(SUM($B$71:AH71)+SUM($A$78:AG78)&gt;0,0,SUM($B$71:AH71)-SUM($A$78:AG78))</f>
        <v>0</v>
      </c>
      <c r="AI78" s="240">
        <f>IF(SUM($B$71:AI71)+SUM($A$78:AH78)&gt;0,0,SUM($B$71:AI71)-SUM($A$78:AH78))</f>
        <v>0</v>
      </c>
      <c r="AJ78" s="240">
        <f>IF(SUM($B$71:AJ71)+SUM($A$78:AI78)&gt;0,0,SUM($B$71:AJ71)-SUM($A$78:AI78))</f>
        <v>0</v>
      </c>
      <c r="AK78" s="240">
        <f>IF(SUM($B$71:AK71)+SUM($A$78:AJ78)&gt;0,0,SUM($B$71:AK71)-SUM($A$78:AJ78))</f>
        <v>0</v>
      </c>
      <c r="AL78" s="240">
        <f>IF(SUM($B$71:AL71)+SUM($A$78:AK78)&gt;0,0,SUM($B$71:AL71)-SUM($A$78:AK78))</f>
        <v>0</v>
      </c>
      <c r="AM78" s="240">
        <f>IF(SUM($B$71:AM71)+SUM($A$78:AL78)&gt;0,0,SUM($B$71:AM71)-SUM($A$78:AL78))</f>
        <v>0</v>
      </c>
      <c r="AN78" s="240">
        <f>IF(SUM($B$71:AN71)+SUM($A$78:AM78)&gt;0,0,SUM($B$71:AN71)-SUM($A$78:AM78))</f>
        <v>0</v>
      </c>
      <c r="AO78" s="240">
        <f>IF(SUM($B$71:AO71)+SUM($A$78:AN78)&gt;0,0,SUM($B$71:AO71)-SUM($A$78:AN78))</f>
        <v>0</v>
      </c>
      <c r="AP78" s="240">
        <f>IF(SUM($B$71:AP71)+SUM($A$78:AO78)&gt;0,0,SUM($B$71:AP71)-SUM($A$78:AO78))</f>
        <v>0</v>
      </c>
    </row>
    <row r="79" spans="1:45" x14ac:dyDescent="0.2">
      <c r="A79" s="248" t="s">
        <v>316</v>
      </c>
      <c r="B79" s="240">
        <f>IF(((SUM($B$59:B59)+SUM($B$61:B64))+SUM($B$81:B81))&lt;0,((SUM($B$59:B59)+SUM($B$61:B64))+SUM($B$81:B81))*0.18-SUM($A$79:A79),IF(SUM(A$79:$B79)&lt;0,0-SUM(A$79:$B79),0))</f>
        <v>-33510858.960888349</v>
      </c>
      <c r="C79" s="240">
        <f>IF(((SUM($B$59:C59)+SUM($B$61:C64))+SUM($B$81:C81))&lt;0,((SUM($B$59:C59)+SUM($B$61:C64))+SUM($B$81:C81))*0.18-SUM($A$79:B79),IF(SUM($B$79:B79)&lt;0,0-SUM($B$79:B79),0))</f>
        <v>-439218.94676739722</v>
      </c>
      <c r="D79" s="240">
        <f>IF(((SUM($B$59:D59)+SUM($B$61:D64))+SUM($B$81:D81))&lt;0,((SUM($B$59:D59)+SUM($B$61:D64))+SUM($B$81:D81))*0.18-SUM($A$79:C79),IF(SUM($B$79:C79)&lt;0,0-SUM($B$79:C79),0))</f>
        <v>-463375.98883959651</v>
      </c>
      <c r="E79" s="240">
        <f>IF(((SUM($B$59:E59)+SUM($B$61:E64))+SUM($B$81:E81))&lt;0,((SUM($B$59:E59)+SUM($B$61:E64))+SUM($B$81:E81))*0.18-SUM($A$79:D79),IF(SUM($B$79:D79)&lt;0,0-SUM($B$79:D79),0))</f>
        <v>-488861.66822578013</v>
      </c>
      <c r="F79" s="240">
        <f>IF(((SUM($B$59:F59)+SUM($B$61:F64))+SUM($B$81:F81))&lt;0,((SUM($B$59:F59)+SUM($B$61:F64))+SUM($B$81:F81))*0.18-SUM($A$79:E79),IF(SUM($B$79:E79)&lt;0,0-SUM($B$79:E79),0))</f>
        <v>-515749.05997819453</v>
      </c>
      <c r="G79" s="240">
        <f>IF(((SUM($B$59:G59)+SUM($B$61:G64))+SUM($B$81:G81))&lt;0,((SUM($B$59:G59)+SUM($B$61:G64))+SUM($B$81:G81))*0.18-SUM($A$79:F79),IF(SUM($B$79:F79)&lt;0,0-SUM($B$79:F79),0))</f>
        <v>-544115.258276999</v>
      </c>
      <c r="H79" s="240">
        <f>IF(((SUM($B$59:H59)+SUM($B$61:H64))+SUM($B$81:H81))&lt;0,((SUM($B$59:H59)+SUM($B$61:H64))+SUM($B$81:H81))*0.18-SUM($A$79:G79),IF(SUM($B$79:G79)&lt;0,0-SUM($B$79:G79),0))</f>
        <v>-574041.59748223424</v>
      </c>
      <c r="I79" s="240">
        <f>IF(((SUM($B$59:I59)+SUM($B$61:I64))+SUM($B$81:I81))&lt;0,((SUM($B$59:I59)+SUM($B$61:I64))+SUM($B$81:I81))*0.18-SUM($A$79:H79),IF(SUM($B$79:H79)&lt;0,0-SUM($B$79:H79),0))</f>
        <v>-605613.8853437528</v>
      </c>
      <c r="J79" s="240">
        <f>IF(((SUM($B$59:J59)+SUM($B$61:J64))+SUM($B$81:J81))&lt;0,((SUM($B$59:J59)+SUM($B$61:J64))+SUM($B$81:J81))*0.18-SUM($A$79:I79),IF(SUM($B$79:I79)&lt;0,0-SUM($B$79:I79),0))</f>
        <v>-638922.64903765917</v>
      </c>
      <c r="K79" s="240">
        <f>IF(((SUM($B$59:K59)+SUM($B$61:K64))+SUM($B$81:K81))&lt;0,((SUM($B$59:K59)+SUM($B$61:K64))+SUM($B$81:K81))*0.18-SUM($A$79:J79),IF(SUM($B$79:J79)&lt;0,0-SUM($B$79:J79),0))</f>
        <v>-674063.39473474026</v>
      </c>
      <c r="L79" s="240">
        <f>IF(((SUM($B$59:L59)+SUM($B$61:L64))+SUM($B$81:L81))&lt;0,((SUM($B$59:L59)+SUM($B$61:L64))+SUM($B$81:L81))*0.18-SUM($A$79:K79),IF(SUM($B$79:K79)&lt;0,0-SUM($B$79:K79),0))</f>
        <v>-711136.88144513965</v>
      </c>
      <c r="M79" s="240">
        <f>IF(((SUM($B$59:M59)+SUM($B$61:M64))+SUM($B$81:M81))&lt;0,((SUM($B$59:M59)+SUM($B$61:M64))+SUM($B$81:M81))*0.18-SUM($A$79:L79),IF(SUM($B$79:L79)&lt;0,0-SUM($B$79:L79),0))</f>
        <v>-750249.4099246189</v>
      </c>
      <c r="N79" s="240">
        <f>IF(((SUM($B$59:N59)+SUM($B$61:N64))+SUM($B$81:N81))&lt;0,((SUM($B$59:N59)+SUM($B$61:N64))+SUM($B$81:N81))*0.18-SUM($A$79:M79),IF(SUM($B$79:M79)&lt;0,0-SUM($B$79:M79),0))</f>
        <v>-791513.12747048587</v>
      </c>
      <c r="O79" s="240">
        <f>IF(((SUM($B$59:O59)+SUM($B$61:O64))+SUM($B$81:O81))&lt;0,((SUM($B$59:O59)+SUM($B$61:O64))+SUM($B$81:O81))*0.18-SUM($A$79:N79),IF(SUM($B$79:N79)&lt;0,0-SUM($B$79:N79),0))</f>
        <v>-835046.34948135167</v>
      </c>
      <c r="P79" s="240">
        <f>IF(((SUM($B$59:P59)+SUM($B$61:P64))+SUM($B$81:P81))&lt;0,((SUM($B$59:P59)+SUM($B$61:P64))+SUM($B$81:P81))*0.18-SUM($A$79:O79),IF(SUM($B$79:O79)&lt;0,0-SUM($B$79:O79),0))</f>
        <v>-880973.89870283753</v>
      </c>
      <c r="Q79" s="240">
        <f>IF(((SUM($B$59:Q59)+SUM($B$61:Q64))+SUM($B$81:Q81))&lt;0,((SUM($B$59:Q59)+SUM($B$61:Q64))+SUM($B$81:Q81))*0.18-SUM($A$79:P79),IF(SUM($B$79:P79)&lt;0,0-SUM($B$79:P79),0))</f>
        <v>-929427.46313148737</v>
      </c>
      <c r="R79" s="240">
        <f>IF(((SUM($B$59:R59)+SUM($B$61:R64))+SUM($B$81:R81))&lt;0,((SUM($B$59:R59)+SUM($B$61:R64))+SUM($B$81:R81))*0.18-SUM($A$79:Q79),IF(SUM($B$79:Q79)&lt;0,0-SUM($B$79:Q79),0))</f>
        <v>-980545.97360371798</v>
      </c>
      <c r="S79" s="240">
        <f>IF(((SUM($B$59:S59)+SUM($B$61:S64))+SUM($B$81:S81))&lt;0,((SUM($B$59:S59)+SUM($B$61:S64))+SUM($B$81:S81))*0.18-SUM($A$79:R79),IF(SUM($B$79:R79)&lt;0,0-SUM($B$79:R79),0))</f>
        <v>-1034476.0021519214</v>
      </c>
      <c r="T79" s="240">
        <f>IF(((SUM($B$59:T59)+SUM($B$61:T64))+SUM($B$81:T81))&lt;0,((SUM($B$59:T59)+SUM($B$61:T64))+SUM($B$81:T81))*0.18-SUM($A$79:S79),IF(SUM($B$79:S79)&lt;0,0-SUM($B$79:S79),0))</f>
        <v>-1091372.1822702736</v>
      </c>
      <c r="U79" s="240">
        <f>IF(((SUM($B$59:U59)+SUM($B$61:U64))+SUM($B$81:U81))&lt;0,((SUM($B$59:U59)+SUM($B$61:U64))+SUM($B$81:U81))*0.18-SUM($A$79:T79),IF(SUM($B$79:T79)&lt;0,0-SUM($B$79:T79),0))</f>
        <v>-1151397.6522951424</v>
      </c>
      <c r="V79" s="240">
        <f>IF(((SUM($B$59:V59)+SUM($B$61:V64))+SUM($B$81:V81))&lt;0,((SUM($B$59:V59)+SUM($B$61:V64))+SUM($B$81:V81))*0.18-SUM($A$79:U79),IF(SUM($B$79:U79)&lt;0,0-SUM($B$79:U79),0))</f>
        <v>-1214724.5231713727</v>
      </c>
      <c r="W79" s="240">
        <f>IF(((SUM($B$59:W59)+SUM($B$61:W64))+SUM($B$81:W81))&lt;0,((SUM($B$59:W59)+SUM($B$61:W64))+SUM($B$81:W81))*0.18-SUM($A$79:V79),IF(SUM($B$79:V79)&lt;0,0-SUM($B$79:V79),0))</f>
        <v>-1281534.3719458058</v>
      </c>
      <c r="X79" s="240">
        <f>IF(((SUM($B$59:X59)+SUM($B$61:X64))+SUM($B$81:X81))&lt;0,((SUM($B$59:X59)+SUM($B$61:X64))+SUM($B$81:X81))*0.18-SUM($A$79:W79),IF(SUM($B$79:W79)&lt;0,0-SUM($B$79:W79),0))</f>
        <v>-1352018.7624028251</v>
      </c>
      <c r="Y79" s="240">
        <f>IF(((SUM($B$59:Y59)+SUM($B$61:Y64))+SUM($B$81:Y81))&lt;0,((SUM($B$59:Y59)+SUM($B$61:Y64))+SUM($B$81:Y81))*0.18-SUM($A$79:X79),IF(SUM($B$79:X79)&lt;0,0-SUM($B$79:X79),0))</f>
        <v>-1426379.7943349704</v>
      </c>
      <c r="Z79" s="240">
        <f>IF(((SUM($B$59:Z59)+SUM($B$61:Z64))+SUM($B$81:Z81))&lt;0,((SUM($B$59:Z59)+SUM($B$61:Z64))+SUM($B$81:Z81))*0.18-SUM($A$79:Y79),IF(SUM($B$79:Y79)&lt;0,0-SUM($B$79:Y79),0))</f>
        <v>-1504830.6830234006</v>
      </c>
      <c r="AA79" s="240">
        <f>IF(((SUM($B$59:AA59)+SUM($B$61:AA64))+SUM($B$81:AA81))&lt;0,((SUM($B$59:AA59)+SUM($B$61:AA64))+SUM($B$81:AA81))*0.18-SUM($A$79:Z79),IF(SUM($B$79:Z79)&lt;0,0-SUM($B$79:Z79),0))</f>
        <v>-1587596.3705896884</v>
      </c>
      <c r="AB79" s="240">
        <f>IF(((SUM($B$59:AB59)+SUM($B$61:AB64))+SUM($B$81:AB81))&lt;0,((SUM($B$59:AB59)+SUM($B$61:AB64))+SUM($B$81:AB81))*0.18-SUM($A$79:AA79),IF(SUM($B$79:AA79)&lt;0,0-SUM($B$79:AA79),0))</f>
        <v>-1674914.1709721163</v>
      </c>
      <c r="AC79" s="240">
        <f>IF(((SUM($B$59:AC59)+SUM($B$61:AC64))+SUM($B$81:AC81))&lt;0,((SUM($B$59:AC59)+SUM($B$61:AC64))+SUM($B$81:AC81))*0.18-SUM($A$79:AB79),IF(SUM($B$79:AB79)&lt;0,0-SUM($B$79:AB79),0))</f>
        <v>-1767034.4503755867</v>
      </c>
      <c r="AD79" s="240">
        <f>IF(((SUM($B$59:AD59)+SUM($B$61:AD64))+SUM($B$81:AD81))&lt;0,((SUM($B$59:AD59)+SUM($B$61:AD64))+SUM($B$81:AD81))*0.18-SUM($A$79:AC79),IF(SUM($B$79:AC79)&lt;0,0-SUM($B$79:AC79),0))</f>
        <v>-1864221.3451462463</v>
      </c>
      <c r="AE79" s="240">
        <f>IF(((SUM($B$59:AE59)+SUM($B$61:AE64))+SUM($B$81:AE81))&lt;0,((SUM($B$59:AE59)+SUM($B$61:AE64))+SUM($B$81:AE81))*0.18-SUM($A$79:AD79),IF(SUM($B$79:AD79)&lt;0,0-SUM($B$79:AD79),0))</f>
        <v>-1966753.5191292837</v>
      </c>
      <c r="AF79" s="240">
        <f>IF(((SUM($B$59:AF59)+SUM($B$61:AF64))+SUM($B$81:AF81))&lt;0,((SUM($B$59:AF59)+SUM($B$61:AF64))+SUM($B$81:AF81))*0.18-SUM($A$79:AE79),IF(SUM($B$79:AE79)&lt;0,0-SUM($B$79:AE79),0))</f>
        <v>-2074924.9626813978</v>
      </c>
      <c r="AG79" s="240">
        <f>IF(((SUM($B$59:AG59)+SUM($B$61:AG64))+SUM($B$81:AG81))&lt;0,((SUM($B$59:AG59)+SUM($B$61:AG64))+SUM($B$81:AG81))*0.18-SUM($A$79:AF79),IF(SUM($B$79:AF79)&lt;0,0-SUM($B$79:AF79),0))</f>
        <v>-2189045.8356288746</v>
      </c>
      <c r="AH79" s="240">
        <f>IF(((SUM($B$59:AH59)+SUM($B$61:AH64))+SUM($B$81:AH81))&lt;0,((SUM($B$59:AH59)+SUM($B$61:AH64))+SUM($B$81:AH81))*0.18-SUM($A$79:AG79),IF(SUM($B$79:AG79)&lt;0,0-SUM($B$79:AG79),0))</f>
        <v>-2309443.356588468</v>
      </c>
      <c r="AI79" s="240">
        <f>IF(((SUM($B$59:AI59)+SUM($B$61:AI64))+SUM($B$81:AI81))&lt;0,((SUM($B$59:AI59)+SUM($B$61:AI64))+SUM($B$81:AI81))*0.18-SUM($A$79:AH79),IF(SUM($B$79:AH79)&lt;0,0-SUM($B$79:AH79),0))</f>
        <v>-2436462.7412008196</v>
      </c>
      <c r="AJ79" s="240">
        <f>IF(((SUM($B$59:AJ59)+SUM($B$61:AJ64))+SUM($B$81:AJ81))&lt;0,((SUM($B$59:AJ59)+SUM($B$61:AJ64))+SUM($B$81:AJ81))*0.18-SUM($A$79:AI79),IF(SUM($B$79:AI79)&lt;0,0-SUM($B$79:AI79),0))</f>
        <v>-2570468.1919668615</v>
      </c>
      <c r="AK79" s="240">
        <f>IF(((SUM($B$59:AK59)+SUM($B$61:AK64))+SUM($B$81:AK81))&lt;0,((SUM($B$59:AK59)+SUM($B$61:AK64))+SUM($B$81:AK81))*0.18-SUM($A$79:AJ79),IF(SUM($B$79:AJ79)&lt;0,0-SUM($B$79:AJ79),0))</f>
        <v>-2711843.942525059</v>
      </c>
      <c r="AL79" s="240">
        <f>IF(((SUM($B$59:AL59)+SUM($B$61:AL64))+SUM($B$81:AL81))&lt;0,((SUM($B$59:AL59)+SUM($B$61:AL64))+SUM($B$81:AL81))*0.18-SUM($A$79:AK79),IF(SUM($B$79:AK79)&lt;0,0-SUM($B$79:AK79),0))</f>
        <v>-2860995.3593639284</v>
      </c>
      <c r="AM79" s="240">
        <f>IF(((SUM($B$59:AM59)+SUM($B$61:AM64))+SUM($B$81:AM81))&lt;0,((SUM($B$59:AM59)+SUM($B$61:AM64))+SUM($B$81:AM81))*0.18-SUM($A$79:AL79),IF(SUM($B$79:AL79)&lt;0,0-SUM($B$79:AL79),0))</f>
        <v>-3018350.1041289419</v>
      </c>
      <c r="AN79" s="240">
        <f>IF(((SUM($B$59:AN59)+SUM($B$61:AN64))+SUM($B$81:AN81))&lt;0,((SUM($B$59:AN59)+SUM($B$61:AN64))+SUM($B$81:AN81))*0.18-SUM($A$79:AM79),IF(SUM($B$79:AM79)&lt;0,0-SUM($B$79:AM79),0))</f>
        <v>-3184359.3598560393</v>
      </c>
      <c r="AO79" s="240">
        <f>IF(((SUM($B$59:AO59)+SUM($B$61:AO64))+SUM($B$81:AO81))&lt;0,((SUM($B$59:AO59)+SUM($B$61:AO64))+SUM($B$81:AO81))*0.18-SUM($A$79:AN79),IF(SUM($B$79:AN79)&lt;0,0-SUM($B$79:AN79),0))</f>
        <v>-3359499.1246481091</v>
      </c>
      <c r="AP79" s="240">
        <f>IF(((SUM($B$59:AP59)+SUM($B$61:AP64))+SUM($B$81:AP81))&lt;0,((SUM($B$59:AP59)+SUM($B$61:AP64))+SUM($B$81:AP81))*0.18-SUM($A$79:AO79),IF(SUM($B$79:AO79)&lt;0,0-SUM($B$79:AO79),0))</f>
        <v>-3544271.5765037686</v>
      </c>
    </row>
    <row r="80" spans="1:45" x14ac:dyDescent="0.2">
      <c r="A80" s="248" t="s">
        <v>315</v>
      </c>
      <c r="B80" s="240">
        <f>-B59*(B39)</f>
        <v>0</v>
      </c>
      <c r="C80" s="240">
        <f t="shared" ref="C80:AP80" si="25">-(C59-B59)*$B$39</f>
        <v>0</v>
      </c>
      <c r="D80" s="240">
        <f t="shared" si="25"/>
        <v>0</v>
      </c>
      <c r="E80" s="240">
        <f t="shared" si="25"/>
        <v>0</v>
      </c>
      <c r="F80" s="240">
        <f t="shared" si="25"/>
        <v>0</v>
      </c>
      <c r="G80" s="240">
        <f t="shared" si="25"/>
        <v>0</v>
      </c>
      <c r="H80" s="240">
        <f t="shared" si="25"/>
        <v>0</v>
      </c>
      <c r="I80" s="240">
        <f t="shared" si="25"/>
        <v>0</v>
      </c>
      <c r="J80" s="240">
        <f t="shared" si="25"/>
        <v>0</v>
      </c>
      <c r="K80" s="240">
        <f t="shared" si="25"/>
        <v>0</v>
      </c>
      <c r="L80" s="240">
        <f t="shared" si="25"/>
        <v>0</v>
      </c>
      <c r="M80" s="240">
        <f t="shared" si="25"/>
        <v>0</v>
      </c>
      <c r="N80" s="240">
        <f t="shared" si="25"/>
        <v>0</v>
      </c>
      <c r="O80" s="240">
        <f t="shared" si="25"/>
        <v>0</v>
      </c>
      <c r="P80" s="240">
        <f t="shared" si="25"/>
        <v>0</v>
      </c>
      <c r="Q80" s="240">
        <f t="shared" si="25"/>
        <v>0</v>
      </c>
      <c r="R80" s="240">
        <f t="shared" si="25"/>
        <v>0</v>
      </c>
      <c r="S80" s="240">
        <f t="shared" si="25"/>
        <v>0</v>
      </c>
      <c r="T80" s="240">
        <f t="shared" si="25"/>
        <v>0</v>
      </c>
      <c r="U80" s="240">
        <f t="shared" si="25"/>
        <v>0</v>
      </c>
      <c r="V80" s="240">
        <f t="shared" si="25"/>
        <v>0</v>
      </c>
      <c r="W80" s="240">
        <f t="shared" si="25"/>
        <v>0</v>
      </c>
      <c r="X80" s="240">
        <f t="shared" si="25"/>
        <v>0</v>
      </c>
      <c r="Y80" s="240">
        <f t="shared" si="25"/>
        <v>0</v>
      </c>
      <c r="Z80" s="240">
        <f t="shared" si="25"/>
        <v>0</v>
      </c>
      <c r="AA80" s="240">
        <f t="shared" si="25"/>
        <v>0</v>
      </c>
      <c r="AB80" s="240">
        <f t="shared" si="25"/>
        <v>0</v>
      </c>
      <c r="AC80" s="240">
        <f t="shared" si="25"/>
        <v>0</v>
      </c>
      <c r="AD80" s="240">
        <f t="shared" si="25"/>
        <v>0</v>
      </c>
      <c r="AE80" s="240">
        <f t="shared" si="25"/>
        <v>0</v>
      </c>
      <c r="AF80" s="240">
        <f t="shared" si="25"/>
        <v>0</v>
      </c>
      <c r="AG80" s="240">
        <f t="shared" si="25"/>
        <v>0</v>
      </c>
      <c r="AH80" s="240">
        <f t="shared" si="25"/>
        <v>0</v>
      </c>
      <c r="AI80" s="240">
        <f t="shared" si="25"/>
        <v>0</v>
      </c>
      <c r="AJ80" s="240">
        <f t="shared" si="25"/>
        <v>0</v>
      </c>
      <c r="AK80" s="240">
        <f t="shared" si="25"/>
        <v>0</v>
      </c>
      <c r="AL80" s="240">
        <f t="shared" si="25"/>
        <v>0</v>
      </c>
      <c r="AM80" s="240">
        <f t="shared" si="25"/>
        <v>0</v>
      </c>
      <c r="AN80" s="240">
        <f t="shared" si="25"/>
        <v>0</v>
      </c>
      <c r="AO80" s="240">
        <f t="shared" si="25"/>
        <v>0</v>
      </c>
      <c r="AP80" s="240">
        <f t="shared" si="25"/>
        <v>0</v>
      </c>
    </row>
    <row r="81" spans="1:45" x14ac:dyDescent="0.2">
      <c r="A81" s="248" t="s">
        <v>559</v>
      </c>
      <c r="B81" s="240">
        <f>-$B$126</f>
        <v>-186171438.67160195</v>
      </c>
      <c r="C81" s="240"/>
      <c r="D81" s="240"/>
      <c r="E81" s="240"/>
      <c r="F81" s="240"/>
      <c r="G81" s="240"/>
      <c r="H81" s="240"/>
      <c r="I81" s="240"/>
      <c r="J81" s="240"/>
      <c r="K81" s="240"/>
      <c r="L81" s="240"/>
      <c r="M81" s="240"/>
      <c r="N81" s="240"/>
      <c r="O81" s="240"/>
      <c r="P81" s="240"/>
      <c r="Q81" s="240"/>
      <c r="R81" s="240"/>
      <c r="S81" s="240"/>
      <c r="T81" s="240"/>
      <c r="U81" s="240"/>
      <c r="V81" s="240"/>
      <c r="W81" s="240"/>
      <c r="X81" s="240"/>
      <c r="Y81" s="240"/>
      <c r="Z81" s="240"/>
      <c r="AA81" s="240"/>
      <c r="AB81" s="240"/>
      <c r="AC81" s="240"/>
      <c r="AD81" s="240"/>
      <c r="AE81" s="240"/>
      <c r="AF81" s="240"/>
      <c r="AG81" s="240"/>
      <c r="AH81" s="240"/>
      <c r="AI81" s="240"/>
      <c r="AJ81" s="240"/>
      <c r="AK81" s="240"/>
      <c r="AL81" s="240"/>
      <c r="AM81" s="240"/>
      <c r="AN81" s="240"/>
      <c r="AO81" s="240"/>
      <c r="AP81" s="240"/>
      <c r="AQ81" s="251">
        <f>SUM(B81:AP81)</f>
        <v>-186171438.67160195</v>
      </c>
      <c r="AR81" s="252"/>
    </row>
    <row r="82" spans="1:45" x14ac:dyDescent="0.2">
      <c r="A82" s="248" t="s">
        <v>314</v>
      </c>
      <c r="B82" s="240">
        <f t="shared" ref="B82:AO82" si="26">B54-B55</f>
        <v>0</v>
      </c>
      <c r="C82" s="240">
        <f t="shared" si="26"/>
        <v>0</v>
      </c>
      <c r="D82" s="240">
        <f t="shared" si="26"/>
        <v>0</v>
      </c>
      <c r="E82" s="240">
        <f t="shared" si="26"/>
        <v>0</v>
      </c>
      <c r="F82" s="240">
        <f t="shared" si="26"/>
        <v>0</v>
      </c>
      <c r="G82" s="240">
        <f t="shared" si="26"/>
        <v>0</v>
      </c>
      <c r="H82" s="240">
        <f t="shared" si="26"/>
        <v>0</v>
      </c>
      <c r="I82" s="240">
        <f t="shared" si="26"/>
        <v>0</v>
      </c>
      <c r="J82" s="240">
        <f t="shared" si="26"/>
        <v>0</v>
      </c>
      <c r="K82" s="240">
        <f t="shared" si="26"/>
        <v>0</v>
      </c>
      <c r="L82" s="240">
        <f t="shared" si="26"/>
        <v>0</v>
      </c>
      <c r="M82" s="240">
        <f t="shared" si="26"/>
        <v>0</v>
      </c>
      <c r="N82" s="240">
        <f t="shared" si="26"/>
        <v>0</v>
      </c>
      <c r="O82" s="240">
        <f t="shared" si="26"/>
        <v>0</v>
      </c>
      <c r="P82" s="240">
        <f t="shared" si="26"/>
        <v>0</v>
      </c>
      <c r="Q82" s="240">
        <f t="shared" si="26"/>
        <v>0</v>
      </c>
      <c r="R82" s="240">
        <f t="shared" si="26"/>
        <v>0</v>
      </c>
      <c r="S82" s="240">
        <f t="shared" si="26"/>
        <v>0</v>
      </c>
      <c r="T82" s="240">
        <f t="shared" si="26"/>
        <v>0</v>
      </c>
      <c r="U82" s="240">
        <f t="shared" si="26"/>
        <v>0</v>
      </c>
      <c r="V82" s="240">
        <f t="shared" si="26"/>
        <v>0</v>
      </c>
      <c r="W82" s="240">
        <f t="shared" si="26"/>
        <v>0</v>
      </c>
      <c r="X82" s="240">
        <f t="shared" si="26"/>
        <v>0</v>
      </c>
      <c r="Y82" s="240">
        <f t="shared" si="26"/>
        <v>0</v>
      </c>
      <c r="Z82" s="240">
        <f t="shared" si="26"/>
        <v>0</v>
      </c>
      <c r="AA82" s="240">
        <f t="shared" si="26"/>
        <v>0</v>
      </c>
      <c r="AB82" s="240">
        <f t="shared" si="26"/>
        <v>0</v>
      </c>
      <c r="AC82" s="240">
        <f t="shared" si="26"/>
        <v>0</v>
      </c>
      <c r="AD82" s="240">
        <f t="shared" si="26"/>
        <v>0</v>
      </c>
      <c r="AE82" s="240">
        <f t="shared" si="26"/>
        <v>0</v>
      </c>
      <c r="AF82" s="240">
        <f t="shared" si="26"/>
        <v>0</v>
      </c>
      <c r="AG82" s="240">
        <f t="shared" si="26"/>
        <v>0</v>
      </c>
      <c r="AH82" s="240">
        <f t="shared" si="26"/>
        <v>0</v>
      </c>
      <c r="AI82" s="240">
        <f t="shared" si="26"/>
        <v>0</v>
      </c>
      <c r="AJ82" s="240">
        <f t="shared" si="26"/>
        <v>0</v>
      </c>
      <c r="AK82" s="240">
        <f t="shared" si="26"/>
        <v>0</v>
      </c>
      <c r="AL82" s="240">
        <f t="shared" si="26"/>
        <v>0</v>
      </c>
      <c r="AM82" s="240">
        <f t="shared" si="26"/>
        <v>0</v>
      </c>
      <c r="AN82" s="240">
        <f t="shared" si="26"/>
        <v>0</v>
      </c>
      <c r="AO82" s="240">
        <f t="shared" si="26"/>
        <v>0</v>
      </c>
      <c r="AP82" s="240">
        <f>AP54-AP55</f>
        <v>0</v>
      </c>
    </row>
    <row r="83" spans="1:45" ht="14.25" x14ac:dyDescent="0.2">
      <c r="A83" s="249" t="s">
        <v>313</v>
      </c>
      <c r="B83" s="247">
        <f>SUM(B75:B82)</f>
        <v>-219682297.63249031</v>
      </c>
      <c r="C83" s="247">
        <f t="shared" ref="C83:V83" si="27">SUM(C75:C82)</f>
        <v>-2879324.206586252</v>
      </c>
      <c r="D83" s="247">
        <f t="shared" si="27"/>
        <v>-3037687.0379484883</v>
      </c>
      <c r="E83" s="247">
        <f t="shared" si="27"/>
        <v>-3204759.8250356605</v>
      </c>
      <c r="F83" s="247">
        <f t="shared" si="27"/>
        <v>-3381021.6154126199</v>
      </c>
      <c r="G83" s="247">
        <f t="shared" si="27"/>
        <v>-3566977.8042603163</v>
      </c>
      <c r="H83" s="247">
        <f t="shared" si="27"/>
        <v>-3763161.5834946344</v>
      </c>
      <c r="I83" s="247">
        <f t="shared" si="27"/>
        <v>-3970135.4705868354</v>
      </c>
      <c r="J83" s="247">
        <f t="shared" si="27"/>
        <v>-4188492.9214691101</v>
      </c>
      <c r="K83" s="247">
        <f t="shared" si="27"/>
        <v>-4418860.0321499212</v>
      </c>
      <c r="L83" s="247">
        <f t="shared" si="27"/>
        <v>-4661897.3339181552</v>
      </c>
      <c r="M83" s="247">
        <f t="shared" si="27"/>
        <v>-4918301.6872836491</v>
      </c>
      <c r="N83" s="247">
        <f t="shared" si="27"/>
        <v>-5188808.2800842626</v>
      </c>
      <c r="O83" s="247">
        <f t="shared" si="27"/>
        <v>-5474192.7354888869</v>
      </c>
      <c r="P83" s="247">
        <f t="shared" si="27"/>
        <v>-5775273.3359407866</v>
      </c>
      <c r="Q83" s="247">
        <f t="shared" si="27"/>
        <v>-6092913.369417523</v>
      </c>
      <c r="R83" s="247">
        <f t="shared" si="27"/>
        <v>-6428023.6047354853</v>
      </c>
      <c r="S83" s="247">
        <f t="shared" si="27"/>
        <v>-6781564.9029959356</v>
      </c>
      <c r="T83" s="247">
        <f t="shared" si="27"/>
        <v>-7154550.9726607082</v>
      </c>
      <c r="U83" s="247">
        <f t="shared" si="27"/>
        <v>-7548051.2761570504</v>
      </c>
      <c r="V83" s="247">
        <f t="shared" si="27"/>
        <v>-7963194.0963456845</v>
      </c>
      <c r="W83" s="247">
        <f>SUM(W75:W82)</f>
        <v>-8401169.771644704</v>
      </c>
      <c r="X83" s="247">
        <f>SUM(X75:X82)</f>
        <v>-8863234.109085165</v>
      </c>
      <c r="Y83" s="247">
        <f>SUM(Y75:Y82)</f>
        <v>-9350711.9850848392</v>
      </c>
      <c r="Z83" s="247">
        <f>SUM(Z75:Z82)</f>
        <v>-9865001.144264508</v>
      </c>
      <c r="AA83" s="247">
        <f t="shared" ref="AA83:AP83" si="28">SUM(AA75:AA82)</f>
        <v>-10407576.207199059</v>
      </c>
      <c r="AB83" s="247">
        <f t="shared" si="28"/>
        <v>-10979992.898595002</v>
      </c>
      <c r="AC83" s="247">
        <f t="shared" si="28"/>
        <v>-11583892.50801773</v>
      </c>
      <c r="AD83" s="247">
        <f t="shared" si="28"/>
        <v>-12221006.595958706</v>
      </c>
      <c r="AE83" s="247">
        <f t="shared" si="28"/>
        <v>-12893161.958736427</v>
      </c>
      <c r="AF83" s="247">
        <f t="shared" si="28"/>
        <v>-13602285.866466936</v>
      </c>
      <c r="AG83" s="247">
        <f t="shared" si="28"/>
        <v>-14350411.589122616</v>
      </c>
      <c r="AH83" s="247">
        <f t="shared" si="28"/>
        <v>-15139684.226524364</v>
      </c>
      <c r="AI83" s="247">
        <f t="shared" si="28"/>
        <v>-15972366.858983189</v>
      </c>
      <c r="AJ83" s="247">
        <f t="shared" si="28"/>
        <v>-16850847.03622726</v>
      </c>
      <c r="AK83" s="247">
        <f t="shared" si="28"/>
        <v>-17777643.623219781</v>
      </c>
      <c r="AL83" s="247">
        <f t="shared" si="28"/>
        <v>-18755414.022496857</v>
      </c>
      <c r="AM83" s="247">
        <f t="shared" si="28"/>
        <v>-19786961.793734182</v>
      </c>
      <c r="AN83" s="247">
        <f t="shared" si="28"/>
        <v>-20875244.692389566</v>
      </c>
      <c r="AO83" s="247">
        <f t="shared" si="28"/>
        <v>-22023383.15047098</v>
      </c>
      <c r="AP83" s="247">
        <f t="shared" si="28"/>
        <v>-23234669.223746896</v>
      </c>
    </row>
    <row r="84" spans="1:45" ht="14.25" x14ac:dyDescent="0.2">
      <c r="A84" s="249" t="s">
        <v>312</v>
      </c>
      <c r="B84" s="247">
        <f>SUM($B$83:B83)</f>
        <v>-219682297.63249031</v>
      </c>
      <c r="C84" s="247">
        <f>SUM($B$83:C83)</f>
        <v>-222561621.83907655</v>
      </c>
      <c r="D84" s="247">
        <f>SUM($B$83:D83)</f>
        <v>-225599308.87702504</v>
      </c>
      <c r="E84" s="247">
        <f>SUM($B$83:E83)</f>
        <v>-228804068.7020607</v>
      </c>
      <c r="F84" s="247">
        <f>SUM($B$83:F83)</f>
        <v>-232185090.31747332</v>
      </c>
      <c r="G84" s="247">
        <f>SUM($B$83:G83)</f>
        <v>-235752068.12173364</v>
      </c>
      <c r="H84" s="247">
        <f>SUM($B$83:H83)</f>
        <v>-239515229.70522827</v>
      </c>
      <c r="I84" s="247">
        <f>SUM($B$83:I83)</f>
        <v>-243485365.17581511</v>
      </c>
      <c r="J84" s="247">
        <f>SUM($B$83:J83)</f>
        <v>-247673858.09728423</v>
      </c>
      <c r="K84" s="247">
        <f>SUM($B$83:K83)</f>
        <v>-252092718.12943414</v>
      </c>
      <c r="L84" s="247">
        <f>SUM($B$83:L83)</f>
        <v>-256754615.46335229</v>
      </c>
      <c r="M84" s="247">
        <f>SUM($B$83:M83)</f>
        <v>-261672917.15063593</v>
      </c>
      <c r="N84" s="247">
        <f>SUM($B$83:N83)</f>
        <v>-266861725.43072018</v>
      </c>
      <c r="O84" s="247">
        <f>SUM($B$83:O83)</f>
        <v>-272335918.16620904</v>
      </c>
      <c r="P84" s="247">
        <f>SUM($B$83:P83)</f>
        <v>-278111191.50214982</v>
      </c>
      <c r="Q84" s="247">
        <f>SUM($B$83:Q83)</f>
        <v>-284204104.87156737</v>
      </c>
      <c r="R84" s="247">
        <f>SUM($B$83:R83)</f>
        <v>-290632128.47630286</v>
      </c>
      <c r="S84" s="247">
        <f>SUM($B$83:S83)</f>
        <v>-297413693.37929881</v>
      </c>
      <c r="T84" s="247">
        <f>SUM($B$83:T83)</f>
        <v>-304568244.35195953</v>
      </c>
      <c r="U84" s="247">
        <f>SUM($B$83:U83)</f>
        <v>-312116295.62811655</v>
      </c>
      <c r="V84" s="247">
        <f>SUM($B$83:V83)</f>
        <v>-320079489.72446221</v>
      </c>
      <c r="W84" s="247">
        <f>SUM($B$83:W83)</f>
        <v>-328480659.49610692</v>
      </c>
      <c r="X84" s="247">
        <f>SUM($B$83:X83)</f>
        <v>-337343893.60519207</v>
      </c>
      <c r="Y84" s="247">
        <f>SUM($B$83:Y83)</f>
        <v>-346694605.5902769</v>
      </c>
      <c r="Z84" s="247">
        <f>SUM($B$83:Z83)</f>
        <v>-356559606.73454142</v>
      </c>
      <c r="AA84" s="247">
        <f>SUM($B$83:AA83)</f>
        <v>-366967182.94174045</v>
      </c>
      <c r="AB84" s="247">
        <f>SUM($B$83:AB83)</f>
        <v>-377947175.84033543</v>
      </c>
      <c r="AC84" s="247">
        <f>SUM($B$83:AC83)</f>
        <v>-389531068.34835315</v>
      </c>
      <c r="AD84" s="247">
        <f>SUM($B$83:AD83)</f>
        <v>-401752074.94431186</v>
      </c>
      <c r="AE84" s="247">
        <f>SUM($B$83:AE83)</f>
        <v>-414645236.90304828</v>
      </c>
      <c r="AF84" s="247">
        <f>SUM($B$83:AF83)</f>
        <v>-428247522.76951522</v>
      </c>
      <c r="AG84" s="247">
        <f>SUM($B$83:AG83)</f>
        <v>-442597934.35863781</v>
      </c>
      <c r="AH84" s="247">
        <f>SUM($B$83:AH83)</f>
        <v>-457737618.58516216</v>
      </c>
      <c r="AI84" s="247">
        <f>SUM($B$83:AI83)</f>
        <v>-473709985.44414532</v>
      </c>
      <c r="AJ84" s="247">
        <f>SUM($B$83:AJ83)</f>
        <v>-490560832.48037261</v>
      </c>
      <c r="AK84" s="247">
        <f>SUM($B$83:AK83)</f>
        <v>-508338476.1035924</v>
      </c>
      <c r="AL84" s="247">
        <f>SUM($B$83:AL83)</f>
        <v>-527093890.12608927</v>
      </c>
      <c r="AM84" s="247">
        <f>SUM($B$83:AM83)</f>
        <v>-546880851.91982341</v>
      </c>
      <c r="AN84" s="247">
        <f>SUM($B$83:AN83)</f>
        <v>-567756096.61221302</v>
      </c>
      <c r="AO84" s="247">
        <f>SUM($B$83:AO83)</f>
        <v>-589779479.76268399</v>
      </c>
      <c r="AP84" s="247">
        <f>SUM($B$83:AP83)</f>
        <v>-613014148.98643088</v>
      </c>
    </row>
    <row r="85" spans="1:45" x14ac:dyDescent="0.2">
      <c r="A85" s="248" t="s">
        <v>560</v>
      </c>
      <c r="B85" s="257">
        <f t="shared" ref="B85:AP85" si="29">1/POWER((1+$B$44),B73)</f>
        <v>0.43207415462612664</v>
      </c>
      <c r="C85" s="257">
        <f t="shared" si="29"/>
        <v>0.35856776317520883</v>
      </c>
      <c r="D85" s="257">
        <f t="shared" si="29"/>
        <v>0.29756660844415667</v>
      </c>
      <c r="E85" s="257">
        <f t="shared" si="29"/>
        <v>0.24694324352212174</v>
      </c>
      <c r="F85" s="257">
        <f t="shared" si="29"/>
        <v>0.20493215230051592</v>
      </c>
      <c r="G85" s="257">
        <f t="shared" si="29"/>
        <v>0.1700681761830008</v>
      </c>
      <c r="H85" s="257">
        <f t="shared" si="29"/>
        <v>0.14113541591950271</v>
      </c>
      <c r="I85" s="257">
        <f t="shared" si="29"/>
        <v>0.11712482648921385</v>
      </c>
      <c r="J85" s="257">
        <f t="shared" si="29"/>
        <v>9.719902613212765E-2</v>
      </c>
      <c r="K85" s="257">
        <f t="shared" si="29"/>
        <v>8.0663092225832109E-2</v>
      </c>
      <c r="L85" s="257">
        <f t="shared" si="29"/>
        <v>6.6940325498615838E-2</v>
      </c>
      <c r="M85" s="257">
        <f t="shared" si="29"/>
        <v>5.5552137343249659E-2</v>
      </c>
      <c r="N85" s="257">
        <f t="shared" si="29"/>
        <v>4.6101358791078552E-2</v>
      </c>
      <c r="O85" s="257">
        <f t="shared" si="29"/>
        <v>3.825838903823945E-2</v>
      </c>
      <c r="P85" s="257">
        <f t="shared" si="29"/>
        <v>3.174970044667174E-2</v>
      </c>
      <c r="Q85" s="257">
        <f t="shared" si="29"/>
        <v>2.6348299125868668E-2</v>
      </c>
      <c r="R85" s="257">
        <f t="shared" si="29"/>
        <v>2.1865808403210511E-2</v>
      </c>
      <c r="S85" s="257">
        <f t="shared" si="29"/>
        <v>1.814589908980126E-2</v>
      </c>
      <c r="T85" s="257">
        <f t="shared" si="29"/>
        <v>1.5058837418922204E-2</v>
      </c>
      <c r="U85" s="257">
        <f t="shared" si="29"/>
        <v>1.2496960513628384E-2</v>
      </c>
      <c r="V85" s="257">
        <f t="shared" si="29"/>
        <v>1.0370921588073345E-2</v>
      </c>
      <c r="W85" s="257">
        <f t="shared" si="29"/>
        <v>8.6065739320110735E-3</v>
      </c>
      <c r="X85" s="257">
        <f t="shared" si="29"/>
        <v>7.1423850058183183E-3</v>
      </c>
      <c r="Y85" s="257">
        <f t="shared" si="29"/>
        <v>5.9272904612600145E-3</v>
      </c>
      <c r="Z85" s="257">
        <f t="shared" si="29"/>
        <v>4.9189132458589318E-3</v>
      </c>
      <c r="AA85" s="257">
        <f t="shared" si="29"/>
        <v>4.082085681210732E-3</v>
      </c>
      <c r="AB85" s="257">
        <f t="shared" si="29"/>
        <v>3.3876229719591129E-3</v>
      </c>
      <c r="AC85" s="257">
        <f t="shared" si="29"/>
        <v>2.8113053709204251E-3</v>
      </c>
      <c r="AD85" s="257">
        <f t="shared" si="29"/>
        <v>2.3330335028385286E-3</v>
      </c>
      <c r="AE85" s="257">
        <f t="shared" si="29"/>
        <v>1.9361273882477412E-3</v>
      </c>
      <c r="AF85" s="257">
        <f t="shared" si="29"/>
        <v>1.6067447205375444E-3</v>
      </c>
      <c r="AG85" s="257">
        <f t="shared" si="29"/>
        <v>1.3333981083299121E-3</v>
      </c>
      <c r="AH85" s="257">
        <f t="shared" si="29"/>
        <v>1.1065544467468149E-3</v>
      </c>
      <c r="AI85" s="257">
        <f t="shared" si="29"/>
        <v>9.1830244543304122E-4</v>
      </c>
      <c r="AJ85" s="257">
        <f t="shared" si="29"/>
        <v>7.6207671820169396E-4</v>
      </c>
      <c r="AK85" s="257">
        <f t="shared" si="29"/>
        <v>6.3242881178563804E-4</v>
      </c>
      <c r="AL85" s="257">
        <f t="shared" si="29"/>
        <v>5.2483718820384888E-4</v>
      </c>
      <c r="AM85" s="257">
        <f t="shared" si="29"/>
        <v>4.3554953377912764E-4</v>
      </c>
      <c r="AN85" s="257">
        <f t="shared" si="29"/>
        <v>3.6145189525238806E-4</v>
      </c>
      <c r="AO85" s="257">
        <f t="shared" si="29"/>
        <v>2.9996007904762516E-4</v>
      </c>
      <c r="AP85" s="257">
        <f t="shared" si="29"/>
        <v>2.4892952618060153E-4</v>
      </c>
    </row>
    <row r="86" spans="1:45" ht="28.5" x14ac:dyDescent="0.2">
      <c r="A86" s="246" t="s">
        <v>311</v>
      </c>
      <c r="B86" s="247">
        <f>B83*B85</f>
        <v>-94919043.035883397</v>
      </c>
      <c r="C86" s="247">
        <f>C83*C85</f>
        <v>-1032432.8402118653</v>
      </c>
      <c r="D86" s="247">
        <f t="shared" ref="D86:AO86" si="30">D83*D85</f>
        <v>-903914.22939710785</v>
      </c>
      <c r="E86" s="247">
        <f t="shared" si="30"/>
        <v>-791393.78590369341</v>
      </c>
      <c r="F86" s="247">
        <f t="shared" si="30"/>
        <v>-692880.03662107536</v>
      </c>
      <c r="G86" s="247">
        <f t="shared" si="30"/>
        <v>-606629.40965579683</v>
      </c>
      <c r="H86" s="247">
        <f t="shared" si="30"/>
        <v>-531115.37525880965</v>
      </c>
      <c r="I86" s="247">
        <f t="shared" si="30"/>
        <v>-465001.42813115648</v>
      </c>
      <c r="J86" s="247">
        <f t="shared" si="30"/>
        <v>-407117.43292810774</v>
      </c>
      <c r="K86" s="247">
        <f t="shared" si="30"/>
        <v>-356438.91430635256</v>
      </c>
      <c r="L86" s="247">
        <f t="shared" si="30"/>
        <v>-312068.92497361067</v>
      </c>
      <c r="M86" s="247">
        <f t="shared" si="30"/>
        <v>-273222.17082751781</v>
      </c>
      <c r="N86" s="247">
        <f t="shared" si="30"/>
        <v>-239211.11221828379</v>
      </c>
      <c r="O86" s="247">
        <f t="shared" si="30"/>
        <v>-209433.79534463806</v>
      </c>
      <c r="P86" s="247">
        <f t="shared" si="30"/>
        <v>-183363.19841377059</v>
      </c>
      <c r="Q86" s="247">
        <f t="shared" si="30"/>
        <v>-160537.90400541725</v>
      </c>
      <c r="R86" s="247">
        <f t="shared" si="30"/>
        <v>-140553.9325524607</v>
      </c>
      <c r="S86" s="247">
        <f t="shared" si="30"/>
        <v>-123057.59240070212</v>
      </c>
      <c r="T86" s="247">
        <f t="shared" si="30"/>
        <v>-107739.21990268932</v>
      </c>
      <c r="U86" s="247">
        <f t="shared" si="30"/>
        <v>-94327.698752976998</v>
      </c>
      <c r="V86" s="247">
        <f t="shared" si="30"/>
        <v>-82585.66156380967</v>
      </c>
      <c r="W86" s="247">
        <f t="shared" si="30"/>
        <v>-72305.28875503673</v>
      </c>
      <c r="X86" s="247">
        <f t="shared" si="30"/>
        <v>-63304.630403787363</v>
      </c>
      <c r="Y86" s="247">
        <f t="shared" si="30"/>
        <v>-55424.385955183061</v>
      </c>
      <c r="Z86" s="247">
        <f t="shared" si="30"/>
        <v>-48525.084798936208</v>
      </c>
      <c r="AA86" s="247">
        <f t="shared" si="30"/>
        <v>-42484.617811516779</v>
      </c>
      <c r="AB86" s="247">
        <f t="shared" si="30"/>
        <v>-37196.076175228351</v>
      </c>
      <c r="AC86" s="247">
        <f t="shared" si="30"/>
        <v>-32565.859223955118</v>
      </c>
      <c r="AD86" s="247">
        <f t="shared" si="30"/>
        <v>-28512.017826782303</v>
      </c>
      <c r="AE86" s="247">
        <f t="shared" si="30"/>
        <v>-24962.80398942349</v>
      </c>
      <c r="AF86" s="247">
        <f t="shared" si="30"/>
        <v>-21855.401003188206</v>
      </c>
      <c r="AG86" s="247">
        <f t="shared" si="30"/>
        <v>-19134.811666691741</v>
      </c>
      <c r="AH86" s="247">
        <f t="shared" si="30"/>
        <v>-16752.88490320315</v>
      </c>
      <c r="AI86" s="247">
        <f t="shared" si="30"/>
        <v>-14667.463545957926</v>
      </c>
      <c r="AJ86" s="247">
        <f t="shared" si="30"/>
        <v>-12841.638208286811</v>
      </c>
      <c r="AK86" s="247">
        <f t="shared" si="30"/>
        <v>-11243.094032981411</v>
      </c>
      <c r="AL86" s="247">
        <f t="shared" si="30"/>
        <v>-9843.5387591662893</v>
      </c>
      <c r="AM86" s="247">
        <f t="shared" si="30"/>
        <v>-8618.2019841663332</v>
      </c>
      <c r="AN86" s="247">
        <f t="shared" si="30"/>
        <v>-7545.3967579215632</v>
      </c>
      <c r="AO86" s="247">
        <f t="shared" si="30"/>
        <v>-6606.1357507114108</v>
      </c>
      <c r="AP86" s="247">
        <f>AP83*AP85</f>
        <v>-5783.79520083032</v>
      </c>
    </row>
    <row r="87" spans="1:45" ht="14.25" x14ac:dyDescent="0.2">
      <c r="A87" s="246" t="s">
        <v>310</v>
      </c>
      <c r="B87" s="247">
        <f>SUM($B$86:B86)</f>
        <v>-94919043.035883397</v>
      </c>
      <c r="C87" s="247">
        <f>SUM($B$86:C86)</f>
        <v>-95951475.876095265</v>
      </c>
      <c r="D87" s="247">
        <f>SUM($B$86:D86)</f>
        <v>-96855390.105492368</v>
      </c>
      <c r="E87" s="247">
        <f>SUM($B$86:E86)</f>
        <v>-97646783.891396061</v>
      </c>
      <c r="F87" s="247">
        <f>SUM($B$86:F86)</f>
        <v>-98339663.928017139</v>
      </c>
      <c r="G87" s="247">
        <f>SUM($B$86:G86)</f>
        <v>-98946293.337672934</v>
      </c>
      <c r="H87" s="247">
        <f>SUM($B$86:H86)</f>
        <v>-99477408.712931737</v>
      </c>
      <c r="I87" s="247">
        <f>SUM($B$86:I86)</f>
        <v>-99942410.1410629</v>
      </c>
      <c r="J87" s="247">
        <f>SUM($B$86:J86)</f>
        <v>-100349527.57399102</v>
      </c>
      <c r="K87" s="247">
        <f>SUM($B$86:K86)</f>
        <v>-100705966.48829737</v>
      </c>
      <c r="L87" s="247">
        <f>SUM($B$86:L86)</f>
        <v>-101018035.41327098</v>
      </c>
      <c r="M87" s="247">
        <f>SUM($B$86:M86)</f>
        <v>-101291257.5840985</v>
      </c>
      <c r="N87" s="247">
        <f>SUM($B$86:N86)</f>
        <v>-101530468.69631679</v>
      </c>
      <c r="O87" s="247">
        <f>SUM($B$86:O86)</f>
        <v>-101739902.49166143</v>
      </c>
      <c r="P87" s="247">
        <f>SUM($B$86:P86)</f>
        <v>-101923265.6900752</v>
      </c>
      <c r="Q87" s="247">
        <f>SUM($B$86:Q86)</f>
        <v>-102083803.59408063</v>
      </c>
      <c r="R87" s="247">
        <f>SUM($B$86:R86)</f>
        <v>-102224357.52663308</v>
      </c>
      <c r="S87" s="247">
        <f>SUM($B$86:S86)</f>
        <v>-102347415.11903378</v>
      </c>
      <c r="T87" s="247">
        <f>SUM($B$86:T86)</f>
        <v>-102455154.33893648</v>
      </c>
      <c r="U87" s="247">
        <f>SUM($B$86:U86)</f>
        <v>-102549482.03768946</v>
      </c>
      <c r="V87" s="247">
        <f>SUM($B$86:V86)</f>
        <v>-102632067.69925328</v>
      </c>
      <c r="W87" s="247">
        <f>SUM($B$86:W86)</f>
        <v>-102704372.98800831</v>
      </c>
      <c r="X87" s="247">
        <f>SUM($B$86:X86)</f>
        <v>-102767677.61841209</v>
      </c>
      <c r="Y87" s="247">
        <f>SUM($B$86:Y86)</f>
        <v>-102823102.00436728</v>
      </c>
      <c r="Z87" s="247">
        <f>SUM($B$86:Z86)</f>
        <v>-102871627.08916621</v>
      </c>
      <c r="AA87" s="247">
        <f>SUM($B$86:AA86)</f>
        <v>-102914111.70697773</v>
      </c>
      <c r="AB87" s="247">
        <f>SUM($B$86:AB86)</f>
        <v>-102951307.78315295</v>
      </c>
      <c r="AC87" s="247">
        <f>SUM($B$86:AC86)</f>
        <v>-102983873.64237691</v>
      </c>
      <c r="AD87" s="247">
        <f>SUM($B$86:AD86)</f>
        <v>-103012385.6602037</v>
      </c>
      <c r="AE87" s="247">
        <f>SUM($B$86:AE86)</f>
        <v>-103037348.46419312</v>
      </c>
      <c r="AF87" s="247">
        <f>SUM($B$86:AF86)</f>
        <v>-103059203.8651963</v>
      </c>
      <c r="AG87" s="247">
        <f>SUM($B$86:AG86)</f>
        <v>-103078338.676863</v>
      </c>
      <c r="AH87" s="247">
        <f>SUM($B$86:AH86)</f>
        <v>-103095091.56176621</v>
      </c>
      <c r="AI87" s="247">
        <f>SUM($B$86:AI86)</f>
        <v>-103109759.02531217</v>
      </c>
      <c r="AJ87" s="247">
        <f>SUM($B$86:AJ86)</f>
        <v>-103122600.66352046</v>
      </c>
      <c r="AK87" s="247">
        <f>SUM($B$86:AK86)</f>
        <v>-103133843.75755344</v>
      </c>
      <c r="AL87" s="247">
        <f>SUM($B$86:AL86)</f>
        <v>-103143687.29631262</v>
      </c>
      <c r="AM87" s="247">
        <f>SUM($B$86:AM86)</f>
        <v>-103152305.49829678</v>
      </c>
      <c r="AN87" s="247">
        <f>SUM($B$86:AN86)</f>
        <v>-103159850.8950547</v>
      </c>
      <c r="AO87" s="247">
        <f>SUM($B$86:AO86)</f>
        <v>-103166457.03080541</v>
      </c>
      <c r="AP87" s="247">
        <f>SUM($B$86:AP86)</f>
        <v>-103172240.82600623</v>
      </c>
    </row>
    <row r="88" spans="1:45" ht="14.25" x14ac:dyDescent="0.2">
      <c r="A88" s="246" t="s">
        <v>309</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5" ht="14.25" x14ac:dyDescent="0.2">
      <c r="A89" s="246" t="s">
        <v>308</v>
      </c>
      <c r="B89" s="259">
        <f>IF(AND(B84&gt;0,A84&lt;0),(B74-(B84/(B84-A84))),0)</f>
        <v>0</v>
      </c>
      <c r="C89" s="259">
        <f t="shared" ref="C89:AP89" si="31">IF(AND(C84&gt;0,B84&lt;0),(C74-(C84/(C84-B84))),0)</f>
        <v>0</v>
      </c>
      <c r="D89" s="259">
        <f t="shared" si="31"/>
        <v>0</v>
      </c>
      <c r="E89" s="259">
        <f t="shared" si="31"/>
        <v>0</v>
      </c>
      <c r="F89" s="259">
        <f t="shared" si="31"/>
        <v>0</v>
      </c>
      <c r="G89" s="259">
        <f t="shared" si="31"/>
        <v>0</v>
      </c>
      <c r="H89" s="259">
        <f>IF(AND(H84&gt;0,G84&lt;0),(H74-(H84/(H84-G84))),0)</f>
        <v>0</v>
      </c>
      <c r="I89" s="259">
        <f t="shared" si="31"/>
        <v>0</v>
      </c>
      <c r="J89" s="259">
        <f t="shared" si="31"/>
        <v>0</v>
      </c>
      <c r="K89" s="259">
        <f t="shared" si="31"/>
        <v>0</v>
      </c>
      <c r="L89" s="259">
        <f t="shared" si="31"/>
        <v>0</v>
      </c>
      <c r="M89" s="259">
        <f t="shared" si="31"/>
        <v>0</v>
      </c>
      <c r="N89" s="259">
        <f t="shared" si="31"/>
        <v>0</v>
      </c>
      <c r="O89" s="259">
        <f t="shared" si="31"/>
        <v>0</v>
      </c>
      <c r="P89" s="259">
        <f t="shared" si="31"/>
        <v>0</v>
      </c>
      <c r="Q89" s="259">
        <f t="shared" si="31"/>
        <v>0</v>
      </c>
      <c r="R89" s="259">
        <f t="shared" si="31"/>
        <v>0</v>
      </c>
      <c r="S89" s="259">
        <f t="shared" si="31"/>
        <v>0</v>
      </c>
      <c r="T89" s="259">
        <f t="shared" si="31"/>
        <v>0</v>
      </c>
      <c r="U89" s="259">
        <f t="shared" si="31"/>
        <v>0</v>
      </c>
      <c r="V89" s="259">
        <f t="shared" si="31"/>
        <v>0</v>
      </c>
      <c r="W89" s="259">
        <f t="shared" si="31"/>
        <v>0</v>
      </c>
      <c r="X89" s="259">
        <f t="shared" si="31"/>
        <v>0</v>
      </c>
      <c r="Y89" s="259">
        <f t="shared" si="31"/>
        <v>0</v>
      </c>
      <c r="Z89" s="259">
        <f t="shared" si="31"/>
        <v>0</v>
      </c>
      <c r="AA89" s="259">
        <f t="shared" si="31"/>
        <v>0</v>
      </c>
      <c r="AB89" s="259">
        <f t="shared" si="31"/>
        <v>0</v>
      </c>
      <c r="AC89" s="259">
        <f t="shared" si="31"/>
        <v>0</v>
      </c>
      <c r="AD89" s="259">
        <f t="shared" si="31"/>
        <v>0</v>
      </c>
      <c r="AE89" s="259">
        <f t="shared" si="31"/>
        <v>0</v>
      </c>
      <c r="AF89" s="259">
        <f t="shared" si="31"/>
        <v>0</v>
      </c>
      <c r="AG89" s="259">
        <f t="shared" si="31"/>
        <v>0</v>
      </c>
      <c r="AH89" s="259">
        <f t="shared" si="31"/>
        <v>0</v>
      </c>
      <c r="AI89" s="259">
        <f t="shared" si="31"/>
        <v>0</v>
      </c>
      <c r="AJ89" s="259">
        <f t="shared" si="31"/>
        <v>0</v>
      </c>
      <c r="AK89" s="259">
        <f t="shared" si="31"/>
        <v>0</v>
      </c>
      <c r="AL89" s="259">
        <f t="shared" si="31"/>
        <v>0</v>
      </c>
      <c r="AM89" s="259">
        <f t="shared" si="31"/>
        <v>0</v>
      </c>
      <c r="AN89" s="259">
        <f t="shared" si="31"/>
        <v>0</v>
      </c>
      <c r="AO89" s="259">
        <f t="shared" si="31"/>
        <v>0</v>
      </c>
      <c r="AP89" s="259">
        <f t="shared" si="31"/>
        <v>0</v>
      </c>
    </row>
    <row r="90" spans="1:45" ht="15" thickBot="1" x14ac:dyDescent="0.25">
      <c r="A90" s="260" t="s">
        <v>307</v>
      </c>
      <c r="B90" s="261">
        <f t="shared" ref="B90:AP90" si="32">IF(AND(B87&gt;0,A87&lt;0),(B74-(B87/(B87-A87))),0)</f>
        <v>0</v>
      </c>
      <c r="C90" s="261">
        <f t="shared" si="32"/>
        <v>0</v>
      </c>
      <c r="D90" s="261">
        <f t="shared" si="32"/>
        <v>0</v>
      </c>
      <c r="E90" s="261">
        <f t="shared" si="32"/>
        <v>0</v>
      </c>
      <c r="F90" s="261">
        <f t="shared" si="32"/>
        <v>0</v>
      </c>
      <c r="G90" s="261">
        <f t="shared" si="32"/>
        <v>0</v>
      </c>
      <c r="H90" s="261">
        <f t="shared" si="32"/>
        <v>0</v>
      </c>
      <c r="I90" s="261">
        <f t="shared" si="32"/>
        <v>0</v>
      </c>
      <c r="J90" s="261">
        <f t="shared" si="32"/>
        <v>0</v>
      </c>
      <c r="K90" s="261">
        <f t="shared" si="32"/>
        <v>0</v>
      </c>
      <c r="L90" s="261">
        <f t="shared" si="32"/>
        <v>0</v>
      </c>
      <c r="M90" s="261">
        <f t="shared" si="32"/>
        <v>0</v>
      </c>
      <c r="N90" s="261">
        <f t="shared" si="32"/>
        <v>0</v>
      </c>
      <c r="O90" s="261">
        <f t="shared" si="32"/>
        <v>0</v>
      </c>
      <c r="P90" s="261">
        <f t="shared" si="32"/>
        <v>0</v>
      </c>
      <c r="Q90" s="261">
        <f t="shared" si="32"/>
        <v>0</v>
      </c>
      <c r="R90" s="261">
        <f t="shared" si="32"/>
        <v>0</v>
      </c>
      <c r="S90" s="261">
        <f t="shared" si="32"/>
        <v>0</v>
      </c>
      <c r="T90" s="261">
        <f t="shared" si="32"/>
        <v>0</v>
      </c>
      <c r="U90" s="261">
        <f t="shared" si="32"/>
        <v>0</v>
      </c>
      <c r="V90" s="261">
        <f t="shared" si="32"/>
        <v>0</v>
      </c>
      <c r="W90" s="261">
        <f t="shared" si="32"/>
        <v>0</v>
      </c>
      <c r="X90" s="261">
        <f t="shared" si="32"/>
        <v>0</v>
      </c>
      <c r="Y90" s="261">
        <f t="shared" si="32"/>
        <v>0</v>
      </c>
      <c r="Z90" s="261">
        <f t="shared" si="32"/>
        <v>0</v>
      </c>
      <c r="AA90" s="261">
        <f t="shared" si="32"/>
        <v>0</v>
      </c>
      <c r="AB90" s="261">
        <f t="shared" si="32"/>
        <v>0</v>
      </c>
      <c r="AC90" s="261">
        <f t="shared" si="32"/>
        <v>0</v>
      </c>
      <c r="AD90" s="261">
        <f t="shared" si="32"/>
        <v>0</v>
      </c>
      <c r="AE90" s="261">
        <f t="shared" si="32"/>
        <v>0</v>
      </c>
      <c r="AF90" s="261">
        <f t="shared" si="32"/>
        <v>0</v>
      </c>
      <c r="AG90" s="261">
        <f t="shared" si="32"/>
        <v>0</v>
      </c>
      <c r="AH90" s="261">
        <f t="shared" si="32"/>
        <v>0</v>
      </c>
      <c r="AI90" s="261">
        <f t="shared" si="32"/>
        <v>0</v>
      </c>
      <c r="AJ90" s="261">
        <f t="shared" si="32"/>
        <v>0</v>
      </c>
      <c r="AK90" s="261">
        <f t="shared" si="32"/>
        <v>0</v>
      </c>
      <c r="AL90" s="261">
        <f t="shared" si="32"/>
        <v>0</v>
      </c>
      <c r="AM90" s="261">
        <f t="shared" si="32"/>
        <v>0</v>
      </c>
      <c r="AN90" s="261">
        <f t="shared" si="32"/>
        <v>0</v>
      </c>
      <c r="AO90" s="261">
        <f t="shared" si="32"/>
        <v>0</v>
      </c>
      <c r="AP90" s="261">
        <f t="shared" si="32"/>
        <v>0</v>
      </c>
    </row>
    <row r="91" spans="1:45" s="232" customFormat="1" x14ac:dyDescent="0.2">
      <c r="A91" s="206"/>
      <c r="B91" s="262">
        <v>2020</v>
      </c>
      <c r="C91" s="262">
        <f>B91+1</f>
        <v>2021</v>
      </c>
      <c r="D91" s="191">
        <f t="shared" ref="D91:AP91" si="33">C91+1</f>
        <v>2022</v>
      </c>
      <c r="E91" s="191">
        <f t="shared" si="33"/>
        <v>2023</v>
      </c>
      <c r="F91" s="191">
        <f t="shared" si="33"/>
        <v>2024</v>
      </c>
      <c r="G91" s="191">
        <f t="shared" si="33"/>
        <v>2025</v>
      </c>
      <c r="H91" s="191">
        <f t="shared" si="33"/>
        <v>2026</v>
      </c>
      <c r="I91" s="191">
        <f t="shared" si="33"/>
        <v>2027</v>
      </c>
      <c r="J91" s="191">
        <f t="shared" si="33"/>
        <v>2028</v>
      </c>
      <c r="K91" s="191">
        <f t="shared" si="33"/>
        <v>2029</v>
      </c>
      <c r="L91" s="191">
        <f t="shared" si="33"/>
        <v>2030</v>
      </c>
      <c r="M91" s="191">
        <f t="shared" si="33"/>
        <v>2031</v>
      </c>
      <c r="N91" s="191">
        <f t="shared" si="33"/>
        <v>2032</v>
      </c>
      <c r="O91" s="191">
        <f t="shared" si="33"/>
        <v>2033</v>
      </c>
      <c r="P91" s="191">
        <f t="shared" si="33"/>
        <v>2034</v>
      </c>
      <c r="Q91" s="191">
        <f t="shared" si="33"/>
        <v>2035</v>
      </c>
      <c r="R91" s="191">
        <f t="shared" si="33"/>
        <v>2036</v>
      </c>
      <c r="S91" s="191">
        <f t="shared" si="33"/>
        <v>2037</v>
      </c>
      <c r="T91" s="191">
        <f t="shared" si="33"/>
        <v>2038</v>
      </c>
      <c r="U91" s="191">
        <f t="shared" si="33"/>
        <v>2039</v>
      </c>
      <c r="V91" s="191">
        <f t="shared" si="33"/>
        <v>2040</v>
      </c>
      <c r="W91" s="191">
        <f t="shared" si="33"/>
        <v>2041</v>
      </c>
      <c r="X91" s="191">
        <f t="shared" si="33"/>
        <v>2042</v>
      </c>
      <c r="Y91" s="191">
        <f t="shared" si="33"/>
        <v>2043</v>
      </c>
      <c r="Z91" s="191">
        <f t="shared" si="33"/>
        <v>2044</v>
      </c>
      <c r="AA91" s="191">
        <f t="shared" si="33"/>
        <v>2045</v>
      </c>
      <c r="AB91" s="191">
        <f t="shared" si="33"/>
        <v>2046</v>
      </c>
      <c r="AC91" s="191">
        <f t="shared" si="33"/>
        <v>2047</v>
      </c>
      <c r="AD91" s="191">
        <f t="shared" si="33"/>
        <v>2048</v>
      </c>
      <c r="AE91" s="191">
        <f t="shared" si="33"/>
        <v>2049</v>
      </c>
      <c r="AF91" s="191">
        <f t="shared" si="33"/>
        <v>2050</v>
      </c>
      <c r="AG91" s="191">
        <f t="shared" si="33"/>
        <v>2051</v>
      </c>
      <c r="AH91" s="191">
        <f t="shared" si="33"/>
        <v>2052</v>
      </c>
      <c r="AI91" s="191">
        <f t="shared" si="33"/>
        <v>2053</v>
      </c>
      <c r="AJ91" s="191">
        <f t="shared" si="33"/>
        <v>2054</v>
      </c>
      <c r="AK91" s="191">
        <f t="shared" si="33"/>
        <v>2055</v>
      </c>
      <c r="AL91" s="191">
        <f t="shared" si="33"/>
        <v>2056</v>
      </c>
      <c r="AM91" s="191">
        <f t="shared" si="33"/>
        <v>2057</v>
      </c>
      <c r="AN91" s="191">
        <f t="shared" si="33"/>
        <v>2058</v>
      </c>
      <c r="AO91" s="191">
        <f t="shared" si="33"/>
        <v>2059</v>
      </c>
      <c r="AP91" s="191">
        <f t="shared" si="33"/>
        <v>2060</v>
      </c>
      <c r="AQ91" s="192"/>
      <c r="AR91" s="192"/>
      <c r="AS91" s="192"/>
    </row>
    <row r="92" spans="1:45" ht="15.6" customHeight="1" x14ac:dyDescent="0.2">
      <c r="A92" s="263" t="s">
        <v>306</v>
      </c>
      <c r="B92" s="134"/>
      <c r="C92" s="134"/>
      <c r="D92" s="134"/>
      <c r="E92" s="134"/>
      <c r="F92" s="134"/>
      <c r="G92" s="134"/>
      <c r="H92" s="134"/>
      <c r="I92" s="134"/>
      <c r="J92" s="134"/>
      <c r="K92" s="134"/>
      <c r="L92" s="264">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305</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304</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303</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302</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9" t="s">
        <v>561</v>
      </c>
      <c r="B97" s="419"/>
      <c r="C97" s="419"/>
      <c r="D97" s="419"/>
      <c r="E97" s="419"/>
      <c r="F97" s="419"/>
      <c r="G97" s="419"/>
      <c r="H97" s="419"/>
      <c r="I97" s="419"/>
      <c r="J97" s="419"/>
      <c r="K97" s="419"/>
      <c r="L97" s="419"/>
      <c r="M97" s="250"/>
      <c r="N97" s="250"/>
      <c r="O97" s="250"/>
      <c r="P97" s="250"/>
      <c r="Q97" s="250"/>
      <c r="R97" s="250"/>
      <c r="S97" s="250"/>
      <c r="T97" s="250"/>
      <c r="U97" s="250"/>
      <c r="V97" s="250"/>
      <c r="W97" s="250"/>
      <c r="X97" s="250"/>
      <c r="Y97" s="250"/>
      <c r="Z97" s="250"/>
      <c r="AA97" s="250"/>
      <c r="AB97" s="250"/>
      <c r="AC97" s="250"/>
      <c r="AD97" s="250"/>
      <c r="AE97" s="250"/>
      <c r="AF97" s="250"/>
      <c r="AG97" s="250"/>
      <c r="AH97" s="250"/>
      <c r="AI97" s="250"/>
      <c r="AJ97" s="250"/>
      <c r="AK97" s="250"/>
      <c r="AL97" s="250"/>
      <c r="AM97" s="250"/>
      <c r="AN97" s="250"/>
      <c r="AO97" s="250"/>
      <c r="AP97" s="250"/>
    </row>
    <row r="98" spans="1:71" x14ac:dyDescent="0.2">
      <c r="C98" s="265"/>
    </row>
    <row r="99" spans="1:71" s="271" customFormat="1" ht="16.5" hidden="1" thickTop="1" x14ac:dyDescent="0.2">
      <c r="A99" s="266" t="s">
        <v>562</v>
      </c>
      <c r="B99" s="267">
        <f>B81*B85</f>
        <v>-80439866.979562193</v>
      </c>
      <c r="C99" s="268">
        <f>C81*C85</f>
        <v>0</v>
      </c>
      <c r="D99" s="268">
        <f t="shared" ref="D99:AP99" si="34">D81*D85</f>
        <v>0</v>
      </c>
      <c r="E99" s="268">
        <f t="shared" si="34"/>
        <v>0</v>
      </c>
      <c r="F99" s="268">
        <f t="shared" si="34"/>
        <v>0</v>
      </c>
      <c r="G99" s="268">
        <f t="shared" si="34"/>
        <v>0</v>
      </c>
      <c r="H99" s="268">
        <f t="shared" si="34"/>
        <v>0</v>
      </c>
      <c r="I99" s="268">
        <f t="shared" si="34"/>
        <v>0</v>
      </c>
      <c r="J99" s="268">
        <f>J81*J85</f>
        <v>0</v>
      </c>
      <c r="K99" s="268">
        <f t="shared" si="34"/>
        <v>0</v>
      </c>
      <c r="L99" s="268">
        <f>L81*L85</f>
        <v>0</v>
      </c>
      <c r="M99" s="268">
        <f t="shared" si="34"/>
        <v>0</v>
      </c>
      <c r="N99" s="268">
        <f t="shared" si="34"/>
        <v>0</v>
      </c>
      <c r="O99" s="268">
        <f t="shared" si="34"/>
        <v>0</v>
      </c>
      <c r="P99" s="268">
        <f t="shared" si="34"/>
        <v>0</v>
      </c>
      <c r="Q99" s="268">
        <f t="shared" si="34"/>
        <v>0</v>
      </c>
      <c r="R99" s="268">
        <f t="shared" si="34"/>
        <v>0</v>
      </c>
      <c r="S99" s="268">
        <f t="shared" si="34"/>
        <v>0</v>
      </c>
      <c r="T99" s="268">
        <f t="shared" si="34"/>
        <v>0</v>
      </c>
      <c r="U99" s="268">
        <f t="shared" si="34"/>
        <v>0</v>
      </c>
      <c r="V99" s="268">
        <f t="shared" si="34"/>
        <v>0</v>
      </c>
      <c r="W99" s="268">
        <f t="shared" si="34"/>
        <v>0</v>
      </c>
      <c r="X99" s="268">
        <f t="shared" si="34"/>
        <v>0</v>
      </c>
      <c r="Y99" s="268">
        <f t="shared" si="34"/>
        <v>0</v>
      </c>
      <c r="Z99" s="268">
        <f t="shared" si="34"/>
        <v>0</v>
      </c>
      <c r="AA99" s="268">
        <f t="shared" si="34"/>
        <v>0</v>
      </c>
      <c r="AB99" s="268">
        <f t="shared" si="34"/>
        <v>0</v>
      </c>
      <c r="AC99" s="268">
        <f t="shared" si="34"/>
        <v>0</v>
      </c>
      <c r="AD99" s="268">
        <f t="shared" si="34"/>
        <v>0</v>
      </c>
      <c r="AE99" s="268">
        <f t="shared" si="34"/>
        <v>0</v>
      </c>
      <c r="AF99" s="268">
        <f t="shared" si="34"/>
        <v>0</v>
      </c>
      <c r="AG99" s="268">
        <f t="shared" si="34"/>
        <v>0</v>
      </c>
      <c r="AH99" s="268">
        <f t="shared" si="34"/>
        <v>0</v>
      </c>
      <c r="AI99" s="268">
        <f t="shared" si="34"/>
        <v>0</v>
      </c>
      <c r="AJ99" s="268">
        <f t="shared" si="34"/>
        <v>0</v>
      </c>
      <c r="AK99" s="268">
        <f t="shared" si="34"/>
        <v>0</v>
      </c>
      <c r="AL99" s="268">
        <f t="shared" si="34"/>
        <v>0</v>
      </c>
      <c r="AM99" s="268">
        <f t="shared" si="34"/>
        <v>0</v>
      </c>
      <c r="AN99" s="268">
        <f t="shared" si="34"/>
        <v>0</v>
      </c>
      <c r="AO99" s="268">
        <f t="shared" si="34"/>
        <v>0</v>
      </c>
      <c r="AP99" s="268">
        <f t="shared" si="34"/>
        <v>0</v>
      </c>
      <c r="AQ99" s="269">
        <f>SUM(B99:AP99)</f>
        <v>-80439866.979562193</v>
      </c>
      <c r="AR99" s="270"/>
      <c r="AS99" s="270"/>
    </row>
    <row r="100" spans="1:71" s="274" customFormat="1" hidden="1" x14ac:dyDescent="0.2">
      <c r="A100" s="272">
        <f>AQ99</f>
        <v>-80439866.979562193</v>
      </c>
      <c r="B100" s="273"/>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92"/>
      <c r="AR100" s="192"/>
      <c r="AS100" s="192"/>
    </row>
    <row r="101" spans="1:71" s="274" customFormat="1" hidden="1" x14ac:dyDescent="0.2">
      <c r="A101" s="272">
        <f>AP87</f>
        <v>-103172240.82600623</v>
      </c>
      <c r="B101" s="273"/>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92"/>
      <c r="AR101" s="192"/>
      <c r="AS101" s="192"/>
    </row>
    <row r="102" spans="1:71" s="274" customFormat="1" hidden="1" x14ac:dyDescent="0.2">
      <c r="A102" s="275" t="s">
        <v>563</v>
      </c>
      <c r="B102" s="276">
        <f>(A101+-A100)/-A100</f>
        <v>-0.2826008383656301</v>
      </c>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92"/>
      <c r="AR102" s="192"/>
      <c r="AS102" s="192"/>
    </row>
    <row r="103" spans="1:71" s="274" customFormat="1" hidden="1" x14ac:dyDescent="0.2">
      <c r="A103" s="277"/>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92"/>
      <c r="AR103" s="192"/>
      <c r="AS103" s="192"/>
    </row>
    <row r="104" spans="1:71" ht="12.75" hidden="1" x14ac:dyDescent="0.2">
      <c r="A104" s="278" t="s">
        <v>564</v>
      </c>
      <c r="B104" s="278" t="s">
        <v>565</v>
      </c>
      <c r="C104" s="278" t="s">
        <v>566</v>
      </c>
      <c r="D104" s="278" t="s">
        <v>567</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1">
        <f>G30/1000/1000</f>
        <v>-101.01803541327098</v>
      </c>
      <c r="B105" s="282">
        <f>L88</f>
        <v>0</v>
      </c>
      <c r="C105" s="283" t="str">
        <f>G28</f>
        <v>не окупается</v>
      </c>
      <c r="D105" s="283" t="str">
        <f>G29</f>
        <v>не окупается</v>
      </c>
      <c r="E105" s="284" t="s">
        <v>568</v>
      </c>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c r="BE105" s="284"/>
      <c r="BF105" s="284"/>
      <c r="BG105" s="284"/>
      <c r="BH105" s="284"/>
      <c r="BI105" s="284"/>
      <c r="BJ105" s="284"/>
      <c r="BK105" s="284"/>
      <c r="BL105" s="284"/>
      <c r="BM105" s="284"/>
      <c r="BN105" s="284"/>
      <c r="BO105" s="284"/>
      <c r="BP105" s="284"/>
      <c r="BQ105" s="284"/>
      <c r="BR105" s="284"/>
      <c r="BS105" s="284"/>
    </row>
    <row r="106" spans="1:71" ht="12.75" hidden="1" x14ac:dyDescent="0.2">
      <c r="A106" s="285"/>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6"/>
      <c r="B107" s="287">
        <v>2016</v>
      </c>
      <c r="C107" s="287">
        <v>2017</v>
      </c>
      <c r="D107" s="288">
        <f t="shared" ref="D107:AP107" si="35">C107+1</f>
        <v>2018</v>
      </c>
      <c r="E107" s="288">
        <f t="shared" si="35"/>
        <v>2019</v>
      </c>
      <c r="F107" s="288">
        <f t="shared" si="35"/>
        <v>2020</v>
      </c>
      <c r="G107" s="288">
        <f t="shared" si="35"/>
        <v>2021</v>
      </c>
      <c r="H107" s="288">
        <f t="shared" si="35"/>
        <v>2022</v>
      </c>
      <c r="I107" s="288">
        <f t="shared" si="35"/>
        <v>2023</v>
      </c>
      <c r="J107" s="288">
        <f t="shared" si="35"/>
        <v>2024</v>
      </c>
      <c r="K107" s="288">
        <f t="shared" si="35"/>
        <v>2025</v>
      </c>
      <c r="L107" s="288">
        <f t="shared" si="35"/>
        <v>2026</v>
      </c>
      <c r="M107" s="288">
        <f t="shared" si="35"/>
        <v>2027</v>
      </c>
      <c r="N107" s="288">
        <f t="shared" si="35"/>
        <v>2028</v>
      </c>
      <c r="O107" s="288">
        <f t="shared" si="35"/>
        <v>2029</v>
      </c>
      <c r="P107" s="288">
        <f t="shared" si="35"/>
        <v>2030</v>
      </c>
      <c r="Q107" s="288">
        <f t="shared" si="35"/>
        <v>2031</v>
      </c>
      <c r="R107" s="288">
        <f t="shared" si="35"/>
        <v>2032</v>
      </c>
      <c r="S107" s="288">
        <f t="shared" si="35"/>
        <v>2033</v>
      </c>
      <c r="T107" s="288">
        <f t="shared" si="35"/>
        <v>2034</v>
      </c>
      <c r="U107" s="288">
        <f t="shared" si="35"/>
        <v>2035</v>
      </c>
      <c r="V107" s="288">
        <f t="shared" si="35"/>
        <v>2036</v>
      </c>
      <c r="W107" s="288">
        <f t="shared" si="35"/>
        <v>2037</v>
      </c>
      <c r="X107" s="288">
        <f t="shared" si="35"/>
        <v>2038</v>
      </c>
      <c r="Y107" s="288">
        <f t="shared" si="35"/>
        <v>2039</v>
      </c>
      <c r="Z107" s="288">
        <f t="shared" si="35"/>
        <v>2040</v>
      </c>
      <c r="AA107" s="288">
        <f t="shared" si="35"/>
        <v>2041</v>
      </c>
      <c r="AB107" s="288">
        <f t="shared" si="35"/>
        <v>2042</v>
      </c>
      <c r="AC107" s="288">
        <f t="shared" si="35"/>
        <v>2043</v>
      </c>
      <c r="AD107" s="288">
        <f t="shared" si="35"/>
        <v>2044</v>
      </c>
      <c r="AE107" s="288">
        <f t="shared" si="35"/>
        <v>2045</v>
      </c>
      <c r="AF107" s="288">
        <f t="shared" si="35"/>
        <v>2046</v>
      </c>
      <c r="AG107" s="288">
        <f t="shared" si="35"/>
        <v>2047</v>
      </c>
      <c r="AH107" s="288">
        <f t="shared" si="35"/>
        <v>2048</v>
      </c>
      <c r="AI107" s="288">
        <f t="shared" si="35"/>
        <v>2049</v>
      </c>
      <c r="AJ107" s="288">
        <f t="shared" si="35"/>
        <v>2050</v>
      </c>
      <c r="AK107" s="288">
        <f t="shared" si="35"/>
        <v>2051</v>
      </c>
      <c r="AL107" s="288">
        <f t="shared" si="35"/>
        <v>2052</v>
      </c>
      <c r="AM107" s="288">
        <f t="shared" si="35"/>
        <v>2053</v>
      </c>
      <c r="AN107" s="288">
        <f t="shared" si="35"/>
        <v>2054</v>
      </c>
      <c r="AO107" s="288">
        <f t="shared" si="35"/>
        <v>2055</v>
      </c>
      <c r="AP107" s="288">
        <f t="shared" si="35"/>
        <v>2056</v>
      </c>
      <c r="AT107" s="274"/>
      <c r="AU107" s="274"/>
      <c r="AV107" s="274"/>
      <c r="AW107" s="274"/>
      <c r="AX107" s="274"/>
      <c r="AY107" s="274"/>
      <c r="AZ107" s="274"/>
      <c r="BA107" s="274"/>
      <c r="BB107" s="274"/>
      <c r="BC107" s="274"/>
      <c r="BD107" s="274"/>
      <c r="BE107" s="274"/>
      <c r="BF107" s="274"/>
      <c r="BG107" s="274"/>
    </row>
    <row r="108" spans="1:71" ht="12.75" hidden="1" x14ac:dyDescent="0.2">
      <c r="A108" s="289" t="s">
        <v>569</v>
      </c>
      <c r="B108" s="290"/>
      <c r="C108" s="290">
        <f>C109*$B$111*$B$112*1000</f>
        <v>0</v>
      </c>
      <c r="D108" s="290">
        <f t="shared" ref="D108:AP108" si="36">D109*$B$111*$B$112*1000</f>
        <v>0</v>
      </c>
      <c r="E108" s="290">
        <f>E109*$B$111*$B$112*1000</f>
        <v>0</v>
      </c>
      <c r="F108" s="290">
        <f t="shared" si="36"/>
        <v>0</v>
      </c>
      <c r="G108" s="290">
        <f t="shared" si="36"/>
        <v>0</v>
      </c>
      <c r="H108" s="290">
        <f t="shared" si="36"/>
        <v>0</v>
      </c>
      <c r="I108" s="290">
        <f t="shared" si="36"/>
        <v>0</v>
      </c>
      <c r="J108" s="290">
        <f t="shared" si="36"/>
        <v>0</v>
      </c>
      <c r="K108" s="290">
        <f t="shared" si="36"/>
        <v>0</v>
      </c>
      <c r="L108" s="290">
        <f t="shared" si="36"/>
        <v>0</v>
      </c>
      <c r="M108" s="290">
        <f t="shared" si="36"/>
        <v>0</v>
      </c>
      <c r="N108" s="290">
        <f t="shared" si="36"/>
        <v>0</v>
      </c>
      <c r="O108" s="290">
        <f t="shared" si="36"/>
        <v>0</v>
      </c>
      <c r="P108" s="290">
        <f t="shared" si="36"/>
        <v>0</v>
      </c>
      <c r="Q108" s="290">
        <f t="shared" si="36"/>
        <v>0</v>
      </c>
      <c r="R108" s="290">
        <f t="shared" si="36"/>
        <v>0</v>
      </c>
      <c r="S108" s="290">
        <f t="shared" si="36"/>
        <v>0</v>
      </c>
      <c r="T108" s="290">
        <f t="shared" si="36"/>
        <v>0</v>
      </c>
      <c r="U108" s="290">
        <f t="shared" si="36"/>
        <v>0</v>
      </c>
      <c r="V108" s="290">
        <f t="shared" si="36"/>
        <v>0</v>
      </c>
      <c r="W108" s="290">
        <f t="shared" si="36"/>
        <v>0</v>
      </c>
      <c r="X108" s="290">
        <f t="shared" si="36"/>
        <v>0</v>
      </c>
      <c r="Y108" s="290">
        <f t="shared" si="36"/>
        <v>0</v>
      </c>
      <c r="Z108" s="290">
        <f t="shared" si="36"/>
        <v>0</v>
      </c>
      <c r="AA108" s="290">
        <f t="shared" si="36"/>
        <v>0</v>
      </c>
      <c r="AB108" s="290">
        <f t="shared" si="36"/>
        <v>0</v>
      </c>
      <c r="AC108" s="290">
        <f t="shared" si="36"/>
        <v>0</v>
      </c>
      <c r="AD108" s="290">
        <f t="shared" si="36"/>
        <v>0</v>
      </c>
      <c r="AE108" s="290">
        <f t="shared" si="36"/>
        <v>0</v>
      </c>
      <c r="AF108" s="290">
        <f t="shared" si="36"/>
        <v>0</v>
      </c>
      <c r="AG108" s="290">
        <f t="shared" si="36"/>
        <v>0</v>
      </c>
      <c r="AH108" s="290">
        <f t="shared" si="36"/>
        <v>0</v>
      </c>
      <c r="AI108" s="290">
        <f t="shared" si="36"/>
        <v>0</v>
      </c>
      <c r="AJ108" s="290">
        <f t="shared" si="36"/>
        <v>0</v>
      </c>
      <c r="AK108" s="290">
        <f t="shared" si="36"/>
        <v>0</v>
      </c>
      <c r="AL108" s="290">
        <f t="shared" si="36"/>
        <v>0</v>
      </c>
      <c r="AM108" s="290">
        <f t="shared" si="36"/>
        <v>0</v>
      </c>
      <c r="AN108" s="290">
        <f t="shared" si="36"/>
        <v>0</v>
      </c>
      <c r="AO108" s="290">
        <f t="shared" si="36"/>
        <v>0</v>
      </c>
      <c r="AP108" s="290">
        <f t="shared" si="36"/>
        <v>0</v>
      </c>
      <c r="AT108" s="274"/>
      <c r="AU108" s="274"/>
      <c r="AV108" s="274"/>
      <c r="AW108" s="274"/>
      <c r="AX108" s="274"/>
      <c r="AY108" s="274"/>
      <c r="AZ108" s="274"/>
      <c r="BA108" s="274"/>
      <c r="BB108" s="274"/>
      <c r="BC108" s="274"/>
      <c r="BD108" s="274"/>
      <c r="BE108" s="274"/>
      <c r="BF108" s="274"/>
      <c r="BG108" s="274"/>
    </row>
    <row r="109" spans="1:71" ht="12.75" hidden="1" x14ac:dyDescent="0.2">
      <c r="A109" s="289" t="s">
        <v>570</v>
      </c>
      <c r="B109" s="288"/>
      <c r="C109" s="288">
        <f>B109+$I$120*C113</f>
        <v>0</v>
      </c>
      <c r="D109" s="288">
        <f>C109+$I$120*D113</f>
        <v>0</v>
      </c>
      <c r="E109" s="288">
        <f t="shared" ref="E109:AP109" si="37">D109+$I$120*E113</f>
        <v>0</v>
      </c>
      <c r="F109" s="288">
        <f t="shared" si="37"/>
        <v>0</v>
      </c>
      <c r="G109" s="288">
        <f t="shared" si="37"/>
        <v>0</v>
      </c>
      <c r="H109" s="288">
        <f t="shared" si="37"/>
        <v>0</v>
      </c>
      <c r="I109" s="288">
        <f t="shared" si="37"/>
        <v>0</v>
      </c>
      <c r="J109" s="288">
        <f t="shared" si="37"/>
        <v>0</v>
      </c>
      <c r="K109" s="288">
        <f t="shared" si="37"/>
        <v>0</v>
      </c>
      <c r="L109" s="288">
        <f t="shared" si="37"/>
        <v>0</v>
      </c>
      <c r="M109" s="288">
        <f t="shared" si="37"/>
        <v>0</v>
      </c>
      <c r="N109" s="288">
        <f t="shared" si="37"/>
        <v>0</v>
      </c>
      <c r="O109" s="288">
        <f t="shared" si="37"/>
        <v>0</v>
      </c>
      <c r="P109" s="288">
        <f t="shared" si="37"/>
        <v>0</v>
      </c>
      <c r="Q109" s="288">
        <f t="shared" si="37"/>
        <v>0</v>
      </c>
      <c r="R109" s="288">
        <f t="shared" si="37"/>
        <v>0</v>
      </c>
      <c r="S109" s="288">
        <f t="shared" si="37"/>
        <v>0</v>
      </c>
      <c r="T109" s="288">
        <f t="shared" si="37"/>
        <v>0</v>
      </c>
      <c r="U109" s="288">
        <f t="shared" si="37"/>
        <v>0</v>
      </c>
      <c r="V109" s="288">
        <f t="shared" si="37"/>
        <v>0</v>
      </c>
      <c r="W109" s="288">
        <f t="shared" si="37"/>
        <v>0</v>
      </c>
      <c r="X109" s="288">
        <f t="shared" si="37"/>
        <v>0</v>
      </c>
      <c r="Y109" s="288">
        <f t="shared" si="37"/>
        <v>0</v>
      </c>
      <c r="Z109" s="288">
        <f t="shared" si="37"/>
        <v>0</v>
      </c>
      <c r="AA109" s="288">
        <f t="shared" si="37"/>
        <v>0</v>
      </c>
      <c r="AB109" s="288">
        <f t="shared" si="37"/>
        <v>0</v>
      </c>
      <c r="AC109" s="288">
        <f t="shared" si="37"/>
        <v>0</v>
      </c>
      <c r="AD109" s="288">
        <f t="shared" si="37"/>
        <v>0</v>
      </c>
      <c r="AE109" s="288">
        <f t="shared" si="37"/>
        <v>0</v>
      </c>
      <c r="AF109" s="288">
        <f t="shared" si="37"/>
        <v>0</v>
      </c>
      <c r="AG109" s="288">
        <f t="shared" si="37"/>
        <v>0</v>
      </c>
      <c r="AH109" s="288">
        <f t="shared" si="37"/>
        <v>0</v>
      </c>
      <c r="AI109" s="288">
        <f t="shared" si="37"/>
        <v>0</v>
      </c>
      <c r="AJ109" s="288">
        <f t="shared" si="37"/>
        <v>0</v>
      </c>
      <c r="AK109" s="288">
        <f t="shared" si="37"/>
        <v>0</v>
      </c>
      <c r="AL109" s="288">
        <f t="shared" si="37"/>
        <v>0</v>
      </c>
      <c r="AM109" s="288">
        <f t="shared" si="37"/>
        <v>0</v>
      </c>
      <c r="AN109" s="288">
        <f t="shared" si="37"/>
        <v>0</v>
      </c>
      <c r="AO109" s="288">
        <f t="shared" si="37"/>
        <v>0</v>
      </c>
      <c r="AP109" s="288">
        <f t="shared" si="37"/>
        <v>0</v>
      </c>
      <c r="AT109" s="274"/>
      <c r="AU109" s="274"/>
      <c r="AV109" s="274"/>
      <c r="AW109" s="274"/>
      <c r="AX109" s="274"/>
      <c r="AY109" s="274"/>
      <c r="AZ109" s="274"/>
      <c r="BA109" s="274"/>
      <c r="BB109" s="274"/>
      <c r="BC109" s="274"/>
      <c r="BD109" s="274"/>
      <c r="BE109" s="274"/>
      <c r="BF109" s="274"/>
      <c r="BG109" s="274"/>
    </row>
    <row r="110" spans="1:71" ht="12.75" hidden="1" x14ac:dyDescent="0.2">
      <c r="A110" s="289" t="s">
        <v>571</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4"/>
      <c r="AU110" s="274"/>
      <c r="AV110" s="274"/>
      <c r="AW110" s="274"/>
      <c r="AX110" s="274"/>
      <c r="AY110" s="274"/>
      <c r="AZ110" s="274"/>
      <c r="BA110" s="274"/>
      <c r="BB110" s="274"/>
      <c r="BC110" s="274"/>
      <c r="BD110" s="274"/>
      <c r="BE110" s="274"/>
      <c r="BF110" s="274"/>
      <c r="BG110" s="274"/>
    </row>
    <row r="111" spans="1:71" ht="12.75" hidden="1" x14ac:dyDescent="0.2">
      <c r="A111" s="289" t="s">
        <v>572</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4"/>
      <c r="AU111" s="274"/>
      <c r="AV111" s="274"/>
      <c r="AW111" s="274"/>
      <c r="AX111" s="274"/>
      <c r="AY111" s="274"/>
      <c r="AZ111" s="274"/>
      <c r="BA111" s="274"/>
      <c r="BB111" s="274"/>
      <c r="BC111" s="274"/>
      <c r="BD111" s="274"/>
      <c r="BE111" s="274"/>
      <c r="BF111" s="274"/>
      <c r="BG111" s="274"/>
    </row>
    <row r="112" spans="1:71" ht="12.75" hidden="1" x14ac:dyDescent="0.2">
      <c r="A112" s="289" t="s">
        <v>573</v>
      </c>
      <c r="B112" s="287">
        <f>$B$131</f>
        <v>1.23072</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4"/>
      <c r="AU112" s="274"/>
      <c r="AV112" s="274"/>
      <c r="AW112" s="274"/>
      <c r="AX112" s="274"/>
      <c r="AY112" s="274"/>
      <c r="AZ112" s="274"/>
      <c r="BA112" s="274"/>
      <c r="BB112" s="274"/>
      <c r="BC112" s="274"/>
      <c r="BD112" s="274"/>
      <c r="BE112" s="274"/>
      <c r="BF112" s="274"/>
      <c r="BG112" s="274"/>
    </row>
    <row r="113" spans="1:71" ht="15" hidden="1" x14ac:dyDescent="0.2">
      <c r="A113" s="292" t="s">
        <v>574</v>
      </c>
      <c r="B113" s="293">
        <v>0</v>
      </c>
      <c r="C113" s="294">
        <v>0.33</v>
      </c>
      <c r="D113" s="294">
        <v>0.33</v>
      </c>
      <c r="E113" s="294">
        <v>0.34</v>
      </c>
      <c r="F113" s="293">
        <v>0</v>
      </c>
      <c r="G113" s="293">
        <v>0</v>
      </c>
      <c r="H113" s="293">
        <v>0</v>
      </c>
      <c r="I113" s="293">
        <v>0</v>
      </c>
      <c r="J113" s="293">
        <v>0</v>
      </c>
      <c r="K113" s="293">
        <v>0</v>
      </c>
      <c r="L113" s="293">
        <v>0</v>
      </c>
      <c r="M113" s="293">
        <v>0</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4"/>
      <c r="AU113" s="274"/>
      <c r="AV113" s="274"/>
      <c r="AW113" s="274"/>
      <c r="AX113" s="274"/>
      <c r="AY113" s="274"/>
      <c r="AZ113" s="274"/>
      <c r="BA113" s="274"/>
      <c r="BB113" s="274"/>
      <c r="BC113" s="274"/>
      <c r="BD113" s="274"/>
      <c r="BE113" s="274"/>
      <c r="BF113" s="274"/>
      <c r="BG113" s="274"/>
    </row>
    <row r="114" spans="1:71" ht="12.75" hidden="1" x14ac:dyDescent="0.2">
      <c r="A114" s="285"/>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5"/>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6"/>
      <c r="B116" s="420" t="s">
        <v>575</v>
      </c>
      <c r="C116" s="421"/>
      <c r="D116" s="420" t="s">
        <v>576</v>
      </c>
      <c r="E116" s="421"/>
      <c r="F116" s="286"/>
      <c r="G116" s="286"/>
      <c r="H116" s="286"/>
      <c r="I116" s="286"/>
      <c r="J116" s="286"/>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9" t="s">
        <v>577</v>
      </c>
      <c r="B117" s="295"/>
      <c r="C117" s="286" t="s">
        <v>578</v>
      </c>
      <c r="D117" s="295"/>
      <c r="E117" s="286" t="s">
        <v>578</v>
      </c>
      <c r="F117" s="286"/>
      <c r="G117" s="286"/>
      <c r="H117" s="286"/>
      <c r="I117" s="286"/>
      <c r="J117" s="286"/>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9" t="s">
        <v>577</v>
      </c>
      <c r="B118" s="286">
        <f>$B$110*B117</f>
        <v>0</v>
      </c>
      <c r="C118" s="286" t="s">
        <v>135</v>
      </c>
      <c r="D118" s="286">
        <f>$B$110*D117</f>
        <v>0</v>
      </c>
      <c r="E118" s="286" t="s">
        <v>135</v>
      </c>
      <c r="F118" s="289" t="s">
        <v>579</v>
      </c>
      <c r="G118" s="286">
        <f>D117-B117</f>
        <v>0</v>
      </c>
      <c r="H118" s="286" t="s">
        <v>578</v>
      </c>
      <c r="I118" s="296">
        <f>$B$110*G118</f>
        <v>0</v>
      </c>
      <c r="J118" s="286" t="s">
        <v>135</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6"/>
      <c r="B119" s="286"/>
      <c r="C119" s="286"/>
      <c r="D119" s="286"/>
      <c r="E119" s="286"/>
      <c r="F119" s="289" t="s">
        <v>580</v>
      </c>
      <c r="G119" s="286">
        <f>I119/$B$110</f>
        <v>0</v>
      </c>
      <c r="H119" s="286" t="s">
        <v>578</v>
      </c>
      <c r="I119" s="295"/>
      <c r="J119" s="286" t="s">
        <v>135</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7"/>
      <c r="B120" s="298"/>
      <c r="C120" s="298"/>
      <c r="D120" s="298"/>
      <c r="E120" s="298"/>
      <c r="F120" s="299" t="s">
        <v>581</v>
      </c>
      <c r="G120" s="296">
        <f>G118</f>
        <v>0</v>
      </c>
      <c r="H120" s="286" t="s">
        <v>578</v>
      </c>
      <c r="I120" s="291">
        <f>I118</f>
        <v>0</v>
      </c>
      <c r="J120" s="286" t="s">
        <v>135</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hidden="1" x14ac:dyDescent="0.2">
      <c r="A121" s="300"/>
      <c r="B121" s="284"/>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t="12.75" hidden="1" x14ac:dyDescent="0.2">
      <c r="A122" s="301" t="s">
        <v>582</v>
      </c>
      <c r="B122" s="302">
        <f>157.7724056539*1.18</f>
        <v>186.17143867160198</v>
      </c>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c r="BM122" s="284"/>
      <c r="BN122" s="284"/>
      <c r="BO122" s="284"/>
      <c r="BP122" s="284"/>
      <c r="BQ122" s="284"/>
      <c r="BR122" s="284"/>
      <c r="BS122" s="284"/>
    </row>
    <row r="123" spans="1:71" ht="12.75" hidden="1" x14ac:dyDescent="0.2">
      <c r="A123" s="301" t="s">
        <v>352</v>
      </c>
      <c r="B123" s="303">
        <v>25</v>
      </c>
      <c r="C123" s="284"/>
      <c r="D123" s="284"/>
      <c r="E123" s="284"/>
      <c r="F123" s="284"/>
      <c r="G123" s="284"/>
      <c r="H123" s="284"/>
      <c r="I123" s="284"/>
      <c r="J123" s="284"/>
      <c r="K123" s="284"/>
      <c r="L123" s="284"/>
      <c r="M123" s="284"/>
      <c r="N123" s="284"/>
      <c r="O123" s="284"/>
      <c r="P123" s="284"/>
      <c r="Q123" s="284"/>
      <c r="R123" s="284"/>
      <c r="S123" s="284"/>
      <c r="T123" s="284"/>
      <c r="U123" s="284"/>
      <c r="V123" s="284"/>
      <c r="W123" s="284"/>
      <c r="X123" s="284"/>
      <c r="Y123" s="284"/>
      <c r="Z123" s="284"/>
      <c r="AA123" s="284"/>
      <c r="AB123" s="284"/>
      <c r="AC123" s="284"/>
      <c r="AD123" s="284"/>
      <c r="AE123" s="284"/>
      <c r="AF123" s="284"/>
      <c r="AG123" s="284"/>
      <c r="AH123" s="284"/>
      <c r="AI123" s="284"/>
      <c r="AJ123" s="284"/>
      <c r="AK123" s="284"/>
      <c r="AL123" s="284"/>
      <c r="AM123" s="284"/>
      <c r="AN123" s="284"/>
      <c r="AO123" s="284"/>
      <c r="AP123" s="284"/>
      <c r="AQ123" s="284"/>
      <c r="AR123" s="284"/>
      <c r="AS123" s="284"/>
      <c r="AT123" s="284"/>
      <c r="AU123" s="284"/>
      <c r="AV123" s="284"/>
      <c r="AW123" s="284"/>
      <c r="AX123" s="284"/>
      <c r="AY123" s="284"/>
      <c r="AZ123" s="284"/>
      <c r="BA123" s="284"/>
      <c r="BB123" s="284"/>
      <c r="BC123" s="284"/>
      <c r="BD123" s="284"/>
      <c r="BE123" s="284"/>
      <c r="BF123" s="284"/>
      <c r="BG123" s="284"/>
      <c r="BH123" s="284"/>
      <c r="BI123" s="284"/>
      <c r="BJ123" s="284"/>
      <c r="BK123" s="284"/>
      <c r="BL123" s="284"/>
      <c r="BM123" s="284"/>
      <c r="BN123" s="284"/>
      <c r="BO123" s="284"/>
      <c r="BP123" s="284"/>
      <c r="BQ123" s="284"/>
      <c r="BR123" s="284"/>
      <c r="BS123" s="284"/>
    </row>
    <row r="124" spans="1:71" ht="12.75" hidden="1" x14ac:dyDescent="0.2">
      <c r="A124" s="301" t="s">
        <v>583</v>
      </c>
      <c r="B124" s="303"/>
      <c r="C124" s="304" t="s">
        <v>584</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c r="BM124" s="284"/>
      <c r="BN124" s="284"/>
      <c r="BO124" s="284"/>
      <c r="BP124" s="284"/>
      <c r="BQ124" s="284"/>
      <c r="BR124" s="284"/>
      <c r="BS124" s="284"/>
    </row>
    <row r="125" spans="1:71" s="232" customFormat="1" ht="12.75" hidden="1" x14ac:dyDescent="0.2">
      <c r="A125" s="305"/>
      <c r="B125" s="306"/>
      <c r="C125" s="307"/>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01" t="s">
        <v>585</v>
      </c>
      <c r="B126" s="309">
        <f>$B$122*1000*1000</f>
        <v>186171438.67160195</v>
      </c>
      <c r="C126" s="284"/>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c r="BM126" s="284"/>
      <c r="BN126" s="284"/>
      <c r="BO126" s="284"/>
      <c r="BP126" s="284"/>
      <c r="BQ126" s="284"/>
      <c r="BR126" s="284"/>
      <c r="BS126" s="284"/>
    </row>
    <row r="127" spans="1:71" ht="12.75" hidden="1" x14ac:dyDescent="0.2">
      <c r="A127" s="301" t="s">
        <v>586</v>
      </c>
      <c r="B127" s="310">
        <v>0.01</v>
      </c>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4"/>
      <c r="AI127" s="284"/>
      <c r="AJ127" s="284"/>
      <c r="AK127" s="284"/>
      <c r="AL127" s="284"/>
      <c r="AM127" s="284"/>
      <c r="AN127" s="284"/>
      <c r="AO127" s="284"/>
      <c r="AP127" s="284"/>
      <c r="AQ127" s="284"/>
      <c r="AR127" s="284"/>
      <c r="AS127" s="284"/>
      <c r="AT127" s="284"/>
      <c r="AU127" s="284"/>
      <c r="AV127" s="284"/>
      <c r="AW127" s="284"/>
      <c r="AX127" s="284"/>
      <c r="AY127" s="284"/>
      <c r="AZ127" s="284"/>
      <c r="BA127" s="284"/>
      <c r="BB127" s="284"/>
      <c r="BC127" s="284"/>
      <c r="BD127" s="284"/>
      <c r="BE127" s="284"/>
      <c r="BF127" s="284"/>
      <c r="BG127" s="284"/>
      <c r="BH127" s="284"/>
      <c r="BI127" s="284"/>
      <c r="BJ127" s="284"/>
      <c r="BK127" s="284"/>
      <c r="BL127" s="284"/>
      <c r="BM127" s="284"/>
      <c r="BN127" s="284"/>
      <c r="BO127" s="284"/>
      <c r="BP127" s="284"/>
      <c r="BQ127" s="284"/>
      <c r="BR127" s="284"/>
      <c r="BS127" s="284"/>
    </row>
    <row r="128" spans="1:71" ht="12.75" hidden="1" x14ac:dyDescent="0.2">
      <c r="A128" s="300"/>
      <c r="B128" s="311"/>
      <c r="C128" s="284"/>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c r="BM128" s="284"/>
      <c r="BN128" s="284"/>
      <c r="BO128" s="284"/>
      <c r="BP128" s="284"/>
      <c r="BQ128" s="284"/>
      <c r="BR128" s="284"/>
      <c r="BS128" s="284"/>
    </row>
    <row r="129" spans="1:71" ht="12.75" hidden="1" x14ac:dyDescent="0.2">
      <c r="A129" s="301" t="s">
        <v>587</v>
      </c>
      <c r="B129" s="312">
        <v>0.20499999999999999</v>
      </c>
      <c r="C129" s="284"/>
      <c r="D129" s="284"/>
      <c r="E129" s="284"/>
      <c r="F129" s="284"/>
      <c r="G129" s="284"/>
      <c r="H129" s="284"/>
      <c r="I129" s="284"/>
      <c r="J129" s="284"/>
      <c r="K129" s="284"/>
      <c r="L129" s="284"/>
      <c r="M129" s="284"/>
      <c r="N129" s="284"/>
      <c r="O129" s="284"/>
      <c r="P129" s="284"/>
      <c r="Q129" s="284"/>
      <c r="R129" s="284"/>
      <c r="S129" s="284"/>
      <c r="T129" s="284"/>
      <c r="U129" s="284"/>
      <c r="V129" s="284"/>
      <c r="W129" s="284"/>
      <c r="X129" s="284"/>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4"/>
      <c r="BE129" s="284"/>
      <c r="BF129" s="284"/>
      <c r="BG129" s="284"/>
      <c r="BH129" s="284"/>
      <c r="BI129" s="284"/>
      <c r="BJ129" s="284"/>
      <c r="BK129" s="284"/>
      <c r="BL129" s="284"/>
      <c r="BM129" s="284"/>
      <c r="BN129" s="284"/>
      <c r="BO129" s="284"/>
      <c r="BP129" s="284"/>
      <c r="BQ129" s="284"/>
      <c r="BR129" s="284"/>
      <c r="BS129" s="284"/>
    </row>
    <row r="130" spans="1:71" hidden="1" x14ac:dyDescent="0.2">
      <c r="A130" s="313"/>
      <c r="B130" s="314"/>
      <c r="C130" s="284"/>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c r="BM130" s="284"/>
      <c r="BN130" s="284"/>
      <c r="BO130" s="284"/>
      <c r="BP130" s="284"/>
      <c r="BQ130" s="284"/>
      <c r="BR130" s="284"/>
      <c r="BS130" s="284"/>
    </row>
    <row r="131" spans="1:71" ht="25.5" hidden="1" x14ac:dyDescent="0.2">
      <c r="A131" s="315" t="s">
        <v>588</v>
      </c>
      <c r="B131" s="316">
        <v>1.23072</v>
      </c>
      <c r="C131" s="284" t="s">
        <v>589</v>
      </c>
      <c r="D131" s="284"/>
      <c r="E131" s="284"/>
      <c r="F131" s="284"/>
      <c r="G131" s="284"/>
      <c r="H131" s="284"/>
      <c r="I131" s="284"/>
      <c r="J131" s="284"/>
      <c r="K131" s="284"/>
      <c r="L131" s="284"/>
      <c r="M131" s="284"/>
      <c r="N131" s="284"/>
      <c r="O131" s="284"/>
      <c r="P131" s="284"/>
      <c r="Q131" s="284"/>
      <c r="R131" s="284"/>
      <c r="S131" s="284"/>
      <c r="T131" s="284"/>
      <c r="U131" s="284"/>
      <c r="V131" s="284"/>
      <c r="W131" s="284"/>
      <c r="X131" s="284"/>
      <c r="Y131" s="284"/>
      <c r="Z131" s="284"/>
      <c r="AA131" s="284"/>
      <c r="AB131" s="284"/>
      <c r="AC131" s="284"/>
      <c r="AD131" s="284"/>
      <c r="AE131" s="284"/>
      <c r="AF131" s="284"/>
      <c r="AG131" s="284"/>
      <c r="AH131" s="284"/>
      <c r="AI131" s="284"/>
      <c r="AJ131" s="284"/>
      <c r="AK131" s="284"/>
      <c r="AL131" s="284"/>
      <c r="AM131" s="284"/>
      <c r="AN131" s="284"/>
      <c r="AO131" s="284"/>
      <c r="AP131" s="284"/>
      <c r="AQ131" s="284"/>
      <c r="AR131" s="284"/>
      <c r="AS131" s="284"/>
      <c r="AT131" s="284"/>
      <c r="AU131" s="284"/>
      <c r="AV131" s="284"/>
      <c r="AW131" s="284"/>
      <c r="AX131" s="284"/>
      <c r="AY131" s="284"/>
      <c r="AZ131" s="284"/>
      <c r="BA131" s="284"/>
      <c r="BB131" s="284"/>
      <c r="BC131" s="284"/>
      <c r="BD131" s="284"/>
      <c r="BE131" s="284"/>
      <c r="BF131" s="284"/>
      <c r="BG131" s="284"/>
      <c r="BH131" s="284"/>
      <c r="BI131" s="284"/>
      <c r="BJ131" s="284"/>
      <c r="BK131" s="284"/>
      <c r="BL131" s="284"/>
      <c r="BM131" s="284"/>
      <c r="BN131" s="284"/>
      <c r="BO131" s="284"/>
      <c r="BP131" s="284"/>
      <c r="BQ131" s="284"/>
      <c r="BR131" s="284"/>
      <c r="BS131" s="284"/>
    </row>
    <row r="132" spans="1:71" ht="25.5" hidden="1" x14ac:dyDescent="0.2">
      <c r="A132" s="315" t="s">
        <v>590</v>
      </c>
      <c r="B132" s="316">
        <v>1.20268</v>
      </c>
      <c r="C132" s="284" t="s">
        <v>589</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c r="BM132" s="284"/>
      <c r="BN132" s="284"/>
      <c r="BO132" s="284"/>
      <c r="BP132" s="284"/>
      <c r="BQ132" s="284"/>
      <c r="BR132" s="284"/>
      <c r="BS132" s="284"/>
    </row>
    <row r="133" spans="1:71" ht="12.75" hidden="1" x14ac:dyDescent="0.2">
      <c r="A133" s="300"/>
      <c r="B133" s="284"/>
      <c r="C133" s="284"/>
      <c r="D133" s="284"/>
      <c r="E133" s="284"/>
      <c r="F133" s="284"/>
      <c r="G133" s="284"/>
      <c r="H133" s="284"/>
      <c r="I133" s="284"/>
      <c r="J133" s="284"/>
      <c r="K133" s="284"/>
      <c r="L133" s="284"/>
      <c r="M133" s="284"/>
      <c r="N133" s="284"/>
      <c r="O133" s="284"/>
      <c r="P133" s="284"/>
      <c r="Q133" s="284"/>
      <c r="R133" s="284"/>
      <c r="S133" s="284"/>
      <c r="T133" s="284"/>
      <c r="U133" s="284"/>
      <c r="V133" s="284"/>
      <c r="W133" s="284"/>
      <c r="X133" s="284"/>
      <c r="Y133" s="284"/>
      <c r="Z133" s="284"/>
      <c r="AA133" s="284"/>
      <c r="AB133" s="284"/>
      <c r="AC133" s="284"/>
      <c r="AD133" s="284"/>
      <c r="AE133" s="284"/>
      <c r="AF133" s="284"/>
      <c r="AG133" s="284"/>
      <c r="AH133" s="284"/>
      <c r="AI133" s="284"/>
      <c r="AJ133" s="284"/>
      <c r="AK133" s="284"/>
      <c r="AL133" s="284"/>
      <c r="AM133" s="284"/>
      <c r="AN133" s="284"/>
      <c r="AO133" s="284"/>
      <c r="AP133" s="284"/>
      <c r="AQ133" s="232"/>
      <c r="AR133" s="232"/>
      <c r="AS133" s="232"/>
      <c r="BH133" s="284"/>
      <c r="BI133" s="284"/>
      <c r="BJ133" s="284"/>
      <c r="BK133" s="284"/>
      <c r="BL133" s="284"/>
      <c r="BM133" s="284"/>
      <c r="BN133" s="284"/>
      <c r="BO133" s="284"/>
      <c r="BP133" s="284"/>
      <c r="BQ133" s="284"/>
      <c r="BR133" s="284"/>
      <c r="BS133" s="284"/>
    </row>
    <row r="134" spans="1:71" hidden="1" x14ac:dyDescent="0.2">
      <c r="A134" s="301" t="s">
        <v>591</v>
      </c>
      <c r="C134" s="308" t="s">
        <v>592</v>
      </c>
      <c r="D134" s="308"/>
      <c r="E134" s="308"/>
      <c r="F134" s="308"/>
      <c r="G134" s="308"/>
      <c r="H134" s="308"/>
      <c r="I134" s="308"/>
      <c r="J134" s="308"/>
      <c r="K134" s="308"/>
      <c r="L134" s="308"/>
      <c r="M134" s="308"/>
      <c r="N134" s="308"/>
      <c r="O134" s="308"/>
      <c r="P134" s="308"/>
      <c r="Q134" s="308"/>
      <c r="R134" s="308"/>
      <c r="S134" s="308"/>
      <c r="T134" s="308"/>
      <c r="U134" s="308"/>
      <c r="V134" s="308"/>
      <c r="W134" s="308"/>
      <c r="X134" s="308"/>
      <c r="Y134" s="308"/>
      <c r="Z134" s="308"/>
      <c r="AA134" s="308"/>
      <c r="AB134" s="308"/>
      <c r="AC134" s="308"/>
      <c r="AD134" s="308"/>
      <c r="AE134" s="308"/>
      <c r="AF134" s="308"/>
      <c r="AG134" s="308"/>
      <c r="AH134" s="308"/>
      <c r="AI134" s="308"/>
      <c r="AJ134" s="308"/>
      <c r="AK134" s="308"/>
      <c r="AL134" s="308"/>
      <c r="AM134" s="308"/>
      <c r="AN134" s="308"/>
      <c r="AO134" s="308"/>
      <c r="AP134" s="308"/>
      <c r="AQ134" s="232"/>
      <c r="AR134" s="232"/>
      <c r="AS134" s="232"/>
      <c r="BH134" s="308"/>
      <c r="BI134" s="308"/>
      <c r="BJ134" s="308"/>
      <c r="BK134" s="308"/>
      <c r="BL134" s="308"/>
      <c r="BM134" s="308"/>
      <c r="BN134" s="308"/>
      <c r="BO134" s="308"/>
      <c r="BP134" s="308"/>
      <c r="BQ134" s="308"/>
      <c r="BR134" s="308"/>
      <c r="BS134" s="308"/>
    </row>
    <row r="135" spans="1:71" ht="12.75" hidden="1" x14ac:dyDescent="0.2">
      <c r="A135" s="301"/>
      <c r="B135" s="317">
        <v>2016</v>
      </c>
      <c r="C135" s="317">
        <f>B135+1</f>
        <v>2017</v>
      </c>
      <c r="D135" s="317">
        <f t="shared" ref="D135:AY135" si="38">C135+1</f>
        <v>2018</v>
      </c>
      <c r="E135" s="317">
        <f t="shared" si="38"/>
        <v>2019</v>
      </c>
      <c r="F135" s="317">
        <f t="shared" si="38"/>
        <v>2020</v>
      </c>
      <c r="G135" s="317">
        <f t="shared" si="38"/>
        <v>2021</v>
      </c>
      <c r="H135" s="317">
        <f t="shared" si="38"/>
        <v>2022</v>
      </c>
      <c r="I135" s="317">
        <f t="shared" si="38"/>
        <v>2023</v>
      </c>
      <c r="J135" s="317">
        <f t="shared" si="38"/>
        <v>2024</v>
      </c>
      <c r="K135" s="317">
        <f t="shared" si="38"/>
        <v>2025</v>
      </c>
      <c r="L135" s="317">
        <f t="shared" si="38"/>
        <v>2026</v>
      </c>
      <c r="M135" s="317">
        <f t="shared" si="38"/>
        <v>2027</v>
      </c>
      <c r="N135" s="317">
        <f t="shared" si="38"/>
        <v>2028</v>
      </c>
      <c r="O135" s="317">
        <f t="shared" si="38"/>
        <v>2029</v>
      </c>
      <c r="P135" s="317">
        <f t="shared" si="38"/>
        <v>2030</v>
      </c>
      <c r="Q135" s="317">
        <f t="shared" si="38"/>
        <v>2031</v>
      </c>
      <c r="R135" s="317">
        <f t="shared" si="38"/>
        <v>2032</v>
      </c>
      <c r="S135" s="317">
        <f t="shared" si="38"/>
        <v>2033</v>
      </c>
      <c r="T135" s="317">
        <f t="shared" si="38"/>
        <v>2034</v>
      </c>
      <c r="U135" s="317">
        <f t="shared" si="38"/>
        <v>2035</v>
      </c>
      <c r="V135" s="317">
        <f t="shared" si="38"/>
        <v>2036</v>
      </c>
      <c r="W135" s="317">
        <f t="shared" si="38"/>
        <v>2037</v>
      </c>
      <c r="X135" s="317">
        <f t="shared" si="38"/>
        <v>2038</v>
      </c>
      <c r="Y135" s="317">
        <f t="shared" si="38"/>
        <v>2039</v>
      </c>
      <c r="Z135" s="317">
        <f t="shared" si="38"/>
        <v>2040</v>
      </c>
      <c r="AA135" s="317">
        <f t="shared" si="38"/>
        <v>2041</v>
      </c>
      <c r="AB135" s="317">
        <f t="shared" si="38"/>
        <v>2042</v>
      </c>
      <c r="AC135" s="317">
        <f t="shared" si="38"/>
        <v>2043</v>
      </c>
      <c r="AD135" s="317">
        <f t="shared" si="38"/>
        <v>2044</v>
      </c>
      <c r="AE135" s="317">
        <f t="shared" si="38"/>
        <v>2045</v>
      </c>
      <c r="AF135" s="317">
        <f t="shared" si="38"/>
        <v>2046</v>
      </c>
      <c r="AG135" s="317">
        <f t="shared" si="38"/>
        <v>2047</v>
      </c>
      <c r="AH135" s="317">
        <f t="shared" si="38"/>
        <v>2048</v>
      </c>
      <c r="AI135" s="317">
        <f t="shared" si="38"/>
        <v>2049</v>
      </c>
      <c r="AJ135" s="317">
        <f t="shared" si="38"/>
        <v>2050</v>
      </c>
      <c r="AK135" s="317">
        <f t="shared" si="38"/>
        <v>2051</v>
      </c>
      <c r="AL135" s="317">
        <f t="shared" si="38"/>
        <v>2052</v>
      </c>
      <c r="AM135" s="317">
        <f t="shared" si="38"/>
        <v>2053</v>
      </c>
      <c r="AN135" s="317">
        <f t="shared" si="38"/>
        <v>2054</v>
      </c>
      <c r="AO135" s="317">
        <f t="shared" si="38"/>
        <v>2055</v>
      </c>
      <c r="AP135" s="317">
        <f t="shared" si="38"/>
        <v>2056</v>
      </c>
      <c r="AQ135" s="317">
        <f t="shared" si="38"/>
        <v>2057</v>
      </c>
      <c r="AR135" s="317">
        <f t="shared" si="38"/>
        <v>2058</v>
      </c>
      <c r="AS135" s="317">
        <f t="shared" si="38"/>
        <v>2059</v>
      </c>
      <c r="AT135" s="317">
        <f t="shared" si="38"/>
        <v>2060</v>
      </c>
      <c r="AU135" s="317">
        <f t="shared" si="38"/>
        <v>2061</v>
      </c>
      <c r="AV135" s="317">
        <f t="shared" si="38"/>
        <v>2062</v>
      </c>
      <c r="AW135" s="317">
        <f t="shared" si="38"/>
        <v>2063</v>
      </c>
      <c r="AX135" s="317">
        <f t="shared" si="38"/>
        <v>2064</v>
      </c>
      <c r="AY135" s="317">
        <f t="shared" si="38"/>
        <v>2065</v>
      </c>
    </row>
    <row r="136" spans="1:71" ht="12.75" hidden="1" x14ac:dyDescent="0.2">
      <c r="A136" s="301" t="s">
        <v>593</v>
      </c>
      <c r="B136" s="317"/>
      <c r="C136" s="318">
        <v>5.8000000000000003E-2</v>
      </c>
      <c r="D136" s="318">
        <v>5.5E-2</v>
      </c>
      <c r="E136" s="319">
        <f t="shared" ref="E136:AY136" si="39">D136</f>
        <v>5.5E-2</v>
      </c>
      <c r="F136" s="319">
        <f t="shared" si="39"/>
        <v>5.5E-2</v>
      </c>
      <c r="G136" s="319">
        <f t="shared" si="39"/>
        <v>5.5E-2</v>
      </c>
      <c r="H136" s="319">
        <f t="shared" si="39"/>
        <v>5.5E-2</v>
      </c>
      <c r="I136" s="319">
        <f t="shared" si="39"/>
        <v>5.5E-2</v>
      </c>
      <c r="J136" s="319">
        <f t="shared" si="39"/>
        <v>5.5E-2</v>
      </c>
      <c r="K136" s="319">
        <f t="shared" si="39"/>
        <v>5.5E-2</v>
      </c>
      <c r="L136" s="319">
        <f t="shared" si="39"/>
        <v>5.5E-2</v>
      </c>
      <c r="M136" s="319">
        <f t="shared" si="39"/>
        <v>5.5E-2</v>
      </c>
      <c r="N136" s="319">
        <f t="shared" si="39"/>
        <v>5.5E-2</v>
      </c>
      <c r="O136" s="319">
        <f t="shared" si="39"/>
        <v>5.5E-2</v>
      </c>
      <c r="P136" s="319">
        <f t="shared" si="39"/>
        <v>5.5E-2</v>
      </c>
      <c r="Q136" s="319">
        <f t="shared" si="39"/>
        <v>5.5E-2</v>
      </c>
      <c r="R136" s="319">
        <f t="shared" si="39"/>
        <v>5.5E-2</v>
      </c>
      <c r="S136" s="319">
        <f t="shared" si="39"/>
        <v>5.5E-2</v>
      </c>
      <c r="T136" s="319">
        <f t="shared" si="39"/>
        <v>5.5E-2</v>
      </c>
      <c r="U136" s="319">
        <f t="shared" si="39"/>
        <v>5.5E-2</v>
      </c>
      <c r="V136" s="319">
        <f t="shared" si="39"/>
        <v>5.5E-2</v>
      </c>
      <c r="W136" s="319">
        <f t="shared" si="39"/>
        <v>5.5E-2</v>
      </c>
      <c r="X136" s="319">
        <f t="shared" si="39"/>
        <v>5.5E-2</v>
      </c>
      <c r="Y136" s="319">
        <f t="shared" si="39"/>
        <v>5.5E-2</v>
      </c>
      <c r="Z136" s="319">
        <f t="shared" si="39"/>
        <v>5.5E-2</v>
      </c>
      <c r="AA136" s="319">
        <f t="shared" si="39"/>
        <v>5.5E-2</v>
      </c>
      <c r="AB136" s="319">
        <f t="shared" si="39"/>
        <v>5.5E-2</v>
      </c>
      <c r="AC136" s="319">
        <f t="shared" si="39"/>
        <v>5.5E-2</v>
      </c>
      <c r="AD136" s="319">
        <f t="shared" si="39"/>
        <v>5.5E-2</v>
      </c>
      <c r="AE136" s="319">
        <f t="shared" si="39"/>
        <v>5.5E-2</v>
      </c>
      <c r="AF136" s="319">
        <f t="shared" si="39"/>
        <v>5.5E-2</v>
      </c>
      <c r="AG136" s="319">
        <f t="shared" si="39"/>
        <v>5.5E-2</v>
      </c>
      <c r="AH136" s="319">
        <f t="shared" si="39"/>
        <v>5.5E-2</v>
      </c>
      <c r="AI136" s="319">
        <f t="shared" si="39"/>
        <v>5.5E-2</v>
      </c>
      <c r="AJ136" s="319">
        <f t="shared" si="39"/>
        <v>5.5E-2</v>
      </c>
      <c r="AK136" s="319">
        <f t="shared" si="39"/>
        <v>5.5E-2</v>
      </c>
      <c r="AL136" s="319">
        <f t="shared" si="39"/>
        <v>5.5E-2</v>
      </c>
      <c r="AM136" s="319">
        <f t="shared" si="39"/>
        <v>5.5E-2</v>
      </c>
      <c r="AN136" s="319">
        <f t="shared" si="39"/>
        <v>5.5E-2</v>
      </c>
      <c r="AO136" s="319">
        <f t="shared" si="39"/>
        <v>5.5E-2</v>
      </c>
      <c r="AP136" s="319">
        <f t="shared" si="39"/>
        <v>5.5E-2</v>
      </c>
      <c r="AQ136" s="319">
        <f t="shared" si="39"/>
        <v>5.5E-2</v>
      </c>
      <c r="AR136" s="319">
        <f t="shared" si="39"/>
        <v>5.5E-2</v>
      </c>
      <c r="AS136" s="319">
        <f t="shared" si="39"/>
        <v>5.5E-2</v>
      </c>
      <c r="AT136" s="319">
        <f t="shared" si="39"/>
        <v>5.5E-2</v>
      </c>
      <c r="AU136" s="319">
        <f t="shared" si="39"/>
        <v>5.5E-2</v>
      </c>
      <c r="AV136" s="319">
        <f t="shared" si="39"/>
        <v>5.5E-2</v>
      </c>
      <c r="AW136" s="319">
        <f t="shared" si="39"/>
        <v>5.5E-2</v>
      </c>
      <c r="AX136" s="319">
        <f t="shared" si="39"/>
        <v>5.5E-2</v>
      </c>
      <c r="AY136" s="319">
        <f t="shared" si="39"/>
        <v>5.5E-2</v>
      </c>
    </row>
    <row r="137" spans="1:71" s="232" customFormat="1" ht="15" hidden="1" x14ac:dyDescent="0.2">
      <c r="A137" s="301" t="s">
        <v>594</v>
      </c>
      <c r="B137" s="320"/>
      <c r="C137" s="234">
        <f>(1+B137)*(1+C136)-1</f>
        <v>5.8000000000000052E-2</v>
      </c>
      <c r="D137" s="234">
        <f t="shared" ref="D137:AY137" si="40">(1+C137)*(1+D136)-1</f>
        <v>0.11619000000000002</v>
      </c>
      <c r="E137" s="234">
        <f t="shared" si="40"/>
        <v>0.17758045</v>
      </c>
      <c r="F137" s="234">
        <f t="shared" si="40"/>
        <v>0.24234737475000001</v>
      </c>
      <c r="G137" s="234">
        <f t="shared" si="40"/>
        <v>0.31067648036124984</v>
      </c>
      <c r="H137" s="234">
        <f t="shared" si="40"/>
        <v>0.38276368678111861</v>
      </c>
      <c r="I137" s="234">
        <f t="shared" si="40"/>
        <v>0.45881568955408003</v>
      </c>
      <c r="J137" s="234">
        <f t="shared" si="40"/>
        <v>0.53905055247955436</v>
      </c>
      <c r="K137" s="234">
        <f t="shared" si="40"/>
        <v>0.62369833286592979</v>
      </c>
      <c r="L137" s="234">
        <f t="shared" si="40"/>
        <v>0.71300174117355586</v>
      </c>
      <c r="M137" s="234">
        <f t="shared" si="40"/>
        <v>0.80721683693810142</v>
      </c>
      <c r="N137" s="234">
        <f t="shared" si="40"/>
        <v>0.90661376296969687</v>
      </c>
      <c r="O137" s="234">
        <f t="shared" si="40"/>
        <v>1.0114775199330301</v>
      </c>
      <c r="P137" s="234">
        <f t="shared" si="40"/>
        <v>1.1221087835293466</v>
      </c>
      <c r="Q137" s="234">
        <f t="shared" si="40"/>
        <v>1.2388247666234604</v>
      </c>
      <c r="R137" s="234">
        <f t="shared" si="40"/>
        <v>1.3619601287877505</v>
      </c>
      <c r="S137" s="234">
        <f t="shared" si="40"/>
        <v>1.4918679358710767</v>
      </c>
      <c r="T137" s="234">
        <f t="shared" si="40"/>
        <v>1.6289206723439857</v>
      </c>
      <c r="U137" s="234">
        <f t="shared" si="40"/>
        <v>1.7735113093229047</v>
      </c>
      <c r="V137" s="234">
        <f t="shared" si="40"/>
        <v>1.9260544313356642</v>
      </c>
      <c r="W137" s="234">
        <f t="shared" si="40"/>
        <v>2.0869874250591254</v>
      </c>
      <c r="X137" s="234">
        <f t="shared" si="40"/>
        <v>2.2567717334373771</v>
      </c>
      <c r="Y137" s="234">
        <f t="shared" si="40"/>
        <v>2.4358941787764326</v>
      </c>
      <c r="Z137" s="234">
        <f t="shared" si="40"/>
        <v>2.6248683586091359</v>
      </c>
      <c r="AA137" s="234">
        <f t="shared" si="40"/>
        <v>2.8242361183326383</v>
      </c>
      <c r="AB137" s="234">
        <f t="shared" si="40"/>
        <v>3.0345691048409336</v>
      </c>
      <c r="AC137" s="234">
        <f t="shared" si="40"/>
        <v>3.2564704056071845</v>
      </c>
      <c r="AD137" s="234">
        <f t="shared" si="40"/>
        <v>3.4905762779155793</v>
      </c>
      <c r="AE137" s="234">
        <f t="shared" si="40"/>
        <v>3.7375579732009356</v>
      </c>
      <c r="AF137" s="234">
        <f t="shared" si="40"/>
        <v>3.9981236617269866</v>
      </c>
      <c r="AG137" s="234">
        <f t="shared" si="40"/>
        <v>4.2730204631219708</v>
      </c>
      <c r="AH137" s="234">
        <f t="shared" si="40"/>
        <v>4.563036588593679</v>
      </c>
      <c r="AI137" s="234">
        <f t="shared" si="40"/>
        <v>4.8690036009663311</v>
      </c>
      <c r="AJ137" s="234">
        <f t="shared" si="40"/>
        <v>5.1917987990194794</v>
      </c>
      <c r="AK137" s="234">
        <f t="shared" si="40"/>
        <v>5.5323477329655502</v>
      </c>
      <c r="AL137" s="234">
        <f t="shared" si="40"/>
        <v>5.8916268582786548</v>
      </c>
      <c r="AM137" s="234">
        <f t="shared" si="40"/>
        <v>6.2706663354839804</v>
      </c>
      <c r="AN137" s="234">
        <f t="shared" si="40"/>
        <v>6.6705529839355986</v>
      </c>
      <c r="AO137" s="234">
        <f t="shared" si="40"/>
        <v>7.0924333980520569</v>
      </c>
      <c r="AP137" s="234">
        <f t="shared" si="40"/>
        <v>7.5375172349449198</v>
      </c>
      <c r="AQ137" s="234">
        <f t="shared" si="40"/>
        <v>8.0070806828668903</v>
      </c>
      <c r="AR137" s="234">
        <f t="shared" si="40"/>
        <v>8.5024701204245687</v>
      </c>
      <c r="AS137" s="234">
        <f t="shared" si="40"/>
        <v>9.0251059770479198</v>
      </c>
      <c r="AT137" s="234">
        <f t="shared" si="40"/>
        <v>9.5764868057855548</v>
      </c>
      <c r="AU137" s="234">
        <f t="shared" si="40"/>
        <v>10.15819358010376</v>
      </c>
      <c r="AV137" s="234">
        <f t="shared" si="40"/>
        <v>10.771894227009465</v>
      </c>
      <c r="AW137" s="234">
        <f>(1+AV137)*(1+AW136)-1</f>
        <v>11.419348409494985</v>
      </c>
      <c r="AX137" s="234">
        <f t="shared" si="40"/>
        <v>12.102412572017208</v>
      </c>
      <c r="AY137" s="234">
        <f t="shared" si="40"/>
        <v>12.823045263478154</v>
      </c>
    </row>
    <row r="138" spans="1:71" s="232" customFormat="1" hidden="1" x14ac:dyDescent="0.2">
      <c r="A138" s="321"/>
      <c r="B138" s="320"/>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92"/>
    </row>
    <row r="139" spans="1:71" ht="12.75" hidden="1" x14ac:dyDescent="0.2">
      <c r="A139" s="300"/>
      <c r="B139" s="317">
        <v>2016</v>
      </c>
      <c r="C139" s="317">
        <f>B139+1</f>
        <v>2017</v>
      </c>
      <c r="D139" s="317">
        <f t="shared" ref="D139:AY140" si="41">C139+1</f>
        <v>2018</v>
      </c>
      <c r="E139" s="317">
        <f t="shared" si="41"/>
        <v>2019</v>
      </c>
      <c r="F139" s="317">
        <f t="shared" si="41"/>
        <v>2020</v>
      </c>
      <c r="G139" s="317">
        <f t="shared" si="41"/>
        <v>2021</v>
      </c>
      <c r="H139" s="317">
        <f t="shared" si="41"/>
        <v>2022</v>
      </c>
      <c r="I139" s="317">
        <f t="shared" si="41"/>
        <v>2023</v>
      </c>
      <c r="J139" s="317">
        <f t="shared" si="41"/>
        <v>2024</v>
      </c>
      <c r="K139" s="317">
        <f t="shared" si="41"/>
        <v>2025</v>
      </c>
      <c r="L139" s="317">
        <f t="shared" si="41"/>
        <v>2026</v>
      </c>
      <c r="M139" s="317">
        <f t="shared" si="41"/>
        <v>2027</v>
      </c>
      <c r="N139" s="317">
        <f t="shared" si="41"/>
        <v>2028</v>
      </c>
      <c r="O139" s="317">
        <f t="shared" si="41"/>
        <v>2029</v>
      </c>
      <c r="P139" s="317">
        <f t="shared" si="41"/>
        <v>2030</v>
      </c>
      <c r="Q139" s="317">
        <f t="shared" si="41"/>
        <v>2031</v>
      </c>
      <c r="R139" s="317">
        <f t="shared" si="41"/>
        <v>2032</v>
      </c>
      <c r="S139" s="317">
        <f t="shared" si="41"/>
        <v>2033</v>
      </c>
      <c r="T139" s="317">
        <f t="shared" si="41"/>
        <v>2034</v>
      </c>
      <c r="U139" s="317">
        <f t="shared" si="41"/>
        <v>2035</v>
      </c>
      <c r="V139" s="317">
        <f t="shared" si="41"/>
        <v>2036</v>
      </c>
      <c r="W139" s="317">
        <f t="shared" si="41"/>
        <v>2037</v>
      </c>
      <c r="X139" s="317">
        <f t="shared" si="41"/>
        <v>2038</v>
      </c>
      <c r="Y139" s="317">
        <f t="shared" si="41"/>
        <v>2039</v>
      </c>
      <c r="Z139" s="317">
        <f t="shared" si="41"/>
        <v>2040</v>
      </c>
      <c r="AA139" s="317">
        <f t="shared" si="41"/>
        <v>2041</v>
      </c>
      <c r="AB139" s="317">
        <f t="shared" si="41"/>
        <v>2042</v>
      </c>
      <c r="AC139" s="317">
        <f t="shared" si="41"/>
        <v>2043</v>
      </c>
      <c r="AD139" s="317">
        <f t="shared" si="41"/>
        <v>2044</v>
      </c>
      <c r="AE139" s="317">
        <f t="shared" si="41"/>
        <v>2045</v>
      </c>
      <c r="AF139" s="317">
        <f t="shared" si="41"/>
        <v>2046</v>
      </c>
      <c r="AG139" s="317">
        <f t="shared" si="41"/>
        <v>2047</v>
      </c>
      <c r="AH139" s="317">
        <f t="shared" si="41"/>
        <v>2048</v>
      </c>
      <c r="AI139" s="317">
        <f t="shared" si="41"/>
        <v>2049</v>
      </c>
      <c r="AJ139" s="317">
        <f t="shared" si="41"/>
        <v>2050</v>
      </c>
      <c r="AK139" s="317">
        <f t="shared" si="41"/>
        <v>2051</v>
      </c>
      <c r="AL139" s="317">
        <f t="shared" si="41"/>
        <v>2052</v>
      </c>
      <c r="AM139" s="317">
        <f t="shared" si="41"/>
        <v>2053</v>
      </c>
      <c r="AN139" s="317">
        <f t="shared" si="41"/>
        <v>2054</v>
      </c>
      <c r="AO139" s="317">
        <f t="shared" si="41"/>
        <v>2055</v>
      </c>
      <c r="AP139" s="317">
        <f t="shared" si="41"/>
        <v>2056</v>
      </c>
      <c r="AQ139" s="317">
        <f t="shared" si="41"/>
        <v>2057</v>
      </c>
      <c r="AR139" s="317">
        <f t="shared" si="41"/>
        <v>2058</v>
      </c>
      <c r="AS139" s="317">
        <f t="shared" si="41"/>
        <v>2059</v>
      </c>
      <c r="AT139" s="317">
        <f t="shared" si="41"/>
        <v>2060</v>
      </c>
      <c r="AU139" s="317">
        <f t="shared" si="41"/>
        <v>2061</v>
      </c>
      <c r="AV139" s="317">
        <f t="shared" si="41"/>
        <v>2062</v>
      </c>
      <c r="AW139" s="317">
        <f t="shared" si="41"/>
        <v>2063</v>
      </c>
      <c r="AX139" s="317">
        <f t="shared" si="41"/>
        <v>2064</v>
      </c>
      <c r="AY139" s="317">
        <f t="shared" si="41"/>
        <v>2065</v>
      </c>
      <c r="AZ139" s="284"/>
      <c r="BA139" s="284"/>
      <c r="BB139" s="284"/>
      <c r="BC139" s="284"/>
      <c r="BD139" s="284"/>
      <c r="BE139" s="284"/>
      <c r="BF139" s="284"/>
      <c r="BG139" s="284"/>
      <c r="BH139" s="284"/>
      <c r="BI139" s="284"/>
      <c r="BJ139" s="284"/>
      <c r="BK139" s="284"/>
      <c r="BL139" s="284"/>
      <c r="BM139" s="284"/>
      <c r="BN139" s="284"/>
      <c r="BO139" s="284"/>
      <c r="BP139" s="284"/>
      <c r="BQ139" s="284"/>
      <c r="BR139" s="284"/>
      <c r="BS139" s="284"/>
    </row>
    <row r="140" spans="1:71" hidden="1" x14ac:dyDescent="0.2">
      <c r="A140" s="300"/>
      <c r="B140" s="323">
        <f>1</f>
        <v>1</v>
      </c>
      <c r="C140" s="323">
        <f t="shared" ref="C140" si="42">B140+1</f>
        <v>2</v>
      </c>
      <c r="D140" s="323">
        <f t="shared" si="41"/>
        <v>3</v>
      </c>
      <c r="E140" s="323">
        <f>D140+1</f>
        <v>4</v>
      </c>
      <c r="F140" s="323">
        <f t="shared" si="41"/>
        <v>5</v>
      </c>
      <c r="G140" s="323">
        <f t="shared" si="41"/>
        <v>6</v>
      </c>
      <c r="H140" s="323">
        <f t="shared" si="41"/>
        <v>7</v>
      </c>
      <c r="I140" s="323">
        <f t="shared" si="41"/>
        <v>8</v>
      </c>
      <c r="J140" s="323">
        <f t="shared" si="41"/>
        <v>9</v>
      </c>
      <c r="K140" s="323">
        <f t="shared" si="41"/>
        <v>10</v>
      </c>
      <c r="L140" s="323">
        <f t="shared" si="41"/>
        <v>11</v>
      </c>
      <c r="M140" s="323">
        <f t="shared" si="41"/>
        <v>12</v>
      </c>
      <c r="N140" s="323">
        <f t="shared" si="41"/>
        <v>13</v>
      </c>
      <c r="O140" s="323">
        <f t="shared" si="41"/>
        <v>14</v>
      </c>
      <c r="P140" s="323">
        <f t="shared" si="41"/>
        <v>15</v>
      </c>
      <c r="Q140" s="323">
        <f t="shared" si="41"/>
        <v>16</v>
      </c>
      <c r="R140" s="323">
        <f t="shared" si="41"/>
        <v>17</v>
      </c>
      <c r="S140" s="323">
        <f t="shared" si="41"/>
        <v>18</v>
      </c>
      <c r="T140" s="323">
        <f t="shared" si="41"/>
        <v>19</v>
      </c>
      <c r="U140" s="323">
        <f t="shared" si="41"/>
        <v>20</v>
      </c>
      <c r="V140" s="323">
        <f t="shared" si="41"/>
        <v>21</v>
      </c>
      <c r="W140" s="323">
        <f t="shared" si="41"/>
        <v>22</v>
      </c>
      <c r="X140" s="323">
        <f t="shared" si="41"/>
        <v>23</v>
      </c>
      <c r="Y140" s="323">
        <f t="shared" si="41"/>
        <v>24</v>
      </c>
      <c r="Z140" s="323">
        <f t="shared" si="41"/>
        <v>25</v>
      </c>
      <c r="AA140" s="323">
        <f t="shared" si="41"/>
        <v>26</v>
      </c>
      <c r="AB140" s="323">
        <f t="shared" si="41"/>
        <v>27</v>
      </c>
      <c r="AC140" s="323">
        <f t="shared" si="41"/>
        <v>28</v>
      </c>
      <c r="AD140" s="323">
        <f t="shared" si="41"/>
        <v>29</v>
      </c>
      <c r="AE140" s="323">
        <f t="shared" si="41"/>
        <v>30</v>
      </c>
      <c r="AF140" s="323">
        <f t="shared" si="41"/>
        <v>31</v>
      </c>
      <c r="AG140" s="323">
        <f t="shared" si="41"/>
        <v>32</v>
      </c>
      <c r="AH140" s="323">
        <f t="shared" si="41"/>
        <v>33</v>
      </c>
      <c r="AI140" s="323">
        <f t="shared" si="41"/>
        <v>34</v>
      </c>
      <c r="AJ140" s="323">
        <f t="shared" si="41"/>
        <v>35</v>
      </c>
      <c r="AK140" s="323">
        <f t="shared" si="41"/>
        <v>36</v>
      </c>
      <c r="AL140" s="323">
        <f t="shared" si="41"/>
        <v>37</v>
      </c>
      <c r="AM140" s="323">
        <f t="shared" si="41"/>
        <v>38</v>
      </c>
      <c r="AN140" s="323">
        <f t="shared" si="41"/>
        <v>39</v>
      </c>
      <c r="AO140" s="323">
        <f t="shared" si="41"/>
        <v>40</v>
      </c>
      <c r="AP140" s="323">
        <f>AO140+1</f>
        <v>41</v>
      </c>
      <c r="AQ140" s="323">
        <f t="shared" si="41"/>
        <v>42</v>
      </c>
      <c r="AR140" s="323">
        <f t="shared" si="41"/>
        <v>43</v>
      </c>
      <c r="AS140" s="323">
        <f t="shared" si="41"/>
        <v>44</v>
      </c>
      <c r="AT140" s="323">
        <f t="shared" si="41"/>
        <v>45</v>
      </c>
      <c r="AU140" s="323">
        <f t="shared" si="41"/>
        <v>46</v>
      </c>
      <c r="AV140" s="323">
        <f t="shared" si="41"/>
        <v>47</v>
      </c>
      <c r="AW140" s="323">
        <f t="shared" si="41"/>
        <v>48</v>
      </c>
      <c r="AX140" s="323">
        <f t="shared" si="41"/>
        <v>49</v>
      </c>
      <c r="AY140" s="323">
        <f t="shared" si="41"/>
        <v>50</v>
      </c>
      <c r="AZ140" s="284"/>
      <c r="BA140" s="284"/>
      <c r="BB140" s="284"/>
      <c r="BC140" s="284"/>
      <c r="BD140" s="284"/>
      <c r="BE140" s="284"/>
      <c r="BF140" s="284"/>
      <c r="BG140" s="284"/>
      <c r="BH140" s="284"/>
      <c r="BI140" s="284"/>
      <c r="BJ140" s="284"/>
      <c r="BK140" s="284"/>
      <c r="BL140" s="284"/>
      <c r="BM140" s="284"/>
      <c r="BN140" s="284"/>
      <c r="BO140" s="284"/>
      <c r="BP140" s="284"/>
      <c r="BQ140" s="284"/>
      <c r="BR140" s="284"/>
      <c r="BS140" s="284"/>
    </row>
    <row r="141" spans="1:71" ht="15" hidden="1" x14ac:dyDescent="0.2">
      <c r="A141" s="300"/>
      <c r="B141" s="324">
        <v>0.5</v>
      </c>
      <c r="C141" s="324">
        <f>AVERAGE(B140:C140)</f>
        <v>1.5</v>
      </c>
      <c r="D141" s="324">
        <f>AVERAGE(C140:D140)</f>
        <v>2.5</v>
      </c>
      <c r="E141" s="324">
        <f>AVERAGE(D140:E140)</f>
        <v>3.5</v>
      </c>
      <c r="F141" s="324">
        <f t="shared" ref="F141:AO141" si="43">AVERAGE(E140:F140)</f>
        <v>4.5</v>
      </c>
      <c r="G141" s="324">
        <f t="shared" si="43"/>
        <v>5.5</v>
      </c>
      <c r="H141" s="324">
        <f t="shared" si="43"/>
        <v>6.5</v>
      </c>
      <c r="I141" s="324">
        <f t="shared" si="43"/>
        <v>7.5</v>
      </c>
      <c r="J141" s="324">
        <f t="shared" si="43"/>
        <v>8.5</v>
      </c>
      <c r="K141" s="324">
        <f t="shared" si="43"/>
        <v>9.5</v>
      </c>
      <c r="L141" s="324">
        <f t="shared" si="43"/>
        <v>10.5</v>
      </c>
      <c r="M141" s="324">
        <f t="shared" si="43"/>
        <v>11.5</v>
      </c>
      <c r="N141" s="324">
        <f t="shared" si="43"/>
        <v>12.5</v>
      </c>
      <c r="O141" s="324">
        <f t="shared" si="43"/>
        <v>13.5</v>
      </c>
      <c r="P141" s="324">
        <f t="shared" si="43"/>
        <v>14.5</v>
      </c>
      <c r="Q141" s="324">
        <f t="shared" si="43"/>
        <v>15.5</v>
      </c>
      <c r="R141" s="324">
        <f t="shared" si="43"/>
        <v>16.5</v>
      </c>
      <c r="S141" s="324">
        <f t="shared" si="43"/>
        <v>17.5</v>
      </c>
      <c r="T141" s="324">
        <f t="shared" si="43"/>
        <v>18.5</v>
      </c>
      <c r="U141" s="324">
        <f t="shared" si="43"/>
        <v>19.5</v>
      </c>
      <c r="V141" s="324">
        <f t="shared" si="43"/>
        <v>20.5</v>
      </c>
      <c r="W141" s="324">
        <f t="shared" si="43"/>
        <v>21.5</v>
      </c>
      <c r="X141" s="324">
        <f t="shared" si="43"/>
        <v>22.5</v>
      </c>
      <c r="Y141" s="324">
        <f t="shared" si="43"/>
        <v>23.5</v>
      </c>
      <c r="Z141" s="324">
        <f t="shared" si="43"/>
        <v>24.5</v>
      </c>
      <c r="AA141" s="324">
        <f t="shared" si="43"/>
        <v>25.5</v>
      </c>
      <c r="AB141" s="324">
        <f t="shared" si="43"/>
        <v>26.5</v>
      </c>
      <c r="AC141" s="324">
        <f t="shared" si="43"/>
        <v>27.5</v>
      </c>
      <c r="AD141" s="324">
        <f t="shared" si="43"/>
        <v>28.5</v>
      </c>
      <c r="AE141" s="324">
        <f t="shared" si="43"/>
        <v>29.5</v>
      </c>
      <c r="AF141" s="324">
        <f t="shared" si="43"/>
        <v>30.5</v>
      </c>
      <c r="AG141" s="324">
        <f t="shared" si="43"/>
        <v>31.5</v>
      </c>
      <c r="AH141" s="324">
        <f t="shared" si="43"/>
        <v>32.5</v>
      </c>
      <c r="AI141" s="324">
        <f t="shared" si="43"/>
        <v>33.5</v>
      </c>
      <c r="AJ141" s="324">
        <f t="shared" si="43"/>
        <v>34.5</v>
      </c>
      <c r="AK141" s="324">
        <f t="shared" si="43"/>
        <v>35.5</v>
      </c>
      <c r="AL141" s="324">
        <f t="shared" si="43"/>
        <v>36.5</v>
      </c>
      <c r="AM141" s="324">
        <f t="shared" si="43"/>
        <v>37.5</v>
      </c>
      <c r="AN141" s="324">
        <f t="shared" si="43"/>
        <v>38.5</v>
      </c>
      <c r="AO141" s="324">
        <f t="shared" si="43"/>
        <v>39.5</v>
      </c>
      <c r="AP141" s="324">
        <f>AVERAGE(AO140:AP140)</f>
        <v>40.5</v>
      </c>
      <c r="AQ141" s="324">
        <f t="shared" ref="AQ141:AY141" si="44">AVERAGE(AP140:AQ140)</f>
        <v>41.5</v>
      </c>
      <c r="AR141" s="324">
        <f t="shared" si="44"/>
        <v>42.5</v>
      </c>
      <c r="AS141" s="324">
        <f t="shared" si="44"/>
        <v>43.5</v>
      </c>
      <c r="AT141" s="324">
        <f t="shared" si="44"/>
        <v>44.5</v>
      </c>
      <c r="AU141" s="324">
        <f t="shared" si="44"/>
        <v>45.5</v>
      </c>
      <c r="AV141" s="324">
        <f t="shared" si="44"/>
        <v>46.5</v>
      </c>
      <c r="AW141" s="324">
        <f t="shared" si="44"/>
        <v>47.5</v>
      </c>
      <c r="AX141" s="324">
        <f t="shared" si="44"/>
        <v>48.5</v>
      </c>
      <c r="AY141" s="324">
        <f t="shared" si="44"/>
        <v>49.5</v>
      </c>
      <c r="AZ141" s="284"/>
      <c r="BA141" s="284"/>
      <c r="BB141" s="284"/>
      <c r="BC141" s="284"/>
      <c r="BD141" s="284"/>
      <c r="BE141" s="284"/>
      <c r="BF141" s="284"/>
      <c r="BG141" s="284"/>
      <c r="BH141" s="284"/>
      <c r="BI141" s="284"/>
      <c r="BJ141" s="284"/>
      <c r="BK141" s="284"/>
      <c r="BL141" s="284"/>
      <c r="BM141" s="284"/>
      <c r="BN141" s="284"/>
      <c r="BO141" s="284"/>
      <c r="BP141" s="284"/>
      <c r="BQ141" s="284"/>
      <c r="BR141" s="284"/>
      <c r="BS141" s="284"/>
    </row>
    <row r="142" spans="1:71" ht="12.75" hidden="1" x14ac:dyDescent="0.2">
      <c r="A142" s="300"/>
      <c r="B142" s="284"/>
      <c r="C142" s="284"/>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c r="AI142" s="284"/>
      <c r="AJ142" s="284"/>
      <c r="AK142" s="284"/>
      <c r="AL142" s="284"/>
      <c r="AM142" s="284"/>
      <c r="AN142" s="284"/>
      <c r="AO142" s="284"/>
      <c r="AP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c r="BM142" s="284"/>
      <c r="BN142" s="284"/>
      <c r="BO142" s="284"/>
      <c r="BP142" s="284"/>
      <c r="BQ142" s="284"/>
      <c r="BR142" s="284"/>
      <c r="BS142" s="284"/>
    </row>
    <row r="143" spans="1:71" ht="12.75" hidden="1" x14ac:dyDescent="0.2">
      <c r="A143" s="300"/>
      <c r="B143" s="284"/>
      <c r="C143" s="284"/>
      <c r="D143" s="284"/>
      <c r="E143" s="284"/>
      <c r="F143" s="284"/>
      <c r="G143" s="284"/>
      <c r="H143" s="284"/>
      <c r="I143" s="284"/>
      <c r="J143" s="284"/>
      <c r="K143" s="284"/>
      <c r="L143" s="284"/>
      <c r="M143" s="284"/>
      <c r="N143" s="284"/>
      <c r="O143" s="284"/>
      <c r="P143" s="284"/>
      <c r="Q143" s="284"/>
      <c r="R143" s="284"/>
      <c r="S143" s="284"/>
      <c r="T143" s="284"/>
      <c r="U143" s="284"/>
      <c r="V143" s="284"/>
      <c r="W143" s="284"/>
      <c r="X143" s="284"/>
      <c r="Y143" s="284"/>
      <c r="Z143" s="284"/>
      <c r="AA143" s="284"/>
      <c r="AB143" s="284"/>
      <c r="AC143" s="284"/>
      <c r="AD143" s="284"/>
      <c r="AE143" s="284"/>
      <c r="AF143" s="284"/>
      <c r="AG143" s="284"/>
      <c r="AH143" s="284"/>
      <c r="AI143" s="284"/>
      <c r="AJ143" s="284"/>
      <c r="AK143" s="284"/>
      <c r="AL143" s="284"/>
      <c r="AM143" s="284"/>
      <c r="AN143" s="284"/>
      <c r="AO143" s="284"/>
      <c r="AP143" s="284"/>
      <c r="AQ143" s="284"/>
      <c r="AR143" s="284"/>
      <c r="AS143" s="284"/>
      <c r="AT143" s="284"/>
      <c r="AU143" s="284"/>
      <c r="AV143" s="284"/>
      <c r="AW143" s="284"/>
      <c r="AX143" s="284"/>
      <c r="AY143" s="284"/>
      <c r="AZ143" s="284"/>
      <c r="BA143" s="284"/>
      <c r="BB143" s="284"/>
      <c r="BC143" s="284"/>
      <c r="BD143" s="284"/>
      <c r="BE143" s="284"/>
      <c r="BF143" s="284"/>
      <c r="BG143" s="284"/>
      <c r="BH143" s="284"/>
      <c r="BI143" s="284"/>
      <c r="BJ143" s="284"/>
      <c r="BK143" s="284"/>
      <c r="BL143" s="284"/>
      <c r="BM143" s="284"/>
      <c r="BN143" s="284"/>
      <c r="BO143" s="284"/>
      <c r="BP143" s="284"/>
      <c r="BQ143" s="284"/>
      <c r="BR143" s="284"/>
      <c r="BS143" s="284"/>
    </row>
    <row r="144" spans="1:71" ht="12.75" hidden="1" x14ac:dyDescent="0.2">
      <c r="A144" s="300"/>
      <c r="B144" s="284"/>
      <c r="C144" s="284"/>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c r="BM144" s="284"/>
      <c r="BN144" s="284"/>
      <c r="BO144" s="284"/>
      <c r="BP144" s="284"/>
      <c r="BQ144" s="284"/>
      <c r="BR144" s="284"/>
      <c r="BS144" s="284"/>
    </row>
    <row r="145" spans="1:71" ht="12.75" hidden="1" x14ac:dyDescent="0.2">
      <c r="A145" s="300"/>
      <c r="B145" s="284"/>
      <c r="C145" s="284"/>
      <c r="D145" s="284"/>
      <c r="E145" s="284"/>
      <c r="F145" s="284"/>
      <c r="G145" s="284"/>
      <c r="H145" s="284"/>
      <c r="I145" s="284"/>
      <c r="J145" s="284"/>
      <c r="K145" s="284"/>
      <c r="L145" s="284"/>
      <c r="M145" s="284"/>
      <c r="N145" s="284"/>
      <c r="O145" s="284"/>
      <c r="P145" s="284"/>
      <c r="Q145" s="284"/>
      <c r="R145" s="284"/>
      <c r="S145" s="284"/>
      <c r="T145" s="284"/>
      <c r="U145" s="284"/>
      <c r="V145" s="284"/>
      <c r="W145" s="284"/>
      <c r="X145" s="284"/>
      <c r="Y145" s="284"/>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c r="AX145" s="284"/>
      <c r="AY145" s="284"/>
      <c r="AZ145" s="284"/>
      <c r="BA145" s="284"/>
      <c r="BB145" s="284"/>
      <c r="BC145" s="284"/>
      <c r="BD145" s="284"/>
      <c r="BE145" s="284"/>
      <c r="BF145" s="284"/>
      <c r="BG145" s="284"/>
      <c r="BH145" s="284"/>
      <c r="BI145" s="284"/>
      <c r="BJ145" s="284"/>
      <c r="BK145" s="284"/>
      <c r="BL145" s="284"/>
      <c r="BM145" s="284"/>
      <c r="BN145" s="284"/>
      <c r="BO145" s="284"/>
      <c r="BP145" s="284"/>
      <c r="BQ145" s="284"/>
      <c r="BR145" s="284"/>
      <c r="BS145" s="284"/>
    </row>
    <row r="146" spans="1:71" ht="12.75" hidden="1" x14ac:dyDescent="0.2">
      <c r="A146" s="300"/>
      <c r="B146" s="284"/>
      <c r="C146" s="284"/>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c r="BM146" s="284"/>
      <c r="BN146" s="284"/>
      <c r="BO146" s="284"/>
      <c r="BP146" s="284"/>
      <c r="BQ146" s="284"/>
      <c r="BR146" s="284"/>
      <c r="BS146" s="284"/>
    </row>
    <row r="147" spans="1:71" ht="12.75" hidden="1" x14ac:dyDescent="0.2">
      <c r="A147" s="300"/>
      <c r="B147" s="284"/>
      <c r="C147" s="284"/>
      <c r="D147" s="284"/>
      <c r="E147" s="284"/>
      <c r="F147" s="284"/>
      <c r="G147" s="284"/>
      <c r="H147" s="284"/>
      <c r="I147" s="284"/>
      <c r="J147" s="284"/>
      <c r="K147" s="284"/>
      <c r="L147" s="284"/>
      <c r="M147" s="284"/>
      <c r="N147" s="284"/>
      <c r="O147" s="284"/>
      <c r="P147" s="284"/>
      <c r="Q147" s="284"/>
      <c r="R147" s="284"/>
      <c r="S147" s="284"/>
      <c r="T147" s="284"/>
      <c r="U147" s="284"/>
      <c r="V147" s="284"/>
      <c r="W147" s="284"/>
      <c r="X147" s="284"/>
      <c r="Y147" s="284"/>
      <c r="Z147" s="284"/>
      <c r="AA147" s="284"/>
      <c r="AB147" s="284"/>
      <c r="AC147" s="284"/>
      <c r="AD147" s="284"/>
      <c r="AE147" s="284"/>
      <c r="AF147" s="284"/>
      <c r="AG147" s="284"/>
      <c r="AH147" s="284"/>
      <c r="AI147" s="284"/>
      <c r="AJ147" s="284"/>
      <c r="AK147" s="284"/>
      <c r="AL147" s="284"/>
      <c r="AM147" s="284"/>
      <c r="AN147" s="284"/>
      <c r="AO147" s="284"/>
      <c r="AP147" s="284"/>
      <c r="AQ147" s="284"/>
      <c r="AR147" s="284"/>
      <c r="AS147" s="284"/>
      <c r="AT147" s="284"/>
      <c r="AU147" s="284"/>
      <c r="AV147" s="284"/>
      <c r="AW147" s="284"/>
      <c r="AX147" s="284"/>
      <c r="AY147" s="284"/>
      <c r="AZ147" s="284"/>
      <c r="BA147" s="284"/>
      <c r="BB147" s="284"/>
      <c r="BC147" s="284"/>
      <c r="BD147" s="284"/>
      <c r="BE147" s="284"/>
      <c r="BF147" s="284"/>
      <c r="BG147" s="284"/>
      <c r="BH147" s="284"/>
      <c r="BI147" s="284"/>
      <c r="BJ147" s="284"/>
      <c r="BK147" s="284"/>
      <c r="BL147" s="284"/>
      <c r="BM147" s="284"/>
      <c r="BN147" s="284"/>
      <c r="BO147" s="284"/>
      <c r="BP147" s="284"/>
      <c r="BQ147" s="284"/>
      <c r="BR147" s="284"/>
      <c r="BS147" s="284"/>
    </row>
    <row r="148" spans="1:71" ht="12.75" hidden="1" x14ac:dyDescent="0.2">
      <c r="A148" s="300"/>
      <c r="B148" s="284"/>
      <c r="C148" s="284"/>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c r="BM148" s="284"/>
      <c r="BN148" s="284"/>
      <c r="BO148" s="284"/>
      <c r="BP148" s="284"/>
      <c r="BQ148" s="284"/>
      <c r="BR148" s="284"/>
      <c r="BS148" s="284"/>
    </row>
    <row r="149" spans="1:71" ht="12.75" hidden="1" x14ac:dyDescent="0.2">
      <c r="A149" s="300"/>
      <c r="B149" s="284"/>
      <c r="C149" s="284"/>
      <c r="D149" s="284"/>
      <c r="E149" s="284"/>
      <c r="F149" s="284"/>
      <c r="G149" s="284"/>
      <c r="H149" s="284"/>
      <c r="I149" s="284"/>
      <c r="J149" s="284"/>
      <c r="K149" s="284"/>
      <c r="L149" s="284"/>
      <c r="M149" s="284"/>
      <c r="N149" s="284"/>
      <c r="O149" s="284"/>
      <c r="P149" s="284"/>
      <c r="Q149" s="284"/>
      <c r="R149" s="284"/>
      <c r="S149" s="284"/>
      <c r="T149" s="284"/>
      <c r="U149" s="284"/>
      <c r="V149" s="284"/>
      <c r="W149" s="284"/>
      <c r="X149" s="284"/>
      <c r="Y149" s="284"/>
      <c r="Z149" s="284"/>
      <c r="AA149" s="284"/>
      <c r="AB149" s="284"/>
      <c r="AC149" s="284"/>
      <c r="AD149" s="284"/>
      <c r="AE149" s="284"/>
      <c r="AF149" s="284"/>
      <c r="AG149" s="284"/>
      <c r="AH149" s="284"/>
      <c r="AI149" s="284"/>
      <c r="AJ149" s="284"/>
      <c r="AK149" s="284"/>
      <c r="AL149" s="284"/>
      <c r="AM149" s="284"/>
      <c r="AN149" s="284"/>
      <c r="AO149" s="284"/>
      <c r="AP149" s="284"/>
      <c r="AQ149" s="284"/>
      <c r="AR149" s="284"/>
      <c r="AS149" s="284"/>
      <c r="AT149" s="284"/>
      <c r="AU149" s="284"/>
      <c r="AV149" s="284"/>
      <c r="AW149" s="284"/>
      <c r="AX149" s="284"/>
      <c r="AY149" s="284"/>
      <c r="AZ149" s="284"/>
      <c r="BA149" s="284"/>
      <c r="BB149" s="284"/>
      <c r="BC149" s="284"/>
      <c r="BD149" s="284"/>
      <c r="BE149" s="284"/>
      <c r="BF149" s="284"/>
      <c r="BG149" s="284"/>
      <c r="BH149" s="284"/>
      <c r="BI149" s="284"/>
      <c r="BJ149" s="284"/>
      <c r="BK149" s="284"/>
      <c r="BL149" s="284"/>
      <c r="BM149" s="284"/>
      <c r="BN149" s="284"/>
      <c r="BO149" s="284"/>
      <c r="BP149" s="284"/>
      <c r="BQ149" s="284"/>
      <c r="BR149" s="284"/>
      <c r="BS149" s="284"/>
    </row>
    <row r="150" spans="1:71" ht="12.75" hidden="1" x14ac:dyDescent="0.2">
      <c r="A150" s="300"/>
      <c r="B150" s="284"/>
      <c r="C150" s="284"/>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c r="BM150" s="284"/>
      <c r="BN150" s="284"/>
      <c r="BO150" s="284"/>
      <c r="BP150" s="284"/>
      <c r="BQ150" s="284"/>
      <c r="BR150" s="284"/>
      <c r="BS150" s="284"/>
    </row>
    <row r="151" spans="1:71" ht="12.75" hidden="1" x14ac:dyDescent="0.2">
      <c r="A151" s="300"/>
      <c r="B151" s="284"/>
      <c r="C151" s="284"/>
      <c r="D151" s="284"/>
      <c r="E151" s="284"/>
      <c r="F151" s="284"/>
      <c r="G151" s="284"/>
      <c r="H151" s="284"/>
      <c r="I151" s="284"/>
      <c r="J151" s="284"/>
      <c r="K151" s="284"/>
      <c r="L151" s="284"/>
      <c r="M151" s="284"/>
      <c r="N151" s="284"/>
      <c r="O151" s="284"/>
      <c r="P151" s="284"/>
      <c r="Q151" s="284"/>
      <c r="R151" s="284"/>
      <c r="S151" s="284"/>
      <c r="T151" s="284"/>
      <c r="U151" s="284"/>
      <c r="V151" s="284"/>
      <c r="W151" s="284"/>
      <c r="X151" s="284"/>
      <c r="Y151" s="284"/>
      <c r="Z151" s="284"/>
      <c r="AA151" s="284"/>
      <c r="AB151" s="284"/>
      <c r="AC151" s="284"/>
      <c r="AD151" s="284"/>
      <c r="AE151" s="284"/>
      <c r="AF151" s="284"/>
      <c r="AG151" s="284"/>
      <c r="AH151" s="284"/>
      <c r="AI151" s="284"/>
      <c r="AJ151" s="284"/>
      <c r="AK151" s="284"/>
      <c r="AL151" s="284"/>
      <c r="AM151" s="284"/>
      <c r="AN151" s="284"/>
      <c r="AO151" s="284"/>
      <c r="AP151" s="284"/>
      <c r="AQ151" s="284"/>
      <c r="AR151" s="284"/>
      <c r="AS151" s="284"/>
      <c r="AT151" s="284"/>
      <c r="AU151" s="284"/>
      <c r="AV151" s="284"/>
      <c r="AW151" s="284"/>
      <c r="AX151" s="284"/>
      <c r="AY151" s="284"/>
      <c r="AZ151" s="284"/>
      <c r="BA151" s="284"/>
      <c r="BB151" s="284"/>
      <c r="BC151" s="284"/>
      <c r="BD151" s="284"/>
      <c r="BE151" s="284"/>
      <c r="BF151" s="284"/>
      <c r="BG151" s="284"/>
      <c r="BH151" s="284"/>
      <c r="BI151" s="284"/>
      <c r="BJ151" s="284"/>
      <c r="BK151" s="284"/>
      <c r="BL151" s="284"/>
      <c r="BM151" s="284"/>
      <c r="BN151" s="284"/>
      <c r="BO151" s="284"/>
      <c r="BP151" s="284"/>
      <c r="BQ151" s="284"/>
      <c r="BR151" s="284"/>
      <c r="BS151" s="284"/>
    </row>
    <row r="152" spans="1:71" ht="12.75" hidden="1" x14ac:dyDescent="0.2">
      <c r="A152" s="300"/>
      <c r="B152" s="284"/>
      <c r="C152" s="284"/>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c r="BM152" s="284"/>
      <c r="BN152" s="284"/>
      <c r="BO152" s="284"/>
      <c r="BP152" s="284"/>
      <c r="BQ152" s="284"/>
      <c r="BR152" s="284"/>
      <c r="BS152" s="284"/>
    </row>
    <row r="153" spans="1:71" ht="12.75" hidden="1" x14ac:dyDescent="0.2">
      <c r="A153" s="300"/>
      <c r="B153" s="284"/>
      <c r="C153" s="284"/>
      <c r="D153" s="284"/>
      <c r="E153" s="284"/>
      <c r="F153" s="284"/>
      <c r="G153" s="284"/>
      <c r="H153" s="284"/>
      <c r="I153" s="284"/>
      <c r="J153" s="284"/>
      <c r="K153" s="284"/>
      <c r="L153" s="284"/>
      <c r="M153" s="284"/>
      <c r="N153" s="284"/>
      <c r="O153" s="284"/>
      <c r="P153" s="284"/>
      <c r="Q153" s="284"/>
      <c r="R153" s="284"/>
      <c r="S153" s="284"/>
      <c r="T153" s="284"/>
      <c r="U153" s="284"/>
      <c r="V153" s="284"/>
      <c r="W153" s="284"/>
      <c r="X153" s="284"/>
      <c r="Y153" s="284"/>
      <c r="Z153" s="284"/>
      <c r="AA153" s="284"/>
      <c r="AB153" s="284"/>
      <c r="AC153" s="284"/>
      <c r="AD153" s="284"/>
      <c r="AE153" s="284"/>
      <c r="AF153" s="284"/>
      <c r="AG153" s="284"/>
      <c r="AH153" s="284"/>
      <c r="AI153" s="284"/>
      <c r="AJ153" s="284"/>
      <c r="AK153" s="284"/>
      <c r="AL153" s="284"/>
      <c r="AM153" s="284"/>
      <c r="AN153" s="284"/>
      <c r="AO153" s="284"/>
      <c r="AP153" s="284"/>
      <c r="AQ153" s="284"/>
      <c r="AR153" s="284"/>
      <c r="AS153" s="284"/>
      <c r="AT153" s="284"/>
      <c r="AU153" s="284"/>
      <c r="AV153" s="284"/>
      <c r="AW153" s="284"/>
      <c r="AX153" s="284"/>
      <c r="AY153" s="284"/>
      <c r="AZ153" s="284"/>
      <c r="BA153" s="284"/>
      <c r="BB153" s="284"/>
      <c r="BC153" s="284"/>
      <c r="BD153" s="284"/>
      <c r="BE153" s="284"/>
      <c r="BF153" s="284"/>
      <c r="BG153" s="284"/>
      <c r="BH153" s="284"/>
      <c r="BI153" s="284"/>
      <c r="BJ153" s="284"/>
      <c r="BK153" s="284"/>
      <c r="BL153" s="284"/>
      <c r="BM153" s="284"/>
      <c r="BN153" s="284"/>
      <c r="BO153" s="284"/>
      <c r="BP153" s="284"/>
      <c r="BQ153" s="284"/>
      <c r="BR153" s="284"/>
      <c r="BS153" s="284"/>
    </row>
    <row r="154" spans="1:71" ht="12.75" hidden="1" x14ac:dyDescent="0.2">
      <c r="A154" s="300"/>
      <c r="B154" s="284"/>
      <c r="C154" s="284"/>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c r="BM154" s="284"/>
      <c r="BN154" s="284"/>
      <c r="BO154" s="284"/>
      <c r="BP154" s="284"/>
      <c r="BQ154" s="284"/>
      <c r="BR154" s="284"/>
      <c r="BS154" s="284"/>
    </row>
    <row r="155" spans="1:71" ht="12.75" hidden="1" x14ac:dyDescent="0.2">
      <c r="A155" s="300"/>
      <c r="B155" s="284"/>
      <c r="C155" s="284"/>
      <c r="D155" s="284"/>
      <c r="E155" s="284"/>
      <c r="F155" s="284"/>
      <c r="G155" s="284"/>
      <c r="H155" s="284"/>
      <c r="I155" s="284"/>
      <c r="J155" s="284"/>
      <c r="K155" s="284"/>
      <c r="L155" s="284"/>
      <c r="M155" s="284"/>
      <c r="N155" s="284"/>
      <c r="O155" s="284"/>
      <c r="P155" s="284"/>
      <c r="Q155" s="284"/>
      <c r="R155" s="284"/>
      <c r="S155" s="284"/>
      <c r="T155" s="284"/>
      <c r="U155" s="284"/>
      <c r="V155" s="284"/>
      <c r="W155" s="284"/>
      <c r="X155" s="284"/>
      <c r="Y155" s="284"/>
      <c r="Z155" s="284"/>
      <c r="AA155" s="284"/>
      <c r="AB155" s="284"/>
      <c r="AC155" s="284"/>
      <c r="AD155" s="284"/>
      <c r="AE155" s="284"/>
      <c r="AF155" s="284"/>
      <c r="AG155" s="284"/>
      <c r="AH155" s="284"/>
      <c r="AI155" s="284"/>
      <c r="AJ155" s="284"/>
      <c r="AK155" s="284"/>
      <c r="AL155" s="284"/>
      <c r="AM155" s="284"/>
      <c r="AN155" s="284"/>
      <c r="AO155" s="284"/>
      <c r="AP155" s="284"/>
      <c r="AQ155" s="284"/>
      <c r="AR155" s="284"/>
      <c r="AS155" s="284"/>
      <c r="AT155" s="284"/>
      <c r="AU155" s="284"/>
      <c r="AV155" s="284"/>
      <c r="AW155" s="284"/>
      <c r="AX155" s="284"/>
      <c r="AY155" s="284"/>
      <c r="AZ155" s="284"/>
      <c r="BA155" s="284"/>
      <c r="BB155" s="284"/>
      <c r="BC155" s="284"/>
      <c r="BD155" s="284"/>
      <c r="BE155" s="284"/>
      <c r="BF155" s="284"/>
      <c r="BG155" s="284"/>
      <c r="BH155" s="284"/>
      <c r="BI155" s="284"/>
      <c r="BJ155" s="284"/>
      <c r="BK155" s="284"/>
      <c r="BL155" s="284"/>
      <c r="BM155" s="284"/>
      <c r="BN155" s="284"/>
      <c r="BO155" s="284"/>
      <c r="BP155" s="284"/>
      <c r="BQ155" s="284"/>
      <c r="BR155" s="284"/>
      <c r="BS155" s="284"/>
    </row>
    <row r="156" spans="1:71" ht="12.75" hidden="1" x14ac:dyDescent="0.2">
      <c r="A156" s="285"/>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hidden="1" x14ac:dyDescent="0.2">
      <c r="A157" s="285"/>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hidden="1" x14ac:dyDescent="0.2">
      <c r="A158" s="285"/>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hidden="1" x14ac:dyDescent="0.2">
      <c r="A159" s="285"/>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hidden="1" x14ac:dyDescent="0.2">
      <c r="A160" s="285"/>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hidden="1" x14ac:dyDescent="0.2">
      <c r="A161" s="285"/>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hidden="1" x14ac:dyDescent="0.2">
      <c r="A162" s="285"/>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hidden="1" x14ac:dyDescent="0.2">
      <c r="A163" s="285"/>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hidden="1" x14ac:dyDescent="0.2">
      <c r="A164" s="285"/>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hidden="1" x14ac:dyDescent="0.2">
      <c r="A165" s="285"/>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hidden="1" x14ac:dyDescent="0.2">
      <c r="A166" s="285"/>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hidden="1" x14ac:dyDescent="0.2">
      <c r="A167" s="285"/>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5"/>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5"/>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5"/>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5"/>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5"/>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5"/>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5"/>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5"/>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5"/>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5"/>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5"/>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5"/>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5"/>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5"/>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5"/>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5"/>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5"/>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5"/>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5"/>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5"/>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5"/>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5"/>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5"/>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5"/>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5"/>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5"/>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5"/>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5"/>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5"/>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5"/>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5"/>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5"/>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5"/>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5"/>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5"/>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5"/>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5"/>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5"/>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5"/>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5"/>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5"/>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78" zoomScaleSheetLayoutView="78" workbookViewId="0">
      <selection activeCell="C39" sqref="C39:J41"/>
    </sheetView>
  </sheetViews>
  <sheetFormatPr defaultRowHeight="15.75" x14ac:dyDescent="0.25"/>
  <cols>
    <col min="1" max="1" width="9.140625" style="72"/>
    <col min="2" max="2" width="37.7109375" style="72" customWidth="1"/>
    <col min="3" max="3" width="26" style="72" customWidth="1"/>
    <col min="4" max="4" width="26.28515625" style="72" customWidth="1"/>
    <col min="5" max="5" width="0" style="72" hidden="1" customWidth="1"/>
    <col min="6" max="6" width="2.7109375" style="72" hidden="1" customWidth="1"/>
    <col min="7" max="7" width="11" style="72" customWidth="1"/>
    <col min="8" max="8" width="15.5703125" style="72" customWidth="1"/>
    <col min="9" max="10" width="25.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F_48-НН</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70" t="str">
        <f>'1. паспорт местоположение'!A15</f>
        <v>48_ППРСУ на РРЭ на НН (0,4 кВ)</v>
      </c>
      <c r="B15" s="370"/>
      <c r="C15" s="370"/>
      <c r="D15" s="370"/>
      <c r="E15" s="370"/>
      <c r="F15" s="370"/>
      <c r="G15" s="370"/>
      <c r="H15" s="370"/>
      <c r="I15" s="370"/>
      <c r="J15" s="370"/>
      <c r="K15" s="370"/>
      <c r="L15" s="370"/>
    </row>
    <row r="16" spans="1:44" x14ac:dyDescent="0.25">
      <c r="A16" s="365" t="s">
        <v>7</v>
      </c>
      <c r="B16" s="365"/>
      <c r="C16" s="365"/>
      <c r="D16" s="365"/>
      <c r="E16" s="365"/>
      <c r="F16" s="365"/>
      <c r="G16" s="365"/>
      <c r="H16" s="365"/>
      <c r="I16" s="365"/>
      <c r="J16" s="365"/>
      <c r="K16" s="365"/>
      <c r="L16" s="365"/>
    </row>
    <row r="17" spans="1:12" ht="15.75" customHeight="1" x14ac:dyDescent="0.25">
      <c r="L17" s="106"/>
    </row>
    <row r="18" spans="1:12" x14ac:dyDescent="0.25">
      <c r="K18" s="105"/>
    </row>
    <row r="19" spans="1:12" ht="15.75" customHeight="1" x14ac:dyDescent="0.25">
      <c r="A19" s="425" t="s">
        <v>511</v>
      </c>
      <c r="B19" s="425"/>
      <c r="C19" s="425"/>
      <c r="D19" s="425"/>
      <c r="E19" s="425"/>
      <c r="F19" s="425"/>
      <c r="G19" s="425"/>
      <c r="H19" s="425"/>
      <c r="I19" s="425"/>
      <c r="J19" s="425"/>
      <c r="K19" s="425"/>
      <c r="L19" s="425"/>
    </row>
    <row r="20" spans="1:12" x14ac:dyDescent="0.25">
      <c r="A20" s="74"/>
      <c r="B20" s="74"/>
      <c r="C20" s="104"/>
      <c r="D20" s="104"/>
      <c r="E20" s="104"/>
      <c r="F20" s="104"/>
      <c r="G20" s="104"/>
      <c r="H20" s="104"/>
      <c r="I20" s="104"/>
      <c r="J20" s="104"/>
      <c r="K20" s="104"/>
      <c r="L20" s="104"/>
    </row>
    <row r="21" spans="1:12" ht="28.5" customHeight="1" x14ac:dyDescent="0.25">
      <c r="A21" s="426" t="s">
        <v>229</v>
      </c>
      <c r="B21" s="426" t="s">
        <v>228</v>
      </c>
      <c r="C21" s="432" t="s">
        <v>443</v>
      </c>
      <c r="D21" s="432"/>
      <c r="E21" s="432"/>
      <c r="F21" s="432"/>
      <c r="G21" s="432"/>
      <c r="H21" s="432"/>
      <c r="I21" s="427" t="s">
        <v>227</v>
      </c>
      <c r="J21" s="429" t="s">
        <v>445</v>
      </c>
      <c r="K21" s="426" t="s">
        <v>226</v>
      </c>
      <c r="L21" s="428" t="s">
        <v>444</v>
      </c>
    </row>
    <row r="22" spans="1:12" ht="58.5" customHeight="1" x14ac:dyDescent="0.25">
      <c r="A22" s="426"/>
      <c r="B22" s="426"/>
      <c r="C22" s="433" t="s">
        <v>3</v>
      </c>
      <c r="D22" s="433"/>
      <c r="E22" s="168"/>
      <c r="F22" s="169"/>
      <c r="G22" s="434" t="s">
        <v>2</v>
      </c>
      <c r="H22" s="435"/>
      <c r="I22" s="427"/>
      <c r="J22" s="430"/>
      <c r="K22" s="426"/>
      <c r="L22" s="428"/>
    </row>
    <row r="23" spans="1:12" ht="236.25" x14ac:dyDescent="0.25">
      <c r="A23" s="426"/>
      <c r="B23" s="426"/>
      <c r="C23" s="103" t="s">
        <v>225</v>
      </c>
      <c r="D23" s="103" t="s">
        <v>224</v>
      </c>
      <c r="E23" s="103" t="s">
        <v>225</v>
      </c>
      <c r="F23" s="103" t="s">
        <v>224</v>
      </c>
      <c r="G23" s="103" t="s">
        <v>225</v>
      </c>
      <c r="H23" s="103" t="s">
        <v>224</v>
      </c>
      <c r="I23" s="427"/>
      <c r="J23" s="431"/>
      <c r="K23" s="426"/>
      <c r="L23" s="428"/>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223</v>
      </c>
      <c r="C25" s="96"/>
      <c r="D25" s="101"/>
      <c r="E25" s="101"/>
      <c r="F25" s="101"/>
      <c r="G25" s="101"/>
      <c r="H25" s="101"/>
      <c r="I25" s="101"/>
      <c r="J25" s="101"/>
      <c r="K25" s="92"/>
      <c r="L25" s="115"/>
    </row>
    <row r="26" spans="1:12" ht="21.75" customHeight="1" x14ac:dyDescent="0.25">
      <c r="A26" s="95" t="s">
        <v>222</v>
      </c>
      <c r="B26" s="102" t="s">
        <v>450</v>
      </c>
      <c r="C26" s="93" t="s">
        <v>547</v>
      </c>
      <c r="D26" s="93" t="s">
        <v>547</v>
      </c>
      <c r="E26" s="93" t="s">
        <v>551</v>
      </c>
      <c r="F26" s="93" t="s">
        <v>551</v>
      </c>
      <c r="G26" s="101"/>
      <c r="H26" s="101"/>
      <c r="I26" s="101"/>
      <c r="J26" s="101"/>
      <c r="K26" s="92"/>
      <c r="L26" s="92"/>
    </row>
    <row r="27" spans="1:12" s="76" customFormat="1" ht="39" customHeight="1" x14ac:dyDescent="0.25">
      <c r="A27" s="95" t="s">
        <v>221</v>
      </c>
      <c r="B27" s="102" t="s">
        <v>452</v>
      </c>
      <c r="C27" s="93" t="s">
        <v>547</v>
      </c>
      <c r="D27" s="93" t="s">
        <v>547</v>
      </c>
      <c r="E27" s="101"/>
      <c r="F27" s="101"/>
      <c r="G27" s="101"/>
      <c r="H27" s="101"/>
      <c r="I27" s="101"/>
      <c r="J27" s="101"/>
      <c r="K27" s="92"/>
      <c r="L27" s="92"/>
    </row>
    <row r="28" spans="1:12" s="76" customFormat="1" ht="70.5" customHeight="1" x14ac:dyDescent="0.25">
      <c r="A28" s="95" t="s">
        <v>451</v>
      </c>
      <c r="B28" s="102" t="s">
        <v>456</v>
      </c>
      <c r="C28" s="93" t="s">
        <v>547</v>
      </c>
      <c r="D28" s="93" t="s">
        <v>547</v>
      </c>
      <c r="E28" s="101"/>
      <c r="F28" s="101"/>
      <c r="G28" s="101"/>
      <c r="H28" s="101"/>
      <c r="I28" s="101"/>
      <c r="J28" s="101"/>
      <c r="K28" s="92"/>
      <c r="L28" s="92"/>
    </row>
    <row r="29" spans="1:12" s="76" customFormat="1" ht="54" customHeight="1" x14ac:dyDescent="0.25">
      <c r="A29" s="95" t="s">
        <v>220</v>
      </c>
      <c r="B29" s="102" t="s">
        <v>455</v>
      </c>
      <c r="C29" s="93" t="s">
        <v>547</v>
      </c>
      <c r="D29" s="93" t="s">
        <v>547</v>
      </c>
      <c r="E29" s="101"/>
      <c r="F29" s="101"/>
      <c r="G29" s="101"/>
      <c r="H29" s="101"/>
      <c r="I29" s="101"/>
      <c r="J29" s="101"/>
      <c r="K29" s="92"/>
      <c r="L29" s="92"/>
    </row>
    <row r="30" spans="1:12" s="76" customFormat="1" ht="42" customHeight="1" x14ac:dyDescent="0.25">
      <c r="A30" s="95" t="s">
        <v>219</v>
      </c>
      <c r="B30" s="102" t="s">
        <v>457</v>
      </c>
      <c r="C30" s="93" t="s">
        <v>547</v>
      </c>
      <c r="D30" s="93" t="s">
        <v>547</v>
      </c>
      <c r="E30" s="101"/>
      <c r="F30" s="101"/>
      <c r="G30" s="101"/>
      <c r="H30" s="101"/>
      <c r="I30" s="101"/>
      <c r="J30" s="101"/>
      <c r="K30" s="92"/>
      <c r="L30" s="92"/>
    </row>
    <row r="31" spans="1:12" s="76" customFormat="1" ht="37.5" customHeight="1" x14ac:dyDescent="0.25">
      <c r="A31" s="95" t="s">
        <v>218</v>
      </c>
      <c r="B31" s="94" t="s">
        <v>453</v>
      </c>
      <c r="C31" s="93"/>
      <c r="D31" s="101"/>
      <c r="E31" s="101"/>
      <c r="F31" s="101"/>
      <c r="G31" s="101"/>
      <c r="H31" s="101"/>
      <c r="I31" s="101"/>
      <c r="J31" s="101"/>
      <c r="K31" s="92"/>
      <c r="L31" s="92"/>
    </row>
    <row r="32" spans="1:12" s="76" customFormat="1" ht="31.5" x14ac:dyDescent="0.25">
      <c r="A32" s="95" t="s">
        <v>216</v>
      </c>
      <c r="B32" s="94" t="s">
        <v>458</v>
      </c>
      <c r="C32" s="93"/>
      <c r="D32" s="101"/>
      <c r="E32" s="101"/>
      <c r="F32" s="101"/>
      <c r="G32" s="101"/>
      <c r="H32" s="101"/>
      <c r="I32" s="101"/>
      <c r="J32" s="101"/>
      <c r="K32" s="92"/>
      <c r="L32" s="92"/>
    </row>
    <row r="33" spans="1:12" s="76" customFormat="1" ht="37.5" customHeight="1" x14ac:dyDescent="0.25">
      <c r="A33" s="95" t="s">
        <v>469</v>
      </c>
      <c r="B33" s="94" t="s">
        <v>381</v>
      </c>
      <c r="C33" s="93"/>
      <c r="D33" s="101"/>
      <c r="E33" s="101"/>
      <c r="F33" s="101"/>
      <c r="G33" s="101"/>
      <c r="H33" s="101"/>
      <c r="I33" s="101"/>
      <c r="J33" s="101"/>
      <c r="K33" s="92"/>
      <c r="L33" s="92"/>
    </row>
    <row r="34" spans="1:12" s="76" customFormat="1" ht="47.25" customHeight="1" x14ac:dyDescent="0.25">
      <c r="A34" s="95" t="s">
        <v>470</v>
      </c>
      <c r="B34" s="94" t="s">
        <v>462</v>
      </c>
      <c r="C34" s="93"/>
      <c r="D34" s="100"/>
      <c r="E34" s="100"/>
      <c r="F34" s="100"/>
      <c r="G34" s="100"/>
      <c r="H34" s="100"/>
      <c r="I34" s="100"/>
      <c r="J34" s="100"/>
      <c r="K34" s="100"/>
      <c r="L34" s="92"/>
    </row>
    <row r="35" spans="1:12" s="76" customFormat="1" ht="21" customHeight="1" x14ac:dyDescent="0.25">
      <c r="A35" s="95" t="s">
        <v>471</v>
      </c>
      <c r="B35" s="94" t="s">
        <v>217</v>
      </c>
      <c r="C35" s="93"/>
      <c r="D35" s="100"/>
      <c r="E35" s="100"/>
      <c r="F35" s="100"/>
      <c r="G35" s="100"/>
      <c r="H35" s="100"/>
      <c r="I35" s="100"/>
      <c r="J35" s="100"/>
      <c r="K35" s="100"/>
      <c r="L35" s="92"/>
    </row>
    <row r="36" spans="1:12" ht="37.5" customHeight="1" x14ac:dyDescent="0.25">
      <c r="A36" s="95" t="s">
        <v>472</v>
      </c>
      <c r="B36" s="94" t="s">
        <v>454</v>
      </c>
      <c r="C36" s="93"/>
      <c r="D36" s="99"/>
      <c r="E36" s="99"/>
      <c r="F36" s="98"/>
      <c r="G36" s="98"/>
      <c r="H36" s="98"/>
      <c r="I36" s="97"/>
      <c r="J36" s="97"/>
      <c r="K36" s="92"/>
      <c r="L36" s="92"/>
    </row>
    <row r="37" spans="1:12" x14ac:dyDescent="0.25">
      <c r="A37" s="95" t="s">
        <v>473</v>
      </c>
      <c r="B37" s="94" t="s">
        <v>215</v>
      </c>
      <c r="C37" s="93"/>
      <c r="D37" s="99"/>
      <c r="E37" s="99"/>
      <c r="F37" s="98"/>
      <c r="G37" s="98"/>
      <c r="H37" s="98"/>
      <c r="I37" s="97"/>
      <c r="J37" s="97"/>
      <c r="K37" s="92"/>
      <c r="L37" s="92"/>
    </row>
    <row r="38" spans="1:12" x14ac:dyDescent="0.25">
      <c r="A38" s="95" t="s">
        <v>474</v>
      </c>
      <c r="B38" s="96" t="s">
        <v>214</v>
      </c>
      <c r="C38" s="93"/>
      <c r="D38" s="92"/>
      <c r="E38" s="92"/>
      <c r="F38" s="92"/>
      <c r="G38" s="92"/>
      <c r="H38" s="92"/>
      <c r="I38" s="92"/>
      <c r="J38" s="92"/>
      <c r="K38" s="92"/>
      <c r="L38" s="92"/>
    </row>
    <row r="39" spans="1:12" ht="63" x14ac:dyDescent="0.25">
      <c r="A39" s="95">
        <v>2</v>
      </c>
      <c r="B39" s="94" t="s">
        <v>459</v>
      </c>
      <c r="C39" s="96"/>
      <c r="D39" s="96"/>
      <c r="E39" s="92"/>
      <c r="F39" s="92"/>
      <c r="G39" s="92"/>
      <c r="H39" s="337"/>
      <c r="I39" s="96"/>
      <c r="J39" s="96"/>
      <c r="K39" s="92"/>
      <c r="L39" s="92"/>
    </row>
    <row r="40" spans="1:12" ht="33.75" customHeight="1" x14ac:dyDescent="0.25">
      <c r="A40" s="95" t="s">
        <v>213</v>
      </c>
      <c r="B40" s="94" t="s">
        <v>461</v>
      </c>
      <c r="C40" s="93"/>
      <c r="D40" s="92"/>
      <c r="E40" s="92"/>
      <c r="F40" s="92"/>
      <c r="G40" s="92"/>
      <c r="H40" s="92"/>
      <c r="I40" s="92"/>
      <c r="J40" s="92"/>
      <c r="K40" s="92"/>
      <c r="L40" s="92"/>
    </row>
    <row r="41" spans="1:12" ht="47.25" x14ac:dyDescent="0.25">
      <c r="A41" s="95" t="s">
        <v>212</v>
      </c>
      <c r="B41" s="96" t="s">
        <v>541</v>
      </c>
      <c r="C41" s="96"/>
      <c r="D41" s="96"/>
      <c r="E41" s="92"/>
      <c r="F41" s="92"/>
      <c r="G41" s="92"/>
      <c r="H41" s="337"/>
      <c r="I41" s="96"/>
      <c r="J41" s="96"/>
      <c r="K41" s="92"/>
      <c r="L41" s="92"/>
    </row>
    <row r="42" spans="1:12" ht="58.5" customHeight="1" x14ac:dyDescent="0.25">
      <c r="A42" s="95">
        <v>3</v>
      </c>
      <c r="B42" s="94" t="s">
        <v>460</v>
      </c>
      <c r="C42" s="96"/>
      <c r="D42" s="92"/>
      <c r="E42" s="92"/>
      <c r="F42" s="92"/>
      <c r="G42" s="92"/>
      <c r="H42" s="92"/>
      <c r="I42" s="92"/>
      <c r="J42" s="92"/>
      <c r="K42" s="92"/>
      <c r="L42" s="92"/>
    </row>
    <row r="43" spans="1:12" ht="34.5" customHeight="1" x14ac:dyDescent="0.25">
      <c r="A43" s="95" t="s">
        <v>211</v>
      </c>
      <c r="B43" s="94" t="s">
        <v>209</v>
      </c>
      <c r="C43" s="93"/>
      <c r="D43" s="92"/>
      <c r="E43" s="92"/>
      <c r="F43" s="92"/>
      <c r="G43" s="92"/>
      <c r="H43" s="92"/>
      <c r="I43" s="92"/>
      <c r="J43" s="92"/>
      <c r="K43" s="92"/>
      <c r="L43" s="92"/>
    </row>
    <row r="44" spans="1:12" ht="24.75" customHeight="1" x14ac:dyDescent="0.25">
      <c r="A44" s="95" t="s">
        <v>210</v>
      </c>
      <c r="B44" s="94" t="s">
        <v>207</v>
      </c>
      <c r="C44" s="93"/>
      <c r="D44" s="92"/>
      <c r="E44" s="92"/>
      <c r="F44" s="92"/>
      <c r="G44" s="92"/>
      <c r="H44" s="92"/>
      <c r="I44" s="92"/>
      <c r="J44" s="92"/>
      <c r="K44" s="92"/>
      <c r="L44" s="92"/>
    </row>
    <row r="45" spans="1:12" ht="90.75" customHeight="1" x14ac:dyDescent="0.25">
      <c r="A45" s="95" t="s">
        <v>208</v>
      </c>
      <c r="B45" s="94" t="s">
        <v>465</v>
      </c>
      <c r="C45" s="93" t="s">
        <v>547</v>
      </c>
      <c r="D45" s="93" t="s">
        <v>547</v>
      </c>
      <c r="E45" s="92"/>
      <c r="F45" s="92"/>
      <c r="G45" s="92"/>
      <c r="H45" s="92"/>
      <c r="I45" s="92"/>
      <c r="J45" s="92"/>
      <c r="K45" s="92"/>
      <c r="L45" s="92"/>
    </row>
    <row r="46" spans="1:12" ht="167.25" customHeight="1" x14ac:dyDescent="0.25">
      <c r="A46" s="95" t="s">
        <v>206</v>
      </c>
      <c r="B46" s="94" t="s">
        <v>463</v>
      </c>
      <c r="C46" s="93" t="s">
        <v>547</v>
      </c>
      <c r="D46" s="93" t="s">
        <v>547</v>
      </c>
      <c r="E46" s="92"/>
      <c r="F46" s="92"/>
      <c r="G46" s="92"/>
      <c r="H46" s="92"/>
      <c r="I46" s="92"/>
      <c r="J46" s="92"/>
      <c r="K46" s="92"/>
      <c r="L46" s="92"/>
    </row>
    <row r="47" spans="1:12" ht="30.75" customHeight="1" x14ac:dyDescent="0.25">
      <c r="A47" s="95" t="s">
        <v>204</v>
      </c>
      <c r="B47" s="94" t="s">
        <v>205</v>
      </c>
      <c r="C47" s="93"/>
      <c r="D47" s="92"/>
      <c r="E47" s="92"/>
      <c r="F47" s="92"/>
      <c r="G47" s="92"/>
      <c r="H47" s="92"/>
      <c r="I47" s="92"/>
      <c r="J47" s="92"/>
      <c r="K47" s="92"/>
      <c r="L47" s="92"/>
    </row>
    <row r="48" spans="1:12" ht="37.5" customHeight="1" x14ac:dyDescent="0.25">
      <c r="A48" s="95" t="s">
        <v>475</v>
      </c>
      <c r="B48" s="96" t="s">
        <v>203</v>
      </c>
      <c r="C48" s="93"/>
      <c r="D48" s="92"/>
      <c r="E48" s="92"/>
      <c r="F48" s="92"/>
      <c r="G48" s="92"/>
      <c r="H48" s="92"/>
      <c r="I48" s="92"/>
      <c r="J48" s="92"/>
      <c r="K48" s="92"/>
      <c r="L48" s="92"/>
    </row>
    <row r="49" spans="1:12" ht="35.25" customHeight="1" x14ac:dyDescent="0.25">
      <c r="A49" s="95">
        <v>4</v>
      </c>
      <c r="B49" s="94" t="s">
        <v>201</v>
      </c>
      <c r="C49" s="96"/>
      <c r="D49" s="92"/>
      <c r="E49" s="92"/>
      <c r="F49" s="92"/>
      <c r="G49" s="92"/>
      <c r="H49" s="92"/>
      <c r="I49" s="92"/>
      <c r="J49" s="92"/>
      <c r="K49" s="92"/>
      <c r="L49" s="92"/>
    </row>
    <row r="50" spans="1:12" ht="86.25" customHeight="1" x14ac:dyDescent="0.25">
      <c r="A50" s="95" t="s">
        <v>202</v>
      </c>
      <c r="B50" s="94" t="s">
        <v>464</v>
      </c>
      <c r="C50" s="96"/>
      <c r="D50" s="92"/>
      <c r="E50" s="92"/>
      <c r="F50" s="92"/>
      <c r="G50" s="92"/>
      <c r="H50" s="92"/>
      <c r="I50" s="92"/>
      <c r="J50" s="92"/>
      <c r="K50" s="92"/>
      <c r="L50" s="92"/>
    </row>
    <row r="51" spans="1:12" ht="77.25" customHeight="1" x14ac:dyDescent="0.25">
      <c r="A51" s="95" t="s">
        <v>200</v>
      </c>
      <c r="B51" s="94" t="s">
        <v>466</v>
      </c>
      <c r="C51" s="93" t="s">
        <v>547</v>
      </c>
      <c r="D51" s="93" t="s">
        <v>547</v>
      </c>
      <c r="E51" s="92"/>
      <c r="F51" s="92"/>
      <c r="G51" s="92"/>
      <c r="H51" s="92"/>
      <c r="I51" s="92"/>
      <c r="J51" s="92"/>
      <c r="K51" s="92"/>
      <c r="L51" s="92"/>
    </row>
    <row r="52" spans="1:12" ht="71.25" customHeight="1" x14ac:dyDescent="0.25">
      <c r="A52" s="95" t="s">
        <v>198</v>
      </c>
      <c r="B52" s="94" t="s">
        <v>199</v>
      </c>
      <c r="C52" s="93" t="s">
        <v>547</v>
      </c>
      <c r="D52" s="93" t="s">
        <v>547</v>
      </c>
      <c r="E52" s="92"/>
      <c r="F52" s="92"/>
      <c r="G52" s="92"/>
      <c r="H52" s="92"/>
      <c r="I52" s="92"/>
      <c r="J52" s="92"/>
      <c r="K52" s="92"/>
      <c r="L52" s="92"/>
    </row>
    <row r="53" spans="1:12" ht="48" customHeight="1" x14ac:dyDescent="0.25">
      <c r="A53" s="95" t="s">
        <v>196</v>
      </c>
      <c r="B53" s="172" t="s">
        <v>467</v>
      </c>
      <c r="C53" s="93"/>
      <c r="D53" s="92"/>
      <c r="E53" s="92"/>
      <c r="F53" s="92"/>
      <c r="G53" s="92"/>
      <c r="H53" s="92"/>
      <c r="I53" s="92"/>
      <c r="J53" s="92"/>
      <c r="K53" s="92"/>
      <c r="L53" s="92"/>
    </row>
    <row r="54" spans="1:12" ht="46.5" customHeight="1" x14ac:dyDescent="0.25">
      <c r="A54" s="95" t="s">
        <v>468</v>
      </c>
      <c r="B54" s="94" t="s">
        <v>197</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2016-08-08T07:51:02Z</dcterms:modified>
</cp:coreProperties>
</file>