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B203" i="26" l="1"/>
  <c r="B202" i="26" s="1"/>
  <c r="B201" i="26"/>
  <c r="B200" i="26" s="1"/>
  <c r="B192" i="26"/>
  <c r="B188" i="26"/>
  <c r="B184" i="26"/>
  <c r="B180" i="26"/>
  <c r="B176" i="26"/>
  <c r="B172" i="26"/>
  <c r="B168" i="26"/>
  <c r="B164" i="26"/>
  <c r="B160" i="26"/>
  <c r="B156" i="26"/>
  <c r="B154" i="26"/>
  <c r="B151" i="26"/>
  <c r="B147" i="26"/>
  <c r="B143" i="26"/>
  <c r="B139" i="26"/>
  <c r="B135" i="26"/>
  <c r="B131" i="26"/>
  <c r="B127" i="26"/>
  <c r="B123" i="26"/>
  <c r="B119" i="26"/>
  <c r="B115" i="26"/>
  <c r="B111" i="26"/>
  <c r="B107" i="26"/>
  <c r="B103" i="26"/>
  <c r="B99" i="26"/>
  <c r="B95" i="26"/>
  <c r="B91" i="26"/>
  <c r="B87" i="26"/>
  <c r="B83" i="26"/>
  <c r="B79" i="26"/>
  <c r="B75" i="26"/>
  <c r="B71" i="26"/>
  <c r="B67" i="26"/>
  <c r="B63" i="26"/>
  <c r="B59" i="26"/>
  <c r="B55" i="26"/>
  <c r="B53" i="26"/>
  <c r="B50" i="26"/>
  <c r="B46" i="26"/>
  <c r="B42" i="26"/>
  <c r="B38" i="26"/>
  <c r="B34" i="26"/>
  <c r="B32" i="26"/>
  <c r="B30" i="26" l="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15" i="27" l="1"/>
  <c r="A12" i="27"/>
  <c r="A9" i="27"/>
  <c r="A7" i="27"/>
  <c r="A5" i="27"/>
  <c r="Z96" i="27"/>
  <c r="V96" i="27"/>
  <c r="R96" i="27"/>
  <c r="N96" i="27"/>
  <c r="J96" i="27"/>
  <c r="F96" i="27"/>
  <c r="B96" i="27"/>
  <c r="R92" i="27"/>
  <c r="S92" i="27" s="1"/>
  <c r="T92" i="27" s="1"/>
  <c r="U92" i="27" s="1"/>
  <c r="V92" i="27" s="1"/>
  <c r="W92" i="27" s="1"/>
  <c r="X92" i="27" s="1"/>
  <c r="Y92" i="27" s="1"/>
  <c r="Z92" i="27" s="1"/>
  <c r="AA92" i="27" s="1"/>
  <c r="AB92" i="27" s="1"/>
  <c r="AC92" i="27" s="1"/>
  <c r="J92" i="27"/>
  <c r="K92" i="27" s="1"/>
  <c r="L92" i="27" s="1"/>
  <c r="M92" i="27" s="1"/>
  <c r="N92" i="27" s="1"/>
  <c r="O92" i="27" s="1"/>
  <c r="P92" i="27" s="1"/>
  <c r="Q92" i="27" s="1"/>
  <c r="F92" i="27"/>
  <c r="G92" i="27" s="1"/>
  <c r="H92" i="27" s="1"/>
  <c r="I92" i="27" s="1"/>
  <c r="D92" i="27"/>
  <c r="E92" i="27" s="1"/>
  <c r="C92" i="27"/>
  <c r="AC86" i="27"/>
  <c r="AC96" i="27" s="1"/>
  <c r="AB86" i="27"/>
  <c r="AB96" i="27" s="1"/>
  <c r="AA86" i="27"/>
  <c r="AA96" i="27" s="1"/>
  <c r="Z86" i="27"/>
  <c r="Y86" i="27"/>
  <c r="Y96" i="27" s="1"/>
  <c r="X86" i="27"/>
  <c r="X96" i="27" s="1"/>
  <c r="W86" i="27"/>
  <c r="W96" i="27" s="1"/>
  <c r="V86" i="27"/>
  <c r="U86" i="27"/>
  <c r="U96" i="27" s="1"/>
  <c r="T86" i="27"/>
  <c r="T96" i="27" s="1"/>
  <c r="S86" i="27"/>
  <c r="S96" i="27" s="1"/>
  <c r="R86" i="27"/>
  <c r="Q86" i="27"/>
  <c r="Q96" i="27" s="1"/>
  <c r="P86" i="27"/>
  <c r="P96" i="27" s="1"/>
  <c r="O86" i="27"/>
  <c r="O96" i="27" s="1"/>
  <c r="N86" i="27"/>
  <c r="M86" i="27"/>
  <c r="M96" i="27" s="1"/>
  <c r="L86" i="27"/>
  <c r="L96" i="27" s="1"/>
  <c r="K86" i="27"/>
  <c r="K96" i="27" s="1"/>
  <c r="J86" i="27"/>
  <c r="I86" i="27"/>
  <c r="I96" i="27" s="1"/>
  <c r="H86" i="27"/>
  <c r="H96" i="27" s="1"/>
  <c r="G86" i="27"/>
  <c r="G96" i="27" s="1"/>
  <c r="F86" i="27"/>
  <c r="E86" i="27"/>
  <c r="E96" i="27" s="1"/>
  <c r="D86" i="27"/>
  <c r="D96" i="27" s="1"/>
  <c r="AD96" i="27" s="1"/>
  <c r="A97" i="27" s="1"/>
  <c r="C86" i="27"/>
  <c r="C96" i="27" s="1"/>
  <c r="B86"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B75" i="27"/>
  <c r="AC65" i="27"/>
  <c r="AB65" i="27"/>
  <c r="AA65" i="27"/>
  <c r="Z65" i="27"/>
  <c r="Y65" i="27"/>
  <c r="X65" i="27"/>
  <c r="W65" i="27"/>
  <c r="V65" i="27"/>
  <c r="U65" i="27"/>
  <c r="T65" i="27"/>
  <c r="S65" i="27"/>
  <c r="R65" i="27"/>
  <c r="Q65" i="27"/>
  <c r="P65" i="27"/>
  <c r="O65" i="27"/>
  <c r="N65" i="27"/>
  <c r="M65" i="27"/>
  <c r="L65" i="27"/>
  <c r="K65" i="27"/>
  <c r="J65" i="27"/>
  <c r="I65" i="27"/>
  <c r="H65" i="27"/>
  <c r="G65" i="27"/>
  <c r="F65" i="27"/>
  <c r="E65" i="27"/>
  <c r="D65" i="27"/>
  <c r="C65" i="27"/>
  <c r="B65" i="27"/>
  <c r="AC64" i="27"/>
  <c r="AB64" i="27"/>
  <c r="AA64" i="27"/>
  <c r="Z64" i="27"/>
  <c r="Y64" i="27"/>
  <c r="X64" i="27"/>
  <c r="W64" i="27"/>
  <c r="V64" i="27"/>
  <c r="U64" i="27"/>
  <c r="T64" i="27"/>
  <c r="S64" i="27"/>
  <c r="R64" i="27"/>
  <c r="Q64" i="27"/>
  <c r="P64" i="27"/>
  <c r="O64" i="27"/>
  <c r="N64" i="27"/>
  <c r="M64" i="27"/>
  <c r="L64" i="27"/>
  <c r="K64" i="27"/>
  <c r="J64" i="27"/>
  <c r="I64" i="27"/>
  <c r="H64" i="27"/>
  <c r="G64" i="27"/>
  <c r="F64" i="27"/>
  <c r="E64" i="27"/>
  <c r="D64" i="27"/>
  <c r="D60" i="27" s="1"/>
  <c r="C64" i="27"/>
  <c r="B64" i="27"/>
  <c r="A62" i="27"/>
  <c r="C60" i="27"/>
  <c r="AC59" i="27"/>
  <c r="AB59" i="27"/>
  <c r="AA59" i="27"/>
  <c r="Z59" i="27"/>
  <c r="Y59" i="27"/>
  <c r="X59" i="27"/>
  <c r="W59" i="27"/>
  <c r="V59" i="27"/>
  <c r="U59" i="27"/>
  <c r="T59" i="27"/>
  <c r="S59" i="27"/>
  <c r="R59" i="27"/>
  <c r="Q59" i="27"/>
  <c r="P59" i="27"/>
  <c r="O59" i="27"/>
  <c r="N59" i="27"/>
  <c r="M59" i="27"/>
  <c r="L59" i="27"/>
  <c r="K59" i="27"/>
  <c r="J59" i="27"/>
  <c r="I59" i="27"/>
  <c r="H59" i="27"/>
  <c r="G59" i="27"/>
  <c r="F59" i="27"/>
  <c r="E59" i="27"/>
  <c r="D59" i="27"/>
  <c r="C59" i="27"/>
  <c r="C67" i="27" s="1"/>
  <c r="C69" i="27" s="1"/>
  <c r="B59" i="27"/>
  <c r="C58" i="27"/>
  <c r="C75" i="27" s="1"/>
  <c r="B55" i="27"/>
  <c r="B56" i="27" s="1"/>
  <c r="B70" i="27" s="1"/>
  <c r="B78" i="27" s="1"/>
  <c r="B54" i="27"/>
  <c r="C53" i="27"/>
  <c r="C55" i="27" s="1"/>
  <c r="B52" i="27"/>
  <c r="B47" i="27"/>
  <c r="B45" i="27"/>
  <c r="B46" i="27" s="1"/>
  <c r="B32" i="27"/>
  <c r="B29" i="27"/>
  <c r="B62" i="27" l="1"/>
  <c r="B61" i="27"/>
  <c r="B60" i="27" s="1"/>
  <c r="B67" i="27" s="1"/>
  <c r="B69" i="27" s="1"/>
  <c r="C83" i="27"/>
  <c r="C56" i="27"/>
  <c r="C70" i="27" s="1"/>
  <c r="C78" i="27" s="1"/>
  <c r="E81" i="27"/>
  <c r="I81" i="27"/>
  <c r="M81" i="27"/>
  <c r="Q81" i="27"/>
  <c r="U81" i="27"/>
  <c r="Y81" i="27"/>
  <c r="AC81" i="27"/>
  <c r="C76" i="27"/>
  <c r="C81" i="27"/>
  <c r="K81" i="27"/>
  <c r="S81" i="27"/>
  <c r="AA81" i="27"/>
  <c r="C47" i="27"/>
  <c r="C52" i="27"/>
  <c r="D53" i="27"/>
  <c r="B83" i="27"/>
  <c r="D58" i="27"/>
  <c r="B81" i="27"/>
  <c r="D81" i="27"/>
  <c r="F81" i="27"/>
  <c r="H81" i="27"/>
  <c r="J81" i="27"/>
  <c r="L81" i="27"/>
  <c r="N81" i="27"/>
  <c r="P81" i="27"/>
  <c r="R81" i="27"/>
  <c r="T81" i="27"/>
  <c r="V81" i="27"/>
  <c r="D67" i="27"/>
  <c r="D69" i="27" s="1"/>
  <c r="G81" i="27"/>
  <c r="O81" i="27"/>
  <c r="W81" i="27"/>
  <c r="X81" i="27"/>
  <c r="Z81" i="27"/>
  <c r="AB81" i="27"/>
  <c r="AB26" i="5"/>
  <c r="D75" i="27" l="1"/>
  <c r="E58" i="27"/>
  <c r="D52" i="27"/>
  <c r="D47" i="27"/>
  <c r="D55" i="27"/>
  <c r="E53" i="27"/>
  <c r="B76" i="27"/>
  <c r="B71" i="27"/>
  <c r="D76" i="27"/>
  <c r="B80" i="27"/>
  <c r="C71" i="27"/>
  <c r="AB58" i="5"/>
  <c r="C72" i="27" l="1"/>
  <c r="C73" i="27" s="1"/>
  <c r="E55" i="27"/>
  <c r="F53" i="27"/>
  <c r="E75" i="27"/>
  <c r="F58" i="27"/>
  <c r="E52" i="27"/>
  <c r="E47" i="27"/>
  <c r="E62" i="27" s="1"/>
  <c r="C80" i="27"/>
  <c r="D80" i="27" s="1"/>
  <c r="B72" i="27"/>
  <c r="D83" i="27"/>
  <c r="D56" i="27"/>
  <c r="D70" i="27" s="1"/>
  <c r="AB39" i="5"/>
  <c r="D78" i="27" l="1"/>
  <c r="D71" i="27"/>
  <c r="B79" i="27"/>
  <c r="B84" i="27" s="1"/>
  <c r="C79" i="27"/>
  <c r="C84" i="27" s="1"/>
  <c r="C87" i="27" s="1"/>
  <c r="E60" i="27"/>
  <c r="E67" i="27" s="1"/>
  <c r="E69" i="27" s="1"/>
  <c r="E80" i="27"/>
  <c r="F75" i="27"/>
  <c r="G58" i="27"/>
  <c r="F52" i="27"/>
  <c r="F47" i="27"/>
  <c r="F62" i="27" s="1"/>
  <c r="F60" i="27" s="1"/>
  <c r="F67" i="27" s="1"/>
  <c r="F69" i="27" s="1"/>
  <c r="F55" i="27"/>
  <c r="B73" i="27"/>
  <c r="E83" i="27"/>
  <c r="E56" i="27"/>
  <c r="E70" i="27" s="1"/>
  <c r="E78" i="27" s="1"/>
  <c r="A36" i="5"/>
  <c r="A37" i="5" s="1"/>
  <c r="A39" i="5" s="1"/>
  <c r="A42" i="5" s="1"/>
  <c r="A44" i="5" s="1"/>
  <c r="A45" i="5" s="1"/>
  <c r="A48" i="5" s="1"/>
  <c r="A52" i="5" s="1"/>
  <c r="A54" i="5" s="1"/>
  <c r="A58" i="5" s="1"/>
  <c r="A63" i="5" s="1"/>
  <c r="A66" i="5" s="1"/>
  <c r="A68" i="5" s="1"/>
  <c r="A70" i="5" s="1"/>
  <c r="A74" i="5" s="1"/>
  <c r="A87" i="5" s="1"/>
  <c r="A93" i="5" s="1"/>
  <c r="A95" i="5" s="1"/>
  <c r="A102" i="5" s="1"/>
  <c r="A107" i="5" s="1"/>
  <c r="A109" i="5" s="1"/>
  <c r="A112" i="5" s="1"/>
  <c r="A116" i="5" s="1"/>
  <c r="A118" i="5" s="1"/>
  <c r="A119" i="5" s="1"/>
  <c r="A120" i="5" s="1"/>
  <c r="F83" i="27" l="1"/>
  <c r="F56" i="27"/>
  <c r="F70" i="27" s="1"/>
  <c r="F78" i="27" s="1"/>
  <c r="B89" i="27"/>
  <c r="B87" i="27"/>
  <c r="B85" i="27"/>
  <c r="B90" i="27" s="1"/>
  <c r="C89" i="27"/>
  <c r="C85" i="27"/>
  <c r="C90" i="27" s="1"/>
  <c r="D73" i="27"/>
  <c r="D72" i="27"/>
  <c r="G53" i="27"/>
  <c r="F76" i="27"/>
  <c r="F71" i="27"/>
  <c r="H58" i="27"/>
  <c r="G52" i="27"/>
  <c r="G47" i="27"/>
  <c r="G75" i="27"/>
  <c r="F80" i="27"/>
  <c r="E76" i="27"/>
  <c r="E71" i="27"/>
  <c r="C45" i="7"/>
  <c r="F73" i="27" l="1"/>
  <c r="F72" i="27"/>
  <c r="G55" i="27"/>
  <c r="B88" i="27"/>
  <c r="B91" i="27" s="1"/>
  <c r="C88" i="27"/>
  <c r="E72" i="27"/>
  <c r="E73" i="27" s="1"/>
  <c r="G62" i="27"/>
  <c r="G61" i="27"/>
  <c r="H75" i="27"/>
  <c r="I58" i="27"/>
  <c r="H52" i="27"/>
  <c r="H47" i="27"/>
  <c r="H62" i="27" s="1"/>
  <c r="H60" i="27" s="1"/>
  <c r="H67" i="27" s="1"/>
  <c r="H69" i="27" s="1"/>
  <c r="D79" i="27"/>
  <c r="D84" i="27" s="1"/>
  <c r="E79" i="27"/>
  <c r="E84" i="27" s="1"/>
  <c r="E87" i="27" s="1"/>
  <c r="D87" i="27" l="1"/>
  <c r="D89" i="27"/>
  <c r="E89" i="27"/>
  <c r="D85" i="27"/>
  <c r="D90" i="27" s="1"/>
  <c r="E85" i="27"/>
  <c r="E90" i="27" s="1"/>
  <c r="H76" i="27"/>
  <c r="I75" i="27"/>
  <c r="J58" i="27"/>
  <c r="I52" i="27"/>
  <c r="I47" i="27"/>
  <c r="I62" i="27" s="1"/>
  <c r="I60" i="27" s="1"/>
  <c r="I67" i="27" s="1"/>
  <c r="I69" i="27" s="1"/>
  <c r="G60" i="27"/>
  <c r="G67" i="27" s="1"/>
  <c r="G69" i="27" s="1"/>
  <c r="G80" i="27"/>
  <c r="H80" i="27" s="1"/>
  <c r="I80" i="27" s="1"/>
  <c r="G56" i="27"/>
  <c r="G70" i="27" s="1"/>
  <c r="G78" i="27" s="1"/>
  <c r="G83" i="27"/>
  <c r="F79" i="27"/>
  <c r="F84" i="27" s="1"/>
  <c r="F87" i="27" s="1"/>
  <c r="C91" i="27"/>
  <c r="H53" i="27"/>
  <c r="A15" i="26"/>
  <c r="B21" i="26" s="1"/>
  <c r="A12" i="26"/>
  <c r="A9" i="26"/>
  <c r="A5" i="26"/>
  <c r="G71" i="27" l="1"/>
  <c r="G76" i="27"/>
  <c r="F89" i="27"/>
  <c r="H55" i="27"/>
  <c r="I76" i="27"/>
  <c r="J75" i="27"/>
  <c r="K58" i="27"/>
  <c r="J52" i="27"/>
  <c r="J47" i="27"/>
  <c r="F85" i="27"/>
  <c r="F90" i="27" s="1"/>
  <c r="D88" i="27"/>
  <c r="D91" i="27" s="1"/>
  <c r="E88" i="27"/>
  <c r="E91" i="27" s="1"/>
  <c r="F88" i="27"/>
  <c r="F91" i="27" s="1"/>
  <c r="H83" i="27" l="1"/>
  <c r="H56" i="27"/>
  <c r="H70" i="27" s="1"/>
  <c r="G73" i="27"/>
  <c r="G72" i="27"/>
  <c r="J62" i="27"/>
  <c r="J61" i="27"/>
  <c r="K75" i="27"/>
  <c r="L58" i="27"/>
  <c r="K52" i="27"/>
  <c r="K47" i="27"/>
  <c r="K62" i="27" s="1"/>
  <c r="K60" i="27" s="1"/>
  <c r="K67" i="27" s="1"/>
  <c r="K69" i="27" s="1"/>
  <c r="I53" i="27"/>
  <c r="S23" i="12"/>
  <c r="H23" i="12"/>
  <c r="J23" i="12"/>
  <c r="I55" i="27" l="1"/>
  <c r="J53" i="27"/>
  <c r="K76" i="27"/>
  <c r="L75" i="27"/>
  <c r="M58" i="27"/>
  <c r="L52" i="27"/>
  <c r="L47" i="27"/>
  <c r="J60" i="27"/>
  <c r="J67" i="27" s="1"/>
  <c r="J69" i="27" s="1"/>
  <c r="K80" i="27"/>
  <c r="J80" i="27"/>
  <c r="G79" i="27"/>
  <c r="G84" i="27" s="1"/>
  <c r="H78" i="27"/>
  <c r="H71" i="27"/>
  <c r="H72" i="27" l="1"/>
  <c r="G87" i="27"/>
  <c r="G85" i="27"/>
  <c r="G90" i="27" s="1"/>
  <c r="G89" i="27"/>
  <c r="L63" i="27"/>
  <c r="L62" i="27"/>
  <c r="M75" i="27"/>
  <c r="N58" i="27"/>
  <c r="M52" i="27"/>
  <c r="M47" i="27"/>
  <c r="J55" i="27"/>
  <c r="K53" i="27"/>
  <c r="J76" i="27"/>
  <c r="I83" i="27"/>
  <c r="I56" i="27"/>
  <c r="I70" i="27" s="1"/>
  <c r="K55" i="27" l="1"/>
  <c r="H79" i="27"/>
  <c r="H84" i="27" s="1"/>
  <c r="I78" i="27"/>
  <c r="I71" i="27"/>
  <c r="J83" i="27"/>
  <c r="J56" i="27"/>
  <c r="J70" i="27" s="1"/>
  <c r="M62" i="27"/>
  <c r="M61" i="27"/>
  <c r="N75" i="27"/>
  <c r="O58" i="27"/>
  <c r="N52" i="27"/>
  <c r="N47" i="27"/>
  <c r="N62" i="27" s="1"/>
  <c r="N60" i="27" s="1"/>
  <c r="N67" i="27" s="1"/>
  <c r="N69" i="27" s="1"/>
  <c r="L60" i="27"/>
  <c r="L67" i="27" s="1"/>
  <c r="L69" i="27" s="1"/>
  <c r="L80" i="27"/>
  <c r="G88" i="27"/>
  <c r="G91" i="27" s="1"/>
  <c r="H73" i="27"/>
  <c r="L76" i="27" l="1"/>
  <c r="H87" i="27"/>
  <c r="H85" i="27"/>
  <c r="H90" i="27" s="1"/>
  <c r="H89" i="27"/>
  <c r="K83" i="27"/>
  <c r="K56" i="27"/>
  <c r="K70" i="27" s="1"/>
  <c r="N76" i="27"/>
  <c r="P58" i="27"/>
  <c r="O52" i="27"/>
  <c r="O47" i="27"/>
  <c r="O62" i="27" s="1"/>
  <c r="O60" i="27" s="1"/>
  <c r="O67" i="27" s="1"/>
  <c r="O69" i="27" s="1"/>
  <c r="O75" i="27"/>
  <c r="M60" i="27"/>
  <c r="M67" i="27" s="1"/>
  <c r="M69" i="27" s="1"/>
  <c r="M80" i="27"/>
  <c r="N80" i="27" s="1"/>
  <c r="O80" i="27" s="1"/>
  <c r="J78" i="27"/>
  <c r="J71" i="27"/>
  <c r="I72" i="27"/>
  <c r="I73" i="27"/>
  <c r="L53" i="27"/>
  <c r="J72" i="27" l="1"/>
  <c r="J73" i="27" s="1"/>
  <c r="K78" i="27"/>
  <c r="K71" i="27"/>
  <c r="H88" i="27"/>
  <c r="H91" i="27" s="1"/>
  <c r="L55" i="27"/>
  <c r="M53" i="27"/>
  <c r="I79" i="27"/>
  <c r="I84" i="27" s="1"/>
  <c r="M76" i="27"/>
  <c r="O76" i="27"/>
  <c r="P75" i="27"/>
  <c r="Q58" i="27"/>
  <c r="P52" i="27"/>
  <c r="P47" i="27"/>
  <c r="I87" i="27" l="1"/>
  <c r="I85" i="27"/>
  <c r="I90" i="27" s="1"/>
  <c r="I89" i="27"/>
  <c r="J79" i="27"/>
  <c r="J84" i="27" s="1"/>
  <c r="M55" i="27"/>
  <c r="K73" i="27"/>
  <c r="K72" i="27"/>
  <c r="K79" i="27" s="1"/>
  <c r="P62" i="27"/>
  <c r="P61" i="27"/>
  <c r="Q75" i="27"/>
  <c r="R58" i="27"/>
  <c r="Q52" i="27"/>
  <c r="Q47" i="27"/>
  <c r="Q62" i="27" s="1"/>
  <c r="L83" i="27"/>
  <c r="L56" i="27"/>
  <c r="L70" i="27" s="1"/>
  <c r="K84" i="27"/>
  <c r="L78" i="27" l="1"/>
  <c r="L71" i="27"/>
  <c r="M83" i="27"/>
  <c r="M56" i="27"/>
  <c r="M70" i="27" s="1"/>
  <c r="I88" i="27"/>
  <c r="I91" i="27" s="1"/>
  <c r="K87" i="27"/>
  <c r="K88" i="27" s="1"/>
  <c r="K85" i="27"/>
  <c r="K89" i="27"/>
  <c r="Q60" i="27"/>
  <c r="Q67" i="27" s="1"/>
  <c r="Q69" i="27" s="1"/>
  <c r="Q80" i="27"/>
  <c r="R75" i="27"/>
  <c r="S58" i="27"/>
  <c r="R52" i="27"/>
  <c r="R47" i="27"/>
  <c r="R62" i="27" s="1"/>
  <c r="P60" i="27"/>
  <c r="P67" i="27" s="1"/>
  <c r="P69" i="27" s="1"/>
  <c r="P80" i="27"/>
  <c r="N53" i="27"/>
  <c r="J87" i="27"/>
  <c r="J88" i="27" s="1"/>
  <c r="J91" i="27" s="1"/>
  <c r="J85" i="27"/>
  <c r="J90" i="27" s="1"/>
  <c r="J89" i="27"/>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K91" i="27" l="1"/>
  <c r="R60" i="27"/>
  <c r="R67" i="27" s="1"/>
  <c r="R69" i="27" s="1"/>
  <c r="R80" i="27"/>
  <c r="S75" i="27"/>
  <c r="T58" i="27"/>
  <c r="S52" i="27"/>
  <c r="S47" i="27"/>
  <c r="M78" i="27"/>
  <c r="M71" i="27"/>
  <c r="L73" i="27"/>
  <c r="L72" i="27"/>
  <c r="L79" i="27" s="1"/>
  <c r="N55" i="27"/>
  <c r="P76" i="27"/>
  <c r="Q76" i="27"/>
  <c r="K90" i="27"/>
  <c r="L84" i="27"/>
  <c r="N83" i="27" l="1"/>
  <c r="N56" i="27"/>
  <c r="N70" i="27" s="1"/>
  <c r="R76" i="27"/>
  <c r="L87" i="27"/>
  <c r="L88" i="27" s="1"/>
  <c r="L91" i="27" s="1"/>
  <c r="L85" i="27"/>
  <c r="L90" i="27" s="1"/>
  <c r="L89" i="27"/>
  <c r="O53" i="27"/>
  <c r="M73" i="27"/>
  <c r="M72" i="27"/>
  <c r="M79" i="27" s="1"/>
  <c r="M84" i="27" s="1"/>
  <c r="S62" i="27"/>
  <c r="S80" i="27" s="1"/>
  <c r="S61" i="27"/>
  <c r="T75" i="27"/>
  <c r="U58" i="27"/>
  <c r="T52" i="27"/>
  <c r="T47" i="27"/>
  <c r="M87" i="27" l="1"/>
  <c r="M88" i="27" s="1"/>
  <c r="M91" i="27" s="1"/>
  <c r="M89" i="27"/>
  <c r="M85" i="27"/>
  <c r="M90" i="27" s="1"/>
  <c r="N78" i="27"/>
  <c r="N71" i="27"/>
  <c r="T62" i="27"/>
  <c r="T63" i="27"/>
  <c r="U75" i="27"/>
  <c r="V58" i="27"/>
  <c r="U52" i="27"/>
  <c r="U47" i="27"/>
  <c r="U62" i="27" s="1"/>
  <c r="U60" i="27" s="1"/>
  <c r="U67" i="27" s="1"/>
  <c r="U69" i="27" s="1"/>
  <c r="S60" i="27"/>
  <c r="S67" i="27" s="1"/>
  <c r="S69" i="27" s="1"/>
  <c r="O55" i="27"/>
  <c r="O56" i="27" l="1"/>
  <c r="O70" i="27" s="1"/>
  <c r="O83" i="27"/>
  <c r="U76" i="27"/>
  <c r="V75" i="27"/>
  <c r="W58" i="27"/>
  <c r="V52" i="27"/>
  <c r="V47" i="27"/>
  <c r="T80" i="27"/>
  <c r="U80" i="27" s="1"/>
  <c r="N72" i="27"/>
  <c r="N79" i="27" s="1"/>
  <c r="N84" i="27" s="1"/>
  <c r="P53" i="27"/>
  <c r="S76" i="27"/>
  <c r="T60" i="27"/>
  <c r="T67" i="27" s="1"/>
  <c r="T69" i="27" s="1"/>
  <c r="N87" i="27" l="1"/>
  <c r="N88" i="27" s="1"/>
  <c r="N91" i="27" s="1"/>
  <c r="N89" i="27"/>
  <c r="N85" i="27"/>
  <c r="N90" i="27" s="1"/>
  <c r="T76" i="27"/>
  <c r="V62" i="27"/>
  <c r="V61" i="27"/>
  <c r="X58" i="27"/>
  <c r="W52" i="27"/>
  <c r="W47" i="27"/>
  <c r="W62" i="27" s="1"/>
  <c r="W60" i="27" s="1"/>
  <c r="W67" i="27" s="1"/>
  <c r="W69" i="27" s="1"/>
  <c r="W75" i="27"/>
  <c r="P55" i="27"/>
  <c r="Q53" i="27"/>
  <c r="N73" i="27"/>
  <c r="O78" i="27"/>
  <c r="O71" i="27"/>
  <c r="O72" i="27" l="1"/>
  <c r="O79" i="27" s="1"/>
  <c r="Q55" i="27"/>
  <c r="R53" i="27"/>
  <c r="W76" i="27"/>
  <c r="X75" i="27"/>
  <c r="Y58" i="27"/>
  <c r="X52" i="27"/>
  <c r="X47" i="27"/>
  <c r="X62" i="27" s="1"/>
  <c r="X60" i="27" s="1"/>
  <c r="X67" i="27" s="1"/>
  <c r="X69" i="27" s="1"/>
  <c r="O84" i="27"/>
  <c r="P83" i="27"/>
  <c r="P56" i="27"/>
  <c r="P70" i="27" s="1"/>
  <c r="V60" i="27"/>
  <c r="V67" i="27" s="1"/>
  <c r="V69" i="27" s="1"/>
  <c r="V80" i="27"/>
  <c r="W80" i="27"/>
  <c r="P78" i="27" l="1"/>
  <c r="P71" i="27"/>
  <c r="O87" i="27"/>
  <c r="O88" i="27" s="1"/>
  <c r="O91" i="27" s="1"/>
  <c r="O89" i="27"/>
  <c r="O85" i="27"/>
  <c r="O90" i="27" s="1"/>
  <c r="X76" i="27"/>
  <c r="Y75" i="27"/>
  <c r="Z58" i="27"/>
  <c r="Y52" i="27"/>
  <c r="Y47" i="27"/>
  <c r="R55" i="27"/>
  <c r="S53" i="27"/>
  <c r="X80" i="27"/>
  <c r="V76" i="27"/>
  <c r="Q83" i="27"/>
  <c r="Q56" i="27"/>
  <c r="Q70" i="27" s="1"/>
  <c r="O73" i="27"/>
  <c r="S55" i="27" l="1"/>
  <c r="P72" i="27"/>
  <c r="P79" i="27" s="1"/>
  <c r="P84" i="27" s="1"/>
  <c r="Q78" i="27"/>
  <c r="Q71" i="27"/>
  <c r="R83" i="27"/>
  <c r="R56" i="27"/>
  <c r="R70" i="27" s="1"/>
  <c r="Y62" i="27"/>
  <c r="Y61" i="27"/>
  <c r="Z75" i="27"/>
  <c r="AA58" i="27"/>
  <c r="Z52" i="27"/>
  <c r="Z47" i="27"/>
  <c r="Z62" i="27" s="1"/>
  <c r="Z60" i="27" s="1"/>
  <c r="Z67" i="27" s="1"/>
  <c r="Z69" i="27" s="1"/>
  <c r="P87" i="27" l="1"/>
  <c r="P88" i="27" s="1"/>
  <c r="P91" i="27" s="1"/>
  <c r="P85" i="27"/>
  <c r="P90" i="27" s="1"/>
  <c r="P89" i="27"/>
  <c r="Z76" i="27"/>
  <c r="AA75" i="27"/>
  <c r="AB58" i="27"/>
  <c r="AA52" i="27"/>
  <c r="AA47" i="27"/>
  <c r="AA62" i="27" s="1"/>
  <c r="AA60" i="27" s="1"/>
  <c r="AA67" i="27" s="1"/>
  <c r="AA69" i="27" s="1"/>
  <c r="Y60" i="27"/>
  <c r="Y67" i="27" s="1"/>
  <c r="Y69" i="27" s="1"/>
  <c r="Z80" i="27"/>
  <c r="Y80" i="27"/>
  <c r="AA80" i="27" s="1"/>
  <c r="R78" i="27"/>
  <c r="R71" i="27"/>
  <c r="Q72" i="27"/>
  <c r="Q79" i="27" s="1"/>
  <c r="S83" i="27"/>
  <c r="S56" i="27"/>
  <c r="S70" i="27" s="1"/>
  <c r="Q84" i="27"/>
  <c r="P73" i="27"/>
  <c r="T53" i="27"/>
  <c r="T55" i="27" l="1"/>
  <c r="U53" i="27"/>
  <c r="Q87" i="27"/>
  <c r="Q88" i="27" s="1"/>
  <c r="Q91" i="27" s="1"/>
  <c r="Q89" i="27"/>
  <c r="Q85" i="27"/>
  <c r="Q90" i="27" s="1"/>
  <c r="Y76" i="27"/>
  <c r="S78" i="27"/>
  <c r="S71" i="27"/>
  <c r="Q73" i="27"/>
  <c r="R72" i="27"/>
  <c r="R79" i="27" s="1"/>
  <c r="R84" i="27" s="1"/>
  <c r="AA76" i="27"/>
  <c r="AB75" i="27"/>
  <c r="AC58" i="27"/>
  <c r="AB52" i="27"/>
  <c r="AB47" i="27"/>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R87" i="27" l="1"/>
  <c r="R88" i="27" s="1"/>
  <c r="R91" i="27" s="1"/>
  <c r="R89" i="27"/>
  <c r="R85" i="27"/>
  <c r="R90" i="27" s="1"/>
  <c r="AB63" i="27"/>
  <c r="AB62" i="27"/>
  <c r="AB61" i="27"/>
  <c r="AB60" i="27" s="1"/>
  <c r="AB67" i="27" s="1"/>
  <c r="AB69" i="27" s="1"/>
  <c r="AC75" i="27"/>
  <c r="AC52" i="27"/>
  <c r="AC47" i="27"/>
  <c r="AC62" i="27" s="1"/>
  <c r="AC60" i="27" s="1"/>
  <c r="AC67" i="27" s="1"/>
  <c r="AC69" i="27" s="1"/>
  <c r="U55" i="27"/>
  <c r="R73" i="27"/>
  <c r="S72" i="27"/>
  <c r="S79" i="27" s="1"/>
  <c r="S84" i="27" s="1"/>
  <c r="T83" i="27"/>
  <c r="T56" i="27"/>
  <c r="T70"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87" i="27" l="1"/>
  <c r="S88" i="27" s="1"/>
  <c r="S91" i="27" s="1"/>
  <c r="S85" i="27"/>
  <c r="S90" i="27" s="1"/>
  <c r="S89" i="27"/>
  <c r="U83" i="27"/>
  <c r="U56" i="27"/>
  <c r="U70" i="27" s="1"/>
  <c r="AB76" i="27"/>
  <c r="AB80" i="27"/>
  <c r="AC80" i="27" s="1"/>
  <c r="T78" i="27"/>
  <c r="T71" i="27"/>
  <c r="S73" i="27"/>
  <c r="V53" i="27"/>
  <c r="AC76" i="27"/>
  <c r="T84" i="27" l="1"/>
  <c r="V55" i="27"/>
  <c r="T73" i="27"/>
  <c r="T72" i="27"/>
  <c r="T79" i="27" s="1"/>
  <c r="U78" i="27"/>
  <c r="U71" i="27"/>
  <c r="V83" i="27" l="1"/>
  <c r="V56" i="27"/>
  <c r="V70" i="27" s="1"/>
  <c r="T87" i="27"/>
  <c r="T88" i="27" s="1"/>
  <c r="T91" i="27" s="1"/>
  <c r="T89" i="27"/>
  <c r="T85" i="27"/>
  <c r="T90" i="27" s="1"/>
  <c r="U72" i="27"/>
  <c r="U79" i="27" s="1"/>
  <c r="U84" i="27" s="1"/>
  <c r="W53" i="27"/>
  <c r="U87" i="27" l="1"/>
  <c r="U88" i="27" s="1"/>
  <c r="U91" i="27" s="1"/>
  <c r="U85" i="27"/>
  <c r="U90" i="27" s="1"/>
  <c r="U89" i="27"/>
  <c r="W55" i="27"/>
  <c r="U73" i="27"/>
  <c r="V78" i="27"/>
  <c r="V71" i="27"/>
  <c r="V73" i="27" l="1"/>
  <c r="V72" i="27"/>
  <c r="V79" i="27" s="1"/>
  <c r="W56" i="27"/>
  <c r="W70" i="27" s="1"/>
  <c r="W83" i="27"/>
  <c r="V84" i="27"/>
  <c r="X53" i="27"/>
  <c r="V87" i="27" l="1"/>
  <c r="V88" i="27" s="1"/>
  <c r="V91" i="27" s="1"/>
  <c r="V89" i="27"/>
  <c r="V85" i="27"/>
  <c r="V90" i="27" s="1"/>
  <c r="W78" i="27"/>
  <c r="W71" i="27"/>
  <c r="X55" i="27"/>
  <c r="X83" i="27" l="1"/>
  <c r="X56" i="27"/>
  <c r="X70" i="27" s="1"/>
  <c r="W84" i="27"/>
  <c r="Y53" i="27"/>
  <c r="W73" i="27"/>
  <c r="W72" i="27"/>
  <c r="W79" i="27" s="1"/>
  <c r="W87" i="27" l="1"/>
  <c r="W88" i="27" s="1"/>
  <c r="W91" i="27" s="1"/>
  <c r="W89" i="27"/>
  <c r="W85" i="27"/>
  <c r="W90" i="27" s="1"/>
  <c r="Y55" i="27"/>
  <c r="X78" i="27"/>
  <c r="X71" i="27"/>
  <c r="Y83" i="27" l="1"/>
  <c r="Y56" i="27"/>
  <c r="Y70" i="27" s="1"/>
  <c r="X72" i="27"/>
  <c r="X79" i="27" s="1"/>
  <c r="X84" i="27" s="1"/>
  <c r="Z53" i="27"/>
  <c r="X87" i="27" l="1"/>
  <c r="X88" i="27" s="1"/>
  <c r="X91" i="27" s="1"/>
  <c r="X85" i="27"/>
  <c r="X90" i="27" s="1"/>
  <c r="X89" i="27"/>
  <c r="Y78" i="27"/>
  <c r="Y71" i="27"/>
  <c r="Z55" i="27"/>
  <c r="AA53" i="27"/>
  <c r="X73" i="27"/>
  <c r="AA55" i="27" l="1"/>
  <c r="AB53" i="27"/>
  <c r="Y72" i="27"/>
  <c r="Y79" i="27" s="1"/>
  <c r="Y73" i="27"/>
  <c r="Z83" i="27"/>
  <c r="Z56" i="27"/>
  <c r="Z70" i="27" s="1"/>
  <c r="Y84" i="27"/>
  <c r="Z78" i="27" l="1"/>
  <c r="Z71" i="27"/>
  <c r="AB55" i="27"/>
  <c r="Y87" i="27"/>
  <c r="Y88" i="27" s="1"/>
  <c r="Y91" i="27" s="1"/>
  <c r="Y89" i="27"/>
  <c r="Y85" i="27"/>
  <c r="Y90" i="27" s="1"/>
  <c r="AA83" i="27"/>
  <c r="AA56" i="27"/>
  <c r="AA70" i="27" s="1"/>
  <c r="AA78" i="27" l="1"/>
  <c r="AA71" i="27"/>
  <c r="AB83" i="27"/>
  <c r="AB56" i="27"/>
  <c r="AB70" i="27" s="1"/>
  <c r="AC53" i="27"/>
  <c r="AC55" i="27" s="1"/>
  <c r="Z72" i="27"/>
  <c r="Z79" i="27" s="1"/>
  <c r="Z84" i="27" s="1"/>
  <c r="Z87" i="27" l="1"/>
  <c r="Z88" i="27" s="1"/>
  <c r="Z91" i="27" s="1"/>
  <c r="Z89" i="27"/>
  <c r="Z85" i="27"/>
  <c r="Z90" i="27" s="1"/>
  <c r="AC83" i="27"/>
  <c r="AC56" i="27"/>
  <c r="AC70" i="27" s="1"/>
  <c r="AB78" i="27"/>
  <c r="AB71" i="27"/>
  <c r="AA73" i="27"/>
  <c r="AA72" i="27"/>
  <c r="AA79" i="27" s="1"/>
  <c r="Z73" i="27"/>
  <c r="AA84" i="27"/>
  <c r="AB84" i="27" l="1"/>
  <c r="AA87" i="27"/>
  <c r="AA88" i="27" s="1"/>
  <c r="AA91" i="27" s="1"/>
  <c r="AA89" i="27"/>
  <c r="AA85" i="27"/>
  <c r="AA90" i="27" s="1"/>
  <c r="AB73" i="27"/>
  <c r="AB72" i="27"/>
  <c r="AB79" i="27" s="1"/>
  <c r="AC78" i="27"/>
  <c r="AC71" i="27"/>
  <c r="AB87" i="27" l="1"/>
  <c r="AB88" i="27" s="1"/>
  <c r="AB91" i="27" s="1"/>
  <c r="AB85" i="27"/>
  <c r="AB90" i="27" s="1"/>
  <c r="AB89" i="27"/>
  <c r="AC72" i="27"/>
  <c r="AC79" i="27" s="1"/>
  <c r="AC84" i="27" s="1"/>
  <c r="AC87" i="27" l="1"/>
  <c r="AC88" i="27" s="1"/>
  <c r="AC85" i="27"/>
  <c r="AC90" i="27" s="1"/>
  <c r="G28" i="27" s="1"/>
  <c r="AC89" i="27"/>
  <c r="AC73" i="27"/>
  <c r="AC91" i="27" l="1"/>
  <c r="G29" i="27" s="1"/>
  <c r="G30" i="27"/>
  <c r="B99" i="27" l="1"/>
  <c r="G31" i="27"/>
</calcChain>
</file>

<file path=xl/sharedStrings.xml><?xml version="1.0" encoding="utf-8"?>
<sst xmlns="http://schemas.openxmlformats.org/spreadsheetml/2006/main" count="1925" uniqueCount="858">
  <si>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</si>
  <si>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</si>
  <si>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</si>
  <si>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</si>
  <si>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</si>
  <si>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</si>
  <si>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</si>
  <si>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</si>
  <si>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</si>
  <si>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</si>
  <si>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</si>
  <si>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</si>
  <si>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</si>
  <si>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</si>
  <si>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</si>
  <si>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</si>
  <si>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</si>
  <si>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</si>
  <si>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</si>
  <si>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</si>
  <si>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</si>
  <si>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</si>
  <si>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</si>
  <si>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</si>
  <si>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</si>
  <si>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</si>
  <si>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</si>
  <si>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</si>
  <si>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</si>
  <si>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</si>
  <si>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</si>
  <si>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</si>
  <si>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</si>
  <si>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</si>
  <si>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</si>
  <si>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</si>
  <si>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</si>
  <si>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</si>
  <si>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</si>
  <si>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</si>
  <si>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</si>
  <si>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</si>
  <si>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</si>
  <si>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</si>
  <si>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</si>
  <si>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</si>
  <si>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</si>
  <si>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</si>
  <si>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</si>
  <si>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</si>
  <si>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</si>
  <si>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</si>
  <si>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</si>
  <si>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</si>
  <si>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</si>
  <si>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</si>
  <si>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</si>
  <si>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</si>
  <si>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</si>
  <si>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</si>
  <si>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</si>
  <si>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</si>
  <si>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</si>
  <si>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</si>
  <si>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</si>
  <si>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</si>
  <si>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</si>
  <si>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</si>
  <si>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</si>
  <si>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</si>
  <si>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</si>
  <si>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</si>
  <si>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</si>
  <si>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</si>
  <si>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</si>
  <si>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</si>
  <si>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</si>
  <si>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</si>
  <si>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</si>
  <si>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</si>
  <si>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</si>
  <si>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</si>
  <si>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</si>
  <si>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</si>
  <si>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</si>
  <si>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</si>
  <si>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</si>
  <si>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</si>
  <si>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</si>
  <si>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</si>
  <si>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</si>
  <si>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</si>
  <si>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</si>
  <si>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</si>
  <si>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</si>
  <si>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</si>
  <si>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</si>
  <si>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</si>
  <si>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</si>
  <si>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</si>
  <si>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</si>
  <si>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</si>
  <si>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</si>
  <si>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</si>
  <si>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</si>
  <si>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</si>
  <si>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</si>
  <si>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</si>
  <si>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</si>
  <si>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</si>
  <si>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</si>
  <si>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</si>
  <si>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</si>
  <si>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</si>
  <si>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</si>
  <si>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</si>
  <si>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</si>
  <si>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</si>
  <si>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</si>
  <si>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</si>
  <si>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</si>
  <si>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</si>
  <si>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</si>
  <si>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</si>
  <si>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</si>
  <si>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</si>
  <si>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</si>
  <si>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</si>
  <si>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</si>
  <si>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</si>
  <si>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</si>
  <si>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</si>
  <si>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</si>
  <si>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</si>
  <si>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</si>
  <si>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</si>
  <si>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</si>
  <si>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</si>
  <si>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</si>
  <si>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</si>
  <si>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</si>
  <si>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</si>
  <si>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</si>
  <si>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</si>
  <si>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</si>
  <si>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</si>
  <si>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</si>
  <si>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</si>
  <si>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</si>
  <si>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</si>
  <si>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</si>
  <si>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</si>
  <si>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</si>
  <si>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</si>
  <si>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</si>
  <si>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</si>
  <si>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</si>
  <si>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</si>
  <si>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</si>
  <si>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</si>
  <si>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</si>
  <si>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</si>
  <si>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</si>
  <si>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</si>
  <si>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</si>
  <si>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</si>
  <si>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</si>
  <si>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</si>
  <si>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</si>
  <si>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</si>
  <si>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</si>
  <si>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</si>
  <si>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</si>
  <si>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</si>
  <si>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</si>
  <si>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</si>
  <si>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</si>
  <si>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</si>
  <si>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</si>
  <si>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</si>
  <si>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</si>
  <si>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</si>
  <si>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</si>
  <si>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</si>
  <si>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</si>
  <si>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</si>
  <si>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</si>
  <si>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</si>
  <si>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</si>
  <si>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</si>
  <si>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</si>
  <si>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</si>
  <si>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</si>
  <si>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</si>
  <si>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</si>
  <si>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</si>
  <si>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</si>
  <si>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</si>
  <si>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</si>
  <si>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</si>
  <si>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</si>
  <si>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</si>
  <si>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</si>
  <si>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</si>
  <si>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</si>
  <si>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</si>
  <si>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</si>
  <si>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</si>
  <si>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</si>
  <si>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</si>
  <si>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</si>
  <si>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</si>
  <si>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</si>
  <si>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</si>
  <si>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</si>
  <si>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</si>
  <si>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</si>
  <si>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</si>
  <si>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</si>
  <si>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</si>
  <si>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</si>
  <si>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</si>
  <si>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</si>
  <si>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</si>
  <si>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</si>
  <si>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</si>
  <si>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</si>
  <si>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</si>
  <si>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</si>
  <si>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</si>
  <si>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</si>
  <si>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</si>
  <si>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</si>
  <si>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</si>
  <si>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</si>
  <si>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</si>
  <si>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</si>
  <si>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</si>
  <si>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</si>
  <si>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</si>
  <si>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</si>
  <si>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</si>
  <si>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</si>
  <si>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</si>
  <si>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</si>
  <si>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</si>
  <si>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</si>
  <si>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</si>
  <si>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</si>
  <si>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</si>
  <si>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</si>
  <si>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</si>
  <si>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</si>
  <si>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</si>
  <si>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</si>
  <si>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</si>
  <si>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</si>
  <si>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</si>
  <si>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</si>
  <si>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</si>
  <si>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</si>
  <si>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</si>
  <si>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</si>
  <si>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</si>
  <si>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</si>
  <si>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</si>
  <si>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</si>
  <si>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</si>
  <si>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</si>
  <si>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</si>
  <si>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</si>
  <si>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</si>
  <si>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</si>
  <si>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</si>
  <si>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</si>
  <si>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</si>
  <si>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</si>
  <si>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</si>
  <si>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</si>
  <si>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</si>
  <si>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</si>
  <si>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</si>
  <si>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</si>
  <si>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</si>
  <si>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</si>
  <si>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</si>
  <si>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</si>
  <si>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</si>
  <si>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</si>
  <si>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</si>
  <si>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</si>
  <si>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</si>
  <si>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</si>
  <si>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</si>
  <si>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</si>
  <si>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</si>
  <si>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</si>
  <si>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</si>
  <si>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</si>
  <si>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</si>
  <si>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</si>
  <si>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</si>
  <si>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</si>
  <si>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</si>
  <si>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</si>
  <si>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</si>
  <si>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</si>
  <si>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</si>
  <si>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</si>
  <si>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</si>
  <si>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</si>
  <si>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</si>
  <si>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</si>
  <si>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</si>
  <si>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</si>
  <si>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</si>
  <si>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</si>
  <si>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</si>
  <si>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</si>
  <si>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</si>
  <si>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</si>
  <si>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</si>
  <si>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</si>
  <si>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</si>
  <si>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</si>
  <si>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</si>
  <si>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</si>
  <si>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</si>
  <si>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</si>
  <si>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</si>
  <si>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</si>
  <si>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</si>
  <si>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</si>
  <si>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</si>
  <si>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</si>
  <si>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</si>
  <si>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</si>
  <si>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</si>
  <si>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</si>
  <si>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</si>
  <si>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</si>
  <si>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</si>
  <si>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</si>
  <si>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</si>
  <si>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</si>
  <si>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</si>
  <si>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</si>
  <si>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</si>
  <si>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</si>
  <si>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</si>
  <si>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</si>
  <si>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</si>
  <si>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</si>
  <si>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</si>
  <si>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</si>
  <si>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</si>
  <si>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</si>
  <si>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</si>
  <si>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</si>
  <si>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</si>
  <si>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</si>
  <si>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</si>
  <si>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</si>
  <si>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</si>
  <si>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</si>
  <si>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</si>
  <si>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</si>
  <si>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</si>
  <si>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</si>
  <si>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</si>
  <si>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</si>
  <si>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</si>
  <si>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</si>
  <si>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</si>
  <si>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</si>
  <si>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</si>
  <si>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</si>
  <si>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</si>
  <si>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</si>
  <si>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</si>
  <si>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</si>
  <si>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</si>
  <si>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</si>
  <si>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</si>
  <si>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</si>
  <si>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</si>
  <si>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</si>
  <si>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</si>
  <si>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</si>
  <si>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</si>
  <si>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</si>
  <si>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</si>
  <si>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</si>
  <si>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</si>
  <si>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</si>
  <si>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</si>
  <si>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</si>
  <si>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</si>
  <si>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</si>
  <si>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</si>
  <si>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</si>
  <si>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</si>
  <si>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</si>
  <si>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</si>
  <si>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</si>
  <si>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</si>
  <si>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</si>
  <si>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</si>
  <si>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</si>
  <si>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</si>
  <si>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</si>
  <si>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</si>
  <si>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</si>
  <si>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</si>
  <si>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</si>
  <si>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</si>
  <si>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</si>
  <si>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</si>
  <si>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</si>
  <si>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</si>
  <si>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</si>
  <si>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</si>
  <si>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</si>
  <si>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</si>
  <si>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</si>
  <si>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</si>
  <si>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</si>
  <si>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</si>
  <si>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</si>
  <si>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</si>
  <si>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</si>
  <si>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</si>
  <si>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</si>
  <si>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</si>
  <si>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</si>
  <si>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</si>
  <si>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</si>
  <si>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</si>
  <si>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</si>
  <si>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</si>
  <si>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</si>
  <si>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</si>
  <si>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</si>
  <si>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</si>
  <si>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</si>
  <si>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</si>
  <si>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</si>
  <si>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</si>
  <si>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</si>
  <si>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</si>
  <si>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</si>
  <si>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</si>
  <si>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</si>
  <si>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</si>
  <si>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</si>
  <si>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</si>
  <si>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</si>
  <si>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</si>
  <si>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</si>
  <si>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</si>
  <si>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</si>
  <si>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</si>
  <si>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</si>
  <si>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</si>
  <si>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</si>
  <si>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</si>
  <si>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</si>
  <si>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</si>
  <si>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</si>
  <si>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</si>
  <si>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</si>
  <si>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</si>
  <si>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</si>
  <si>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</si>
  <si>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</si>
  <si>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</si>
  <si>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</si>
  <si>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</si>
  <si>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</si>
  <si>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</si>
  <si>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</si>
  <si>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</si>
  <si>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</si>
  <si>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</si>
  <si>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</si>
  <si>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</si>
  <si>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</si>
  <si>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</si>
  <si>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</si>
  <si>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</si>
  <si>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</si>
  <si>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</si>
  <si>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</si>
  <si>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</si>
  <si>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</si>
  <si>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</si>
  <si>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</si>
  <si>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</si>
  <si>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</si>
  <si>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Калининградская область.</t>
  </si>
  <si>
    <t>2017 г.</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</si>
  <si>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</si>
  <si>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</si>
  <si>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</si>
  <si>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</si>
  <si>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</si>
  <si>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</si>
  <si>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</si>
  <si>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</si>
  <si>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Строительство ПС 110 кВ "Нивенская" и двухцепной ВЛ 110 кВ ПС О-1 "Центральная" - ПС "Нивенская"</t>
  </si>
  <si>
    <t>30.06.2014</t>
  </si>
  <si>
    <t>31.03.2015</t>
  </si>
  <si>
    <t>01.03.2015</t>
  </si>
  <si>
    <t>30.06.2015</t>
  </si>
  <si>
    <t>01.05.2015</t>
  </si>
  <si>
    <t>01.04.2015</t>
  </si>
  <si>
    <t>01.06.2015</t>
  </si>
  <si>
    <t>01.07.2015</t>
  </si>
  <si>
    <t>30.09.2015</t>
  </si>
  <si>
    <t>31.10.2015</t>
  </si>
  <si>
    <t>01.10.2015</t>
  </si>
  <si>
    <t>2х16 МВА</t>
  </si>
  <si>
    <t>Строительство</t>
  </si>
  <si>
    <t>ТДН 16000/110</t>
  </si>
  <si>
    <t>11.7 км</t>
  </si>
  <si>
    <t>2014 г.</t>
  </si>
  <si>
    <t>Наличие договоров на технологическое присоединение к планируемому к строительству объекту (дог. т.п. №  615/06/14 от 04.07.2014).
Объект предусмотрен схемой и программой перспективного развития электроэнергетики Калининградской области на период 2014-2019 гг.</t>
  </si>
  <si>
    <t>Инвестиционный проект предполагает строительство ПС 110 кВ Нивенская с установкой двух трансформаторов 110/15 кВ мощностью 2х16 МВА и двухцепной ЛЭП-110 кВ от ПС О-1 Центральная до ПС Нивенская (протяженностью 11,7 км) с реконструкцией ОРУ-110 кВ ПС О-1 Центральная в объеме двух линейных ячеек.</t>
  </si>
  <si>
    <t>Увеличение объема услуг по передаче электрической энергии.</t>
  </si>
  <si>
    <t>Объект предусмотрен схемой и программой перспективного развития электроэнергетики Калининградской области на период 2014-2019 гг.</t>
  </si>
  <si>
    <t>Дог № 615/06/14 от 04.07.2014</t>
  </si>
  <si>
    <t>Договор подписан обеими сторонами</t>
  </si>
  <si>
    <t>Багратионовский р-н, ул. Капитана Захарова, 38 в. к.н. 39:01:020101:294</t>
  </si>
  <si>
    <t>не требуется</t>
  </si>
  <si>
    <t>да</t>
  </si>
  <si>
    <t>объект паспорта нет относиться к ЕНЭС</t>
  </si>
  <si>
    <t>отсутствуют</t>
  </si>
  <si>
    <r>
      <t>Конечной целью реализации инвестиционного проекта является подключение</t>
    </r>
    <r>
      <rPr>
        <sz val="12"/>
        <color rgb="FFFF0000"/>
        <rFont val="Times New Roman"/>
        <family val="1"/>
        <charset val="204"/>
      </rPr>
      <t xml:space="preserve"> </t>
    </r>
    <r>
      <rPr>
        <sz val="12"/>
        <color theme="1"/>
        <rFont val="Times New Roman"/>
        <family val="1"/>
        <charset val="204"/>
      </rPr>
      <t>предприятия по добычи и перерваботке каллийно-магниевых солей  11,275 МВА</t>
    </r>
  </si>
  <si>
    <t>АО "Янтарьэнерого"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</si>
  <si>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10,959 млн.руб./км, 19,077 млн.руб./МВА</t>
  </si>
  <si>
    <t>Сметная стоимость проекта в ценах  4 кв. 2014 года с НДС, млн. руб.</t>
  </si>
  <si>
    <t xml:space="preserve">СМР    №686 от 24/08/2015   -   Янтарьэнергосервис     в ценах 2015 года с НДС, млн. руб.  </t>
  </si>
  <si>
    <t>№ 004 от 06/02/2015   МВ Юнион   в ценах 2015 года с НДС, млн. руб.</t>
  </si>
  <si>
    <t>№ 001 от 06/02/2015     Электрощит-ТМ Самара   в ценах 2015 года с НДС, млн. руб.</t>
  </si>
  <si>
    <t>№ 002 от 04/02/2015  Позитрон     в ценах 2015 года с НДС, млн. руб.</t>
  </si>
  <si>
    <t>№ 275 от 23.04.2015 Калмыков Анатолий Иванович ИП   в ценах 2015 года с НДС, млн. руб.</t>
  </si>
  <si>
    <t>№ 007 от 09.02.2015   ФГУП Комбинат "Электрохимприбор"   в ценах 2015 года с НДС, млн. руб.</t>
  </si>
  <si>
    <t>№ 478/0360-15  от   05/06/2015      Тольяттинский трансформатор       в ценах 2015 года с НДС, млн. руб.</t>
  </si>
  <si>
    <t>№ 0506/50 от 05/06/2015   ЗАО НПП Электронные информационные системы  в ценах 2015 года с НДС, млн. руб.</t>
  </si>
  <si>
    <t>№ 01-я  от  22/07/2015   СЕЛТА       в ценах 2015 года с НДС, млн. руб.</t>
  </si>
  <si>
    <t xml:space="preserve">№ 181 от 27/07/2015   Динамика     в ценах 2015 года с НДС, млн. руб.   </t>
  </si>
  <si>
    <t>№ 329 от 15/05/2015   Национальная энергетическая компания    в ценах 2015 года с НДС, млн. руб.</t>
  </si>
  <si>
    <t xml:space="preserve">№ 010 от 24/02/2015  ЭнергоКомплект (Гурьевский р-он)   в ценах 2015 года с НДС, млн. руб.  </t>
  </si>
  <si>
    <t xml:space="preserve">№ 55-БМК от 05/08/2015   Лик-94    в ценах 2015 года с НДС, млн. руб.    </t>
  </si>
  <si>
    <t>№ 11/8 от 11/08/2015   Лидер-Строй   в ценах 2015 года с НДС, млн. руб.</t>
  </si>
  <si>
    <t>№ 31/08/2015 от 31/08/2015   Балтийское монтажное управление - плюс  в ценах 2015 года с НДС, млн. руб.</t>
  </si>
  <si>
    <t>№ 158-185/1 от 12/05/2015   Ольдам    в ценах 2015 года с НДС, млн. руб.</t>
  </si>
  <si>
    <t xml:space="preserve">№ 2015РТС_Д0237 от 21/08/2015  -  РТСофт    в ценах 2015 года с НДС, млн. руб.    </t>
  </si>
  <si>
    <t xml:space="preserve">№ ГЭ/И19-15 от 07/07/2015  -  Группа ЭНЭЛТ    в ценах 2015 года с НДС, млн. руб.     </t>
  </si>
  <si>
    <t xml:space="preserve">№ ГЭ/И31-15 от 21/09/2015  -  Группа ЭНЭЛТ  в ценах 2015 года с НДС, млн. руб.     </t>
  </si>
  <si>
    <t xml:space="preserve">№ 323/77 от 17/09/2015  -  Лидер-Строй   в ценах 2015 года с НДС, млн. руб.   </t>
  </si>
  <si>
    <t>№ 23/7 от 05/08/2015  -  Янтарьэнергосервис    в ценах 2015 года с НДС, млн. руб.</t>
  </si>
  <si>
    <t>№ ПЭ/15-43 от 02/09/2015  -  Промэнерго    в ценах 2015 года с НДС, млн. руб.</t>
  </si>
  <si>
    <t>№ 119/001 от 07/09/2015  -  Инфинити     в ценах 2015 года с НДС, млн. руб.</t>
  </si>
  <si>
    <t xml:space="preserve">№ 2/15-ШМ  от  02/11/2015  -  Лик-94    в ценах 2015 года с НДС, млн. руб.   </t>
  </si>
  <si>
    <t>ПСД    №808  от  01/09/2014    -    Янтарьэнергосервис    в ценах 2014 года с НДС, млн. руб.</t>
  </si>
  <si>
    <t>гос экспертиза ИИ,ПД   № 262  от  29/12/2014   -   Центр проектных экспертиз   в ценах 2014 года с НДС, млн. руб.</t>
  </si>
  <si>
    <t>№ 09о/15 от 13/08/2015    ОП Оплот       в ценах 2015 года с НДС, млн. руб.</t>
  </si>
  <si>
    <t>№ 011/Д000007/2015 от 10/08/15    К-ПОТАШ СЕРВИС  в ценах 2015 года с НДС, млн. руб.</t>
  </si>
  <si>
    <t>F_2633</t>
  </si>
  <si>
    <t>ПС 110 кВ Нивенская</t>
  </si>
  <si>
    <t>Силовой трансформатор 110 кВ</t>
  </si>
  <si>
    <t>Т-1, Т-2</t>
  </si>
  <si>
    <t>2015 г.</t>
  </si>
  <si>
    <t>Выключатель 110 кВ</t>
  </si>
  <si>
    <t>Выключатель элегазовый 3AP1FG-145</t>
  </si>
  <si>
    <t>ТСН 15 кВ</t>
  </si>
  <si>
    <t>ТМГ-250/15</t>
  </si>
  <si>
    <t>ТСН-1, ТСН-2</t>
  </si>
  <si>
    <t>Шунтирующий реактор 15 кВ</t>
  </si>
  <si>
    <t>ASRC0.63P</t>
  </si>
  <si>
    <t>ДК-1, ДК-2</t>
  </si>
  <si>
    <t>КРУ 15 кВ</t>
  </si>
  <si>
    <t>В Т-1 110 кВ, В Т-2 110 кВ</t>
  </si>
  <si>
    <t>Iс 15 кВ, IIс 15 кВ</t>
  </si>
  <si>
    <t>USN-170</t>
  </si>
  <si>
    <t>ПС 110 кВ Нивенская с установкой трансформаторов мощностью 2×16 МВА для подключения существующих и новых потребителей. Присоединение ПС 110 кВ Нивенская к энергосистеме предусматривается двухцепной ВЛ 110 кВ от ПС 0-1 Центральная. Охранная зона ЛЭП – 50 м;</t>
  </si>
  <si>
    <t>10 Мвт</t>
  </si>
  <si>
    <t>НД</t>
  </si>
  <si>
    <t>1 точка-контактное соединение выключателя (В) в ячейке КЛ-15 кВ (1с 15 кВ ЗРУ 15 кВ ПС 110 кВ Нивенская(п1.1.) -Пс новая 15/10 кВ (п1.4) с максимальной мощностью 5 МВт ;2 точка контактное соединение выключателя (В) в ячейке КЛ-15 кВ (2с 15 кВ ЗРУ 15 кВ ПС 110 кВ Нивенская(п1.1.) -Пс новая 15/10 кВ (п1.4) с максимальной мощностью 5 МВт</t>
  </si>
  <si>
    <t>2016</t>
  </si>
  <si>
    <t>0</t>
  </si>
  <si>
    <t xml:space="preserve"> производственно-техническая база</t>
  </si>
  <si>
    <t xml:space="preserve">Багратионовский район </t>
  </si>
  <si>
    <t>МВ Юнион</t>
  </si>
  <si>
    <t>ЗАО НПП Электронные информационные системы</t>
  </si>
  <si>
    <t>ЭнергоКомплект (Гурьевский р-он) // взаимозачет 7 848 400 р в марте 2016 г.</t>
  </si>
  <si>
    <t xml:space="preserve">ОП Оплот       </t>
  </si>
  <si>
    <t>ООО К-ПОТАШ СЕРВИС</t>
  </si>
  <si>
    <t>тр-р напряжения 110 кв</t>
  </si>
  <si>
    <t>разъединители 3хполюсные+шефмонтаж</t>
  </si>
  <si>
    <t>тмг 11-250 ква 15/0.4 кв</t>
  </si>
  <si>
    <t>ТДН-16000/110, масло на долив, шефмонтаж</t>
  </si>
  <si>
    <t>высокочастотный заградитель, фильтр присоединения, конденсатор связи</t>
  </si>
  <si>
    <t>шкаф ССПИ+шефмонтаж+шефналадка</t>
  </si>
  <si>
    <t>РЕТОМ-61, …</t>
  </si>
  <si>
    <t>выключатель элегазовый</t>
  </si>
  <si>
    <t>блочно-модульные конструкции КМ ОРУ 110 кв + шефмонтаж</t>
  </si>
  <si>
    <t>такелаж работы по перевозке 2х ТДН-16000/110</t>
  </si>
  <si>
    <t>емкость подземная дренажная + шефмонтаж</t>
  </si>
  <si>
    <t>ОБ+шефмонтаж и шефналадка_оборудование телемеханики</t>
  </si>
  <si>
    <t>ОБ+шефмонтаж и шефналадка_ЩПТ и ШРОТ</t>
  </si>
  <si>
    <t>ОБ+шефмонтаж и шефналадка_ЩСН</t>
  </si>
  <si>
    <t>ОБ_модульное здание ОПУ</t>
  </si>
  <si>
    <t>ОБ_комплектный ЗРУ 15 кв + шефмонтаж + шефналадка</t>
  </si>
  <si>
    <t>ОБ_оборудование для связи + шефмонтаж + шефналадка</t>
  </si>
  <si>
    <t>ОБ_оборудование АИИС КУЭ + шефмонтаж + шефналадка</t>
  </si>
  <si>
    <t>ОБ_шинные мосты 15 кв</t>
  </si>
  <si>
    <t>аккумуляторная батарея  +  шеф-монтаж</t>
  </si>
  <si>
    <t>опн, опн</t>
  </si>
  <si>
    <t>СМР</t>
  </si>
  <si>
    <t>охранные услуги (два ТДН -16000)</t>
  </si>
  <si>
    <t>услуги по приему на свои подъездные пути и временному размещению на открытой площадке силовых тр-ров</t>
  </si>
  <si>
    <t>Строительство ПС 110/15 кВ "Нивенская", ВЛ 110 кВ "ПС Нивенская - ПС Енино", установка двух ячеек 110 кВ на ПС О-13 "Енино"</t>
  </si>
  <si>
    <t>01/09/2014-</t>
  </si>
  <si>
    <t>06/02/15-</t>
  </si>
  <si>
    <t>09/02/15-</t>
  </si>
  <si>
    <t>23/04/15-</t>
  </si>
  <si>
    <t>05/06/15-</t>
  </si>
  <si>
    <t>22/07/15-</t>
  </si>
  <si>
    <t>27/07/15-</t>
  </si>
  <si>
    <t>15/05/15-</t>
  </si>
  <si>
    <t>24/02/15-</t>
  </si>
  <si>
    <t>05/08/15-</t>
  </si>
  <si>
    <t>11/08/15-</t>
  </si>
  <si>
    <t>31/08/15-</t>
  </si>
  <si>
    <t>21/08/2015-</t>
  </si>
  <si>
    <t>07/07/2015-</t>
  </si>
  <si>
    <t>21/09/2015-</t>
  </si>
  <si>
    <t>17/09/15-</t>
  </si>
  <si>
    <t>02/09/15-</t>
  </si>
  <si>
    <t>07/09/15-</t>
  </si>
  <si>
    <t>02/11/15-</t>
  </si>
  <si>
    <t>12/05/15-</t>
  </si>
  <si>
    <t>04/02/15-</t>
  </si>
  <si>
    <t>13/08/15-</t>
  </si>
  <si>
    <t>24/08/15-</t>
  </si>
  <si>
    <t>07/10/15-</t>
  </si>
  <si>
    <t>услуги</t>
  </si>
  <si>
    <t xml:space="preserve">сроки - 4 мес, оплата - 90 календ дн </t>
  </si>
  <si>
    <t>ПСД</t>
  </si>
  <si>
    <t>оплата - 60 дн с поставки; сроки- 90 дн</t>
  </si>
  <si>
    <t>оплата - 60 дн с поставки, шефмонтаж - 60 дн с шефмонтажа; сроки- 60 дн</t>
  </si>
  <si>
    <t>оплата - 60 дн с поставки, шефмонтаж - 60 дн с шефмонтажа; сроки-70 дн</t>
  </si>
  <si>
    <t>оплата - 15 дн; сроки - 1 календ дн</t>
  </si>
  <si>
    <t>сроки - 90 с подпис д-ра; оплата - 60 дн с поставки, 60 дн с шефмонтажа</t>
  </si>
  <si>
    <t>оплата - 15 дн после поставки;  сроки - 45 дн с закл д-ра</t>
  </si>
  <si>
    <t>сроки - 80 дн с подпис д-ра; оплата - 30 дн с поставки и шефмонтажа, шефналадки</t>
  </si>
  <si>
    <t>сроки - 14 календ дн, оплата - 30 дн с поставки</t>
  </si>
  <si>
    <t>оплата - 60 дн с поставки, сроки - 70 календ дн</t>
  </si>
  <si>
    <t>оплата - 70 дн с поставки, шефмонтаж - 70 дн с шефмонтажа; сроки- 68 дн</t>
  </si>
  <si>
    <t>оплата - 60 дн; сроки - 60 дн</t>
  </si>
  <si>
    <t>сроки - 2 дн; оплата - 15 календ дн</t>
  </si>
  <si>
    <t>сроки - 30 дн; оплата - 30 дн</t>
  </si>
  <si>
    <t>сроки - 70 дн с закл д-ра; оплата - 60 дн с поставки т-ра, 60 дн с Акта шефмонтажа и шефналадки</t>
  </si>
  <si>
    <t>сроки - 60 дн с закл д-ра; оплата - 60 дн с поставки т-ра, 30 дн с Акта шефмонтажа и шефналадки</t>
  </si>
  <si>
    <t>сроки - 60 дн с закл д-ра; оплата - 30 дн с поставки т-ра, 30 дн с Акта шефмонтажа и шефналадки</t>
  </si>
  <si>
    <t>оплата - 60 дн с поставки; сроки - 40 календ дн</t>
  </si>
  <si>
    <t>оплата ОБ - 60 дн с поставки, оплата шефмонтажа, шефналадки - 60 дн с акта, сроки - 90 дн</t>
  </si>
  <si>
    <t>оплата ОБ - 60 дн с поставки, оплата шефмонтажа, шефналадки - 60 дн с акта, сроки - 70 дн</t>
  </si>
  <si>
    <t>оплата - 30 дн, сроки - 45 дн</t>
  </si>
  <si>
    <t>оплата - 30 дн с поставки; сроки - 60 дн с закл д-ра</t>
  </si>
  <si>
    <t>сроки - 70 дн, оплата - 15 дн с потавки</t>
  </si>
  <si>
    <t>05.2015_</t>
  </si>
  <si>
    <t>09.2015_</t>
  </si>
  <si>
    <t>08.2015_</t>
  </si>
  <si>
    <t>10.2015_</t>
  </si>
  <si>
    <t>07.2015_</t>
  </si>
  <si>
    <t>11.2015_</t>
  </si>
  <si>
    <t>06.2015_</t>
  </si>
  <si>
    <t>12.2015_</t>
  </si>
  <si>
    <t>оплата - 5 банк дн, сроки - 05/09/15; тариф - 150 руб/час</t>
  </si>
  <si>
    <t>ПО Д/С № 1 от 30/11/15: заключить д-р страхования оборудования заказчика за счет собств ср-в подрядчика; ПО Д-РУ: сроки - 30/11/15; оплата поэтапно - 90 календ дн; общая сумма оплаты по всем этапам не должна превышать 95% от стоимости д-ра; 5% от общей стоимости - 90 календ дн с КС-14</t>
  </si>
  <si>
    <t>по договору ТП Заявитель перенес сроки присоединения на 2016 год</t>
  </si>
  <si>
    <t>29/10/15-</t>
  </si>
  <si>
    <t xml:space="preserve">12_2016 </t>
  </si>
  <si>
    <t>_30_01_2015</t>
  </si>
  <si>
    <t>1 мес</t>
  </si>
  <si>
    <t>ВЛ 110 кВ О-1 Центральная - Нивенская I цепь</t>
  </si>
  <si>
    <t>от ПС О-1 Центральная до ПС Нивенская</t>
  </si>
  <si>
    <t>ВЛ 110 кВ О-1 Центральная - Нивенская II цепь</t>
  </si>
  <si>
    <t>анкерно угловые - металлические решетчатые; промежуточные - металлические многогранные</t>
  </si>
  <si>
    <t>Поставка шинных опорных изоляторов 6-220 кВ» с для исполнения договорных обязательств Общества по технологическому присоединению для строительства объекта «Строительство ПС 110 кВ "Нивенская" и двухцепной ВЛ 110 кВ ПС О-1 "Центральная" - ПС "Нивенская».</t>
  </si>
  <si>
    <t>ЗЗЦ ОКП РС</t>
  </si>
  <si>
    <t>ЗЗЦ ОКП РС ЕП</t>
  </si>
  <si>
    <t>НПО "ИЗОЛЯТОР" ЗАО</t>
  </si>
  <si>
    <t>626081</t>
  </si>
  <si>
    <t>b2b-mrsk.ru</t>
  </si>
  <si>
    <t>17.03.2016</t>
  </si>
  <si>
    <t>23.03.2016</t>
  </si>
  <si>
    <t>п.7.5.5.</t>
  </si>
  <si>
    <t>Закупочная комиссия</t>
  </si>
  <si>
    <t>08.04.2016</t>
  </si>
  <si>
    <t>626081-И</t>
  </si>
  <si>
    <t>Поставка трансформаторов напряжения на напряжение 110-750 кВ для установки  на  объекте:  «Строительство  ПС 110 кВ  "Нивенская"  и   двухцепной   ВЛ 110 кВ  ПС О-1 "Центральная" - ПС "Нивенская».</t>
  </si>
  <si>
    <t>ОЗП</t>
  </si>
  <si>
    <t xml:space="preserve">ОЗП </t>
  </si>
  <si>
    <t>ФГУП "Комбинат ЭХП"</t>
  </si>
  <si>
    <t>"ЭнергоКомплект" ООО</t>
  </si>
  <si>
    <t>"Янтарьэнергосервис" ОАО</t>
  </si>
  <si>
    <t>b2b-mrsk</t>
  </si>
  <si>
    <t>Поставка оборудования РЗА для установки на объекте: «Строительство ПС 110кВ «Нивенская» и двухцепной  ВЛ 110кВ  ПС О-1 «Центральная» - ПС «Нивенская»</t>
  </si>
  <si>
    <t>ООК</t>
  </si>
  <si>
    <t>"Национальная энергетическая корпорация" ООО</t>
  </si>
  <si>
    <t>"Эра-Инжиниринг" ЗАО</t>
  </si>
  <si>
    <t>"Интегратор-Сервис" ООО</t>
  </si>
  <si>
    <t>"РТСофт" ЗАО</t>
  </si>
  <si>
    <t>"СЕЛТА" ООО</t>
  </si>
  <si>
    <t>"СИСТЕЛ" ООО</t>
  </si>
  <si>
    <t>"ИЦ "Европейская электротехника" ООО</t>
  </si>
  <si>
    <t>ОЗЦ</t>
  </si>
  <si>
    <t>"Лидер-Строй" ООО</t>
  </si>
  <si>
    <t>"Янтарьэнергосервис" АО</t>
  </si>
  <si>
    <t>"БМУ-плюс" ООО</t>
  </si>
  <si>
    <t>"Абразив Эксперт" ООО</t>
  </si>
  <si>
    <t>"Инфинити" ООО</t>
  </si>
  <si>
    <t>"ПРОФЭНЕРГОУЧЕТ" ООО</t>
  </si>
  <si>
    <t>etp.rosseti</t>
  </si>
  <si>
    <t>"ЛИК-94" ООО</t>
  </si>
  <si>
    <t>"ЭНТЕРРА" ООО</t>
  </si>
  <si>
    <t>"ЛИК-94" ЗАО</t>
  </si>
  <si>
    <t>"НЭК" ООО</t>
  </si>
  <si>
    <t>"Профи-Строй" ООО</t>
  </si>
  <si>
    <t>ЗЗП ОКП РС</t>
  </si>
  <si>
    <t>ИП Калмыков А.И.</t>
  </si>
  <si>
    <t>"Ультраформ Проект" ООО</t>
  </si>
  <si>
    <t>"Акку-Фертриб" ООО</t>
  </si>
  <si>
    <t>"Ольдам" ООО</t>
  </si>
  <si>
    <t>"ЭТП-СИСТЕМЫ ЭЛЕКТРОПИТАНИЯ" АО</t>
  </si>
  <si>
    <t>"СЭР" ООО</t>
  </si>
  <si>
    <t>"НПП "Электронные информационные системы" ЗАО</t>
  </si>
  <si>
    <t>"Промэнерго" ООО</t>
  </si>
  <si>
    <t>ООК ЕИ</t>
  </si>
  <si>
    <t>"Группа ЭНЭЛТ" ООО</t>
  </si>
  <si>
    <t>"Конвертор" ЗАО</t>
  </si>
  <si>
    <t>"МПОТК "Технокомплект" ООО</t>
  </si>
  <si>
    <t>"ПИК ЭЛБИ" ООО</t>
  </si>
  <si>
    <t>"ЦУП ЧЭАЗ" ООО</t>
  </si>
  <si>
    <t>"Энергоинновация"  ООО</t>
  </si>
  <si>
    <t>"ЭССП" АО</t>
  </si>
  <si>
    <t>"Энергосистемавтоматика"  ООО</t>
  </si>
  <si>
    <t>НПФ "РАДИУС" ООО</t>
  </si>
  <si>
    <t>"АЗБУКА ЭЛЕКТРИЧЕСТВА" ООО</t>
  </si>
  <si>
    <t>"ВНИИР" ОАО</t>
  </si>
  <si>
    <t>"ОЭнТ-Центр" ООО</t>
  </si>
  <si>
    <t>"РИССА-ТелеСистемы"</t>
  </si>
  <si>
    <t>"ЦЭСС" ЗАО</t>
  </si>
  <si>
    <t>НПО "Мир" ООО</t>
  </si>
  <si>
    <t>"Таврида Электрик СПб" ООО</t>
  </si>
  <si>
    <t>"МОСЭЛЕКТРО" ООО</t>
  </si>
  <si>
    <t>"Производственно-инжиниринговая компания ЭЛБИ" ЗАО</t>
  </si>
  <si>
    <t>"ОЭТ-Центр" ООО</t>
  </si>
  <si>
    <t>"Транс Энерго" ООО</t>
  </si>
  <si>
    <t>"НПП "Динамика" ООО</t>
  </si>
  <si>
    <t>"Промис" ООО</t>
  </si>
  <si>
    <t>ЕИ</t>
  </si>
  <si>
    <t>"Тольяттинский Трансформатор" ООО</t>
  </si>
  <si>
    <t>нет</t>
  </si>
  <si>
    <t>п.5.11.4.13Положение о закупках</t>
  </si>
  <si>
    <t>ЦЗО</t>
  </si>
  <si>
    <t>05-4</t>
  </si>
  <si>
    <t>"Торговый дом Промоборудование" ООО</t>
  </si>
  <si>
    <t>НПП "САМ" ООО</t>
  </si>
  <si>
    <t>"Юнител Инжиниринг" ООО</t>
  </si>
  <si>
    <t>"РЗА Системз" ООО</t>
  </si>
  <si>
    <t>"Росэнергосистемы" ООО</t>
  </si>
  <si>
    <t>"Энергоинновация" ООО</t>
  </si>
  <si>
    <t>УР</t>
  </si>
  <si>
    <t>ВЗ</t>
  </si>
  <si>
    <t>ПЦ "ЭКРА" ООО</t>
  </si>
  <si>
    <t>"Северэнергопроект" ООО</t>
  </si>
  <si>
    <t>"Казанский Электропроект" ООО</t>
  </si>
  <si>
    <t>"Энергопроммонтаж" ООО</t>
  </si>
  <si>
    <t>"Уралэлектро" ООО</t>
  </si>
  <si>
    <t>"Азимут-Электропроект" ООО</t>
  </si>
  <si>
    <t>ГК "ЭнТерра" ЗАО</t>
  </si>
  <si>
    <t>"ПМК Сибири" ООО</t>
  </si>
  <si>
    <t>"Енисей Инжиниринг" ООО</t>
  </si>
  <si>
    <t>ЗЗП</t>
  </si>
  <si>
    <t>"ГК "Электрощит- ТМ Самара" ЗАО</t>
  </si>
  <si>
    <t>"Позитрон" ОАО</t>
  </si>
  <si>
    <t>434631-И</t>
  </si>
  <si>
    <t>110</t>
  </si>
  <si>
    <t>Выключатель вакуумный вводной 15 кВ</t>
  </si>
  <si>
    <t>Выключатель вакуумный вводной 15 кВ 2 шт.</t>
  </si>
  <si>
    <t>Выключатель вакуумный линейный 15 кВ</t>
  </si>
  <si>
    <t>Выключатель вакуумный линейный 15 кВ 13 шт.</t>
  </si>
  <si>
    <t>ВВУ-ПО-27,5-20/1000 У2</t>
  </si>
  <si>
    <t>ВВУ-ПО-27,5-20/800 У2</t>
  </si>
  <si>
    <t>Важнейшие проекты</t>
  </si>
  <si>
    <t>Строительство ВЛ 110 кВ 11,7 км, строительство ПС 110 кВ 2х16 МВА</t>
  </si>
  <si>
    <t>по состоянию на 01.01.2016</t>
  </si>
  <si>
    <t>0 млн. руб.</t>
  </si>
  <si>
    <t>С</t>
  </si>
  <si>
    <t>ВЛ</t>
  </si>
  <si>
    <t>615/06/14 д/с 1, 615/06/14 д/с 2, 615/06/14 д/с 3, 615/06/14 д/с 4</t>
  </si>
  <si>
    <t>НПО Изолятор г. Санкт-Петербург      договор  № 29/16   от  21/04/16-   в ценах 2016 года с НДС, млн. руб.</t>
  </si>
  <si>
    <t>ЗЕМЛЕМЕР  договор  599 от 05/08/15  в ценах 2015 года с НДС, млн. руб.</t>
  </si>
  <si>
    <t xml:space="preserve">Калининградская обл. Багратионовский район </t>
  </si>
  <si>
    <t>32 МВА (32 МВА); 11.7 км (11,7 км)</t>
  </si>
  <si>
    <t>строительство</t>
  </si>
  <si>
    <t>1.1.            Выполнить проектные и монтажные работы по строительству новой ПС 110/15 кВ с условным названием "Нивенская". Проектом предусмотреть установку двух трансформаторов 110/15 кВ мощностью по 16 MBA (мощность трансформаторов уточнить проектом), схему распредустройства 110 кВ № 110-4Н "Два блока с выключателями и неавтоматической перемычкой со стороны линий". Проектом предусмотреть место под установку двух линейных ячеек ПО кВ (по одной на каждой секции ОРУ-ПОкВ ПС 110/15 кВ Нивенская) и возможность расщирения ОРУ-ПО кВ до схемы № 110-9 «Одна рабочая секционированная выключателем система щин». Применить на стороне 110 кВ выключатели с элегазовой изоляцией, разъединители и заземляющие ножи с электродвигательным приводом, антирезонансные трансформаторы напряжения на I и II секциях шин ПО кВ. Проектом на ПС 110/15 кВ Нивенская предусмотреть установку нового комплектного ЗРУ-15 кВ (на две секции) в бетонном корпусе с двумя вводными, секционной, восьмью линейными ячейками с вакуумными выключателями на напряжение 24 кВ, с ячейками под ТН 15 кВ, ТСН 15 кВ и ДГК по одной на каждой секции. После расчета емкостных токов (пп. 1.4) определить мощность, тип трансформаторов и ДГК. Проектом предусмотреть установку на ПС 110/15 кВ Нивенская микропроцессорных устройств РЗА, АСУ ТП с технической возможностью дистанционного управления объектом. Работы выполнить в соответствии с разработанным проектом. Ввести в работу ПС 110/15 кВ Нивенская. 1.2. Выполнить проектные и монтажные работы по строительству 2-х цепной ЛЭП-ПОкВ (ориентировочно 2x10 км) от ОРУ-ПО кВ ПС 330 кВ 0-1 Центральная (п. 1.3) до I и II секций ОРУ-ПО кВ ПС 110/15 кВ Нивенская с использованием провода АС сечением не менее 240 кв. мм. 1.3.  Выполнить проектные и монтажные работы по строительству двух новых линейных ячеек в ОРУ ПО кВ ПС 330 кВ 0-1 Центральная от I и II систем щин с возможностью перевода на обходную систему шин.  1.4. Разработать схему электроснабжения 15/6/0,4 кВ производственно­технической базы от точек присоединения со строительством предварительно 1 (одного) нового РП 15/6 кВ. Выполнить расчет емкостных токов КЛ 6-15 кВ и проверку на термическую стойкость. Работы выполнить в соответствии с разработанным проектом.</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</si>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</sst>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tint="-0.249977111117893"/>
      <name val="Times New Roman"/>
      <family val="1"/>
      <charset val="204"/>
    </font>
    <font>
      <b/>
      <sz val="12"/>
      <color theme="0" tint="-0.249977111117893"/>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b/>
      <sz val="10"/>
      <name val="Times New Roman"/>
      <family val="1"/>
      <charset val="204"/>
    </font>
    <font>
      <b/>
      <sz val="10"/>
      <color rgb="FF000000"/>
      <name val="Times New Roman"/>
      <family val="1"/>
      <charset val="204"/>
    </font>
    <font>
      <sz val="8"/>
      <color indexed="8"/>
      <name val="Times New Roman"/>
      <family val="1"/>
      <charset val="204"/>
    </font>
    <font>
      <sz val="10"/>
      <color theme="0" tint="-4.9989318521683403E-2"/>
      <name val="Arial Cyr"/>
      <charset val="204"/>
    </font>
    <font>
      <sz val="10"/>
      <color theme="0" tint="-4.9989318521683403E-2"/>
      <name val="Times New Roman"/>
      <family val="1"/>
      <charset val="204"/>
    </font>
    <font>
      <sz val="11"/>
      <color theme="0" tint="-4.9989318521683403E-2"/>
      <name val="Times New Roman"/>
      <family val="1"/>
      <charset val="204"/>
    </font>
    <font>
      <b/>
      <sz val="11"/>
      <color theme="0" tint="-4.9989318521683403E-2"/>
      <name val="Times New Roman"/>
      <family val="1"/>
      <charset val="204"/>
    </font>
    <font>
      <sz val="10"/>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EBFFEB"/>
        <bgColor indexed="64"/>
      </patternFill>
    </fill>
    <fill>
      <patternFill patternType="solid">
        <fgColor theme="0" tint="-0.3499862666707357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cellStyleXfs>
  <cellXfs count="4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0" fillId="0" borderId="0" xfId="62" applyFont="1" applyFill="1"/>
    <xf numFmtId="0" fontId="61" fillId="0" borderId="0" xfId="67" applyFont="1" applyFill="1" applyAlignment="1">
      <alignment vertical="center"/>
    </xf>
    <xf numFmtId="0" fontId="59" fillId="0" borderId="0" xfId="62" applyFont="1" applyFill="1"/>
    <xf numFmtId="0" fontId="63" fillId="0" borderId="0" xfId="62" applyFont="1" applyFill="1" applyBorder="1"/>
    <xf numFmtId="0" fontId="59" fillId="0" borderId="0" xfId="62" applyFont="1" applyFill="1" applyBorder="1"/>
    <xf numFmtId="3" fontId="61" fillId="0" borderId="0" xfId="67" applyNumberFormat="1" applyFont="1" applyFill="1" applyBorder="1" applyAlignment="1">
      <alignment horizontal="center" vertical="center"/>
    </xf>
    <xf numFmtId="166" fontId="64" fillId="0" borderId="0" xfId="67" applyNumberFormat="1" applyFont="1" applyFill="1" applyBorder="1" applyAlignment="1">
      <alignment horizontal="center" vertical="center"/>
    </xf>
    <xf numFmtId="3" fontId="62" fillId="0" borderId="1" xfId="67" applyNumberFormat="1" applyFont="1" applyFill="1" applyBorder="1" applyAlignment="1">
      <alignment vertical="center"/>
    </xf>
    <xf numFmtId="3" fontId="65" fillId="0" borderId="0" xfId="67" applyNumberFormat="1" applyFont="1" applyFill="1" applyAlignment="1">
      <alignment horizontal="center" vertical="center"/>
    </xf>
    <xf numFmtId="172" fontId="62" fillId="0" borderId="1"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4" fontId="67" fillId="0" borderId="2" xfId="62" applyNumberFormat="1" applyFont="1" applyFill="1" applyBorder="1" applyAlignment="1" applyProtection="1">
      <alignment horizontal="center" vertical="center" wrapText="1"/>
      <protection locked="0"/>
    </xf>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0" fillId="0" borderId="0" xfId="67" applyNumberFormat="1" applyFont="1" applyFill="1" applyAlignment="1">
      <alignment horizontal="right" vertical="center"/>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1" fontId="37" fillId="0" borderId="1" xfId="49" applyNumberFormat="1" applyFont="1" applyBorder="1" applyAlignment="1">
      <alignment horizontal="center" vertical="center" wrapText="1"/>
    </xf>
    <xf numFmtId="0" fontId="11"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72" fontId="2" fillId="0" borderId="1" xfId="1" applyNumberFormat="1" applyFont="1" applyBorder="1" applyAlignment="1">
      <alignment horizontal="center" vertical="center"/>
    </xf>
    <xf numFmtId="0" fontId="7" fillId="0" borderId="10" xfId="2" applyFont="1" applyFill="1" applyBorder="1" applyAlignment="1">
      <alignment horizontal="center" vertical="center" wrapText="1"/>
    </xf>
    <xf numFmtId="0" fontId="49" fillId="0" borderId="0" xfId="2" applyFont="1" applyFill="1" applyAlignment="1">
      <alignment horizontal="center"/>
    </xf>
    <xf numFmtId="0" fontId="49" fillId="0" borderId="0" xfId="2" applyFont="1" applyFill="1" applyAlignment="1">
      <alignment horizont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7" fillId="0" borderId="0" xfId="0" applyFont="1" applyAlignment="1">
      <alignment horizontal="justify" vertical="center"/>
    </xf>
    <xf numFmtId="0" fontId="71" fillId="0" borderId="1" xfId="49" applyFont="1" applyFill="1" applyBorder="1" applyAlignment="1">
      <alignment horizontal="center" vertical="center" wrapText="1"/>
    </xf>
    <xf numFmtId="0" fontId="72" fillId="0" borderId="0" xfId="49" applyFont="1" applyFill="1"/>
    <xf numFmtId="0" fontId="71" fillId="0" borderId="1" xfId="49" applyFont="1" applyFill="1" applyBorder="1" applyAlignment="1">
      <alignment horizontal="center" vertical="center"/>
    </xf>
    <xf numFmtId="166" fontId="37" fillId="0" borderId="1" xfId="49" applyNumberFormat="1" applyFont="1" applyBorder="1" applyAlignment="1">
      <alignment horizontal="right" vertical="center"/>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76"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0" fontId="37" fillId="0" borderId="0" xfId="49" applyFont="1" applyAlignment="1">
      <alignment horizontal="center" vertical="center"/>
    </xf>
    <xf numFmtId="4" fontId="37"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14" fontId="37" fillId="0" borderId="1" xfId="0" applyNumberFormat="1" applyFont="1" applyFill="1" applyBorder="1" applyAlignment="1">
      <alignment horizontal="center" vertical="center" wrapText="1"/>
    </xf>
    <xf numFmtId="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wrapText="1"/>
    </xf>
    <xf numFmtId="4" fontId="37" fillId="0" borderId="1" xfId="49" applyNumberFormat="1" applyFont="1" applyBorder="1" applyAlignment="1">
      <alignment horizontal="right" vertical="center"/>
    </xf>
    <xf numFmtId="4" fontId="37" fillId="0" borderId="0" xfId="49" applyNumberFormat="1" applyFont="1"/>
    <xf numFmtId="3" fontId="37" fillId="0" borderId="1" xfId="49" applyNumberFormat="1" applyFont="1" applyBorder="1" applyAlignment="1">
      <alignment horizontal="center" vertical="center"/>
    </xf>
    <xf numFmtId="0" fontId="37" fillId="0" borderId="0" xfId="0" applyFont="1" applyFill="1" applyAlignment="1">
      <alignment horizontal="center" vertical="center" wrapText="1"/>
    </xf>
    <xf numFmtId="49" fontId="3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4" fontId="37" fillId="0" borderId="1" xfId="0" applyNumberFormat="1" applyFont="1" applyBorder="1" applyAlignment="1">
      <alignment horizontal="center" vertical="center" wrapText="1"/>
    </xf>
    <xf numFmtId="14" fontId="37" fillId="0" borderId="1" xfId="0" applyNumberFormat="1" applyFont="1" applyBorder="1" applyAlignment="1">
      <alignment horizontal="center" vertical="center" wrapText="1"/>
    </xf>
    <xf numFmtId="2" fontId="37"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7" fillId="0" borderId="0" xfId="62" applyFont="1" applyFill="1" applyBorder="1"/>
    <xf numFmtId="4" fontId="72" fillId="0" borderId="1" xfId="67" applyNumberFormat="1" applyFont="1" applyFill="1" applyBorder="1" applyAlignment="1">
      <alignment horizontal="center" vertical="center"/>
    </xf>
    <xf numFmtId="4" fontId="78" fillId="0" borderId="5" xfId="67" applyNumberFormat="1" applyFont="1" applyFill="1" applyBorder="1" applyAlignment="1">
      <alignment horizontal="center" vertical="center"/>
    </xf>
    <xf numFmtId="3" fontId="72" fillId="0" borderId="1" xfId="67" applyNumberFormat="1" applyFont="1" applyFill="1" applyBorder="1" applyAlignment="1">
      <alignment horizontal="center" vertical="center"/>
    </xf>
    <xf numFmtId="3" fontId="78" fillId="0" borderId="5" xfId="67" applyNumberFormat="1" applyFont="1" applyFill="1" applyBorder="1" applyAlignment="1">
      <alignment horizontal="center" vertical="center"/>
    </xf>
    <xf numFmtId="0" fontId="72" fillId="0" borderId="1" xfId="67" applyFont="1" applyFill="1" applyBorder="1" applyAlignment="1">
      <alignment horizontal="center" vertical="center"/>
    </xf>
    <xf numFmtId="0" fontId="78" fillId="0" borderId="5" xfId="67" applyFont="1" applyFill="1" applyBorder="1" applyAlignment="1">
      <alignment horizontal="center"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60" fillId="0" borderId="0" xfId="62" applyFont="1" applyFill="1" applyBorder="1"/>
    <xf numFmtId="3" fontId="80" fillId="0" borderId="4" xfId="67" applyNumberFormat="1" applyFont="1" applyFill="1" applyBorder="1" applyAlignment="1">
      <alignment vertical="center"/>
    </xf>
    <xf numFmtId="9" fontId="36" fillId="0" borderId="1" xfId="71" applyFont="1" applyBorder="1" applyAlignment="1">
      <alignment horizontal="left"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Border="1" applyAlignment="1">
      <alignment horizontal="center" vertical="center"/>
    </xf>
    <xf numFmtId="173" fontId="42" fillId="0" borderId="1" xfId="2" applyNumberFormat="1" applyFont="1" applyBorder="1" applyAlignment="1">
      <alignment horizontal="center" vertical="center"/>
    </xf>
    <xf numFmtId="173" fontId="11" fillId="0" borderId="1" xfId="45" applyNumberFormat="1" applyFont="1" applyFill="1" applyBorder="1" applyAlignment="1">
      <alignment horizontal="center" vertical="center" wrapText="1"/>
    </xf>
    <xf numFmtId="173" fontId="42" fillId="0" borderId="1" xfId="45" applyNumberFormat="1" applyFont="1" applyFill="1" applyBorder="1" applyAlignment="1">
      <alignment horizontal="center" vertical="center" wrapText="1"/>
    </xf>
    <xf numFmtId="173"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62" applyFont="1" applyBorder="1" applyAlignment="1">
      <alignment horizontal="center" vertical="center" wrapText="1"/>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172" fontId="40" fillId="26" borderId="31" xfId="2" applyNumberFormat="1" applyFont="1" applyFill="1" applyBorder="1" applyAlignment="1">
      <alignment horizontal="justify" vertical="top" wrapText="1"/>
    </xf>
    <xf numFmtId="0" fontId="40" fillId="0" borderId="31" xfId="2" applyNumberFormat="1" applyFont="1" applyFill="1" applyBorder="1" applyAlignment="1">
      <alignment horizontal="justify" vertical="center"/>
    </xf>
    <xf numFmtId="0" fontId="49" fillId="0" borderId="0" xfId="1" applyFont="1" applyAlignment="1">
      <alignment vertical="center"/>
    </xf>
    <xf numFmtId="0" fontId="12" fillId="0" borderId="0" xfId="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8" fillId="0" borderId="0" xfId="0" applyFont="1" applyFill="1" applyAlignment="1">
      <alignment horizontal="center" vertical="center"/>
    </xf>
    <xf numFmtId="0" fontId="6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8" fillId="0" borderId="0" xfId="50" applyFont="1" applyFill="1" applyAlignment="1">
      <alignment horizontal="center" vertical="center"/>
    </xf>
    <xf numFmtId="0" fontId="69" fillId="0" borderId="0" xfId="1" applyFont="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7" fillId="0" borderId="0" xfId="6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1" fillId="0" borderId="1" xfId="49" applyFont="1" applyFill="1" applyBorder="1" applyAlignment="1">
      <alignment horizontal="center" vertical="center" wrapText="1"/>
    </xf>
    <xf numFmtId="0" fontId="75" fillId="0" borderId="10" xfId="45" applyFont="1" applyFill="1" applyBorder="1" applyAlignment="1">
      <alignment horizontal="center" vertical="center" textRotation="90" wrapText="1"/>
    </xf>
    <xf numFmtId="0" fontId="75" fillId="0" borderId="2" xfId="45" applyFont="1" applyFill="1" applyBorder="1" applyAlignment="1">
      <alignment horizontal="center" vertical="center" textRotation="90" wrapText="1"/>
    </xf>
    <xf numFmtId="0" fontId="74" fillId="0" borderId="10" xfId="2" applyFont="1" applyFill="1" applyBorder="1" applyAlignment="1">
      <alignment horizontal="center" vertical="center" textRotation="90" wrapText="1"/>
    </xf>
    <xf numFmtId="0" fontId="74" fillId="0" borderId="2" xfId="2" applyFont="1" applyFill="1" applyBorder="1" applyAlignment="1">
      <alignment horizontal="center" vertical="center" textRotation="90" wrapText="1"/>
    </xf>
    <xf numFmtId="0" fontId="71" fillId="0" borderId="10" xfId="49" applyFont="1" applyFill="1" applyBorder="1" applyAlignment="1">
      <alignment horizontal="center" vertical="center" wrapText="1"/>
    </xf>
    <xf numFmtId="0" fontId="71" fillId="0" borderId="2" xfId="49" applyFont="1" applyFill="1" applyBorder="1" applyAlignment="1">
      <alignment horizontal="center" vertical="center" wrapText="1"/>
    </xf>
    <xf numFmtId="0" fontId="74" fillId="0" borderId="1" xfId="49" applyFont="1" applyFill="1" applyBorder="1" applyAlignment="1" applyProtection="1">
      <alignment horizontal="center" vertical="center" textRotation="90" wrapText="1"/>
    </xf>
    <xf numFmtId="0" fontId="71" fillId="0" borderId="10" xfId="49" applyFont="1" applyFill="1" applyBorder="1" applyAlignment="1">
      <alignment horizontal="center" vertical="center" textRotation="90" wrapText="1"/>
    </xf>
    <xf numFmtId="0" fontId="71" fillId="0" borderId="2" xfId="49" applyFont="1" applyFill="1" applyBorder="1" applyAlignment="1">
      <alignment horizontal="center" vertical="center" textRotation="90" wrapText="1"/>
    </xf>
    <xf numFmtId="0" fontId="71" fillId="0" borderId="10" xfId="49" applyFont="1" applyFill="1" applyBorder="1" applyAlignment="1">
      <alignment horizontal="center" vertical="center"/>
    </xf>
    <xf numFmtId="0" fontId="71" fillId="0" borderId="2" xfId="49" applyFont="1" applyFill="1" applyBorder="1" applyAlignment="1">
      <alignment horizontal="center" vertical="center"/>
    </xf>
    <xf numFmtId="0" fontId="38" fillId="0" borderId="20" xfId="49" applyFont="1" applyFill="1" applyBorder="1" applyAlignment="1">
      <alignment horizontal="center"/>
    </xf>
    <xf numFmtId="0" fontId="71" fillId="0" borderId="6" xfId="49" applyFont="1" applyFill="1" applyBorder="1" applyAlignment="1">
      <alignment horizontal="center" vertical="center" wrapText="1"/>
    </xf>
    <xf numFmtId="0" fontId="71" fillId="0" borderId="9" xfId="49" applyFont="1" applyFill="1" applyBorder="1" applyAlignment="1">
      <alignment horizontal="center" vertical="center" wrapText="1"/>
    </xf>
    <xf numFmtId="0" fontId="71" fillId="0" borderId="5" xfId="49" applyFont="1" applyFill="1" applyBorder="1" applyAlignment="1">
      <alignment horizontal="center" vertical="center" wrapText="1"/>
    </xf>
    <xf numFmtId="0" fontId="71" fillId="0" borderId="22" xfId="49" applyFont="1" applyFill="1" applyBorder="1" applyAlignment="1">
      <alignment horizontal="center" vertical="center" wrapText="1"/>
    </xf>
    <xf numFmtId="0" fontId="71" fillId="0" borderId="4" xfId="49" applyFont="1" applyFill="1" applyBorder="1" applyAlignment="1">
      <alignment horizontal="center" vertical="center" wrapText="1"/>
    </xf>
    <xf numFmtId="0" fontId="71" fillId="0" borderId="7" xfId="49" applyFont="1" applyFill="1" applyBorder="1" applyAlignment="1">
      <alignment horizontal="center" vertical="center" wrapText="1"/>
    </xf>
    <xf numFmtId="0" fontId="71" fillId="0" borderId="3" xfId="49" applyFont="1" applyFill="1" applyBorder="1" applyAlignment="1">
      <alignment horizontal="center" vertical="center" wrapText="1"/>
    </xf>
    <xf numFmtId="0" fontId="71" fillId="0" borderId="1" xfId="49" applyFont="1" applyFill="1" applyBorder="1" applyAlignment="1">
      <alignment horizontal="center" vertical="center" textRotation="90" wrapText="1"/>
    </xf>
    <xf numFmtId="0" fontId="74" fillId="0" borderId="10" xfId="49" applyFont="1" applyFill="1" applyBorder="1" applyAlignment="1" applyProtection="1">
      <alignment horizontal="center" vertical="center" wrapText="1"/>
    </xf>
    <xf numFmtId="0" fontId="74" fillId="0" borderId="2" xfId="49" applyFont="1" applyFill="1" applyBorder="1" applyAlignment="1" applyProtection="1">
      <alignment horizontal="center" vertical="center" wrapText="1"/>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0" xfId="1" applyFont="1" applyAlignment="1">
      <alignment horizontal="center" vertical="center"/>
    </xf>
    <xf numFmtId="0" fontId="49" fillId="0" borderId="0" xfId="2" applyFont="1" applyFill="1" applyAlignment="1">
      <alignment horizontal="center"/>
    </xf>
    <xf numFmtId="0" fontId="58" fillId="0" borderId="0" xfId="1" applyFont="1" applyAlignment="1">
      <alignment horizontal="center" vertical="center"/>
    </xf>
    <xf numFmtId="49" fontId="81" fillId="0" borderId="0" xfId="0" applyNumberFormat="1" applyFont="1" applyAlignment="1">
      <alignment horizontal="justify" vertical="center"/>
    </xf>
    <xf numFmtId="0" fontId="42" fillId="27" borderId="1" xfId="2" applyFont="1" applyFill="1" applyBorder="1" applyAlignment="1">
      <alignment horizontal="center" vertical="center" wrapText="1" shrinkToFit="1"/>
    </xf>
    <xf numFmtId="0" fontId="42" fillId="27" borderId="1" xfId="2" applyNumberFormat="1" applyFont="1" applyFill="1" applyBorder="1" applyAlignment="1">
      <alignment horizontal="center" vertical="center" wrapText="1" shrinkToFit="1"/>
    </xf>
    <xf numFmtId="0" fontId="42" fillId="27" borderId="10" xfId="2" applyNumberFormat="1" applyFont="1" applyFill="1" applyBorder="1" applyAlignment="1">
      <alignment horizontal="center" vertical="center" wrapText="1" shrinkToFit="1"/>
    </xf>
    <xf numFmtId="0" fontId="42" fillId="27" borderId="1" xfId="0" applyFont="1" applyFill="1" applyBorder="1" applyAlignment="1">
      <alignment horizontal="center" vertical="center" wrapText="1" shrinkToFit="1"/>
    </xf>
    <xf numFmtId="0" fontId="42" fillId="27" borderId="2" xfId="2" applyFont="1" applyFill="1" applyBorder="1" applyAlignment="1">
      <alignment horizontal="center" vertical="center" wrapText="1" shrinkToFit="1"/>
    </xf>
    <xf numFmtId="0" fontId="42" fillId="27" borderId="4" xfId="2" applyFont="1" applyFill="1" applyBorder="1" applyAlignment="1">
      <alignment horizontal="center" vertical="center" wrapText="1" shrinkToFit="1"/>
    </xf>
    <xf numFmtId="0" fontId="42" fillId="27" borderId="3" xfId="2" applyFont="1" applyFill="1" applyBorder="1" applyAlignment="1">
      <alignment horizontal="center" vertical="center" wrapText="1" shrinkToFit="1"/>
    </xf>
    <xf numFmtId="0" fontId="42" fillId="27" borderId="6" xfId="2" applyNumberFormat="1" applyFont="1" applyFill="1" applyBorder="1" applyAlignment="1">
      <alignment horizontal="center" vertical="center" wrapText="1" shrinkToFit="1"/>
    </xf>
    <xf numFmtId="0" fontId="42" fillId="27" borderId="1" xfId="2" applyNumberFormat="1" applyFont="1" applyFill="1" applyBorder="1" applyAlignment="1">
      <alignment horizontal="center" vertical="top" wrapText="1" shrinkToFit="1"/>
    </xf>
    <xf numFmtId="0" fontId="42" fillId="27" borderId="2" xfId="2" applyNumberFormat="1" applyFont="1" applyFill="1" applyBorder="1" applyAlignment="1">
      <alignment horizontal="center" vertical="center" wrapText="1" shrinkToFit="1"/>
    </xf>
    <xf numFmtId="0" fontId="42" fillId="27" borderId="1" xfId="2" applyFont="1" applyFill="1" applyBorder="1" applyAlignment="1">
      <alignment horizontal="center" vertical="center" wrapText="1" shrinkToFi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Font="1" applyBorder="1" applyAlignment="1">
      <alignment horizontal="left" vertical="top" wrapText="1" shrinkToFit="1"/>
    </xf>
    <xf numFmtId="0" fontId="11" fillId="0" borderId="1" xfId="2" applyNumberFormat="1" applyFont="1" applyFill="1" applyBorder="1" applyAlignment="1">
      <alignment horizontal="left" vertical="top" wrapText="1" shrinkToFit="1"/>
    </xf>
    <xf numFmtId="0" fontId="11" fillId="0" borderId="1" xfId="2" applyFont="1" applyFill="1" applyBorder="1" applyAlignment="1">
      <alignment horizontal="center" vertical="top" wrapText="1" shrinkToFit="1"/>
    </xf>
    <xf numFmtId="0" fontId="11" fillId="0" borderId="0" xfId="2" applyFont="1" applyFill="1" applyAlignment="1">
      <alignment horizontal="left" vertical="top" wrapText="1" shrinkToFi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8901152"/>
        <c:axId val="577420552"/>
      </c:lineChart>
      <c:catAx>
        <c:axId val="55890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7420552"/>
        <c:crosses val="autoZero"/>
        <c:auto val="1"/>
        <c:lblAlgn val="ctr"/>
        <c:lblOffset val="100"/>
        <c:noMultiLvlLbl val="0"/>
      </c:catAx>
      <c:valAx>
        <c:axId val="577420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901152"/>
        <c:crosses val="autoZero"/>
        <c:crossBetween val="between"/>
      </c:valAx>
    </c:plotArea>
    <c:legend>
      <c:legendPos val="r"/>
      <c:layout>
        <c:manualLayout>
          <c:xMode val="edge"/>
          <c:yMode val="edge"/>
          <c:x val="0.30660402119546376"/>
          <c:y val="0.88333420822397202"/>
          <c:w val="0.341509681572822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319" t="s">
        <v>471</v>
      </c>
      <c r="B5" s="319"/>
      <c r="C5" s="319"/>
      <c r="D5" s="152"/>
      <c r="E5" s="152"/>
      <c r="F5" s="152"/>
      <c r="G5" s="152"/>
      <c r="H5" s="152"/>
      <c r="I5" s="152"/>
      <c r="J5" s="152"/>
    </row>
    <row r="6" spans="1:22" s="11" customFormat="1" ht="18.75" x14ac:dyDescent="0.3">
      <c r="A6" s="16"/>
      <c r="F6" s="15"/>
      <c r="G6" s="15"/>
      <c r="H6" s="14"/>
    </row>
    <row r="7" spans="1:22" s="11" customFormat="1" ht="18.75" x14ac:dyDescent="0.2">
      <c r="A7" s="323" t="s">
        <v>9</v>
      </c>
      <c r="B7" s="323"/>
      <c r="C7" s="32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2" t="s">
        <v>470</v>
      </c>
      <c r="B9" s="322"/>
      <c r="C9" s="322"/>
      <c r="D9" s="7"/>
      <c r="E9" s="7"/>
      <c r="F9" s="7"/>
      <c r="G9" s="7"/>
      <c r="H9" s="7"/>
      <c r="I9" s="12"/>
      <c r="J9" s="12"/>
      <c r="K9" s="12"/>
      <c r="L9" s="12"/>
      <c r="M9" s="12"/>
      <c r="N9" s="12"/>
      <c r="O9" s="12"/>
      <c r="P9" s="12"/>
      <c r="Q9" s="12"/>
      <c r="R9" s="12"/>
      <c r="S9" s="12"/>
      <c r="T9" s="12"/>
      <c r="U9" s="12"/>
      <c r="V9" s="12"/>
    </row>
    <row r="10" spans="1:22" s="11" customFormat="1" ht="18.75" x14ac:dyDescent="0.2">
      <c r="A10" s="320" t="s">
        <v>8</v>
      </c>
      <c r="B10" s="320"/>
      <c r="C10" s="320"/>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2" t="s">
        <v>569</v>
      </c>
      <c r="B12" s="322"/>
      <c r="C12" s="322"/>
      <c r="D12" s="7"/>
      <c r="E12" s="7"/>
      <c r="F12" s="7"/>
      <c r="G12" s="7"/>
      <c r="H12" s="7"/>
      <c r="I12" s="12"/>
      <c r="J12" s="12"/>
      <c r="K12" s="12"/>
      <c r="L12" s="12"/>
      <c r="M12" s="12"/>
      <c r="N12" s="12"/>
      <c r="O12" s="12"/>
      <c r="P12" s="12"/>
      <c r="Q12" s="12"/>
      <c r="R12" s="12"/>
      <c r="S12" s="12"/>
      <c r="T12" s="12"/>
      <c r="U12" s="12"/>
      <c r="V12" s="12"/>
    </row>
    <row r="13" spans="1:22" s="11" customFormat="1" ht="18.75" x14ac:dyDescent="0.2">
      <c r="A13" s="320" t="s">
        <v>7</v>
      </c>
      <c r="B13" s="320"/>
      <c r="C13" s="32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2" customHeight="1" x14ac:dyDescent="0.2">
      <c r="A15" s="321" t="s">
        <v>509</v>
      </c>
      <c r="B15" s="321"/>
      <c r="C15" s="321"/>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6</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453</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2" t="s">
        <v>67</v>
      </c>
      <c r="C20" s="41" t="s">
        <v>66</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65</v>
      </c>
      <c r="B22" s="45" t="s">
        <v>314</v>
      </c>
      <c r="C22" s="44" t="s">
        <v>799</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63</v>
      </c>
      <c r="B23" s="40" t="s">
        <v>64</v>
      </c>
      <c r="C23" s="44" t="s">
        <v>528</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6"/>
      <c r="B24" s="317"/>
      <c r="C24" s="318"/>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62</v>
      </c>
      <c r="B25" s="149" t="s">
        <v>403</v>
      </c>
      <c r="C25" s="39" t="s">
        <v>538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61</v>
      </c>
      <c r="B26" s="149" t="s">
        <v>75</v>
      </c>
      <c r="C26" s="39" t="s">
        <v>499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59</v>
      </c>
      <c r="B27" s="149" t="s">
        <v>74</v>
      </c>
      <c r="C27" s="39" t="s">
        <v>593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58</v>
      </c>
      <c r="B28" s="149" t="s">
        <v>404</v>
      </c>
      <c r="C28" s="39" t="s">
        <v>533</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56</v>
      </c>
      <c r="B29" s="149" t="s">
        <v>405</v>
      </c>
      <c r="C29" s="39" t="s">
        <v>533</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54</v>
      </c>
      <c r="B30" s="149" t="s">
        <v>406</v>
      </c>
      <c r="C30" s="39" t="s">
        <v>533</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73</v>
      </c>
      <c r="B31" s="44" t="s">
        <v>407</v>
      </c>
      <c r="C31" s="39" t="s">
        <v>534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71</v>
      </c>
      <c r="B32" s="44" t="s">
        <v>408</v>
      </c>
      <c r="C32" s="39" t="s">
        <v>534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70</v>
      </c>
      <c r="B33" s="44" t="s">
        <v>409</v>
      </c>
      <c r="C33" s="39" t="s">
        <v>534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422</v>
      </c>
      <c r="B34" s="44" t="s">
        <v>410</v>
      </c>
      <c r="C34" s="39" t="s">
        <v>529</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413</v>
      </c>
      <c r="B35" s="44" t="s">
        <v>72</v>
      </c>
      <c r="C35" s="28" t="s">
        <v>533</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423</v>
      </c>
      <c r="B36" s="44" t="s">
        <v>411</v>
      </c>
      <c r="C36" s="28" t="s">
        <v>498</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v>15</v>
      </c>
      <c r="B37" s="44" t="s">
        <v>412</v>
      </c>
      <c r="C37" s="28" t="s">
        <v>498</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424</v>
      </c>
      <c r="B38" s="44" t="s">
        <v>218</v>
      </c>
      <c r="C38" s="28" t="s">
        <v>498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16"/>
      <c r="B39" s="317"/>
      <c r="C39" s="318"/>
      <c r="D39" s="26"/>
      <c r="E39" s="26"/>
      <c r="F39" s="26"/>
      <c r="G39" s="26"/>
      <c r="H39" s="26"/>
      <c r="I39" s="26"/>
      <c r="J39" s="26"/>
      <c r="K39" s="26"/>
      <c r="L39" s="26"/>
      <c r="M39" s="26"/>
      <c r="N39" s="26"/>
      <c r="O39" s="26"/>
      <c r="P39" s="26"/>
      <c r="Q39" s="26"/>
      <c r="R39" s="26"/>
      <c r="S39" s="26"/>
      <c r="T39" s="26"/>
      <c r="U39" s="26"/>
      <c r="V39" s="26"/>
    </row>
    <row r="40" spans="1:22" ht="63" x14ac:dyDescent="0.25">
      <c r="A40" s="27" t="s">
        <v>414</v>
      </c>
      <c r="B40" s="44" t="s">
        <v>466</v>
      </c>
      <c r="C40" s="39" t="s">
        <v>800</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425</v>
      </c>
      <c r="B41" s="44" t="s">
        <v>448</v>
      </c>
      <c r="C41" s="39" t="s">
        <v>529</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415</v>
      </c>
      <c r="B42" s="44" t="s">
        <v>463</v>
      </c>
      <c r="C42" s="44" t="s">
        <v>586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428</v>
      </c>
      <c r="B43" s="44" t="s">
        <v>429</v>
      </c>
      <c r="C43" s="44" t="s">
        <v>535</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416</v>
      </c>
      <c r="B44" s="44" t="s">
        <v>454</v>
      </c>
      <c r="C44" s="44" t="s">
        <v>587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449</v>
      </c>
      <c r="B45" s="44" t="s">
        <v>455</v>
      </c>
      <c r="C45" s="292">
        <f>10/16</f>
        <v>0.625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417</v>
      </c>
      <c r="B46" s="44" t="s">
        <v>456</v>
      </c>
      <c r="C46" s="44" t="s">
        <v>588</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16"/>
      <c r="B47" s="317"/>
      <c r="C47" s="318"/>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450</v>
      </c>
      <c r="B48" s="44" t="s">
        <v>464</v>
      </c>
      <c r="C48" s="39" t="s">
        <v>802</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418</v>
      </c>
      <c r="B49" s="44" t="s">
        <v>465</v>
      </c>
      <c r="C49" s="39" t="s">
        <v>802</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80" zoomScaleNormal="8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0" sqref="K30"/>
    </sheetView>
  </sheetViews>
  <sheetFormatPr defaultColWidth="9.140625" defaultRowHeight="15.75" x14ac:dyDescent="0.25"/>
  <cols>
    <col min="1" max="1" width="9.140625" style="65"/>
    <col min="2" max="2" width="57.85546875" style="65" customWidth="1"/>
    <col min="3" max="3" width="13" style="65" customWidth="1"/>
    <col min="4" max="4" width="17.85546875" style="293" customWidth="1"/>
    <col min="5" max="5" width="20.42578125" style="65" customWidth="1"/>
    <col min="6" max="6" width="18.7109375" style="65" customWidth="1"/>
    <col min="7" max="7" width="12.85546875" style="66" customWidth="1"/>
    <col min="8" max="9" width="8.42578125" style="66" customWidth="1"/>
    <col min="10" max="11" width="9.85546875" style="66" customWidth="1"/>
    <col min="12" max="12" width="6.7109375" style="65" customWidth="1"/>
    <col min="13" max="13" width="6" style="65" customWidth="1"/>
    <col min="14" max="14" width="8.5703125" style="65" customWidth="1"/>
    <col min="15" max="19" width="6.140625" style="65" customWidth="1"/>
    <col min="20" max="27" width="6.140625" style="174" customWidth="1"/>
    <col min="28" max="28" width="13.140625" style="65" customWidth="1"/>
    <col min="29" max="29" width="24.85546875" style="293" customWidth="1"/>
    <col min="30" max="16384" width="9.140625" style="65"/>
  </cols>
  <sheetData>
    <row r="1" spans="1:29" ht="18.75" x14ac:dyDescent="0.25">
      <c r="A1" s="66"/>
      <c r="B1" s="66"/>
      <c r="C1" s="66"/>
      <c r="D1" s="294"/>
      <c r="E1" s="66"/>
      <c r="F1" s="66"/>
      <c r="L1" s="66"/>
      <c r="M1" s="66"/>
      <c r="AC1" s="299" t="s">
        <v>69</v>
      </c>
    </row>
    <row r="2" spans="1:29" ht="18.75" x14ac:dyDescent="0.3">
      <c r="A2" s="66"/>
      <c r="B2" s="66"/>
      <c r="C2" s="66"/>
      <c r="D2" s="294"/>
      <c r="E2" s="66"/>
      <c r="F2" s="66"/>
      <c r="L2" s="66"/>
      <c r="M2" s="66"/>
      <c r="AC2" s="300" t="s">
        <v>10</v>
      </c>
    </row>
    <row r="3" spans="1:29" ht="18.75" x14ac:dyDescent="0.3">
      <c r="A3" s="66"/>
      <c r="B3" s="66"/>
      <c r="C3" s="66"/>
      <c r="D3" s="294"/>
      <c r="E3" s="66"/>
      <c r="F3" s="66"/>
      <c r="L3" s="66"/>
      <c r="M3" s="66"/>
      <c r="AC3" s="300" t="s">
        <v>68</v>
      </c>
    </row>
    <row r="4" spans="1:29" ht="18.75" customHeight="1" x14ac:dyDescent="0.25">
      <c r="A4" s="325" t="str">
        <f>'1. паспорт местоположение'!A5:C5</f>
        <v>Год раскрытия информации: 2016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row>
    <row r="5" spans="1:29" ht="18.75" x14ac:dyDescent="0.3">
      <c r="A5" s="66"/>
      <c r="B5" s="66"/>
      <c r="C5" s="66"/>
      <c r="D5" s="294"/>
      <c r="E5" s="66"/>
      <c r="F5" s="66"/>
      <c r="L5" s="66"/>
      <c r="M5" s="66"/>
      <c r="AC5" s="300"/>
    </row>
    <row r="6" spans="1:29" ht="18.75" x14ac:dyDescent="0.25">
      <c r="A6" s="323" t="s">
        <v>9</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2"/>
      <c r="B7" s="12"/>
      <c r="C7" s="12"/>
      <c r="D7" s="145"/>
      <c r="E7" s="12"/>
      <c r="F7" s="12"/>
      <c r="G7" s="12"/>
      <c r="H7" s="12"/>
      <c r="I7" s="12"/>
      <c r="J7" s="88"/>
      <c r="K7" s="88"/>
      <c r="L7" s="88"/>
      <c r="M7" s="88"/>
      <c r="N7" s="88"/>
      <c r="O7" s="88"/>
      <c r="P7" s="88"/>
      <c r="Q7" s="88"/>
      <c r="R7" s="88"/>
      <c r="S7" s="88"/>
      <c r="T7" s="179"/>
      <c r="U7" s="179"/>
      <c r="V7" s="179"/>
      <c r="W7" s="179"/>
      <c r="X7" s="179"/>
      <c r="Y7" s="179"/>
      <c r="Z7" s="179"/>
      <c r="AA7" s="179"/>
      <c r="AB7" s="88"/>
      <c r="AC7" s="179"/>
    </row>
    <row r="8" spans="1:29" x14ac:dyDescent="0.25">
      <c r="A8" s="326" t="str">
        <f>'1. паспорт местоположение'!A9:C9</f>
        <v xml:space="preserve">                         АО "Янтарьэнерго"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2"/>
      <c r="B10" s="12"/>
      <c r="C10" s="12"/>
      <c r="D10" s="145"/>
      <c r="E10" s="12"/>
      <c r="F10" s="12"/>
      <c r="G10" s="12"/>
      <c r="H10" s="12"/>
      <c r="I10" s="12"/>
      <c r="J10" s="88"/>
      <c r="K10" s="88"/>
      <c r="L10" s="88"/>
      <c r="M10" s="88"/>
      <c r="N10" s="88"/>
      <c r="O10" s="88"/>
      <c r="P10" s="88"/>
      <c r="Q10" s="88"/>
      <c r="R10" s="88"/>
      <c r="S10" s="88"/>
      <c r="T10" s="179"/>
      <c r="U10" s="179"/>
      <c r="V10" s="179"/>
      <c r="W10" s="179"/>
      <c r="X10" s="179"/>
      <c r="Y10" s="179"/>
      <c r="Z10" s="179"/>
      <c r="AA10" s="179"/>
      <c r="AB10" s="88"/>
      <c r="AC10" s="179"/>
    </row>
    <row r="11" spans="1:29" x14ac:dyDescent="0.25">
      <c r="A11" s="326" t="str">
        <f>'1. паспорт местоположение'!A12:C12</f>
        <v>F_2633</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10"/>
      <c r="B13" s="10"/>
      <c r="C13" s="10"/>
      <c r="D13" s="295"/>
      <c r="E13" s="10"/>
      <c r="F13" s="10"/>
      <c r="G13" s="10"/>
      <c r="H13" s="10"/>
      <c r="I13" s="10"/>
      <c r="J13" s="87"/>
      <c r="K13" s="87"/>
      <c r="L13" s="87"/>
      <c r="M13" s="87"/>
      <c r="N13" s="87"/>
      <c r="O13" s="87"/>
      <c r="P13" s="87"/>
      <c r="Q13" s="87"/>
      <c r="R13" s="87"/>
      <c r="S13" s="87"/>
      <c r="T13" s="178"/>
      <c r="U13" s="178"/>
      <c r="V13" s="178"/>
      <c r="W13" s="178"/>
      <c r="X13" s="178"/>
      <c r="Y13" s="178"/>
      <c r="Z13" s="178"/>
      <c r="AA13" s="178"/>
      <c r="AB13" s="87"/>
      <c r="AC13" s="89"/>
    </row>
    <row r="14" spans="1:29" x14ac:dyDescent="0.25">
      <c r="A14" s="331" t="str">
        <f>'1. паспорт местоположение'!A15:C15</f>
        <v>Строительство ПС 110 кВ "Нивенская" и двухцепной ВЛ 110 кВ ПС О-1 "Центральная" - ПС "Нивенская"</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0" t="s">
        <v>6</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7" spans="1:32" x14ac:dyDescent="0.25">
      <c r="A17" s="66"/>
      <c r="L17" s="66"/>
      <c r="M17" s="66"/>
      <c r="N17" s="66"/>
      <c r="O17" s="66"/>
      <c r="P17" s="66"/>
      <c r="Q17" s="66"/>
      <c r="R17" s="66"/>
      <c r="S17" s="66"/>
      <c r="T17" s="175"/>
      <c r="U17" s="175"/>
      <c r="V17" s="175"/>
      <c r="W17" s="175"/>
      <c r="X17" s="175"/>
      <c r="Y17" s="175"/>
      <c r="Z17" s="175"/>
      <c r="AA17" s="175"/>
      <c r="AB17" s="66"/>
    </row>
    <row r="18" spans="1:32" x14ac:dyDescent="0.25">
      <c r="A18" s="395" t="s">
        <v>438</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19" spans="1:32" x14ac:dyDescent="0.25">
      <c r="A19" s="66"/>
      <c r="B19" s="66"/>
      <c r="C19" s="66"/>
      <c r="D19" s="294"/>
      <c r="E19" s="66"/>
      <c r="F19" s="66"/>
      <c r="L19" s="66"/>
      <c r="M19" s="66"/>
      <c r="N19" s="66"/>
      <c r="O19" s="66"/>
      <c r="P19" s="66"/>
      <c r="Q19" s="66"/>
      <c r="R19" s="66"/>
      <c r="S19" s="66"/>
      <c r="T19" s="175"/>
      <c r="U19" s="175"/>
      <c r="V19" s="175"/>
      <c r="W19" s="175"/>
      <c r="X19" s="175"/>
      <c r="Y19" s="175"/>
      <c r="Z19" s="175"/>
      <c r="AA19" s="175"/>
      <c r="AB19" s="66"/>
    </row>
    <row r="20" spans="1:32" ht="33" customHeight="1" x14ac:dyDescent="0.25">
      <c r="A20" s="392" t="s">
        <v>191</v>
      </c>
      <c r="B20" s="392" t="s">
        <v>190</v>
      </c>
      <c r="C20" s="381" t="s">
        <v>189</v>
      </c>
      <c r="D20" s="381"/>
      <c r="E20" s="394" t="s">
        <v>188</v>
      </c>
      <c r="F20" s="394"/>
      <c r="G20" s="400" t="s">
        <v>501</v>
      </c>
      <c r="H20" s="384" t="s">
        <v>503</v>
      </c>
      <c r="I20" s="385"/>
      <c r="J20" s="385"/>
      <c r="K20" s="385"/>
      <c r="L20" s="384" t="s">
        <v>504</v>
      </c>
      <c r="M20" s="385"/>
      <c r="N20" s="385"/>
      <c r="O20" s="385"/>
      <c r="P20" s="384" t="s">
        <v>505</v>
      </c>
      <c r="Q20" s="385"/>
      <c r="R20" s="385"/>
      <c r="S20" s="385"/>
      <c r="T20" s="384" t="s">
        <v>506</v>
      </c>
      <c r="U20" s="385"/>
      <c r="V20" s="385"/>
      <c r="W20" s="385"/>
      <c r="X20" s="384" t="s">
        <v>507</v>
      </c>
      <c r="Y20" s="385"/>
      <c r="Z20" s="385"/>
      <c r="AA20" s="385"/>
      <c r="AB20" s="396" t="s">
        <v>187</v>
      </c>
      <c r="AC20" s="397"/>
      <c r="AD20" s="86"/>
      <c r="AE20" s="86"/>
      <c r="AF20" s="86"/>
    </row>
    <row r="21" spans="1:32" ht="99.75" customHeight="1" x14ac:dyDescent="0.25">
      <c r="A21" s="393"/>
      <c r="B21" s="393"/>
      <c r="C21" s="381"/>
      <c r="D21" s="381"/>
      <c r="E21" s="394"/>
      <c r="F21" s="394"/>
      <c r="G21" s="401"/>
      <c r="H21" s="386" t="s">
        <v>2</v>
      </c>
      <c r="I21" s="386"/>
      <c r="J21" s="386" t="s">
        <v>186</v>
      </c>
      <c r="K21" s="386"/>
      <c r="L21" s="386" t="s">
        <v>2</v>
      </c>
      <c r="M21" s="386"/>
      <c r="N21" s="386" t="s">
        <v>186</v>
      </c>
      <c r="O21" s="386"/>
      <c r="P21" s="386" t="s">
        <v>2</v>
      </c>
      <c r="Q21" s="386"/>
      <c r="R21" s="386" t="s">
        <v>186</v>
      </c>
      <c r="S21" s="386"/>
      <c r="T21" s="386" t="s">
        <v>2</v>
      </c>
      <c r="U21" s="386"/>
      <c r="V21" s="386" t="s">
        <v>186</v>
      </c>
      <c r="W21" s="386"/>
      <c r="X21" s="386" t="s">
        <v>2</v>
      </c>
      <c r="Y21" s="386"/>
      <c r="Z21" s="386" t="s">
        <v>186</v>
      </c>
      <c r="AA21" s="386"/>
      <c r="AB21" s="398"/>
      <c r="AC21" s="399"/>
    </row>
    <row r="22" spans="1:32" ht="89.25" customHeight="1" x14ac:dyDescent="0.25">
      <c r="A22" s="382"/>
      <c r="B22" s="382"/>
      <c r="C22" s="84" t="s">
        <v>2</v>
      </c>
      <c r="D22" s="280" t="s">
        <v>184</v>
      </c>
      <c r="E22" s="234" t="s">
        <v>502</v>
      </c>
      <c r="F22" s="85" t="s">
        <v>801</v>
      </c>
      <c r="G22" s="402"/>
      <c r="H22" s="180" t="s">
        <v>419</v>
      </c>
      <c r="I22" s="180" t="s">
        <v>420</v>
      </c>
      <c r="J22" s="180" t="s">
        <v>419</v>
      </c>
      <c r="K22" s="180" t="s">
        <v>420</v>
      </c>
      <c r="L22" s="180" t="s">
        <v>419</v>
      </c>
      <c r="M22" s="180" t="s">
        <v>420</v>
      </c>
      <c r="N22" s="180" t="s">
        <v>419</v>
      </c>
      <c r="O22" s="180" t="s">
        <v>420</v>
      </c>
      <c r="P22" s="180" t="s">
        <v>419</v>
      </c>
      <c r="Q22" s="180" t="s">
        <v>420</v>
      </c>
      <c r="R22" s="180" t="s">
        <v>419</v>
      </c>
      <c r="S22" s="180" t="s">
        <v>420</v>
      </c>
      <c r="T22" s="180" t="s">
        <v>419</v>
      </c>
      <c r="U22" s="180" t="s">
        <v>420</v>
      </c>
      <c r="V22" s="180" t="s">
        <v>419</v>
      </c>
      <c r="W22" s="180" t="s">
        <v>420</v>
      </c>
      <c r="X22" s="180" t="s">
        <v>419</v>
      </c>
      <c r="Y22" s="180" t="s">
        <v>420</v>
      </c>
      <c r="Z22" s="180" t="s">
        <v>419</v>
      </c>
      <c r="AA22" s="180" t="s">
        <v>420</v>
      </c>
      <c r="AB22" s="84" t="s">
        <v>185</v>
      </c>
      <c r="AC22" s="308" t="s">
        <v>184</v>
      </c>
    </row>
    <row r="23" spans="1:32" ht="19.5" customHeight="1" x14ac:dyDescent="0.25">
      <c r="A23" s="77">
        <v>1</v>
      </c>
      <c r="B23" s="77">
        <f>A23+1</f>
        <v>2</v>
      </c>
      <c r="C23" s="177">
        <f t="shared" ref="C23:AC23" si="0">B23+1</f>
        <v>3</v>
      </c>
      <c r="D23" s="279">
        <f t="shared" si="0"/>
        <v>4</v>
      </c>
      <c r="E23" s="177">
        <f t="shared" si="0"/>
        <v>5</v>
      </c>
      <c r="F23" s="177">
        <f t="shared" si="0"/>
        <v>6</v>
      </c>
      <c r="G23" s="177">
        <f t="shared" si="0"/>
        <v>7</v>
      </c>
      <c r="H23" s="177">
        <f t="shared" si="0"/>
        <v>8</v>
      </c>
      <c r="I23" s="177">
        <f t="shared" si="0"/>
        <v>9</v>
      </c>
      <c r="J23" s="177">
        <f t="shared" si="0"/>
        <v>10</v>
      </c>
      <c r="K23" s="177">
        <f t="shared" si="0"/>
        <v>11</v>
      </c>
      <c r="L23" s="177">
        <f t="shared" si="0"/>
        <v>12</v>
      </c>
      <c r="M23" s="177">
        <f t="shared" si="0"/>
        <v>13</v>
      </c>
      <c r="N23" s="177">
        <f t="shared" si="0"/>
        <v>14</v>
      </c>
      <c r="O23" s="177">
        <f t="shared" si="0"/>
        <v>15</v>
      </c>
      <c r="P23" s="177">
        <f t="shared" si="0"/>
        <v>16</v>
      </c>
      <c r="Q23" s="177">
        <f t="shared" si="0"/>
        <v>17</v>
      </c>
      <c r="R23" s="177">
        <f t="shared" si="0"/>
        <v>18</v>
      </c>
      <c r="S23" s="177">
        <f t="shared" si="0"/>
        <v>19</v>
      </c>
      <c r="T23" s="177">
        <f t="shared" si="0"/>
        <v>20</v>
      </c>
      <c r="U23" s="177">
        <f t="shared" si="0"/>
        <v>21</v>
      </c>
      <c r="V23" s="177">
        <f t="shared" si="0"/>
        <v>22</v>
      </c>
      <c r="W23" s="177">
        <f t="shared" si="0"/>
        <v>23</v>
      </c>
      <c r="X23" s="177">
        <f t="shared" si="0"/>
        <v>24</v>
      </c>
      <c r="Y23" s="177">
        <f t="shared" si="0"/>
        <v>25</v>
      </c>
      <c r="Z23" s="177">
        <f t="shared" si="0"/>
        <v>26</v>
      </c>
      <c r="AA23" s="177">
        <f t="shared" si="0"/>
        <v>27</v>
      </c>
      <c r="AB23" s="177">
        <f>AA23+1</f>
        <v>28</v>
      </c>
      <c r="AC23" s="279">
        <f t="shared" si="0"/>
        <v>29</v>
      </c>
    </row>
    <row r="24" spans="1:32" s="293" customFormat="1" ht="47.25" customHeight="1" x14ac:dyDescent="0.25">
      <c r="A24" s="82">
        <v>1</v>
      </c>
      <c r="B24" s="81" t="s">
        <v>183</v>
      </c>
      <c r="C24" s="301">
        <v>0</v>
      </c>
      <c r="D24" s="301">
        <v>0</v>
      </c>
      <c r="E24" s="301">
        <v>0</v>
      </c>
      <c r="F24" s="301">
        <v>297.03276664100059</v>
      </c>
      <c r="G24" s="301">
        <v>55.11</v>
      </c>
      <c r="H24" s="301">
        <v>0</v>
      </c>
      <c r="I24" s="301">
        <v>0</v>
      </c>
      <c r="J24" s="301">
        <v>228.52083857540001</v>
      </c>
      <c r="K24" s="301">
        <v>57.041768164999979</v>
      </c>
      <c r="L24" s="301">
        <v>0</v>
      </c>
      <c r="M24" s="301">
        <v>0</v>
      </c>
      <c r="N24" s="301">
        <v>0</v>
      </c>
      <c r="O24" s="301">
        <v>0</v>
      </c>
      <c r="P24" s="301">
        <v>0</v>
      </c>
      <c r="Q24" s="301">
        <v>0</v>
      </c>
      <c r="R24" s="301">
        <v>0</v>
      </c>
      <c r="S24" s="301">
        <v>0</v>
      </c>
      <c r="T24" s="301">
        <v>0</v>
      </c>
      <c r="U24" s="301">
        <v>0</v>
      </c>
      <c r="V24" s="301">
        <v>0</v>
      </c>
      <c r="W24" s="301">
        <v>0</v>
      </c>
      <c r="X24" s="301">
        <v>0</v>
      </c>
      <c r="Y24" s="301">
        <v>0</v>
      </c>
      <c r="Z24" s="301">
        <v>0</v>
      </c>
      <c r="AA24" s="301">
        <v>0</v>
      </c>
      <c r="AB24" s="301">
        <f>H24+L24+P24+T24+X24</f>
        <v>0</v>
      </c>
      <c r="AC24" s="301">
        <v>0</v>
      </c>
    </row>
    <row r="25" spans="1:32" ht="24" customHeight="1" x14ac:dyDescent="0.25">
      <c r="A25" s="79" t="s">
        <v>182</v>
      </c>
      <c r="B25" s="54" t="s">
        <v>181</v>
      </c>
      <c r="C25" s="302">
        <v>0</v>
      </c>
      <c r="D25" s="301">
        <v>0</v>
      </c>
      <c r="E25" s="303">
        <v>0</v>
      </c>
      <c r="F25" s="303">
        <v>0</v>
      </c>
      <c r="G25" s="302">
        <v>0</v>
      </c>
      <c r="H25" s="302">
        <v>0</v>
      </c>
      <c r="I25" s="302">
        <v>0</v>
      </c>
      <c r="J25" s="302">
        <v>0</v>
      </c>
      <c r="K25" s="302">
        <v>0</v>
      </c>
      <c r="L25" s="302">
        <v>0</v>
      </c>
      <c r="M25" s="302">
        <v>0</v>
      </c>
      <c r="N25" s="302">
        <v>0</v>
      </c>
      <c r="O25" s="302">
        <v>0</v>
      </c>
      <c r="P25" s="302">
        <v>0</v>
      </c>
      <c r="Q25" s="302">
        <v>0</v>
      </c>
      <c r="R25" s="302">
        <v>0</v>
      </c>
      <c r="S25" s="302">
        <v>0</v>
      </c>
      <c r="T25" s="302">
        <v>0</v>
      </c>
      <c r="U25" s="302">
        <v>0</v>
      </c>
      <c r="V25" s="302">
        <v>0</v>
      </c>
      <c r="W25" s="302">
        <v>0</v>
      </c>
      <c r="X25" s="302">
        <v>0</v>
      </c>
      <c r="Y25" s="302">
        <v>0</v>
      </c>
      <c r="Z25" s="302">
        <v>0</v>
      </c>
      <c r="AA25" s="302">
        <v>0</v>
      </c>
      <c r="AB25" s="302">
        <f t="shared" ref="AB25:AB64" si="1">H25+L25+P25+T25+X25</f>
        <v>0</v>
      </c>
      <c r="AC25" s="301">
        <v>0</v>
      </c>
    </row>
    <row r="26" spans="1:32" x14ac:dyDescent="0.25">
      <c r="A26" s="79" t="s">
        <v>180</v>
      </c>
      <c r="B26" s="54" t="s">
        <v>179</v>
      </c>
      <c r="C26" s="302">
        <v>0</v>
      </c>
      <c r="D26" s="301">
        <v>0</v>
      </c>
      <c r="E26" s="303">
        <v>0</v>
      </c>
      <c r="F26" s="302">
        <v>0</v>
      </c>
      <c r="G26" s="302">
        <v>0</v>
      </c>
      <c r="H26" s="302">
        <v>0</v>
      </c>
      <c r="I26" s="302">
        <v>0</v>
      </c>
      <c r="J26" s="302">
        <v>0</v>
      </c>
      <c r="K26" s="302">
        <v>0</v>
      </c>
      <c r="L26" s="302">
        <v>0</v>
      </c>
      <c r="M26" s="302">
        <v>0</v>
      </c>
      <c r="N26" s="302">
        <v>0</v>
      </c>
      <c r="O26" s="302">
        <v>0</v>
      </c>
      <c r="P26" s="302">
        <v>0</v>
      </c>
      <c r="Q26" s="302">
        <v>0</v>
      </c>
      <c r="R26" s="302">
        <v>0</v>
      </c>
      <c r="S26" s="302">
        <v>0</v>
      </c>
      <c r="T26" s="302">
        <v>0</v>
      </c>
      <c r="U26" s="302">
        <v>0</v>
      </c>
      <c r="V26" s="302">
        <v>0</v>
      </c>
      <c r="W26" s="302">
        <v>0</v>
      </c>
      <c r="X26" s="302">
        <v>0</v>
      </c>
      <c r="Y26" s="302">
        <v>0</v>
      </c>
      <c r="Z26" s="302">
        <v>0</v>
      </c>
      <c r="AA26" s="302">
        <v>0</v>
      </c>
      <c r="AB26" s="302">
        <f t="shared" si="1"/>
        <v>0</v>
      </c>
      <c r="AC26" s="301">
        <v>0</v>
      </c>
    </row>
    <row r="27" spans="1:32" ht="31.5" x14ac:dyDescent="0.25">
      <c r="A27" s="79" t="s">
        <v>178</v>
      </c>
      <c r="B27" s="54" t="s">
        <v>402</v>
      </c>
      <c r="C27" s="302">
        <v>0</v>
      </c>
      <c r="D27" s="301">
        <v>0</v>
      </c>
      <c r="E27" s="303">
        <v>0</v>
      </c>
      <c r="F27" s="302">
        <v>0</v>
      </c>
      <c r="G27" s="302">
        <v>0</v>
      </c>
      <c r="H27" s="302">
        <v>0</v>
      </c>
      <c r="I27" s="302">
        <v>0</v>
      </c>
      <c r="J27" s="302">
        <v>0</v>
      </c>
      <c r="K27" s="302">
        <v>0</v>
      </c>
      <c r="L27" s="302">
        <v>0</v>
      </c>
      <c r="M27" s="302">
        <v>0</v>
      </c>
      <c r="N27" s="302">
        <v>0</v>
      </c>
      <c r="O27" s="302">
        <v>0</v>
      </c>
      <c r="P27" s="302">
        <v>0</v>
      </c>
      <c r="Q27" s="302">
        <v>0</v>
      </c>
      <c r="R27" s="302">
        <v>0</v>
      </c>
      <c r="S27" s="302">
        <v>0</v>
      </c>
      <c r="T27" s="302">
        <v>0</v>
      </c>
      <c r="U27" s="302">
        <v>0</v>
      </c>
      <c r="V27" s="302">
        <v>0</v>
      </c>
      <c r="W27" s="302">
        <v>0</v>
      </c>
      <c r="X27" s="302">
        <v>0</v>
      </c>
      <c r="Y27" s="302">
        <v>0</v>
      </c>
      <c r="Z27" s="302">
        <v>0</v>
      </c>
      <c r="AA27" s="302">
        <v>0</v>
      </c>
      <c r="AB27" s="302">
        <f t="shared" si="1"/>
        <v>0</v>
      </c>
      <c r="AC27" s="301">
        <v>0</v>
      </c>
    </row>
    <row r="28" spans="1:32" x14ac:dyDescent="0.25">
      <c r="A28" s="79" t="s">
        <v>177</v>
      </c>
      <c r="B28" s="54" t="s">
        <v>508</v>
      </c>
      <c r="C28" s="302">
        <v>0</v>
      </c>
      <c r="D28" s="301">
        <v>0</v>
      </c>
      <c r="E28" s="302">
        <v>0</v>
      </c>
      <c r="F28" s="302">
        <v>251.72268359406831</v>
      </c>
      <c r="G28" s="302">
        <v>46.7</v>
      </c>
      <c r="H28" s="302">
        <v>0</v>
      </c>
      <c r="I28" s="302">
        <v>0</v>
      </c>
      <c r="J28" s="302">
        <v>228.52083857540001</v>
      </c>
      <c r="K28" s="302">
        <v>57.041768164999937</v>
      </c>
      <c r="L28" s="302">
        <v>0</v>
      </c>
      <c r="M28" s="302">
        <v>0</v>
      </c>
      <c r="N28" s="302">
        <v>0</v>
      </c>
      <c r="O28" s="302">
        <v>0</v>
      </c>
      <c r="P28" s="302">
        <v>0</v>
      </c>
      <c r="Q28" s="302">
        <v>0</v>
      </c>
      <c r="R28" s="302">
        <v>0</v>
      </c>
      <c r="S28" s="302">
        <v>0</v>
      </c>
      <c r="T28" s="302">
        <v>0</v>
      </c>
      <c r="U28" s="302">
        <v>0</v>
      </c>
      <c r="V28" s="302">
        <v>0</v>
      </c>
      <c r="W28" s="302">
        <v>0</v>
      </c>
      <c r="X28" s="302">
        <v>0</v>
      </c>
      <c r="Y28" s="302">
        <v>0</v>
      </c>
      <c r="Z28" s="302">
        <v>0</v>
      </c>
      <c r="AA28" s="302">
        <v>0</v>
      </c>
      <c r="AB28" s="302">
        <f t="shared" si="1"/>
        <v>0</v>
      </c>
      <c r="AC28" s="301">
        <v>0</v>
      </c>
    </row>
    <row r="29" spans="1:32" x14ac:dyDescent="0.25">
      <c r="A29" s="79" t="s">
        <v>176</v>
      </c>
      <c r="B29" s="83" t="s">
        <v>175</v>
      </c>
      <c r="C29" s="302">
        <v>0</v>
      </c>
      <c r="D29" s="301">
        <v>0</v>
      </c>
      <c r="E29" s="302">
        <v>0</v>
      </c>
      <c r="F29" s="302">
        <v>45.310083046932291</v>
      </c>
      <c r="G29" s="302">
        <v>8.41</v>
      </c>
      <c r="H29" s="302">
        <v>0</v>
      </c>
      <c r="I29" s="302">
        <v>0</v>
      </c>
      <c r="J29" s="302">
        <v>0</v>
      </c>
      <c r="K29" s="302">
        <v>0</v>
      </c>
      <c r="L29" s="302">
        <v>0</v>
      </c>
      <c r="M29" s="302">
        <v>0</v>
      </c>
      <c r="N29" s="302">
        <v>0</v>
      </c>
      <c r="O29" s="302">
        <v>0</v>
      </c>
      <c r="P29" s="302">
        <v>0</v>
      </c>
      <c r="Q29" s="302">
        <v>0</v>
      </c>
      <c r="R29" s="302">
        <v>0</v>
      </c>
      <c r="S29" s="302">
        <v>0</v>
      </c>
      <c r="T29" s="302">
        <v>0</v>
      </c>
      <c r="U29" s="302">
        <v>0</v>
      </c>
      <c r="V29" s="302">
        <v>0</v>
      </c>
      <c r="W29" s="302">
        <v>0</v>
      </c>
      <c r="X29" s="302">
        <v>0</v>
      </c>
      <c r="Y29" s="302">
        <v>0</v>
      </c>
      <c r="Z29" s="302">
        <v>0</v>
      </c>
      <c r="AA29" s="302">
        <v>0</v>
      </c>
      <c r="AB29" s="302">
        <f t="shared" si="1"/>
        <v>0</v>
      </c>
      <c r="AC29" s="301">
        <v>0</v>
      </c>
    </row>
    <row r="30" spans="1:32" s="293" customFormat="1" ht="47.25" x14ac:dyDescent="0.25">
      <c r="A30" s="82" t="s">
        <v>63</v>
      </c>
      <c r="B30" s="81" t="s">
        <v>174</v>
      </c>
      <c r="C30" s="301">
        <v>0</v>
      </c>
      <c r="D30" s="301">
        <v>0</v>
      </c>
      <c r="E30" s="301">
        <v>0</v>
      </c>
      <c r="F30" s="301">
        <v>62.887820119830479</v>
      </c>
      <c r="G30" s="301">
        <v>236.45</v>
      </c>
      <c r="H30" s="301">
        <v>0</v>
      </c>
      <c r="I30" s="301">
        <v>0</v>
      </c>
      <c r="J30" s="301">
        <v>30.404473187118644</v>
      </c>
      <c r="K30" s="301">
        <v>1.7650876271186462</v>
      </c>
      <c r="L30" s="301">
        <v>0</v>
      </c>
      <c r="M30" s="301">
        <v>0</v>
      </c>
      <c r="N30" s="301">
        <v>0</v>
      </c>
      <c r="O30" s="301">
        <v>0</v>
      </c>
      <c r="P30" s="301">
        <v>0</v>
      </c>
      <c r="Q30" s="301">
        <v>0</v>
      </c>
      <c r="R30" s="301">
        <v>0</v>
      </c>
      <c r="S30" s="301">
        <v>0</v>
      </c>
      <c r="T30" s="301">
        <v>0</v>
      </c>
      <c r="U30" s="301">
        <v>0</v>
      </c>
      <c r="V30" s="301">
        <v>0</v>
      </c>
      <c r="W30" s="301">
        <v>0</v>
      </c>
      <c r="X30" s="301">
        <v>0</v>
      </c>
      <c r="Y30" s="301">
        <v>0</v>
      </c>
      <c r="Z30" s="301">
        <v>0</v>
      </c>
      <c r="AA30" s="301">
        <v>0</v>
      </c>
      <c r="AB30" s="301">
        <f t="shared" si="1"/>
        <v>0</v>
      </c>
      <c r="AC30" s="301">
        <v>0</v>
      </c>
    </row>
    <row r="31" spans="1:32" x14ac:dyDescent="0.25">
      <c r="A31" s="82" t="s">
        <v>173</v>
      </c>
      <c r="B31" s="54" t="s">
        <v>172</v>
      </c>
      <c r="C31" s="302">
        <v>0</v>
      </c>
      <c r="D31" s="301">
        <v>0</v>
      </c>
      <c r="E31" s="302">
        <v>0</v>
      </c>
      <c r="F31" s="302">
        <v>0</v>
      </c>
      <c r="G31" s="302">
        <v>8.26</v>
      </c>
      <c r="H31" s="302">
        <v>0</v>
      </c>
      <c r="I31" s="302">
        <v>0</v>
      </c>
      <c r="J31" s="302">
        <v>0</v>
      </c>
      <c r="K31" s="302">
        <v>0</v>
      </c>
      <c r="L31" s="302">
        <v>0</v>
      </c>
      <c r="M31" s="302">
        <v>0</v>
      </c>
      <c r="N31" s="302">
        <v>0</v>
      </c>
      <c r="O31" s="302">
        <v>0</v>
      </c>
      <c r="P31" s="302">
        <v>0</v>
      </c>
      <c r="Q31" s="302">
        <v>0</v>
      </c>
      <c r="R31" s="302">
        <v>0</v>
      </c>
      <c r="S31" s="302">
        <v>0</v>
      </c>
      <c r="T31" s="302">
        <v>0</v>
      </c>
      <c r="U31" s="302">
        <v>0</v>
      </c>
      <c r="V31" s="302">
        <v>0</v>
      </c>
      <c r="W31" s="302">
        <v>0</v>
      </c>
      <c r="X31" s="302">
        <v>0</v>
      </c>
      <c r="Y31" s="302">
        <v>0</v>
      </c>
      <c r="Z31" s="302">
        <v>0</v>
      </c>
      <c r="AA31" s="302">
        <v>0</v>
      </c>
      <c r="AB31" s="302">
        <f t="shared" si="1"/>
        <v>0</v>
      </c>
      <c r="AC31" s="304">
        <v>0</v>
      </c>
    </row>
    <row r="32" spans="1:32" ht="31.5" x14ac:dyDescent="0.25">
      <c r="A32" s="82" t="s">
        <v>171</v>
      </c>
      <c r="B32" s="54" t="s">
        <v>170</v>
      </c>
      <c r="C32" s="302">
        <v>0</v>
      </c>
      <c r="D32" s="301">
        <v>0</v>
      </c>
      <c r="E32" s="302">
        <v>0</v>
      </c>
      <c r="F32" s="302">
        <v>0</v>
      </c>
      <c r="G32" s="302">
        <v>103.11</v>
      </c>
      <c r="H32" s="302">
        <v>0</v>
      </c>
      <c r="I32" s="302">
        <v>0</v>
      </c>
      <c r="J32" s="302">
        <v>23.350749</v>
      </c>
      <c r="K32" s="302">
        <v>0</v>
      </c>
      <c r="L32" s="302">
        <v>0</v>
      </c>
      <c r="M32" s="302">
        <v>0</v>
      </c>
      <c r="N32" s="302">
        <v>0</v>
      </c>
      <c r="O32" s="302">
        <v>0</v>
      </c>
      <c r="P32" s="302">
        <v>0</v>
      </c>
      <c r="Q32" s="302">
        <v>0</v>
      </c>
      <c r="R32" s="302">
        <v>0</v>
      </c>
      <c r="S32" s="302">
        <v>0</v>
      </c>
      <c r="T32" s="302">
        <v>0</v>
      </c>
      <c r="U32" s="302">
        <v>0</v>
      </c>
      <c r="V32" s="302">
        <v>0</v>
      </c>
      <c r="W32" s="302">
        <v>0</v>
      </c>
      <c r="X32" s="302">
        <v>0</v>
      </c>
      <c r="Y32" s="302">
        <v>0</v>
      </c>
      <c r="Z32" s="302">
        <v>0</v>
      </c>
      <c r="AA32" s="302">
        <v>0</v>
      </c>
      <c r="AB32" s="302">
        <f t="shared" si="1"/>
        <v>0</v>
      </c>
      <c r="AC32" s="304">
        <v>0</v>
      </c>
    </row>
    <row r="33" spans="1:29" x14ac:dyDescent="0.25">
      <c r="A33" s="82" t="s">
        <v>169</v>
      </c>
      <c r="B33" s="54" t="s">
        <v>168</v>
      </c>
      <c r="C33" s="302">
        <v>0</v>
      </c>
      <c r="D33" s="301">
        <v>0</v>
      </c>
      <c r="E33" s="302">
        <v>0</v>
      </c>
      <c r="F33" s="302">
        <v>0</v>
      </c>
      <c r="G33" s="302">
        <v>120.32</v>
      </c>
      <c r="H33" s="302">
        <v>0</v>
      </c>
      <c r="I33" s="302">
        <v>0</v>
      </c>
      <c r="J33" s="302">
        <v>3.4315981271186402</v>
      </c>
      <c r="K33" s="302">
        <v>1.7372881271186402</v>
      </c>
      <c r="L33" s="302">
        <v>0</v>
      </c>
      <c r="M33" s="302">
        <v>0</v>
      </c>
      <c r="N33" s="302">
        <v>0</v>
      </c>
      <c r="O33" s="302">
        <v>0</v>
      </c>
      <c r="P33" s="302">
        <v>0</v>
      </c>
      <c r="Q33" s="302">
        <v>0</v>
      </c>
      <c r="R33" s="302">
        <v>0</v>
      </c>
      <c r="S33" s="302">
        <v>0</v>
      </c>
      <c r="T33" s="302">
        <v>0</v>
      </c>
      <c r="U33" s="302">
        <v>0</v>
      </c>
      <c r="V33" s="302">
        <v>0</v>
      </c>
      <c r="W33" s="302">
        <v>0</v>
      </c>
      <c r="X33" s="302">
        <v>0</v>
      </c>
      <c r="Y33" s="302">
        <v>0</v>
      </c>
      <c r="Z33" s="302">
        <v>0</v>
      </c>
      <c r="AA33" s="302">
        <v>0</v>
      </c>
      <c r="AB33" s="302">
        <f t="shared" si="1"/>
        <v>0</v>
      </c>
      <c r="AC33" s="304">
        <v>0</v>
      </c>
    </row>
    <row r="34" spans="1:29" x14ac:dyDescent="0.25">
      <c r="A34" s="82" t="s">
        <v>167</v>
      </c>
      <c r="B34" s="54" t="s">
        <v>166</v>
      </c>
      <c r="C34" s="302">
        <v>0</v>
      </c>
      <c r="D34" s="301">
        <v>0</v>
      </c>
      <c r="E34" s="302">
        <v>0</v>
      </c>
      <c r="F34" s="302">
        <v>0</v>
      </c>
      <c r="G34" s="302">
        <v>4.76</v>
      </c>
      <c r="H34" s="302">
        <v>0</v>
      </c>
      <c r="I34" s="302">
        <v>0</v>
      </c>
      <c r="J34" s="302">
        <v>3.6221260599999998</v>
      </c>
      <c r="K34" s="302">
        <v>2.7799499999999977E-2</v>
      </c>
      <c r="L34" s="302">
        <v>0</v>
      </c>
      <c r="M34" s="302">
        <v>0</v>
      </c>
      <c r="N34" s="302">
        <v>0</v>
      </c>
      <c r="O34" s="302">
        <v>0</v>
      </c>
      <c r="P34" s="302">
        <v>0</v>
      </c>
      <c r="Q34" s="302">
        <v>0</v>
      </c>
      <c r="R34" s="302">
        <v>0</v>
      </c>
      <c r="S34" s="302">
        <v>0</v>
      </c>
      <c r="T34" s="302">
        <v>0</v>
      </c>
      <c r="U34" s="302">
        <v>0</v>
      </c>
      <c r="V34" s="302">
        <v>0</v>
      </c>
      <c r="W34" s="302">
        <v>0</v>
      </c>
      <c r="X34" s="302">
        <v>0</v>
      </c>
      <c r="Y34" s="302">
        <v>0</v>
      </c>
      <c r="Z34" s="302">
        <v>0</v>
      </c>
      <c r="AA34" s="302">
        <v>0</v>
      </c>
      <c r="AB34" s="302">
        <f t="shared" si="1"/>
        <v>0</v>
      </c>
      <c r="AC34" s="304">
        <v>0</v>
      </c>
    </row>
    <row r="35" spans="1:29" s="293" customFormat="1" ht="31.5" x14ac:dyDescent="0.25">
      <c r="A35" s="82" t="s">
        <v>62</v>
      </c>
      <c r="B35" s="81" t="s">
        <v>165</v>
      </c>
      <c r="C35" s="301">
        <v>0</v>
      </c>
      <c r="D35" s="301">
        <v>0</v>
      </c>
      <c r="E35" s="301">
        <v>0</v>
      </c>
      <c r="F35" s="301">
        <v>0</v>
      </c>
      <c r="G35" s="301">
        <v>0</v>
      </c>
      <c r="H35" s="301">
        <v>0</v>
      </c>
      <c r="I35" s="301">
        <v>0</v>
      </c>
      <c r="J35" s="301">
        <v>0</v>
      </c>
      <c r="K35" s="301">
        <v>0</v>
      </c>
      <c r="L35" s="301">
        <v>0</v>
      </c>
      <c r="M35" s="301">
        <v>0</v>
      </c>
      <c r="N35" s="301">
        <v>0</v>
      </c>
      <c r="O35" s="301">
        <v>0</v>
      </c>
      <c r="P35" s="301">
        <v>0</v>
      </c>
      <c r="Q35" s="301">
        <v>0</v>
      </c>
      <c r="R35" s="301">
        <v>0</v>
      </c>
      <c r="S35" s="301">
        <v>0</v>
      </c>
      <c r="T35" s="301">
        <v>0</v>
      </c>
      <c r="U35" s="301">
        <v>0</v>
      </c>
      <c r="V35" s="301">
        <v>0</v>
      </c>
      <c r="W35" s="301">
        <v>0</v>
      </c>
      <c r="X35" s="301">
        <v>0</v>
      </c>
      <c r="Y35" s="301">
        <v>0</v>
      </c>
      <c r="Z35" s="301">
        <v>0</v>
      </c>
      <c r="AA35" s="301">
        <v>0</v>
      </c>
      <c r="AB35" s="301">
        <f t="shared" si="1"/>
        <v>0</v>
      </c>
      <c r="AC35" s="304">
        <v>0</v>
      </c>
    </row>
    <row r="36" spans="1:29" ht="31.5" x14ac:dyDescent="0.25">
      <c r="A36" s="79" t="s">
        <v>164</v>
      </c>
      <c r="B36" s="78" t="s">
        <v>163</v>
      </c>
      <c r="C36" s="305">
        <v>0</v>
      </c>
      <c r="D36" s="301">
        <v>0</v>
      </c>
      <c r="E36" s="302">
        <v>0</v>
      </c>
      <c r="F36" s="302">
        <v>0</v>
      </c>
      <c r="G36" s="302">
        <v>0</v>
      </c>
      <c r="H36" s="302">
        <v>0</v>
      </c>
      <c r="I36" s="302">
        <v>0</v>
      </c>
      <c r="J36" s="302">
        <v>0</v>
      </c>
      <c r="K36" s="302">
        <v>0</v>
      </c>
      <c r="L36" s="302">
        <v>0</v>
      </c>
      <c r="M36" s="302">
        <v>0</v>
      </c>
      <c r="N36" s="302">
        <v>0</v>
      </c>
      <c r="O36" s="302">
        <v>0</v>
      </c>
      <c r="P36" s="302">
        <v>0</v>
      </c>
      <c r="Q36" s="302">
        <v>0</v>
      </c>
      <c r="R36" s="302">
        <v>0</v>
      </c>
      <c r="S36" s="302">
        <v>0</v>
      </c>
      <c r="T36" s="302">
        <v>0</v>
      </c>
      <c r="U36" s="302">
        <v>0</v>
      </c>
      <c r="V36" s="302">
        <v>0</v>
      </c>
      <c r="W36" s="302">
        <v>0</v>
      </c>
      <c r="X36" s="302">
        <v>0</v>
      </c>
      <c r="Y36" s="302">
        <v>0</v>
      </c>
      <c r="Z36" s="302">
        <v>0</v>
      </c>
      <c r="AA36" s="302">
        <v>0</v>
      </c>
      <c r="AB36" s="302">
        <f t="shared" si="1"/>
        <v>0</v>
      </c>
      <c r="AC36" s="301">
        <v>0</v>
      </c>
    </row>
    <row r="37" spans="1:29" x14ac:dyDescent="0.25">
      <c r="A37" s="79" t="s">
        <v>162</v>
      </c>
      <c r="B37" s="78" t="s">
        <v>152</v>
      </c>
      <c r="C37" s="305">
        <v>0</v>
      </c>
      <c r="D37" s="301">
        <v>0</v>
      </c>
      <c r="E37" s="302">
        <v>0</v>
      </c>
      <c r="F37" s="302">
        <v>32</v>
      </c>
      <c r="G37" s="302">
        <v>0</v>
      </c>
      <c r="H37" s="302">
        <v>0</v>
      </c>
      <c r="I37" s="302">
        <v>0</v>
      </c>
      <c r="J37" s="302">
        <v>0</v>
      </c>
      <c r="K37" s="302">
        <v>0</v>
      </c>
      <c r="L37" s="302">
        <v>0</v>
      </c>
      <c r="M37" s="302">
        <v>0</v>
      </c>
      <c r="N37" s="302">
        <v>0</v>
      </c>
      <c r="O37" s="302">
        <v>0</v>
      </c>
      <c r="P37" s="302">
        <v>0</v>
      </c>
      <c r="Q37" s="302">
        <v>0</v>
      </c>
      <c r="R37" s="302">
        <v>0</v>
      </c>
      <c r="S37" s="302">
        <v>0</v>
      </c>
      <c r="T37" s="302">
        <v>0</v>
      </c>
      <c r="U37" s="302">
        <v>0</v>
      </c>
      <c r="V37" s="302">
        <v>0</v>
      </c>
      <c r="W37" s="302">
        <v>0</v>
      </c>
      <c r="X37" s="302">
        <v>0</v>
      </c>
      <c r="Y37" s="302">
        <v>0</v>
      </c>
      <c r="Z37" s="302">
        <v>0</v>
      </c>
      <c r="AA37" s="302">
        <v>0</v>
      </c>
      <c r="AB37" s="302">
        <f t="shared" si="1"/>
        <v>0</v>
      </c>
      <c r="AC37" s="301">
        <v>0</v>
      </c>
    </row>
    <row r="38" spans="1:29" x14ac:dyDescent="0.25">
      <c r="A38" s="79" t="s">
        <v>161</v>
      </c>
      <c r="B38" s="78" t="s">
        <v>150</v>
      </c>
      <c r="C38" s="305">
        <v>0</v>
      </c>
      <c r="D38" s="301">
        <v>0</v>
      </c>
      <c r="E38" s="302">
        <v>0</v>
      </c>
      <c r="F38" s="302">
        <v>0</v>
      </c>
      <c r="G38" s="302">
        <v>0</v>
      </c>
      <c r="H38" s="302">
        <v>0</v>
      </c>
      <c r="I38" s="302">
        <v>0</v>
      </c>
      <c r="J38" s="302">
        <v>0</v>
      </c>
      <c r="K38" s="302">
        <v>0</v>
      </c>
      <c r="L38" s="302">
        <v>0</v>
      </c>
      <c r="M38" s="302">
        <v>0</v>
      </c>
      <c r="N38" s="302">
        <v>0</v>
      </c>
      <c r="O38" s="302">
        <v>0</v>
      </c>
      <c r="P38" s="302">
        <v>0</v>
      </c>
      <c r="Q38" s="302">
        <v>0</v>
      </c>
      <c r="R38" s="302">
        <v>0</v>
      </c>
      <c r="S38" s="302">
        <v>0</v>
      </c>
      <c r="T38" s="302">
        <v>0</v>
      </c>
      <c r="U38" s="302">
        <v>0</v>
      </c>
      <c r="V38" s="302">
        <v>0</v>
      </c>
      <c r="W38" s="302">
        <v>0</v>
      </c>
      <c r="X38" s="302">
        <v>0</v>
      </c>
      <c r="Y38" s="302">
        <v>0</v>
      </c>
      <c r="Z38" s="302">
        <v>0</v>
      </c>
      <c r="AA38" s="302">
        <v>0</v>
      </c>
      <c r="AB38" s="302">
        <f t="shared" si="1"/>
        <v>0</v>
      </c>
      <c r="AC38" s="301">
        <v>0</v>
      </c>
    </row>
    <row r="39" spans="1:29" ht="31.5" x14ac:dyDescent="0.25">
      <c r="A39" s="79" t="s">
        <v>160</v>
      </c>
      <c r="B39" s="54" t="s">
        <v>148</v>
      </c>
      <c r="C39" s="302">
        <v>0</v>
      </c>
      <c r="D39" s="301">
        <v>0</v>
      </c>
      <c r="E39" s="302">
        <v>0</v>
      </c>
      <c r="F39" s="302">
        <v>0</v>
      </c>
      <c r="G39" s="302">
        <v>0</v>
      </c>
      <c r="H39" s="302">
        <v>0</v>
      </c>
      <c r="I39" s="302">
        <v>0</v>
      </c>
      <c r="J39" s="302">
        <v>0</v>
      </c>
      <c r="K39" s="302">
        <v>0</v>
      </c>
      <c r="L39" s="302">
        <v>0</v>
      </c>
      <c r="M39" s="302">
        <v>0</v>
      </c>
      <c r="N39" s="302">
        <v>0</v>
      </c>
      <c r="O39" s="302">
        <v>0</v>
      </c>
      <c r="P39" s="302">
        <v>0</v>
      </c>
      <c r="Q39" s="302">
        <v>0</v>
      </c>
      <c r="R39" s="302">
        <v>0</v>
      </c>
      <c r="S39" s="302">
        <v>0</v>
      </c>
      <c r="T39" s="302">
        <v>0</v>
      </c>
      <c r="U39" s="302">
        <v>0</v>
      </c>
      <c r="V39" s="302">
        <v>0</v>
      </c>
      <c r="W39" s="302">
        <v>0</v>
      </c>
      <c r="X39" s="302">
        <v>0</v>
      </c>
      <c r="Y39" s="302">
        <v>0</v>
      </c>
      <c r="Z39" s="302">
        <v>0</v>
      </c>
      <c r="AA39" s="302">
        <v>0</v>
      </c>
      <c r="AB39" s="302">
        <f t="shared" si="1"/>
        <v>0</v>
      </c>
      <c r="AC39" s="301">
        <v>0</v>
      </c>
    </row>
    <row r="40" spans="1:29" ht="31.5" x14ac:dyDescent="0.25">
      <c r="A40" s="79" t="s">
        <v>159</v>
      </c>
      <c r="B40" s="54" t="s">
        <v>146</v>
      </c>
      <c r="C40" s="302">
        <v>0</v>
      </c>
      <c r="D40" s="301">
        <v>0</v>
      </c>
      <c r="E40" s="302">
        <v>0</v>
      </c>
      <c r="F40" s="302">
        <v>11.7</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f t="shared" si="1"/>
        <v>0</v>
      </c>
      <c r="AC40" s="301">
        <v>0</v>
      </c>
    </row>
    <row r="41" spans="1:29" x14ac:dyDescent="0.25">
      <c r="A41" s="79" t="s">
        <v>158</v>
      </c>
      <c r="B41" s="54" t="s">
        <v>144</v>
      </c>
      <c r="C41" s="302">
        <v>0</v>
      </c>
      <c r="D41" s="301">
        <v>0</v>
      </c>
      <c r="E41" s="302">
        <v>0</v>
      </c>
      <c r="F41" s="302">
        <v>0</v>
      </c>
      <c r="G41" s="302">
        <v>0</v>
      </c>
      <c r="H41" s="302">
        <v>0</v>
      </c>
      <c r="I41" s="302">
        <v>0</v>
      </c>
      <c r="J41" s="302">
        <v>0</v>
      </c>
      <c r="K41" s="302">
        <v>0</v>
      </c>
      <c r="L41" s="302">
        <v>0</v>
      </c>
      <c r="M41" s="302">
        <v>0</v>
      </c>
      <c r="N41" s="302">
        <v>0</v>
      </c>
      <c r="O41" s="302">
        <v>0</v>
      </c>
      <c r="P41" s="302">
        <v>0</v>
      </c>
      <c r="Q41" s="302">
        <v>0</v>
      </c>
      <c r="R41" s="302">
        <v>0</v>
      </c>
      <c r="S41" s="302">
        <v>0</v>
      </c>
      <c r="T41" s="302">
        <v>0</v>
      </c>
      <c r="U41" s="302">
        <v>0</v>
      </c>
      <c r="V41" s="302">
        <v>0</v>
      </c>
      <c r="W41" s="302">
        <v>0</v>
      </c>
      <c r="X41" s="302">
        <v>0</v>
      </c>
      <c r="Y41" s="302">
        <v>0</v>
      </c>
      <c r="Z41" s="302">
        <v>0</v>
      </c>
      <c r="AA41" s="302">
        <v>0</v>
      </c>
      <c r="AB41" s="302">
        <f t="shared" si="1"/>
        <v>0</v>
      </c>
      <c r="AC41" s="301">
        <v>0</v>
      </c>
    </row>
    <row r="42" spans="1:29" ht="18.75" x14ac:dyDescent="0.25">
      <c r="A42" s="79" t="s">
        <v>157</v>
      </c>
      <c r="B42" s="78" t="s">
        <v>142</v>
      </c>
      <c r="C42" s="305">
        <v>0</v>
      </c>
      <c r="D42" s="301">
        <v>0</v>
      </c>
      <c r="E42" s="302">
        <v>0</v>
      </c>
      <c r="F42" s="302">
        <v>0</v>
      </c>
      <c r="G42" s="302">
        <v>0</v>
      </c>
      <c r="H42" s="302">
        <v>0</v>
      </c>
      <c r="I42" s="302">
        <v>0</v>
      </c>
      <c r="J42" s="302">
        <v>0</v>
      </c>
      <c r="K42" s="302">
        <v>0</v>
      </c>
      <c r="L42" s="302">
        <v>0</v>
      </c>
      <c r="M42" s="302">
        <v>0</v>
      </c>
      <c r="N42" s="302">
        <v>0</v>
      </c>
      <c r="O42" s="302">
        <v>0</v>
      </c>
      <c r="P42" s="302">
        <v>0</v>
      </c>
      <c r="Q42" s="302">
        <v>0</v>
      </c>
      <c r="R42" s="302">
        <v>0</v>
      </c>
      <c r="S42" s="302">
        <v>0</v>
      </c>
      <c r="T42" s="302">
        <v>0</v>
      </c>
      <c r="U42" s="302">
        <v>0</v>
      </c>
      <c r="V42" s="302">
        <v>0</v>
      </c>
      <c r="W42" s="302">
        <v>0</v>
      </c>
      <c r="X42" s="302">
        <v>0</v>
      </c>
      <c r="Y42" s="302">
        <v>0</v>
      </c>
      <c r="Z42" s="302">
        <v>0</v>
      </c>
      <c r="AA42" s="302">
        <v>0</v>
      </c>
      <c r="AB42" s="302">
        <f t="shared" si="1"/>
        <v>0</v>
      </c>
      <c r="AC42" s="301">
        <v>0</v>
      </c>
    </row>
    <row r="43" spans="1:29" s="293" customFormat="1" x14ac:dyDescent="0.25">
      <c r="A43" s="82" t="s">
        <v>61</v>
      </c>
      <c r="B43" s="81" t="s">
        <v>156</v>
      </c>
      <c r="C43" s="301">
        <v>0</v>
      </c>
      <c r="D43" s="301">
        <v>0</v>
      </c>
      <c r="E43" s="301">
        <v>0</v>
      </c>
      <c r="F43" s="301">
        <v>0</v>
      </c>
      <c r="G43" s="301">
        <v>0</v>
      </c>
      <c r="H43" s="301">
        <v>0</v>
      </c>
      <c r="I43" s="301">
        <v>0</v>
      </c>
      <c r="J43" s="301">
        <v>0</v>
      </c>
      <c r="K43" s="301">
        <v>0</v>
      </c>
      <c r="L43" s="301">
        <v>0</v>
      </c>
      <c r="M43" s="301">
        <v>0</v>
      </c>
      <c r="N43" s="301">
        <v>0</v>
      </c>
      <c r="O43" s="301">
        <v>0</v>
      </c>
      <c r="P43" s="301">
        <v>0</v>
      </c>
      <c r="Q43" s="301">
        <v>0</v>
      </c>
      <c r="R43" s="301">
        <v>0</v>
      </c>
      <c r="S43" s="301">
        <v>0</v>
      </c>
      <c r="T43" s="301">
        <v>0</v>
      </c>
      <c r="U43" s="301">
        <v>0</v>
      </c>
      <c r="V43" s="301">
        <v>0</v>
      </c>
      <c r="W43" s="301">
        <v>0</v>
      </c>
      <c r="X43" s="301">
        <v>0</v>
      </c>
      <c r="Y43" s="301">
        <v>0</v>
      </c>
      <c r="Z43" s="301">
        <v>0</v>
      </c>
      <c r="AA43" s="301">
        <v>0</v>
      </c>
      <c r="AB43" s="301">
        <f t="shared" si="1"/>
        <v>0</v>
      </c>
      <c r="AC43" s="304">
        <v>0</v>
      </c>
    </row>
    <row r="44" spans="1:29" x14ac:dyDescent="0.25">
      <c r="A44" s="79" t="s">
        <v>155</v>
      </c>
      <c r="B44" s="54" t="s">
        <v>154</v>
      </c>
      <c r="C44" s="302">
        <v>0</v>
      </c>
      <c r="D44" s="301">
        <v>0</v>
      </c>
      <c r="E44" s="302">
        <v>0</v>
      </c>
      <c r="F44" s="302">
        <v>0</v>
      </c>
      <c r="G44" s="302">
        <v>0</v>
      </c>
      <c r="H44" s="302">
        <v>0</v>
      </c>
      <c r="I44" s="302">
        <v>0</v>
      </c>
      <c r="J44" s="302">
        <v>0</v>
      </c>
      <c r="K44" s="302">
        <v>0</v>
      </c>
      <c r="L44" s="302">
        <v>0</v>
      </c>
      <c r="M44" s="302">
        <v>0</v>
      </c>
      <c r="N44" s="302">
        <v>0</v>
      </c>
      <c r="O44" s="302">
        <v>0</v>
      </c>
      <c r="P44" s="302">
        <v>0</v>
      </c>
      <c r="Q44" s="302">
        <v>0</v>
      </c>
      <c r="R44" s="302">
        <v>0</v>
      </c>
      <c r="S44" s="302">
        <v>0</v>
      </c>
      <c r="T44" s="302">
        <v>0</v>
      </c>
      <c r="U44" s="302">
        <v>0</v>
      </c>
      <c r="V44" s="302">
        <v>0</v>
      </c>
      <c r="W44" s="302">
        <v>0</v>
      </c>
      <c r="X44" s="302">
        <v>0</v>
      </c>
      <c r="Y44" s="302">
        <v>0</v>
      </c>
      <c r="Z44" s="302">
        <v>0</v>
      </c>
      <c r="AA44" s="302">
        <v>0</v>
      </c>
      <c r="AB44" s="302">
        <f t="shared" si="1"/>
        <v>0</v>
      </c>
      <c r="AC44" s="301">
        <v>0</v>
      </c>
    </row>
    <row r="45" spans="1:29" x14ac:dyDescent="0.25">
      <c r="A45" s="79" t="s">
        <v>153</v>
      </c>
      <c r="B45" s="54" t="s">
        <v>152</v>
      </c>
      <c r="C45" s="302">
        <v>0</v>
      </c>
      <c r="D45" s="301">
        <v>0</v>
      </c>
      <c r="E45" s="302">
        <v>0</v>
      </c>
      <c r="F45" s="302">
        <v>32</v>
      </c>
      <c r="G45" s="302">
        <v>0</v>
      </c>
      <c r="H45" s="302">
        <v>0</v>
      </c>
      <c r="I45" s="302">
        <v>0</v>
      </c>
      <c r="J45" s="302">
        <v>0</v>
      </c>
      <c r="K45" s="302">
        <v>0</v>
      </c>
      <c r="L45" s="302">
        <v>0</v>
      </c>
      <c r="M45" s="302">
        <v>0</v>
      </c>
      <c r="N45" s="302">
        <v>0</v>
      </c>
      <c r="O45" s="302">
        <v>0</v>
      </c>
      <c r="P45" s="302">
        <v>0</v>
      </c>
      <c r="Q45" s="302">
        <v>0</v>
      </c>
      <c r="R45" s="302">
        <v>0</v>
      </c>
      <c r="S45" s="302">
        <v>0</v>
      </c>
      <c r="T45" s="302">
        <v>0</v>
      </c>
      <c r="U45" s="302">
        <v>0</v>
      </c>
      <c r="V45" s="302">
        <v>0</v>
      </c>
      <c r="W45" s="302">
        <v>0</v>
      </c>
      <c r="X45" s="302">
        <v>0</v>
      </c>
      <c r="Y45" s="302">
        <v>0</v>
      </c>
      <c r="Z45" s="302">
        <v>0</v>
      </c>
      <c r="AA45" s="302">
        <v>0</v>
      </c>
      <c r="AB45" s="302">
        <f t="shared" si="1"/>
        <v>0</v>
      </c>
      <c r="AC45" s="301">
        <v>0</v>
      </c>
    </row>
    <row r="46" spans="1:29" ht="16.5" customHeight="1" x14ac:dyDescent="0.25">
      <c r="A46" s="79" t="s">
        <v>151</v>
      </c>
      <c r="B46" s="54" t="s">
        <v>150</v>
      </c>
      <c r="C46" s="302">
        <v>0</v>
      </c>
      <c r="D46" s="301">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f t="shared" si="1"/>
        <v>0</v>
      </c>
      <c r="AC46" s="301">
        <v>0</v>
      </c>
    </row>
    <row r="47" spans="1:29" ht="31.5" x14ac:dyDescent="0.25">
      <c r="A47" s="79" t="s">
        <v>149</v>
      </c>
      <c r="B47" s="54" t="s">
        <v>148</v>
      </c>
      <c r="C47" s="302">
        <v>0</v>
      </c>
      <c r="D47" s="301">
        <v>0</v>
      </c>
      <c r="E47" s="302">
        <v>0</v>
      </c>
      <c r="F47" s="302">
        <v>0</v>
      </c>
      <c r="G47" s="302">
        <v>0</v>
      </c>
      <c r="H47" s="302">
        <v>0</v>
      </c>
      <c r="I47" s="302">
        <v>0</v>
      </c>
      <c r="J47" s="302">
        <v>0</v>
      </c>
      <c r="K47" s="302">
        <v>0</v>
      </c>
      <c r="L47" s="302">
        <v>0</v>
      </c>
      <c r="M47" s="302">
        <v>0</v>
      </c>
      <c r="N47" s="302">
        <v>0</v>
      </c>
      <c r="O47" s="302">
        <v>0</v>
      </c>
      <c r="P47" s="302">
        <v>0</v>
      </c>
      <c r="Q47" s="302">
        <v>0</v>
      </c>
      <c r="R47" s="302">
        <v>0</v>
      </c>
      <c r="S47" s="302">
        <v>0</v>
      </c>
      <c r="T47" s="302">
        <v>0</v>
      </c>
      <c r="U47" s="302">
        <v>0</v>
      </c>
      <c r="V47" s="302">
        <v>0</v>
      </c>
      <c r="W47" s="302">
        <v>0</v>
      </c>
      <c r="X47" s="302">
        <v>0</v>
      </c>
      <c r="Y47" s="302">
        <v>0</v>
      </c>
      <c r="Z47" s="302">
        <v>0</v>
      </c>
      <c r="AA47" s="302">
        <v>0</v>
      </c>
      <c r="AB47" s="302">
        <f t="shared" si="1"/>
        <v>0</v>
      </c>
      <c r="AC47" s="301">
        <v>0</v>
      </c>
    </row>
    <row r="48" spans="1:29" ht="31.5" x14ac:dyDescent="0.25">
      <c r="A48" s="79" t="s">
        <v>147</v>
      </c>
      <c r="B48" s="54" t="s">
        <v>146</v>
      </c>
      <c r="C48" s="302">
        <v>0</v>
      </c>
      <c r="D48" s="301">
        <v>0</v>
      </c>
      <c r="E48" s="302">
        <v>0</v>
      </c>
      <c r="F48" s="302">
        <v>11.7</v>
      </c>
      <c r="G48" s="302">
        <v>0</v>
      </c>
      <c r="H48" s="302">
        <v>0</v>
      </c>
      <c r="I48" s="302">
        <v>0</v>
      </c>
      <c r="J48" s="302">
        <v>0</v>
      </c>
      <c r="K48" s="302">
        <v>0</v>
      </c>
      <c r="L48" s="302">
        <v>0</v>
      </c>
      <c r="M48" s="302">
        <v>0</v>
      </c>
      <c r="N48" s="302">
        <v>0</v>
      </c>
      <c r="O48" s="302">
        <v>0</v>
      </c>
      <c r="P48" s="302">
        <v>0</v>
      </c>
      <c r="Q48" s="302">
        <v>0</v>
      </c>
      <c r="R48" s="302">
        <v>0</v>
      </c>
      <c r="S48" s="302">
        <v>0</v>
      </c>
      <c r="T48" s="302">
        <v>0</v>
      </c>
      <c r="U48" s="302">
        <v>0</v>
      </c>
      <c r="V48" s="302">
        <v>0</v>
      </c>
      <c r="W48" s="302">
        <v>0</v>
      </c>
      <c r="X48" s="302">
        <v>0</v>
      </c>
      <c r="Y48" s="302">
        <v>0</v>
      </c>
      <c r="Z48" s="302">
        <v>0</v>
      </c>
      <c r="AA48" s="302">
        <v>0</v>
      </c>
      <c r="AB48" s="302">
        <f t="shared" si="1"/>
        <v>0</v>
      </c>
      <c r="AC48" s="301">
        <v>0</v>
      </c>
    </row>
    <row r="49" spans="1:29" x14ac:dyDescent="0.25">
      <c r="A49" s="79" t="s">
        <v>145</v>
      </c>
      <c r="B49" s="54" t="s">
        <v>144</v>
      </c>
      <c r="C49" s="302">
        <v>0</v>
      </c>
      <c r="D49" s="301">
        <v>0</v>
      </c>
      <c r="E49" s="302">
        <v>0</v>
      </c>
      <c r="F49" s="302">
        <v>0</v>
      </c>
      <c r="G49" s="302">
        <v>0</v>
      </c>
      <c r="H49" s="302">
        <v>0</v>
      </c>
      <c r="I49" s="302">
        <v>0</v>
      </c>
      <c r="J49" s="302">
        <v>0</v>
      </c>
      <c r="K49" s="302">
        <v>0</v>
      </c>
      <c r="L49" s="302">
        <v>0</v>
      </c>
      <c r="M49" s="302">
        <v>0</v>
      </c>
      <c r="N49" s="302">
        <v>0</v>
      </c>
      <c r="O49" s="302">
        <v>0</v>
      </c>
      <c r="P49" s="302">
        <v>0</v>
      </c>
      <c r="Q49" s="302">
        <v>0</v>
      </c>
      <c r="R49" s="302">
        <v>0</v>
      </c>
      <c r="S49" s="302">
        <v>0</v>
      </c>
      <c r="T49" s="302">
        <v>0</v>
      </c>
      <c r="U49" s="302">
        <v>0</v>
      </c>
      <c r="V49" s="302">
        <v>0</v>
      </c>
      <c r="W49" s="302">
        <v>0</v>
      </c>
      <c r="X49" s="302">
        <v>0</v>
      </c>
      <c r="Y49" s="302">
        <v>0</v>
      </c>
      <c r="Z49" s="302">
        <v>0</v>
      </c>
      <c r="AA49" s="302">
        <v>0</v>
      </c>
      <c r="AB49" s="302">
        <f t="shared" si="1"/>
        <v>0</v>
      </c>
      <c r="AC49" s="301">
        <v>0</v>
      </c>
    </row>
    <row r="50" spans="1:29" ht="18.75" x14ac:dyDescent="0.25">
      <c r="A50" s="79" t="s">
        <v>143</v>
      </c>
      <c r="B50" s="78" t="s">
        <v>142</v>
      </c>
      <c r="C50" s="305">
        <v>0</v>
      </c>
      <c r="D50" s="301">
        <v>0</v>
      </c>
      <c r="E50" s="302">
        <v>0</v>
      </c>
      <c r="F50" s="302">
        <v>0</v>
      </c>
      <c r="G50" s="302">
        <v>0</v>
      </c>
      <c r="H50" s="302">
        <v>0</v>
      </c>
      <c r="I50" s="302">
        <v>0</v>
      </c>
      <c r="J50" s="302">
        <v>0</v>
      </c>
      <c r="K50" s="302">
        <v>0</v>
      </c>
      <c r="L50" s="302">
        <v>0</v>
      </c>
      <c r="M50" s="302">
        <v>0</v>
      </c>
      <c r="N50" s="302">
        <v>0</v>
      </c>
      <c r="O50" s="302">
        <v>0</v>
      </c>
      <c r="P50" s="302">
        <v>0</v>
      </c>
      <c r="Q50" s="302">
        <v>0</v>
      </c>
      <c r="R50" s="302">
        <v>0</v>
      </c>
      <c r="S50" s="302">
        <v>0</v>
      </c>
      <c r="T50" s="302">
        <v>0</v>
      </c>
      <c r="U50" s="302">
        <v>0</v>
      </c>
      <c r="V50" s="302">
        <v>0</v>
      </c>
      <c r="W50" s="302">
        <v>0</v>
      </c>
      <c r="X50" s="302">
        <v>0</v>
      </c>
      <c r="Y50" s="302">
        <v>0</v>
      </c>
      <c r="Z50" s="302">
        <v>0</v>
      </c>
      <c r="AA50" s="302">
        <v>0</v>
      </c>
      <c r="AB50" s="302">
        <f t="shared" si="1"/>
        <v>0</v>
      </c>
      <c r="AC50" s="301">
        <v>0</v>
      </c>
    </row>
    <row r="51" spans="1:29" s="293" customFormat="1" ht="35.25" customHeight="1" x14ac:dyDescent="0.25">
      <c r="A51" s="82" t="s">
        <v>59</v>
      </c>
      <c r="B51" s="81" t="s">
        <v>141</v>
      </c>
      <c r="C51" s="301">
        <v>0</v>
      </c>
      <c r="D51" s="301">
        <v>0</v>
      </c>
      <c r="E51" s="301">
        <v>0</v>
      </c>
      <c r="F51" s="301">
        <v>0</v>
      </c>
      <c r="G51" s="301">
        <v>0</v>
      </c>
      <c r="H51" s="301">
        <v>0</v>
      </c>
      <c r="I51" s="301">
        <v>0</v>
      </c>
      <c r="J51" s="301">
        <v>0</v>
      </c>
      <c r="K51" s="301">
        <v>0</v>
      </c>
      <c r="L51" s="301">
        <v>0</v>
      </c>
      <c r="M51" s="301">
        <v>0</v>
      </c>
      <c r="N51" s="301">
        <v>0</v>
      </c>
      <c r="O51" s="301">
        <v>0</v>
      </c>
      <c r="P51" s="301">
        <v>0</v>
      </c>
      <c r="Q51" s="301">
        <v>0</v>
      </c>
      <c r="R51" s="301">
        <v>0</v>
      </c>
      <c r="S51" s="301">
        <v>0</v>
      </c>
      <c r="T51" s="301">
        <v>0</v>
      </c>
      <c r="U51" s="301">
        <v>0</v>
      </c>
      <c r="V51" s="301">
        <v>0</v>
      </c>
      <c r="W51" s="301">
        <v>0</v>
      </c>
      <c r="X51" s="301">
        <v>0</v>
      </c>
      <c r="Y51" s="301">
        <v>0</v>
      </c>
      <c r="Z51" s="301">
        <v>0</v>
      </c>
      <c r="AA51" s="301">
        <v>0</v>
      </c>
      <c r="AB51" s="301">
        <f t="shared" si="1"/>
        <v>0</v>
      </c>
      <c r="AC51" s="304">
        <v>0</v>
      </c>
    </row>
    <row r="52" spans="1:29" x14ac:dyDescent="0.25">
      <c r="A52" s="79" t="s">
        <v>140</v>
      </c>
      <c r="B52" s="54" t="s">
        <v>139</v>
      </c>
      <c r="C52" s="302">
        <v>0</v>
      </c>
      <c r="D52" s="301">
        <v>0</v>
      </c>
      <c r="E52" s="302">
        <v>0</v>
      </c>
      <c r="F52" s="302">
        <v>303.87081115000001</v>
      </c>
      <c r="G52" s="302">
        <v>0</v>
      </c>
      <c r="H52" s="302">
        <v>0</v>
      </c>
      <c r="I52" s="302">
        <v>0</v>
      </c>
      <c r="J52" s="302">
        <v>0</v>
      </c>
      <c r="K52" s="302">
        <v>0</v>
      </c>
      <c r="L52" s="302">
        <v>0</v>
      </c>
      <c r="M52" s="302">
        <v>0</v>
      </c>
      <c r="N52" s="302">
        <v>0</v>
      </c>
      <c r="O52" s="302">
        <v>0</v>
      </c>
      <c r="P52" s="302">
        <v>0</v>
      </c>
      <c r="Q52" s="302">
        <v>0</v>
      </c>
      <c r="R52" s="302">
        <v>0</v>
      </c>
      <c r="S52" s="302">
        <v>0</v>
      </c>
      <c r="T52" s="302">
        <v>0</v>
      </c>
      <c r="U52" s="302">
        <v>0</v>
      </c>
      <c r="V52" s="302">
        <v>0</v>
      </c>
      <c r="W52" s="302">
        <v>0</v>
      </c>
      <c r="X52" s="302">
        <v>0</v>
      </c>
      <c r="Y52" s="302">
        <v>0</v>
      </c>
      <c r="Z52" s="302">
        <v>0</v>
      </c>
      <c r="AA52" s="302">
        <v>0</v>
      </c>
      <c r="AB52" s="302">
        <f t="shared" si="1"/>
        <v>0</v>
      </c>
      <c r="AC52" s="301">
        <v>0</v>
      </c>
    </row>
    <row r="53" spans="1:29" x14ac:dyDescent="0.25">
      <c r="A53" s="79" t="s">
        <v>138</v>
      </c>
      <c r="B53" s="54" t="s">
        <v>132</v>
      </c>
      <c r="C53" s="302">
        <v>0</v>
      </c>
      <c r="D53" s="301">
        <v>0</v>
      </c>
      <c r="E53" s="302">
        <v>0</v>
      </c>
      <c r="F53" s="302">
        <v>32</v>
      </c>
      <c r="G53" s="302">
        <v>0</v>
      </c>
      <c r="H53" s="302">
        <v>0</v>
      </c>
      <c r="I53" s="302">
        <v>0</v>
      </c>
      <c r="J53" s="302">
        <v>0</v>
      </c>
      <c r="K53" s="302">
        <v>0</v>
      </c>
      <c r="L53" s="302">
        <v>0</v>
      </c>
      <c r="M53" s="302">
        <v>0</v>
      </c>
      <c r="N53" s="302">
        <v>0</v>
      </c>
      <c r="O53" s="302">
        <v>0</v>
      </c>
      <c r="P53" s="302">
        <v>0</v>
      </c>
      <c r="Q53" s="302">
        <v>0</v>
      </c>
      <c r="R53" s="302">
        <v>0</v>
      </c>
      <c r="S53" s="302">
        <v>0</v>
      </c>
      <c r="T53" s="302">
        <v>0</v>
      </c>
      <c r="U53" s="302">
        <v>0</v>
      </c>
      <c r="V53" s="302">
        <v>0</v>
      </c>
      <c r="W53" s="302">
        <v>0</v>
      </c>
      <c r="X53" s="302">
        <v>0</v>
      </c>
      <c r="Y53" s="302">
        <v>0</v>
      </c>
      <c r="Z53" s="302">
        <v>0</v>
      </c>
      <c r="AA53" s="302">
        <v>0</v>
      </c>
      <c r="AB53" s="302">
        <f t="shared" si="1"/>
        <v>0</v>
      </c>
      <c r="AC53" s="301">
        <v>0</v>
      </c>
    </row>
    <row r="54" spans="1:29" x14ac:dyDescent="0.25">
      <c r="A54" s="79" t="s">
        <v>137</v>
      </c>
      <c r="B54" s="78" t="s">
        <v>131</v>
      </c>
      <c r="C54" s="302">
        <v>0</v>
      </c>
      <c r="D54" s="301">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f t="shared" si="1"/>
        <v>0</v>
      </c>
      <c r="AC54" s="301">
        <v>0</v>
      </c>
    </row>
    <row r="55" spans="1:29" x14ac:dyDescent="0.25">
      <c r="A55" s="79" t="s">
        <v>136</v>
      </c>
      <c r="B55" s="78" t="s">
        <v>130</v>
      </c>
      <c r="C55" s="302">
        <v>0</v>
      </c>
      <c r="D55" s="301">
        <v>0</v>
      </c>
      <c r="E55" s="302">
        <v>0</v>
      </c>
      <c r="F55" s="302">
        <v>0</v>
      </c>
      <c r="G55" s="302">
        <v>0</v>
      </c>
      <c r="H55" s="302">
        <v>0</v>
      </c>
      <c r="I55" s="302">
        <v>0</v>
      </c>
      <c r="J55" s="302">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f t="shared" si="1"/>
        <v>0</v>
      </c>
      <c r="AC55" s="301">
        <v>0</v>
      </c>
    </row>
    <row r="56" spans="1:29" x14ac:dyDescent="0.25">
      <c r="A56" s="79" t="s">
        <v>135</v>
      </c>
      <c r="B56" s="78" t="s">
        <v>129</v>
      </c>
      <c r="C56" s="302">
        <v>0</v>
      </c>
      <c r="D56" s="301">
        <v>0</v>
      </c>
      <c r="E56" s="302">
        <v>0</v>
      </c>
      <c r="F56" s="302">
        <v>11.7</v>
      </c>
      <c r="G56" s="302">
        <v>0</v>
      </c>
      <c r="H56" s="302">
        <v>0</v>
      </c>
      <c r="I56" s="302">
        <v>0</v>
      </c>
      <c r="J56" s="302">
        <v>0</v>
      </c>
      <c r="K56" s="302">
        <v>0</v>
      </c>
      <c r="L56" s="302">
        <v>0</v>
      </c>
      <c r="M56" s="302">
        <v>0</v>
      </c>
      <c r="N56" s="302">
        <v>0</v>
      </c>
      <c r="O56" s="302">
        <v>0</v>
      </c>
      <c r="P56" s="302">
        <v>0</v>
      </c>
      <c r="Q56" s="302">
        <v>0</v>
      </c>
      <c r="R56" s="302">
        <v>0</v>
      </c>
      <c r="S56" s="302">
        <v>0</v>
      </c>
      <c r="T56" s="302">
        <v>0</v>
      </c>
      <c r="U56" s="302">
        <v>0</v>
      </c>
      <c r="V56" s="302">
        <v>0</v>
      </c>
      <c r="W56" s="302">
        <v>0</v>
      </c>
      <c r="X56" s="302">
        <v>0</v>
      </c>
      <c r="Y56" s="302">
        <v>0</v>
      </c>
      <c r="Z56" s="302">
        <v>0</v>
      </c>
      <c r="AA56" s="302">
        <v>0</v>
      </c>
      <c r="AB56" s="302">
        <f t="shared" si="1"/>
        <v>0</v>
      </c>
      <c r="AC56" s="301">
        <v>0</v>
      </c>
    </row>
    <row r="57" spans="1:29" ht="18.75" x14ac:dyDescent="0.25">
      <c r="A57" s="79" t="s">
        <v>134</v>
      </c>
      <c r="B57" s="78" t="s">
        <v>128</v>
      </c>
      <c r="C57" s="305">
        <v>0</v>
      </c>
      <c r="D57" s="301">
        <v>0</v>
      </c>
      <c r="E57" s="302">
        <v>0</v>
      </c>
      <c r="F57" s="302">
        <v>0</v>
      </c>
      <c r="G57" s="302">
        <v>0</v>
      </c>
      <c r="H57" s="302">
        <v>0</v>
      </c>
      <c r="I57" s="302">
        <v>0</v>
      </c>
      <c r="J57" s="302">
        <v>0</v>
      </c>
      <c r="K57" s="302">
        <v>0</v>
      </c>
      <c r="L57" s="302">
        <v>0</v>
      </c>
      <c r="M57" s="302">
        <v>0</v>
      </c>
      <c r="N57" s="302">
        <v>0</v>
      </c>
      <c r="O57" s="302">
        <v>0</v>
      </c>
      <c r="P57" s="302">
        <v>0</v>
      </c>
      <c r="Q57" s="302">
        <v>0</v>
      </c>
      <c r="R57" s="302">
        <v>0</v>
      </c>
      <c r="S57" s="302">
        <v>0</v>
      </c>
      <c r="T57" s="302">
        <v>0</v>
      </c>
      <c r="U57" s="302">
        <v>0</v>
      </c>
      <c r="V57" s="302">
        <v>0</v>
      </c>
      <c r="W57" s="302">
        <v>0</v>
      </c>
      <c r="X57" s="302">
        <v>0</v>
      </c>
      <c r="Y57" s="302">
        <v>0</v>
      </c>
      <c r="Z57" s="302">
        <v>0</v>
      </c>
      <c r="AA57" s="302">
        <v>0</v>
      </c>
      <c r="AB57" s="302">
        <f t="shared" si="1"/>
        <v>0</v>
      </c>
      <c r="AC57" s="301">
        <v>0</v>
      </c>
    </row>
    <row r="58" spans="1:29" s="293" customFormat="1" ht="36.75" customHeight="1" x14ac:dyDescent="0.25">
      <c r="A58" s="82" t="s">
        <v>58</v>
      </c>
      <c r="B58" s="93" t="s">
        <v>215</v>
      </c>
      <c r="C58" s="306">
        <v>0</v>
      </c>
      <c r="D58" s="301">
        <v>0</v>
      </c>
      <c r="E58" s="301">
        <v>0</v>
      </c>
      <c r="F58" s="301">
        <v>0</v>
      </c>
      <c r="G58" s="301">
        <v>0</v>
      </c>
      <c r="H58" s="301">
        <v>0</v>
      </c>
      <c r="I58" s="301">
        <v>0</v>
      </c>
      <c r="J58" s="301">
        <v>0</v>
      </c>
      <c r="K58" s="301">
        <v>0</v>
      </c>
      <c r="L58" s="301">
        <v>0</v>
      </c>
      <c r="M58" s="301">
        <v>0</v>
      </c>
      <c r="N58" s="301">
        <v>0</v>
      </c>
      <c r="O58" s="301">
        <v>0</v>
      </c>
      <c r="P58" s="301">
        <v>0</v>
      </c>
      <c r="Q58" s="301">
        <v>0</v>
      </c>
      <c r="R58" s="301">
        <v>0</v>
      </c>
      <c r="S58" s="301">
        <v>0</v>
      </c>
      <c r="T58" s="301">
        <v>0</v>
      </c>
      <c r="U58" s="301">
        <v>0</v>
      </c>
      <c r="V58" s="301">
        <v>0</v>
      </c>
      <c r="W58" s="301">
        <v>0</v>
      </c>
      <c r="X58" s="301">
        <v>0</v>
      </c>
      <c r="Y58" s="301">
        <v>0</v>
      </c>
      <c r="Z58" s="301">
        <v>0</v>
      </c>
      <c r="AA58" s="301">
        <v>0</v>
      </c>
      <c r="AB58" s="301">
        <f t="shared" si="1"/>
        <v>0</v>
      </c>
      <c r="AC58" s="304">
        <v>0</v>
      </c>
    </row>
    <row r="59" spans="1:29" s="293" customFormat="1" x14ac:dyDescent="0.25">
      <c r="A59" s="82" t="s">
        <v>56</v>
      </c>
      <c r="B59" s="81" t="s">
        <v>133</v>
      </c>
      <c r="C59" s="301">
        <v>0</v>
      </c>
      <c r="D59" s="301">
        <v>0</v>
      </c>
      <c r="E59" s="301">
        <v>0</v>
      </c>
      <c r="F59" s="301">
        <v>0</v>
      </c>
      <c r="G59" s="301">
        <v>0</v>
      </c>
      <c r="H59" s="301">
        <v>0</v>
      </c>
      <c r="I59" s="301">
        <v>0</v>
      </c>
      <c r="J59" s="301">
        <v>0</v>
      </c>
      <c r="K59" s="301">
        <v>0</v>
      </c>
      <c r="L59" s="301">
        <v>0</v>
      </c>
      <c r="M59" s="301">
        <v>0</v>
      </c>
      <c r="N59" s="301">
        <v>0</v>
      </c>
      <c r="O59" s="301">
        <v>0</v>
      </c>
      <c r="P59" s="301">
        <v>0</v>
      </c>
      <c r="Q59" s="301">
        <v>0</v>
      </c>
      <c r="R59" s="301">
        <v>0</v>
      </c>
      <c r="S59" s="301">
        <v>0</v>
      </c>
      <c r="T59" s="301">
        <v>0</v>
      </c>
      <c r="U59" s="301">
        <v>0</v>
      </c>
      <c r="V59" s="301">
        <v>0</v>
      </c>
      <c r="W59" s="301">
        <v>0</v>
      </c>
      <c r="X59" s="301">
        <v>0</v>
      </c>
      <c r="Y59" s="301">
        <v>0</v>
      </c>
      <c r="Z59" s="301">
        <v>0</v>
      </c>
      <c r="AA59" s="301">
        <v>0</v>
      </c>
      <c r="AB59" s="301">
        <f t="shared" si="1"/>
        <v>0</v>
      </c>
      <c r="AC59" s="304">
        <v>0</v>
      </c>
    </row>
    <row r="60" spans="1:29" x14ac:dyDescent="0.25">
      <c r="A60" s="79" t="s">
        <v>209</v>
      </c>
      <c r="B60" s="80" t="s">
        <v>154</v>
      </c>
      <c r="C60" s="307">
        <v>0</v>
      </c>
      <c r="D60" s="301">
        <v>0</v>
      </c>
      <c r="E60" s="302">
        <v>0</v>
      </c>
      <c r="F60" s="302">
        <v>0</v>
      </c>
      <c r="G60" s="302">
        <v>0</v>
      </c>
      <c r="H60" s="302">
        <v>0</v>
      </c>
      <c r="I60" s="302">
        <v>0</v>
      </c>
      <c r="J60" s="302">
        <v>0</v>
      </c>
      <c r="K60" s="302">
        <v>0</v>
      </c>
      <c r="L60" s="302">
        <v>0</v>
      </c>
      <c r="M60" s="302">
        <v>0</v>
      </c>
      <c r="N60" s="302">
        <v>0</v>
      </c>
      <c r="O60" s="302">
        <v>0</v>
      </c>
      <c r="P60" s="302">
        <v>0</v>
      </c>
      <c r="Q60" s="302">
        <v>0</v>
      </c>
      <c r="R60" s="302">
        <v>0</v>
      </c>
      <c r="S60" s="302">
        <v>0</v>
      </c>
      <c r="T60" s="302">
        <v>0</v>
      </c>
      <c r="U60" s="302">
        <v>0</v>
      </c>
      <c r="V60" s="302">
        <v>0</v>
      </c>
      <c r="W60" s="302">
        <v>0</v>
      </c>
      <c r="X60" s="302">
        <v>0</v>
      </c>
      <c r="Y60" s="302">
        <v>0</v>
      </c>
      <c r="Z60" s="302">
        <v>0</v>
      </c>
      <c r="AA60" s="302">
        <v>0</v>
      </c>
      <c r="AB60" s="302">
        <f t="shared" si="1"/>
        <v>0</v>
      </c>
      <c r="AC60" s="301">
        <v>0</v>
      </c>
    </row>
    <row r="61" spans="1:29" x14ac:dyDescent="0.25">
      <c r="A61" s="79" t="s">
        <v>210</v>
      </c>
      <c r="B61" s="80" t="s">
        <v>152</v>
      </c>
      <c r="C61" s="307">
        <v>0</v>
      </c>
      <c r="D61" s="301">
        <v>0</v>
      </c>
      <c r="E61" s="302">
        <v>0</v>
      </c>
      <c r="F61" s="302">
        <v>0</v>
      </c>
      <c r="G61" s="302">
        <v>0</v>
      </c>
      <c r="H61" s="302">
        <v>0</v>
      </c>
      <c r="I61" s="302">
        <v>0</v>
      </c>
      <c r="J61" s="302">
        <v>0</v>
      </c>
      <c r="K61" s="302">
        <v>0</v>
      </c>
      <c r="L61" s="302">
        <v>0</v>
      </c>
      <c r="M61" s="302">
        <v>0</v>
      </c>
      <c r="N61" s="302">
        <v>0</v>
      </c>
      <c r="O61" s="302">
        <v>0</v>
      </c>
      <c r="P61" s="302">
        <v>0</v>
      </c>
      <c r="Q61" s="302">
        <v>0</v>
      </c>
      <c r="R61" s="302">
        <v>0</v>
      </c>
      <c r="S61" s="302">
        <v>0</v>
      </c>
      <c r="T61" s="302">
        <v>0</v>
      </c>
      <c r="U61" s="302">
        <v>0</v>
      </c>
      <c r="V61" s="302">
        <v>0</v>
      </c>
      <c r="W61" s="302">
        <v>0</v>
      </c>
      <c r="X61" s="302">
        <v>0</v>
      </c>
      <c r="Y61" s="302">
        <v>0</v>
      </c>
      <c r="Z61" s="302">
        <v>0</v>
      </c>
      <c r="AA61" s="302">
        <v>0</v>
      </c>
      <c r="AB61" s="302">
        <f t="shared" si="1"/>
        <v>0</v>
      </c>
      <c r="AC61" s="301">
        <v>0</v>
      </c>
    </row>
    <row r="62" spans="1:29" x14ac:dyDescent="0.25">
      <c r="A62" s="79" t="s">
        <v>211</v>
      </c>
      <c r="B62" s="80" t="s">
        <v>150</v>
      </c>
      <c r="C62" s="307">
        <v>0</v>
      </c>
      <c r="D62" s="301">
        <v>0</v>
      </c>
      <c r="E62" s="302">
        <v>0</v>
      </c>
      <c r="F62" s="302">
        <v>0</v>
      </c>
      <c r="G62" s="302">
        <v>0</v>
      </c>
      <c r="H62" s="302">
        <v>0</v>
      </c>
      <c r="I62" s="302">
        <v>0</v>
      </c>
      <c r="J62" s="302">
        <v>0</v>
      </c>
      <c r="K62" s="302">
        <v>0</v>
      </c>
      <c r="L62" s="302">
        <v>0</v>
      </c>
      <c r="M62" s="302">
        <v>0</v>
      </c>
      <c r="N62" s="302">
        <v>0</v>
      </c>
      <c r="O62" s="302">
        <v>0</v>
      </c>
      <c r="P62" s="302">
        <v>0</v>
      </c>
      <c r="Q62" s="302">
        <v>0</v>
      </c>
      <c r="R62" s="302">
        <v>0</v>
      </c>
      <c r="S62" s="302">
        <v>0</v>
      </c>
      <c r="T62" s="302">
        <v>0</v>
      </c>
      <c r="U62" s="302">
        <v>0</v>
      </c>
      <c r="V62" s="302">
        <v>0</v>
      </c>
      <c r="W62" s="302">
        <v>0</v>
      </c>
      <c r="X62" s="302">
        <v>0</v>
      </c>
      <c r="Y62" s="302">
        <v>0</v>
      </c>
      <c r="Z62" s="302">
        <v>0</v>
      </c>
      <c r="AA62" s="302">
        <v>0</v>
      </c>
      <c r="AB62" s="302">
        <f t="shared" si="1"/>
        <v>0</v>
      </c>
      <c r="AC62" s="301">
        <v>0</v>
      </c>
    </row>
    <row r="63" spans="1:29" x14ac:dyDescent="0.25">
      <c r="A63" s="79" t="s">
        <v>212</v>
      </c>
      <c r="B63" s="80" t="s">
        <v>214</v>
      </c>
      <c r="C63" s="307">
        <v>0</v>
      </c>
      <c r="D63" s="301">
        <v>0</v>
      </c>
      <c r="E63" s="302">
        <v>0</v>
      </c>
      <c r="F63" s="302">
        <v>0</v>
      </c>
      <c r="G63" s="302">
        <v>0</v>
      </c>
      <c r="H63" s="302">
        <v>0</v>
      </c>
      <c r="I63" s="302">
        <v>0</v>
      </c>
      <c r="J63" s="302">
        <v>0</v>
      </c>
      <c r="K63" s="302">
        <v>0</v>
      </c>
      <c r="L63" s="302">
        <v>0</v>
      </c>
      <c r="M63" s="302">
        <v>0</v>
      </c>
      <c r="N63" s="302">
        <v>0</v>
      </c>
      <c r="O63" s="302">
        <v>0</v>
      </c>
      <c r="P63" s="302">
        <v>0</v>
      </c>
      <c r="Q63" s="302">
        <v>0</v>
      </c>
      <c r="R63" s="302">
        <v>0</v>
      </c>
      <c r="S63" s="302">
        <v>0</v>
      </c>
      <c r="T63" s="302">
        <v>0</v>
      </c>
      <c r="U63" s="302">
        <v>0</v>
      </c>
      <c r="V63" s="302">
        <v>0</v>
      </c>
      <c r="W63" s="302">
        <v>0</v>
      </c>
      <c r="X63" s="302">
        <v>0</v>
      </c>
      <c r="Y63" s="302">
        <v>0</v>
      </c>
      <c r="Z63" s="302">
        <v>0</v>
      </c>
      <c r="AA63" s="302">
        <v>0</v>
      </c>
      <c r="AB63" s="302">
        <f t="shared" si="1"/>
        <v>0</v>
      </c>
      <c r="AC63" s="301">
        <v>0</v>
      </c>
    </row>
    <row r="64" spans="1:29" ht="18.75" x14ac:dyDescent="0.25">
      <c r="A64" s="79" t="s">
        <v>213</v>
      </c>
      <c r="B64" s="78" t="s">
        <v>128</v>
      </c>
      <c r="C64" s="305">
        <v>0</v>
      </c>
      <c r="D64" s="301">
        <v>0</v>
      </c>
      <c r="E64" s="302">
        <v>0</v>
      </c>
      <c r="F64" s="302">
        <v>0</v>
      </c>
      <c r="G64" s="302">
        <v>0</v>
      </c>
      <c r="H64" s="302">
        <v>0</v>
      </c>
      <c r="I64" s="302">
        <v>0</v>
      </c>
      <c r="J64" s="302">
        <v>0</v>
      </c>
      <c r="K64" s="302">
        <v>0</v>
      </c>
      <c r="L64" s="302">
        <v>0</v>
      </c>
      <c r="M64" s="302">
        <v>0</v>
      </c>
      <c r="N64" s="302">
        <v>0</v>
      </c>
      <c r="O64" s="302">
        <v>0</v>
      </c>
      <c r="P64" s="302">
        <v>0</v>
      </c>
      <c r="Q64" s="302">
        <v>0</v>
      </c>
      <c r="R64" s="302">
        <v>0</v>
      </c>
      <c r="S64" s="302">
        <v>0</v>
      </c>
      <c r="T64" s="302">
        <v>0</v>
      </c>
      <c r="U64" s="302">
        <v>0</v>
      </c>
      <c r="V64" s="302">
        <v>0</v>
      </c>
      <c r="W64" s="302">
        <v>0</v>
      </c>
      <c r="X64" s="302">
        <v>0</v>
      </c>
      <c r="Y64" s="302">
        <v>0</v>
      </c>
      <c r="Z64" s="302">
        <v>0</v>
      </c>
      <c r="AA64" s="302">
        <v>0</v>
      </c>
      <c r="AB64" s="302">
        <f t="shared" si="1"/>
        <v>0</v>
      </c>
      <c r="AC64" s="301">
        <v>0</v>
      </c>
    </row>
    <row r="65" spans="1:28" x14ac:dyDescent="0.25">
      <c r="A65" s="75"/>
      <c r="B65" s="76"/>
      <c r="C65" s="76"/>
      <c r="D65" s="296"/>
      <c r="E65" s="76"/>
      <c r="F65" s="76"/>
      <c r="G65" s="76"/>
      <c r="H65" s="76"/>
      <c r="I65" s="76"/>
      <c r="J65" s="76"/>
      <c r="K65" s="76"/>
      <c r="L65" s="75"/>
      <c r="M65" s="75"/>
      <c r="N65" s="66"/>
      <c r="O65" s="66"/>
      <c r="P65" s="66"/>
      <c r="Q65" s="66"/>
      <c r="R65" s="66"/>
      <c r="S65" s="66"/>
      <c r="T65" s="175"/>
      <c r="U65" s="175"/>
      <c r="V65" s="175"/>
      <c r="W65" s="175"/>
      <c r="X65" s="175"/>
      <c r="Y65" s="175"/>
      <c r="Z65" s="175"/>
      <c r="AA65" s="175"/>
      <c r="AB65" s="66"/>
    </row>
    <row r="66" spans="1:28" ht="54" customHeight="1" x14ac:dyDescent="0.25">
      <c r="A66" s="66"/>
      <c r="B66" s="389"/>
      <c r="C66" s="389"/>
      <c r="D66" s="389"/>
      <c r="E66" s="389"/>
      <c r="F66" s="389"/>
      <c r="G66" s="389"/>
      <c r="H66" s="389"/>
      <c r="I66" s="389"/>
      <c r="J66" s="70"/>
      <c r="K66" s="70"/>
      <c r="L66" s="74"/>
      <c r="M66" s="74"/>
      <c r="N66" s="74"/>
      <c r="O66" s="74"/>
      <c r="P66" s="74"/>
      <c r="Q66" s="74"/>
      <c r="R66" s="74"/>
      <c r="S66" s="74"/>
      <c r="T66" s="176"/>
      <c r="U66" s="176"/>
      <c r="V66" s="176"/>
      <c r="W66" s="176"/>
      <c r="X66" s="176"/>
      <c r="Y66" s="176"/>
      <c r="Z66" s="176"/>
      <c r="AA66" s="176"/>
      <c r="AB66" s="74"/>
    </row>
    <row r="67" spans="1:28" x14ac:dyDescent="0.25">
      <c r="A67" s="66"/>
      <c r="B67" s="66"/>
      <c r="C67" s="66"/>
      <c r="D67" s="294"/>
      <c r="E67" s="66"/>
      <c r="F67" s="66"/>
      <c r="L67" s="66"/>
      <c r="M67" s="66"/>
      <c r="N67" s="66"/>
      <c r="O67" s="66"/>
      <c r="P67" s="66"/>
      <c r="Q67" s="66"/>
      <c r="R67" s="66"/>
      <c r="S67" s="66"/>
      <c r="T67" s="175"/>
      <c r="U67" s="175"/>
      <c r="V67" s="175"/>
      <c r="W67" s="175"/>
      <c r="X67" s="175"/>
      <c r="Y67" s="175"/>
      <c r="Z67" s="175"/>
      <c r="AA67" s="175"/>
      <c r="AB67" s="66"/>
    </row>
    <row r="68" spans="1:28" ht="50.25" customHeight="1" x14ac:dyDescent="0.25">
      <c r="A68" s="66"/>
      <c r="B68" s="390"/>
      <c r="C68" s="390"/>
      <c r="D68" s="390"/>
      <c r="E68" s="390"/>
      <c r="F68" s="390"/>
      <c r="G68" s="390"/>
      <c r="H68" s="390"/>
      <c r="I68" s="390"/>
      <c r="J68" s="71"/>
      <c r="K68" s="71"/>
      <c r="L68" s="66"/>
      <c r="M68" s="66"/>
      <c r="N68" s="66"/>
      <c r="O68" s="66"/>
      <c r="P68" s="66"/>
      <c r="Q68" s="66"/>
      <c r="R68" s="66"/>
      <c r="S68" s="66"/>
      <c r="T68" s="175"/>
      <c r="U68" s="175"/>
      <c r="V68" s="175"/>
      <c r="W68" s="175"/>
      <c r="X68" s="175"/>
      <c r="Y68" s="175"/>
      <c r="Z68" s="175"/>
      <c r="AA68" s="175"/>
      <c r="AB68" s="66"/>
    </row>
    <row r="69" spans="1:28" x14ac:dyDescent="0.25">
      <c r="A69" s="66"/>
      <c r="B69" s="66"/>
      <c r="C69" s="66"/>
      <c r="D69" s="294"/>
      <c r="E69" s="66"/>
      <c r="F69" s="66"/>
      <c r="L69" s="66"/>
      <c r="M69" s="66"/>
      <c r="N69" s="66"/>
      <c r="O69" s="66"/>
      <c r="P69" s="66"/>
      <c r="Q69" s="66"/>
      <c r="R69" s="66"/>
      <c r="S69" s="66"/>
      <c r="T69" s="175"/>
      <c r="U69" s="175"/>
      <c r="V69" s="175"/>
      <c r="W69" s="175"/>
      <c r="X69" s="175"/>
      <c r="Y69" s="175"/>
      <c r="Z69" s="175"/>
      <c r="AA69" s="175"/>
      <c r="AB69" s="66"/>
    </row>
    <row r="70" spans="1:28" ht="36.75" customHeight="1" x14ac:dyDescent="0.25">
      <c r="A70" s="66"/>
      <c r="B70" s="389"/>
      <c r="C70" s="389"/>
      <c r="D70" s="389"/>
      <c r="E70" s="389"/>
      <c r="F70" s="389"/>
      <c r="G70" s="389"/>
      <c r="H70" s="389"/>
      <c r="I70" s="389"/>
      <c r="J70" s="70"/>
      <c r="K70" s="70"/>
      <c r="L70" s="66"/>
      <c r="M70" s="66"/>
      <c r="N70" s="66"/>
      <c r="O70" s="66"/>
      <c r="P70" s="66"/>
      <c r="Q70" s="66"/>
      <c r="R70" s="66"/>
      <c r="S70" s="66"/>
      <c r="T70" s="175"/>
      <c r="U70" s="175"/>
      <c r="V70" s="175"/>
      <c r="W70" s="175"/>
      <c r="X70" s="175"/>
      <c r="Y70" s="175"/>
      <c r="Z70" s="175"/>
      <c r="AA70" s="175"/>
      <c r="AB70" s="66"/>
    </row>
    <row r="71" spans="1:28" x14ac:dyDescent="0.25">
      <c r="A71" s="66"/>
      <c r="B71" s="73"/>
      <c r="C71" s="73"/>
      <c r="D71" s="297"/>
      <c r="E71" s="73"/>
      <c r="F71" s="73"/>
      <c r="L71" s="66"/>
      <c r="M71" s="66"/>
      <c r="N71" s="72"/>
      <c r="O71" s="66"/>
      <c r="P71" s="66"/>
      <c r="Q71" s="66"/>
      <c r="R71" s="66"/>
      <c r="S71" s="66"/>
      <c r="T71" s="175"/>
      <c r="U71" s="175"/>
      <c r="V71" s="175"/>
      <c r="W71" s="175"/>
      <c r="X71" s="175"/>
      <c r="Y71" s="175"/>
      <c r="Z71" s="175"/>
      <c r="AA71" s="175"/>
      <c r="AB71" s="66"/>
    </row>
    <row r="72" spans="1:28" ht="51" customHeight="1" x14ac:dyDescent="0.25">
      <c r="A72" s="66"/>
      <c r="B72" s="389"/>
      <c r="C72" s="389"/>
      <c r="D72" s="389"/>
      <c r="E72" s="389"/>
      <c r="F72" s="389"/>
      <c r="G72" s="389"/>
      <c r="H72" s="389"/>
      <c r="I72" s="389"/>
      <c r="J72" s="70"/>
      <c r="K72" s="70"/>
      <c r="L72" s="66"/>
      <c r="M72" s="66"/>
      <c r="N72" s="72"/>
      <c r="O72" s="66"/>
      <c r="P72" s="66"/>
      <c r="Q72" s="66"/>
      <c r="R72" s="66"/>
      <c r="S72" s="66"/>
      <c r="T72" s="175"/>
      <c r="U72" s="175"/>
      <c r="V72" s="175"/>
      <c r="W72" s="175"/>
      <c r="X72" s="175"/>
      <c r="Y72" s="175"/>
      <c r="Z72" s="175"/>
      <c r="AA72" s="175"/>
      <c r="AB72" s="66"/>
    </row>
    <row r="73" spans="1:28" ht="32.25" customHeight="1" x14ac:dyDescent="0.25">
      <c r="A73" s="66"/>
      <c r="B73" s="390"/>
      <c r="C73" s="390"/>
      <c r="D73" s="390"/>
      <c r="E73" s="390"/>
      <c r="F73" s="390"/>
      <c r="G73" s="390"/>
      <c r="H73" s="390"/>
      <c r="I73" s="390"/>
      <c r="J73" s="71"/>
      <c r="K73" s="71"/>
      <c r="L73" s="66"/>
      <c r="M73" s="66"/>
      <c r="N73" s="66"/>
      <c r="O73" s="66"/>
      <c r="P73" s="66"/>
      <c r="Q73" s="66"/>
      <c r="R73" s="66"/>
      <c r="S73" s="66"/>
      <c r="T73" s="175"/>
      <c r="U73" s="175"/>
      <c r="V73" s="175"/>
      <c r="W73" s="175"/>
      <c r="X73" s="175"/>
      <c r="Y73" s="175"/>
      <c r="Z73" s="175"/>
      <c r="AA73" s="175"/>
      <c r="AB73" s="66"/>
    </row>
    <row r="74" spans="1:28" ht="51.75" customHeight="1" x14ac:dyDescent="0.25">
      <c r="A74" s="66"/>
      <c r="B74" s="389"/>
      <c r="C74" s="389"/>
      <c r="D74" s="389"/>
      <c r="E74" s="389"/>
      <c r="F74" s="389"/>
      <c r="G74" s="389"/>
      <c r="H74" s="389"/>
      <c r="I74" s="389"/>
      <c r="J74" s="70"/>
      <c r="K74" s="70"/>
      <c r="L74" s="66"/>
      <c r="M74" s="66"/>
      <c r="N74" s="66"/>
      <c r="O74" s="66"/>
      <c r="P74" s="66"/>
      <c r="Q74" s="66"/>
      <c r="R74" s="66"/>
      <c r="S74" s="66"/>
      <c r="T74" s="175"/>
      <c r="U74" s="175"/>
      <c r="V74" s="175"/>
      <c r="W74" s="175"/>
      <c r="X74" s="175"/>
      <c r="Y74" s="175"/>
      <c r="Z74" s="175"/>
      <c r="AA74" s="175"/>
      <c r="AB74" s="66"/>
    </row>
    <row r="75" spans="1:28" ht="21.75" customHeight="1" x14ac:dyDescent="0.25">
      <c r="A75" s="66"/>
      <c r="B75" s="387"/>
      <c r="C75" s="387"/>
      <c r="D75" s="387"/>
      <c r="E75" s="387"/>
      <c r="F75" s="387"/>
      <c r="G75" s="387"/>
      <c r="H75" s="387"/>
      <c r="I75" s="387"/>
      <c r="J75" s="69"/>
      <c r="K75" s="69"/>
      <c r="L75" s="68"/>
      <c r="M75" s="68"/>
      <c r="N75" s="66"/>
      <c r="O75" s="66"/>
      <c r="P75" s="66"/>
      <c r="Q75" s="66"/>
      <c r="R75" s="66"/>
      <c r="S75" s="66"/>
      <c r="T75" s="175"/>
      <c r="U75" s="175"/>
      <c r="V75" s="175"/>
      <c r="W75" s="175"/>
      <c r="X75" s="175"/>
      <c r="Y75" s="175"/>
      <c r="Z75" s="175"/>
      <c r="AA75" s="175"/>
      <c r="AB75" s="66"/>
    </row>
    <row r="76" spans="1:28" ht="23.25" customHeight="1" x14ac:dyDescent="0.25">
      <c r="A76" s="66"/>
      <c r="B76" s="68"/>
      <c r="C76" s="68"/>
      <c r="D76" s="298"/>
      <c r="E76" s="68"/>
      <c r="F76" s="68"/>
      <c r="L76" s="66"/>
      <c r="M76" s="66"/>
      <c r="N76" s="66"/>
      <c r="O76" s="66"/>
      <c r="P76" s="66"/>
      <c r="Q76" s="66"/>
      <c r="R76" s="66"/>
      <c r="S76" s="66"/>
      <c r="T76" s="175"/>
      <c r="U76" s="175"/>
      <c r="V76" s="175"/>
      <c r="W76" s="175"/>
      <c r="X76" s="175"/>
      <c r="Y76" s="175"/>
      <c r="Z76" s="175"/>
      <c r="AA76" s="175"/>
      <c r="AB76" s="66"/>
    </row>
    <row r="77" spans="1:28" ht="18.75" customHeight="1" x14ac:dyDescent="0.25">
      <c r="A77" s="66"/>
      <c r="B77" s="388"/>
      <c r="C77" s="388"/>
      <c r="D77" s="388"/>
      <c r="E77" s="388"/>
      <c r="F77" s="388"/>
      <c r="G77" s="388"/>
      <c r="H77" s="388"/>
      <c r="I77" s="388"/>
      <c r="J77" s="67"/>
      <c r="K77" s="67"/>
      <c r="L77" s="66"/>
      <c r="M77" s="66"/>
      <c r="N77" s="66"/>
      <c r="O77" s="66"/>
      <c r="P77" s="66"/>
      <c r="Q77" s="66"/>
      <c r="R77" s="66"/>
      <c r="S77" s="66"/>
      <c r="T77" s="175"/>
      <c r="U77" s="175"/>
      <c r="V77" s="175"/>
      <c r="W77" s="175"/>
      <c r="X77" s="175"/>
      <c r="Y77" s="175"/>
      <c r="Z77" s="175"/>
      <c r="AA77" s="175"/>
      <c r="AB77" s="66"/>
    </row>
    <row r="78" spans="1:28" x14ac:dyDescent="0.25">
      <c r="A78" s="66"/>
      <c r="B78" s="66"/>
      <c r="C78" s="66"/>
      <c r="D78" s="294"/>
      <c r="E78" s="66"/>
      <c r="F78" s="66"/>
      <c r="L78" s="66"/>
      <c r="M78" s="66"/>
      <c r="N78" s="66"/>
      <c r="O78" s="66"/>
      <c r="P78" s="66"/>
      <c r="Q78" s="66"/>
      <c r="R78" s="66"/>
      <c r="S78" s="66"/>
      <c r="T78" s="175"/>
      <c r="U78" s="175"/>
      <c r="V78" s="175"/>
      <c r="W78" s="175"/>
      <c r="X78" s="175"/>
      <c r="Y78" s="175"/>
      <c r="Z78" s="175"/>
      <c r="AA78" s="175"/>
      <c r="AB78" s="66"/>
    </row>
    <row r="79" spans="1:28" x14ac:dyDescent="0.25">
      <c r="A79" s="66"/>
      <c r="B79" s="66"/>
      <c r="C79" s="66"/>
      <c r="D79" s="294"/>
      <c r="E79" s="66"/>
      <c r="F79" s="66"/>
      <c r="L79" s="66"/>
      <c r="M79" s="66"/>
      <c r="N79" s="66"/>
      <c r="O79" s="66"/>
      <c r="P79" s="66"/>
      <c r="Q79" s="66"/>
      <c r="R79" s="66"/>
      <c r="S79" s="66"/>
      <c r="T79" s="175"/>
      <c r="U79" s="175"/>
      <c r="V79" s="175"/>
      <c r="W79" s="175"/>
      <c r="X79" s="175"/>
      <c r="Y79" s="175"/>
      <c r="Z79" s="175"/>
      <c r="AA79" s="175"/>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29"/>
  <sheetViews>
    <sheetView view="pageBreakPreview" topLeftCell="A22" zoomScaleSheetLayoutView="100" workbookViewId="0">
      <pane xSplit="11" ySplit="3" topLeftCell="AB25" activePane="bottomRight" state="frozen"/>
      <selection activeCell="A22" sqref="A22"/>
      <selection pane="topRight" activeCell="L22" sqref="L22"/>
      <selection pane="bottomLeft" activeCell="A25" sqref="A25"/>
      <selection pane="bottomRight"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85546875" style="18" customWidth="1"/>
    <col min="15" max="15" width="17" style="18" customWidth="1"/>
    <col min="16" max="16" width="17.140625" style="18" customWidth="1"/>
    <col min="17" max="17" width="13.42578125" style="18" customWidth="1"/>
    <col min="18" max="18" width="17" style="18" customWidth="1"/>
    <col min="19" max="19" width="11.7109375" style="18" customWidth="1"/>
    <col min="20" max="20" width="12.42578125" style="18" customWidth="1"/>
    <col min="21" max="21" width="11.42578125" style="18" customWidth="1"/>
    <col min="22" max="22" width="12.7109375" style="18" customWidth="1"/>
    <col min="23" max="23" width="23.140625" style="18" customWidth="1"/>
    <col min="24" max="24" width="13.5703125" style="18" customWidth="1"/>
    <col min="25" max="25" width="19.7109375" style="18" customWidth="1"/>
    <col min="26" max="26" width="7.7109375" style="18" customWidth="1"/>
    <col min="27" max="27" width="17.5703125" style="18" customWidth="1"/>
    <col min="28" max="28" width="19.85546875" style="18" customWidth="1"/>
    <col min="29" max="29" width="56.42578125" style="18" customWidth="1"/>
    <col min="30" max="30" width="16.85546875" style="18" customWidth="1"/>
    <col min="31" max="31" width="15.85546875" style="18" customWidth="1"/>
    <col min="32" max="32" width="16" style="18" customWidth="1"/>
    <col min="33" max="33" width="11.5703125" style="18" customWidth="1"/>
    <col min="34" max="34" width="12.42578125" style="18" customWidth="1"/>
    <col min="35" max="35" width="14.28515625" style="18" customWidth="1"/>
    <col min="36" max="36" width="13.85546875" style="18" customWidth="1"/>
    <col min="37" max="37" width="13.42578125" style="18" customWidth="1"/>
    <col min="38" max="38" width="12.28515625" style="18" customWidth="1"/>
    <col min="39" max="39" width="12.140625" style="18" customWidth="1"/>
    <col min="40" max="40" width="14.42578125" style="18" customWidth="1"/>
    <col min="41" max="41" width="9.7109375" style="18" customWidth="1"/>
    <col min="42" max="42" width="12.42578125" style="18" customWidth="1"/>
    <col min="43" max="43" width="12" style="18" customWidth="1"/>
    <col min="44" max="44" width="14.140625" style="18" customWidth="1"/>
    <col min="45" max="45" width="35" style="18" customWidth="1"/>
    <col min="46" max="46" width="13.28515625" style="18" customWidth="1"/>
    <col min="47" max="47" width="10.7109375" style="18" customWidth="1"/>
    <col min="48" max="48" width="15.7109375" style="18" customWidth="1"/>
    <col min="49" max="16384" width="9.140625" style="18"/>
  </cols>
  <sheetData>
    <row r="1" spans="1:48" ht="18.75" x14ac:dyDescent="0.25">
      <c r="AV1" s="43" t="s">
        <v>69</v>
      </c>
    </row>
    <row r="2" spans="1:48" ht="18.75" x14ac:dyDescent="0.3">
      <c r="AV2" s="14" t="s">
        <v>10</v>
      </c>
    </row>
    <row r="3" spans="1:48" ht="18.75" x14ac:dyDescent="0.3">
      <c r="AV3" s="14" t="s">
        <v>68</v>
      </c>
    </row>
    <row r="4" spans="1:48" ht="18.75" x14ac:dyDescent="0.3">
      <c r="AV4" s="14"/>
    </row>
    <row r="5" spans="1:48" ht="18.75" customHeight="1" x14ac:dyDescent="0.25">
      <c r="A5" s="325" t="str">
        <f>'1. паспорт местоположение'!A5:C5</f>
        <v>Год раскрытия информации: 2016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3" t="s">
        <v>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5.75" x14ac:dyDescent="0.25">
      <c r="A9" s="326" t="str">
        <f>'1. паспорт местоположение'!A9:C9</f>
        <v xml:space="preserve">                         АО "Янтарьэнерго"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0" t="s">
        <v>8</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5.75" x14ac:dyDescent="0.25">
      <c r="A12" s="326" t="str">
        <f>'1. паспорт местоположение'!A12:C12</f>
        <v>F_2633</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ht="15.75" x14ac:dyDescent="0.25">
      <c r="A15" s="331" t="str">
        <f>'1. паспорт местоположение'!A15:C15</f>
        <v>Строительство ПС 110 кВ "Нивенская" и двухцепной ВЛ 110 кВ ПС О-1 "Центральная" - ПС "Нивенская"</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0" t="s">
        <v>6</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s="25"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5" customFormat="1" x14ac:dyDescent="0.25">
      <c r="A21" s="415" t="s">
        <v>451</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46" customFormat="1" ht="58.5" customHeight="1" x14ac:dyDescent="0.2">
      <c r="A22" s="408" t="s">
        <v>52</v>
      </c>
      <c r="B22" s="417" t="s">
        <v>24</v>
      </c>
      <c r="C22" s="408" t="s">
        <v>51</v>
      </c>
      <c r="D22" s="408" t="s">
        <v>50</v>
      </c>
      <c r="E22" s="420" t="s">
        <v>462</v>
      </c>
      <c r="F22" s="421"/>
      <c r="G22" s="421"/>
      <c r="H22" s="421"/>
      <c r="I22" s="421"/>
      <c r="J22" s="421"/>
      <c r="K22" s="421"/>
      <c r="L22" s="422"/>
      <c r="M22" s="408" t="s">
        <v>49</v>
      </c>
      <c r="N22" s="408" t="s">
        <v>48</v>
      </c>
      <c r="O22" s="408" t="s">
        <v>47</v>
      </c>
      <c r="P22" s="403" t="s">
        <v>241</v>
      </c>
      <c r="Q22" s="403" t="s">
        <v>46</v>
      </c>
      <c r="R22" s="403" t="s">
        <v>45</v>
      </c>
      <c r="S22" s="403" t="s">
        <v>44</v>
      </c>
      <c r="T22" s="403"/>
      <c r="U22" s="423" t="s">
        <v>43</v>
      </c>
      <c r="V22" s="423" t="s">
        <v>42</v>
      </c>
      <c r="W22" s="403" t="s">
        <v>41</v>
      </c>
      <c r="X22" s="403" t="s">
        <v>40</v>
      </c>
      <c r="Y22" s="403" t="s">
        <v>39</v>
      </c>
      <c r="Z22" s="410" t="s">
        <v>38</v>
      </c>
      <c r="AA22" s="403" t="s">
        <v>37</v>
      </c>
      <c r="AB22" s="403" t="s">
        <v>36</v>
      </c>
      <c r="AC22" s="403" t="s">
        <v>35</v>
      </c>
      <c r="AD22" s="403" t="s">
        <v>34</v>
      </c>
      <c r="AE22" s="403" t="s">
        <v>33</v>
      </c>
      <c r="AF22" s="403" t="s">
        <v>32</v>
      </c>
      <c r="AG22" s="403"/>
      <c r="AH22" s="403"/>
      <c r="AI22" s="403"/>
      <c r="AJ22" s="403"/>
      <c r="AK22" s="403"/>
      <c r="AL22" s="403" t="s">
        <v>31</v>
      </c>
      <c r="AM22" s="403"/>
      <c r="AN22" s="403"/>
      <c r="AO22" s="403"/>
      <c r="AP22" s="403" t="s">
        <v>30</v>
      </c>
      <c r="AQ22" s="403"/>
      <c r="AR22" s="403" t="s">
        <v>29</v>
      </c>
      <c r="AS22" s="403" t="s">
        <v>28</v>
      </c>
      <c r="AT22" s="403" t="s">
        <v>27</v>
      </c>
      <c r="AU22" s="403" t="s">
        <v>26</v>
      </c>
      <c r="AV22" s="403" t="s">
        <v>25</v>
      </c>
    </row>
    <row r="23" spans="1:48" s="246" customFormat="1" ht="64.5" customHeight="1" x14ac:dyDescent="0.2">
      <c r="A23" s="416"/>
      <c r="B23" s="418"/>
      <c r="C23" s="416"/>
      <c r="D23" s="416"/>
      <c r="E23" s="411" t="s">
        <v>23</v>
      </c>
      <c r="F23" s="404" t="s">
        <v>132</v>
      </c>
      <c r="G23" s="404" t="s">
        <v>131</v>
      </c>
      <c r="H23" s="404" t="s">
        <v>130</v>
      </c>
      <c r="I23" s="406" t="s">
        <v>399</v>
      </c>
      <c r="J23" s="406" t="s">
        <v>400</v>
      </c>
      <c r="K23" s="406" t="s">
        <v>401</v>
      </c>
      <c r="L23" s="404" t="s">
        <v>80</v>
      </c>
      <c r="M23" s="416"/>
      <c r="N23" s="416"/>
      <c r="O23" s="416"/>
      <c r="P23" s="403"/>
      <c r="Q23" s="403"/>
      <c r="R23" s="403"/>
      <c r="S23" s="413" t="s">
        <v>2</v>
      </c>
      <c r="T23" s="413" t="s">
        <v>11</v>
      </c>
      <c r="U23" s="423"/>
      <c r="V23" s="423"/>
      <c r="W23" s="403"/>
      <c r="X23" s="403"/>
      <c r="Y23" s="403"/>
      <c r="Z23" s="403"/>
      <c r="AA23" s="403"/>
      <c r="AB23" s="403"/>
      <c r="AC23" s="403"/>
      <c r="AD23" s="403"/>
      <c r="AE23" s="403"/>
      <c r="AF23" s="403" t="s">
        <v>22</v>
      </c>
      <c r="AG23" s="403"/>
      <c r="AH23" s="403" t="s">
        <v>21</v>
      </c>
      <c r="AI23" s="403"/>
      <c r="AJ23" s="408" t="s">
        <v>20</v>
      </c>
      <c r="AK23" s="408" t="s">
        <v>19</v>
      </c>
      <c r="AL23" s="408" t="s">
        <v>18</v>
      </c>
      <c r="AM23" s="408" t="s">
        <v>17</v>
      </c>
      <c r="AN23" s="408" t="s">
        <v>16</v>
      </c>
      <c r="AO23" s="408" t="s">
        <v>15</v>
      </c>
      <c r="AP23" s="408" t="s">
        <v>14</v>
      </c>
      <c r="AQ23" s="424" t="s">
        <v>11</v>
      </c>
      <c r="AR23" s="403"/>
      <c r="AS23" s="403"/>
      <c r="AT23" s="403"/>
      <c r="AU23" s="403"/>
      <c r="AV23" s="403"/>
    </row>
    <row r="24" spans="1:48" s="246" customFormat="1" ht="96.75" customHeight="1" x14ac:dyDescent="0.2">
      <c r="A24" s="409"/>
      <c r="B24" s="419"/>
      <c r="C24" s="409"/>
      <c r="D24" s="409"/>
      <c r="E24" s="412"/>
      <c r="F24" s="405"/>
      <c r="G24" s="405"/>
      <c r="H24" s="405"/>
      <c r="I24" s="407"/>
      <c r="J24" s="407"/>
      <c r="K24" s="407"/>
      <c r="L24" s="405"/>
      <c r="M24" s="409"/>
      <c r="N24" s="409"/>
      <c r="O24" s="409"/>
      <c r="P24" s="403"/>
      <c r="Q24" s="403"/>
      <c r="R24" s="403"/>
      <c r="S24" s="414"/>
      <c r="T24" s="414"/>
      <c r="U24" s="423"/>
      <c r="V24" s="423"/>
      <c r="W24" s="403"/>
      <c r="X24" s="403"/>
      <c r="Y24" s="403"/>
      <c r="Z24" s="403"/>
      <c r="AA24" s="403"/>
      <c r="AB24" s="403"/>
      <c r="AC24" s="403"/>
      <c r="AD24" s="403"/>
      <c r="AE24" s="403"/>
      <c r="AF24" s="245" t="s">
        <v>13</v>
      </c>
      <c r="AG24" s="245" t="s">
        <v>12</v>
      </c>
      <c r="AH24" s="247" t="s">
        <v>2</v>
      </c>
      <c r="AI24" s="247" t="s">
        <v>11</v>
      </c>
      <c r="AJ24" s="409"/>
      <c r="AK24" s="409"/>
      <c r="AL24" s="409"/>
      <c r="AM24" s="409"/>
      <c r="AN24" s="409"/>
      <c r="AO24" s="409"/>
      <c r="AP24" s="409"/>
      <c r="AQ24" s="425"/>
      <c r="AR24" s="403"/>
      <c r="AS24" s="403"/>
      <c r="AT24" s="403"/>
      <c r="AU24" s="403"/>
      <c r="AV24" s="40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AC25+1</f>
        <v>31</v>
      </c>
      <c r="AE25" s="24">
        <f>AD25+1</f>
        <v>32</v>
      </c>
      <c r="AF25" s="24">
        <f t="shared" ref="AF25" si="22">AE25+1</f>
        <v>33</v>
      </c>
      <c r="AG25" s="24">
        <f t="shared" ref="AG25" si="23">AF25+1</f>
        <v>34</v>
      </c>
      <c r="AH25" s="24">
        <f t="shared" ref="AH25" si="24">AG25+1</f>
        <v>35</v>
      </c>
      <c r="AI25" s="24">
        <f t="shared" ref="AI25" si="25">AH25+1</f>
        <v>36</v>
      </c>
      <c r="AJ25" s="24">
        <f t="shared" ref="AJ25" si="26">AI25+1</f>
        <v>37</v>
      </c>
      <c r="AK25" s="24">
        <f t="shared" ref="AK25" si="27">AJ25+1</f>
        <v>38</v>
      </c>
      <c r="AL25" s="24">
        <f t="shared" ref="AL25" si="28">AK25+1</f>
        <v>39</v>
      </c>
      <c r="AM25" s="24">
        <f t="shared" ref="AM25" si="29">AL25+1</f>
        <v>40</v>
      </c>
      <c r="AN25" s="24">
        <f t="shared" ref="AN25" si="30">AM25+1</f>
        <v>41</v>
      </c>
      <c r="AO25" s="24">
        <f t="shared" ref="AO25" si="31">AN25+1</f>
        <v>42</v>
      </c>
      <c r="AP25" s="24">
        <f t="shared" ref="AP25" si="32">AO25+1</f>
        <v>43</v>
      </c>
      <c r="AQ25" s="24">
        <f t="shared" ref="AQ25" si="33">AP25+1</f>
        <v>44</v>
      </c>
      <c r="AR25" s="24">
        <f t="shared" ref="AR25" si="34">AQ25+1</f>
        <v>45</v>
      </c>
      <c r="AS25" s="24">
        <f t="shared" ref="AS25" si="35">AR25+1</f>
        <v>46</v>
      </c>
      <c r="AT25" s="24">
        <f t="shared" ref="AT25" si="36">AS25+1</f>
        <v>47</v>
      </c>
      <c r="AU25" s="24">
        <f t="shared" ref="AU25" si="37">AT25+1</f>
        <v>48</v>
      </c>
      <c r="AV25" s="24">
        <f t="shared" ref="AV25" si="38">AU25+1</f>
        <v>49</v>
      </c>
    </row>
    <row r="26" spans="1:48" s="19" customFormat="1" ht="41.25" customHeight="1" x14ac:dyDescent="0.2">
      <c r="A26" s="22">
        <v>1</v>
      </c>
      <c r="B26" s="20" t="s">
        <v>482</v>
      </c>
      <c r="C26" s="20" t="s">
        <v>65</v>
      </c>
      <c r="D26" s="22">
        <v>2016</v>
      </c>
      <c r="E26" s="22">
        <v>1</v>
      </c>
      <c r="F26" s="22">
        <v>0</v>
      </c>
      <c r="G26" s="229" t="s">
        <v>521</v>
      </c>
      <c r="H26" s="22">
        <v>0</v>
      </c>
      <c r="I26" s="22">
        <v>0</v>
      </c>
      <c r="J26" s="229" t="s">
        <v>524</v>
      </c>
      <c r="K26" s="22">
        <v>0</v>
      </c>
      <c r="L26" s="22">
        <v>0</v>
      </c>
      <c r="M26" s="20" t="s">
        <v>650</v>
      </c>
      <c r="N26" s="229" t="s">
        <v>623</v>
      </c>
      <c r="O26" s="229" t="s">
        <v>482</v>
      </c>
      <c r="P26" s="258">
        <v>16463.035</v>
      </c>
      <c r="Q26" s="22" t="s">
        <v>777</v>
      </c>
      <c r="R26" s="258">
        <v>16463.035</v>
      </c>
      <c r="S26" s="270" t="s">
        <v>778</v>
      </c>
      <c r="T26" s="270" t="s">
        <v>705</v>
      </c>
      <c r="U26" s="270">
        <v>71</v>
      </c>
      <c r="V26" s="270">
        <v>10</v>
      </c>
      <c r="W26" s="270" t="s">
        <v>709</v>
      </c>
      <c r="X26" s="271">
        <v>16400</v>
      </c>
      <c r="Y26" s="270"/>
      <c r="Z26" s="270">
        <v>1</v>
      </c>
      <c r="AA26" s="271">
        <v>16190</v>
      </c>
      <c r="AB26" s="271">
        <f>AA26</f>
        <v>16190</v>
      </c>
      <c r="AC26" s="270" t="s">
        <v>709</v>
      </c>
      <c r="AD26" s="263">
        <v>19104.2</v>
      </c>
      <c r="AE26" s="263">
        <v>0</v>
      </c>
      <c r="AF26" s="270">
        <v>392747</v>
      </c>
      <c r="AG26" s="270" t="s">
        <v>710</v>
      </c>
      <c r="AH26" s="272">
        <v>41835</v>
      </c>
      <c r="AI26" s="272">
        <v>41835</v>
      </c>
      <c r="AJ26" s="272">
        <v>41859</v>
      </c>
      <c r="AK26" s="272">
        <v>41871</v>
      </c>
      <c r="AL26" s="22">
        <v>0</v>
      </c>
      <c r="AM26" s="22">
        <v>0</v>
      </c>
      <c r="AN26" s="22">
        <v>0</v>
      </c>
      <c r="AO26" s="22">
        <v>0</v>
      </c>
      <c r="AP26" s="22">
        <v>0</v>
      </c>
      <c r="AQ26" s="248" t="s">
        <v>624</v>
      </c>
      <c r="AR26" s="21" t="s">
        <v>588</v>
      </c>
      <c r="AS26" s="229" t="s">
        <v>649</v>
      </c>
      <c r="AT26" s="21" t="s">
        <v>686</v>
      </c>
      <c r="AU26" s="20" t="s">
        <v>591</v>
      </c>
      <c r="AV26" s="20" t="s">
        <v>591</v>
      </c>
    </row>
    <row r="27" spans="1:48" s="19" customFormat="1" ht="41.25" customHeight="1" x14ac:dyDescent="0.2">
      <c r="A27" s="22"/>
      <c r="B27" s="20"/>
      <c r="C27" s="20"/>
      <c r="D27" s="22"/>
      <c r="E27" s="22"/>
      <c r="F27" s="22"/>
      <c r="G27" s="229"/>
      <c r="H27" s="22"/>
      <c r="I27" s="22"/>
      <c r="J27" s="229"/>
      <c r="K27" s="22"/>
      <c r="L27" s="22"/>
      <c r="M27" s="20"/>
      <c r="N27" s="229"/>
      <c r="O27" s="229"/>
      <c r="P27" s="258"/>
      <c r="Q27" s="22"/>
      <c r="R27" s="258"/>
      <c r="S27" s="270"/>
      <c r="T27" s="270"/>
      <c r="U27" s="270"/>
      <c r="V27" s="270"/>
      <c r="W27" s="270" t="s">
        <v>779</v>
      </c>
      <c r="X27" s="271">
        <v>13494.10088</v>
      </c>
      <c r="Y27" s="270" t="s">
        <v>779</v>
      </c>
      <c r="Z27" s="270"/>
      <c r="AA27" s="271"/>
      <c r="AB27" s="271"/>
      <c r="AC27" s="23"/>
      <c r="AD27" s="248"/>
      <c r="AE27" s="248"/>
      <c r="AF27" s="22"/>
      <c r="AG27" s="22"/>
      <c r="AH27" s="22"/>
      <c r="AI27" s="22"/>
      <c r="AJ27" s="22"/>
      <c r="AK27" s="22"/>
      <c r="AL27" s="22"/>
      <c r="AM27" s="22"/>
      <c r="AN27" s="22"/>
      <c r="AO27" s="22"/>
      <c r="AP27" s="22"/>
      <c r="AQ27" s="248"/>
      <c r="AR27" s="21"/>
      <c r="AS27" s="229"/>
      <c r="AT27" s="21"/>
      <c r="AU27" s="20"/>
      <c r="AV27" s="20"/>
    </row>
    <row r="28" spans="1:48" s="19" customFormat="1" ht="41.25" customHeight="1" x14ac:dyDescent="0.2">
      <c r="A28" s="22"/>
      <c r="B28" s="20"/>
      <c r="C28" s="20"/>
      <c r="D28" s="22"/>
      <c r="E28" s="22"/>
      <c r="F28" s="22"/>
      <c r="G28" s="229"/>
      <c r="H28" s="22"/>
      <c r="I28" s="22"/>
      <c r="J28" s="229"/>
      <c r="K28" s="22"/>
      <c r="L28" s="22"/>
      <c r="M28" s="20"/>
      <c r="N28" s="229"/>
      <c r="O28" s="229"/>
      <c r="P28" s="258"/>
      <c r="Q28" s="22"/>
      <c r="R28" s="258"/>
      <c r="S28" s="270"/>
      <c r="T28" s="270"/>
      <c r="U28" s="270"/>
      <c r="V28" s="270"/>
      <c r="W28" s="270" t="s">
        <v>780</v>
      </c>
      <c r="X28" s="271">
        <v>13956.085999999999</v>
      </c>
      <c r="Y28" s="270" t="s">
        <v>780</v>
      </c>
      <c r="Z28" s="270"/>
      <c r="AA28" s="271"/>
      <c r="AB28" s="271"/>
      <c r="AC28" s="23"/>
      <c r="AD28" s="248"/>
      <c r="AE28" s="248"/>
      <c r="AF28" s="22"/>
      <c r="AG28" s="22"/>
      <c r="AH28" s="22"/>
      <c r="AI28" s="22"/>
      <c r="AJ28" s="22"/>
      <c r="AK28" s="22"/>
      <c r="AL28" s="22"/>
      <c r="AM28" s="22"/>
      <c r="AN28" s="22"/>
      <c r="AO28" s="22"/>
      <c r="AP28" s="22"/>
      <c r="AQ28" s="248"/>
      <c r="AR28" s="21"/>
      <c r="AS28" s="229"/>
      <c r="AT28" s="21"/>
      <c r="AU28" s="20"/>
      <c r="AV28" s="20"/>
    </row>
    <row r="29" spans="1:48" s="19" customFormat="1" ht="41.25" customHeight="1" x14ac:dyDescent="0.2">
      <c r="A29" s="22"/>
      <c r="B29" s="20"/>
      <c r="C29" s="20"/>
      <c r="D29" s="22"/>
      <c r="E29" s="22"/>
      <c r="F29" s="22"/>
      <c r="G29" s="229"/>
      <c r="H29" s="22"/>
      <c r="I29" s="22"/>
      <c r="J29" s="229"/>
      <c r="K29" s="22"/>
      <c r="L29" s="22"/>
      <c r="M29" s="20"/>
      <c r="N29" s="229"/>
      <c r="O29" s="229"/>
      <c r="P29" s="258"/>
      <c r="Q29" s="22"/>
      <c r="R29" s="258"/>
      <c r="S29" s="270"/>
      <c r="T29" s="270"/>
      <c r="U29" s="270"/>
      <c r="V29" s="270"/>
      <c r="W29" s="273" t="s">
        <v>781</v>
      </c>
      <c r="X29" s="271">
        <v>14800</v>
      </c>
      <c r="Y29" s="273" t="s">
        <v>781</v>
      </c>
      <c r="Z29" s="270"/>
      <c r="AA29" s="271"/>
      <c r="AB29" s="271"/>
      <c r="AC29" s="23"/>
      <c r="AD29" s="248"/>
      <c r="AE29" s="248"/>
      <c r="AF29" s="22"/>
      <c r="AG29" s="22"/>
      <c r="AH29" s="22"/>
      <c r="AI29" s="22"/>
      <c r="AJ29" s="22"/>
      <c r="AK29" s="22"/>
      <c r="AL29" s="22"/>
      <c r="AM29" s="22"/>
      <c r="AN29" s="22"/>
      <c r="AO29" s="22"/>
      <c r="AP29" s="22"/>
      <c r="AQ29" s="248"/>
      <c r="AR29" s="21"/>
      <c r="AS29" s="229"/>
      <c r="AT29" s="21"/>
      <c r="AU29" s="20"/>
      <c r="AV29" s="20"/>
    </row>
    <row r="30" spans="1:48" s="19" customFormat="1" ht="41.25" customHeight="1" x14ac:dyDescent="0.2">
      <c r="A30" s="22"/>
      <c r="B30" s="20"/>
      <c r="C30" s="20"/>
      <c r="D30" s="22"/>
      <c r="E30" s="22"/>
      <c r="F30" s="22"/>
      <c r="G30" s="229"/>
      <c r="H30" s="22"/>
      <c r="I30" s="22"/>
      <c r="J30" s="229"/>
      <c r="K30" s="22"/>
      <c r="L30" s="22"/>
      <c r="M30" s="20"/>
      <c r="N30" s="229"/>
      <c r="O30" s="229"/>
      <c r="P30" s="258"/>
      <c r="Q30" s="22"/>
      <c r="R30" s="258"/>
      <c r="S30" s="270"/>
      <c r="T30" s="270"/>
      <c r="U30" s="270"/>
      <c r="V30" s="270"/>
      <c r="W30" s="270" t="s">
        <v>782</v>
      </c>
      <c r="X30" s="271">
        <v>15978.478999999999</v>
      </c>
      <c r="Y30" s="270" t="s">
        <v>782</v>
      </c>
      <c r="Z30" s="270"/>
      <c r="AA30" s="271"/>
      <c r="AB30" s="271"/>
      <c r="AC30" s="23"/>
      <c r="AD30" s="248"/>
      <c r="AE30" s="248"/>
      <c r="AF30" s="22"/>
      <c r="AG30" s="22"/>
      <c r="AH30" s="22"/>
      <c r="AI30" s="22"/>
      <c r="AJ30" s="22"/>
      <c r="AK30" s="22"/>
      <c r="AL30" s="22"/>
      <c r="AM30" s="22"/>
      <c r="AN30" s="22"/>
      <c r="AO30" s="22"/>
      <c r="AP30" s="22"/>
      <c r="AQ30" s="248"/>
      <c r="AR30" s="21"/>
      <c r="AS30" s="229"/>
      <c r="AT30" s="21"/>
      <c r="AU30" s="20"/>
      <c r="AV30" s="20"/>
    </row>
    <row r="31" spans="1:48" s="19" customFormat="1" ht="41.25" customHeight="1" x14ac:dyDescent="0.2">
      <c r="A31" s="22"/>
      <c r="B31" s="20"/>
      <c r="C31" s="20"/>
      <c r="D31" s="22"/>
      <c r="E31" s="22"/>
      <c r="F31" s="22"/>
      <c r="G31" s="229"/>
      <c r="H31" s="22"/>
      <c r="I31" s="22"/>
      <c r="J31" s="229"/>
      <c r="K31" s="22"/>
      <c r="L31" s="22"/>
      <c r="M31" s="20"/>
      <c r="N31" s="229"/>
      <c r="O31" s="229"/>
      <c r="P31" s="258"/>
      <c r="Q31" s="22"/>
      <c r="R31" s="258"/>
      <c r="S31" s="270"/>
      <c r="T31" s="270"/>
      <c r="U31" s="270"/>
      <c r="V31" s="270"/>
      <c r="W31" s="270" t="s">
        <v>783</v>
      </c>
      <c r="X31" s="271">
        <v>16098.748</v>
      </c>
      <c r="Y31" s="270" t="s">
        <v>783</v>
      </c>
      <c r="Z31" s="270"/>
      <c r="AA31" s="271"/>
      <c r="AB31" s="271"/>
      <c r="AC31" s="23"/>
      <c r="AD31" s="248"/>
      <c r="AE31" s="248"/>
      <c r="AF31" s="22"/>
      <c r="AG31" s="22"/>
      <c r="AH31" s="22"/>
      <c r="AI31" s="22"/>
      <c r="AJ31" s="22"/>
      <c r="AK31" s="22"/>
      <c r="AL31" s="22"/>
      <c r="AM31" s="22"/>
      <c r="AN31" s="22"/>
      <c r="AO31" s="22"/>
      <c r="AP31" s="22"/>
      <c r="AQ31" s="248"/>
      <c r="AR31" s="21"/>
      <c r="AS31" s="229"/>
      <c r="AT31" s="21"/>
      <c r="AU31" s="20"/>
      <c r="AV31" s="20"/>
    </row>
    <row r="32" spans="1:48" s="19" customFormat="1" ht="41.25" customHeight="1" x14ac:dyDescent="0.2">
      <c r="A32" s="22"/>
      <c r="B32" s="20"/>
      <c r="C32" s="20"/>
      <c r="D32" s="22"/>
      <c r="E32" s="22"/>
      <c r="F32" s="22"/>
      <c r="G32" s="229"/>
      <c r="H32" s="22"/>
      <c r="I32" s="22"/>
      <c r="J32" s="229"/>
      <c r="K32" s="22"/>
      <c r="L32" s="22"/>
      <c r="M32" s="20"/>
      <c r="N32" s="229"/>
      <c r="O32" s="229"/>
      <c r="P32" s="258"/>
      <c r="Q32" s="22"/>
      <c r="R32" s="258"/>
      <c r="S32" s="270"/>
      <c r="T32" s="270"/>
      <c r="U32" s="270"/>
      <c r="V32" s="270"/>
      <c r="W32" s="270" t="s">
        <v>784</v>
      </c>
      <c r="X32" s="271">
        <v>16350.34</v>
      </c>
      <c r="Y32" s="270" t="s">
        <v>784</v>
      </c>
      <c r="Z32" s="270"/>
      <c r="AA32" s="271"/>
      <c r="AB32" s="271"/>
      <c r="AC32" s="23"/>
      <c r="AD32" s="248"/>
      <c r="AE32" s="248"/>
      <c r="AF32" s="22"/>
      <c r="AG32" s="22"/>
      <c r="AH32" s="22"/>
      <c r="AI32" s="22"/>
      <c r="AJ32" s="22"/>
      <c r="AK32" s="22"/>
      <c r="AL32" s="22"/>
      <c r="AM32" s="22"/>
      <c r="AN32" s="22"/>
      <c r="AO32" s="22"/>
      <c r="AP32" s="22"/>
      <c r="AQ32" s="248"/>
      <c r="AR32" s="21"/>
      <c r="AS32" s="229"/>
      <c r="AT32" s="21"/>
      <c r="AU32" s="20"/>
      <c r="AV32" s="20"/>
    </row>
    <row r="33" spans="1:48" s="19" customFormat="1" ht="41.25" customHeight="1" x14ac:dyDescent="0.2">
      <c r="A33" s="22"/>
      <c r="B33" s="20"/>
      <c r="C33" s="20"/>
      <c r="D33" s="22"/>
      <c r="E33" s="22"/>
      <c r="F33" s="22"/>
      <c r="G33" s="229"/>
      <c r="H33" s="22"/>
      <c r="I33" s="22"/>
      <c r="J33" s="229"/>
      <c r="K33" s="22"/>
      <c r="L33" s="22"/>
      <c r="M33" s="20"/>
      <c r="N33" s="229"/>
      <c r="O33" s="229"/>
      <c r="P33" s="258"/>
      <c r="Q33" s="22"/>
      <c r="R33" s="258"/>
      <c r="S33" s="270"/>
      <c r="T33" s="270"/>
      <c r="U33" s="270"/>
      <c r="V33" s="270"/>
      <c r="W33" s="270" t="s">
        <v>785</v>
      </c>
      <c r="X33" s="271">
        <v>16421.560000000001</v>
      </c>
      <c r="Y33" s="270"/>
      <c r="Z33" s="270"/>
      <c r="AA33" s="271">
        <v>16421.560000000001</v>
      </c>
      <c r="AB33" s="271"/>
      <c r="AC33" s="23"/>
      <c r="AD33" s="248"/>
      <c r="AE33" s="248"/>
      <c r="AF33" s="22"/>
      <c r="AG33" s="22"/>
      <c r="AH33" s="22"/>
      <c r="AI33" s="22"/>
      <c r="AJ33" s="22"/>
      <c r="AK33" s="22"/>
      <c r="AL33" s="22"/>
      <c r="AM33" s="22"/>
      <c r="AN33" s="22"/>
      <c r="AO33" s="22"/>
      <c r="AP33" s="22"/>
      <c r="AQ33" s="248"/>
      <c r="AR33" s="21"/>
      <c r="AS33" s="229"/>
      <c r="AT33" s="21"/>
      <c r="AU33" s="20"/>
      <c r="AV33" s="20"/>
    </row>
    <row r="34" spans="1:48" s="19" customFormat="1" ht="41.25" customHeight="1" x14ac:dyDescent="0.2">
      <c r="A34" s="22"/>
      <c r="B34" s="20"/>
      <c r="C34" s="20"/>
      <c r="D34" s="22"/>
      <c r="E34" s="22"/>
      <c r="F34" s="22"/>
      <c r="G34" s="229"/>
      <c r="H34" s="22"/>
      <c r="I34" s="22"/>
      <c r="J34" s="229"/>
      <c r="K34" s="22"/>
      <c r="L34" s="22"/>
      <c r="M34" s="20"/>
      <c r="N34" s="229"/>
      <c r="O34" s="229"/>
      <c r="P34" s="258"/>
      <c r="Q34" s="22"/>
      <c r="R34" s="258"/>
      <c r="S34" s="270"/>
      <c r="T34" s="270"/>
      <c r="U34" s="270"/>
      <c r="V34" s="270"/>
      <c r="W34" s="270" t="s">
        <v>786</v>
      </c>
      <c r="X34" s="271">
        <v>16463.035</v>
      </c>
      <c r="Y34" s="270" t="s">
        <v>786</v>
      </c>
      <c r="Z34" s="270"/>
      <c r="AA34" s="271"/>
      <c r="AB34" s="271"/>
      <c r="AC34" s="23"/>
      <c r="AD34" s="248"/>
      <c r="AE34" s="248"/>
      <c r="AF34" s="22"/>
      <c r="AG34" s="22"/>
      <c r="AH34" s="22"/>
      <c r="AI34" s="22"/>
      <c r="AJ34" s="22"/>
      <c r="AK34" s="22"/>
      <c r="AL34" s="22"/>
      <c r="AM34" s="22"/>
      <c r="AN34" s="22"/>
      <c r="AO34" s="22"/>
      <c r="AP34" s="22"/>
      <c r="AQ34" s="248"/>
      <c r="AR34" s="21"/>
      <c r="AS34" s="229"/>
      <c r="AT34" s="21"/>
      <c r="AU34" s="20"/>
      <c r="AV34" s="20"/>
    </row>
    <row r="35" spans="1:48" s="19" customFormat="1" ht="41.25" customHeight="1" x14ac:dyDescent="0.2">
      <c r="A35" s="22"/>
      <c r="B35" s="20"/>
      <c r="C35" s="20"/>
      <c r="D35" s="22"/>
      <c r="E35" s="22"/>
      <c r="F35" s="22"/>
      <c r="G35" s="229"/>
      <c r="H35" s="22"/>
      <c r="I35" s="22"/>
      <c r="J35" s="229"/>
      <c r="K35" s="22"/>
      <c r="L35" s="22"/>
      <c r="M35" s="20"/>
      <c r="N35" s="229"/>
      <c r="O35" s="229"/>
      <c r="P35" s="258"/>
      <c r="Q35" s="22"/>
      <c r="R35" s="258"/>
      <c r="S35" s="270"/>
      <c r="T35" s="270"/>
      <c r="U35" s="270"/>
      <c r="V35" s="270"/>
      <c r="W35" s="270" t="s">
        <v>787</v>
      </c>
      <c r="X35" s="271">
        <v>16463.035</v>
      </c>
      <c r="Y35" s="270" t="s">
        <v>787</v>
      </c>
      <c r="Z35" s="270"/>
      <c r="AA35" s="271"/>
      <c r="AB35" s="271"/>
      <c r="AC35" s="23"/>
      <c r="AD35" s="248"/>
      <c r="AE35" s="248"/>
      <c r="AF35" s="22"/>
      <c r="AG35" s="22"/>
      <c r="AH35" s="22"/>
      <c r="AI35" s="22"/>
      <c r="AJ35" s="22"/>
      <c r="AK35" s="22"/>
      <c r="AL35" s="22"/>
      <c r="AM35" s="22"/>
      <c r="AN35" s="22"/>
      <c r="AO35" s="22"/>
      <c r="AP35" s="22"/>
      <c r="AQ35" s="248"/>
      <c r="AR35" s="21"/>
      <c r="AS35" s="229"/>
      <c r="AT35" s="21"/>
      <c r="AU35" s="20"/>
      <c r="AV35" s="20"/>
    </row>
    <row r="36" spans="1:48" ht="33" customHeight="1" x14ac:dyDescent="0.25">
      <c r="A36" s="22">
        <f>A26+1</f>
        <v>2</v>
      </c>
      <c r="B36" s="20" t="s">
        <v>482</v>
      </c>
      <c r="C36" s="20" t="s">
        <v>65</v>
      </c>
      <c r="D36" s="22">
        <v>2016</v>
      </c>
      <c r="E36" s="22">
        <v>1</v>
      </c>
      <c r="F36" s="22">
        <v>0</v>
      </c>
      <c r="G36" s="229" t="s">
        <v>521</v>
      </c>
      <c r="H36" s="22">
        <v>0</v>
      </c>
      <c r="I36" s="22">
        <v>0</v>
      </c>
      <c r="J36" s="229" t="s">
        <v>524</v>
      </c>
      <c r="K36" s="22">
        <v>0</v>
      </c>
      <c r="L36" s="22">
        <v>0</v>
      </c>
      <c r="M36" s="248" t="s">
        <v>168</v>
      </c>
      <c r="N36" s="229" t="s">
        <v>599</v>
      </c>
      <c r="O36" s="229" t="s">
        <v>482</v>
      </c>
      <c r="P36" s="22">
        <v>0</v>
      </c>
      <c r="Q36" s="22">
        <v>0</v>
      </c>
      <c r="R36" s="22">
        <v>0</v>
      </c>
      <c r="S36" s="22">
        <v>0</v>
      </c>
      <c r="T36" s="22">
        <v>0</v>
      </c>
      <c r="U36" s="22">
        <v>0</v>
      </c>
      <c r="V36" s="22">
        <v>0</v>
      </c>
      <c r="W36" s="270">
        <v>0</v>
      </c>
      <c r="X36" s="271">
        <v>0</v>
      </c>
      <c r="Y36" s="270">
        <v>0</v>
      </c>
      <c r="Z36" s="268"/>
      <c r="AA36" s="269"/>
      <c r="AB36" s="269"/>
      <c r="AC36" s="23" t="s">
        <v>594</v>
      </c>
      <c r="AD36" s="248">
        <v>3830.28</v>
      </c>
      <c r="AE36" s="248">
        <v>0</v>
      </c>
      <c r="AF36" s="22">
        <v>0</v>
      </c>
      <c r="AG36" s="22">
        <v>0</v>
      </c>
      <c r="AH36" s="22">
        <v>0</v>
      </c>
      <c r="AI36" s="22">
        <v>0</v>
      </c>
      <c r="AJ36" s="22">
        <v>0</v>
      </c>
      <c r="AK36" s="22">
        <v>0</v>
      </c>
      <c r="AL36" s="22">
        <v>0</v>
      </c>
      <c r="AM36" s="22">
        <v>0</v>
      </c>
      <c r="AN36" s="22">
        <v>0</v>
      </c>
      <c r="AO36" s="22">
        <v>0</v>
      </c>
      <c r="AP36" s="22">
        <v>0</v>
      </c>
      <c r="AQ36" s="248" t="s">
        <v>625</v>
      </c>
      <c r="AR36" s="21" t="s">
        <v>588</v>
      </c>
      <c r="AS36" s="229" t="s">
        <v>651</v>
      </c>
      <c r="AT36" s="248" t="s">
        <v>673</v>
      </c>
      <c r="AU36" s="20" t="s">
        <v>591</v>
      </c>
      <c r="AV36" s="20" t="s">
        <v>591</v>
      </c>
    </row>
    <row r="37" spans="1:48" s="19" customFormat="1" ht="33" customHeight="1" x14ac:dyDescent="0.2">
      <c r="A37" s="22">
        <f t="shared" ref="A37:A120" si="39">A36+1</f>
        <v>3</v>
      </c>
      <c r="B37" s="20" t="s">
        <v>482</v>
      </c>
      <c r="C37" s="20" t="s">
        <v>65</v>
      </c>
      <c r="D37" s="22">
        <v>2016</v>
      </c>
      <c r="E37" s="22">
        <v>1</v>
      </c>
      <c r="F37" s="22">
        <v>0</v>
      </c>
      <c r="G37" s="229" t="s">
        <v>521</v>
      </c>
      <c r="H37" s="22">
        <v>0</v>
      </c>
      <c r="I37" s="22">
        <v>0</v>
      </c>
      <c r="J37" s="229" t="s">
        <v>524</v>
      </c>
      <c r="K37" s="22">
        <v>0</v>
      </c>
      <c r="L37" s="22">
        <v>0</v>
      </c>
      <c r="M37" s="248" t="s">
        <v>168</v>
      </c>
      <c r="N37" s="229" t="s">
        <v>600</v>
      </c>
      <c r="O37" s="229" t="s">
        <v>482</v>
      </c>
      <c r="P37" s="258">
        <v>6145.8959999999997</v>
      </c>
      <c r="Q37" s="22" t="s">
        <v>650</v>
      </c>
      <c r="R37" s="258">
        <v>6145.8959999999997</v>
      </c>
      <c r="S37" s="259" t="s">
        <v>778</v>
      </c>
      <c r="T37" s="259" t="s">
        <v>788</v>
      </c>
      <c r="U37" s="259">
        <v>7</v>
      </c>
      <c r="V37" s="259">
        <v>2</v>
      </c>
      <c r="W37" s="259" t="s">
        <v>789</v>
      </c>
      <c r="X37" s="258">
        <v>6115</v>
      </c>
      <c r="Y37" s="22">
        <v>0</v>
      </c>
      <c r="Z37" s="22">
        <v>0</v>
      </c>
      <c r="AA37" s="22">
        <v>0</v>
      </c>
      <c r="AB37" s="258">
        <v>6115</v>
      </c>
      <c r="AC37" s="259" t="s">
        <v>789</v>
      </c>
      <c r="AD37" s="263">
        <v>7215.7</v>
      </c>
      <c r="AE37" s="263">
        <v>5479.7</v>
      </c>
      <c r="AF37" s="270">
        <v>435388</v>
      </c>
      <c r="AG37" s="270" t="s">
        <v>710</v>
      </c>
      <c r="AH37" s="272">
        <v>41956</v>
      </c>
      <c r="AI37" s="272">
        <v>41956</v>
      </c>
      <c r="AJ37" s="272">
        <v>41974</v>
      </c>
      <c r="AK37" s="272">
        <v>42004</v>
      </c>
      <c r="AL37" s="22">
        <v>0</v>
      </c>
      <c r="AM37" s="22">
        <v>0</v>
      </c>
      <c r="AN37" s="22">
        <v>0</v>
      </c>
      <c r="AO37" s="22">
        <v>0</v>
      </c>
      <c r="AP37" s="22">
        <v>0</v>
      </c>
      <c r="AQ37" s="248" t="s">
        <v>625</v>
      </c>
      <c r="AR37" s="21" t="s">
        <v>588</v>
      </c>
      <c r="AS37" s="229" t="s">
        <v>652</v>
      </c>
      <c r="AT37" s="248" t="s">
        <v>673</v>
      </c>
      <c r="AU37" s="20" t="s">
        <v>591</v>
      </c>
      <c r="AV37" s="20" t="s">
        <v>591</v>
      </c>
    </row>
    <row r="38" spans="1:48" s="19" customFormat="1" ht="33" customHeight="1" x14ac:dyDescent="0.2">
      <c r="A38" s="22"/>
      <c r="B38" s="20"/>
      <c r="C38" s="20"/>
      <c r="D38" s="22"/>
      <c r="E38" s="22"/>
      <c r="F38" s="22"/>
      <c r="G38" s="229"/>
      <c r="H38" s="22"/>
      <c r="I38" s="22"/>
      <c r="J38" s="229"/>
      <c r="K38" s="22"/>
      <c r="L38" s="22"/>
      <c r="M38" s="248"/>
      <c r="N38" s="229"/>
      <c r="O38" s="229"/>
      <c r="P38" s="258"/>
      <c r="Q38" s="22"/>
      <c r="R38" s="258"/>
      <c r="S38" s="259"/>
      <c r="T38" s="259"/>
      <c r="U38" s="259"/>
      <c r="V38" s="259"/>
      <c r="W38" s="259" t="s">
        <v>709</v>
      </c>
      <c r="X38" s="258">
        <v>6145</v>
      </c>
      <c r="Y38" s="22"/>
      <c r="Z38" s="22"/>
      <c r="AA38" s="22"/>
      <c r="AB38" s="22"/>
      <c r="AC38" s="23"/>
      <c r="AD38" s="248"/>
      <c r="AE38" s="248"/>
      <c r="AF38" s="22"/>
      <c r="AG38" s="22"/>
      <c r="AH38" s="22"/>
      <c r="AI38" s="22"/>
      <c r="AJ38" s="22"/>
      <c r="AK38" s="22"/>
      <c r="AL38" s="22"/>
      <c r="AM38" s="22"/>
      <c r="AN38" s="22"/>
      <c r="AO38" s="22"/>
      <c r="AP38" s="22"/>
      <c r="AQ38" s="248"/>
      <c r="AR38" s="21"/>
      <c r="AS38" s="229"/>
      <c r="AT38" s="248"/>
      <c r="AU38" s="20"/>
      <c r="AV38" s="20"/>
    </row>
    <row r="39" spans="1:48" s="19" customFormat="1" ht="33" customHeight="1" x14ac:dyDescent="0.2">
      <c r="A39" s="22">
        <f>A37+1</f>
        <v>4</v>
      </c>
      <c r="B39" s="20" t="s">
        <v>482</v>
      </c>
      <c r="C39" s="20" t="s">
        <v>65</v>
      </c>
      <c r="D39" s="22">
        <v>2016</v>
      </c>
      <c r="E39" s="22">
        <v>1</v>
      </c>
      <c r="F39" s="22">
        <v>0</v>
      </c>
      <c r="G39" s="229" t="s">
        <v>521</v>
      </c>
      <c r="H39" s="22">
        <v>0</v>
      </c>
      <c r="I39" s="22">
        <v>0</v>
      </c>
      <c r="J39" s="229" t="s">
        <v>524</v>
      </c>
      <c r="K39" s="22">
        <v>0</v>
      </c>
      <c r="L39" s="22">
        <v>0</v>
      </c>
      <c r="M39" s="248" t="s">
        <v>168</v>
      </c>
      <c r="N39" s="229" t="s">
        <v>704</v>
      </c>
      <c r="O39" s="229" t="s">
        <v>482</v>
      </c>
      <c r="P39" s="258">
        <v>5207.192</v>
      </c>
      <c r="Q39" s="22" t="s">
        <v>650</v>
      </c>
      <c r="R39" s="258">
        <v>5207.192</v>
      </c>
      <c r="S39" s="259" t="s">
        <v>705</v>
      </c>
      <c r="T39" s="259" t="s">
        <v>706</v>
      </c>
      <c r="U39" s="259">
        <v>40</v>
      </c>
      <c r="V39" s="259">
        <v>3</v>
      </c>
      <c r="W39" s="259" t="s">
        <v>707</v>
      </c>
      <c r="X39" s="258">
        <v>4597.1400000000003</v>
      </c>
      <c r="Y39" s="22">
        <v>0</v>
      </c>
      <c r="Z39" s="259">
        <v>1</v>
      </c>
      <c r="AA39" s="258">
        <v>4597.1400000000003</v>
      </c>
      <c r="AB39" s="258">
        <f>AA39</f>
        <v>4597.1400000000003</v>
      </c>
      <c r="AC39" s="259" t="s">
        <v>707</v>
      </c>
      <c r="AD39" s="248">
        <v>5424.6260000000002</v>
      </c>
      <c r="AE39" s="248">
        <v>5424.6260000000002</v>
      </c>
      <c r="AF39" s="259">
        <v>434646</v>
      </c>
      <c r="AG39" s="259" t="s">
        <v>710</v>
      </c>
      <c r="AH39" s="260">
        <v>41955</v>
      </c>
      <c r="AI39" s="260">
        <v>41955</v>
      </c>
      <c r="AJ39" s="260">
        <v>41974</v>
      </c>
      <c r="AK39" s="260">
        <v>42027</v>
      </c>
      <c r="AL39" s="22">
        <v>0</v>
      </c>
      <c r="AM39" s="22">
        <v>0</v>
      </c>
      <c r="AN39" s="22">
        <v>0</v>
      </c>
      <c r="AO39" s="22">
        <v>0</v>
      </c>
      <c r="AP39" s="22">
        <v>0</v>
      </c>
      <c r="AQ39" s="248" t="s">
        <v>626</v>
      </c>
      <c r="AR39" s="21" t="s">
        <v>588</v>
      </c>
      <c r="AS39" s="229" t="s">
        <v>653</v>
      </c>
      <c r="AT39" s="248" t="s">
        <v>673</v>
      </c>
      <c r="AU39" s="20" t="s">
        <v>591</v>
      </c>
      <c r="AV39" s="20" t="s">
        <v>591</v>
      </c>
    </row>
    <row r="40" spans="1:48" s="19" customFormat="1" ht="33" customHeight="1" x14ac:dyDescent="0.2">
      <c r="A40" s="22"/>
      <c r="B40" s="20"/>
      <c r="C40" s="20"/>
      <c r="D40" s="22"/>
      <c r="E40" s="22"/>
      <c r="F40" s="22"/>
      <c r="G40" s="229"/>
      <c r="H40" s="22"/>
      <c r="I40" s="22"/>
      <c r="J40" s="229"/>
      <c r="K40" s="22"/>
      <c r="L40" s="22"/>
      <c r="M40" s="248"/>
      <c r="N40" s="229"/>
      <c r="O40" s="229"/>
      <c r="P40" s="258"/>
      <c r="Q40" s="22"/>
      <c r="R40" s="258"/>
      <c r="S40" s="259"/>
      <c r="T40" s="259"/>
      <c r="U40" s="259"/>
      <c r="V40" s="259"/>
      <c r="W40" s="259" t="s">
        <v>708</v>
      </c>
      <c r="X40" s="258">
        <v>5200</v>
      </c>
      <c r="Y40" s="22"/>
      <c r="Z40" s="259"/>
      <c r="AA40" s="258">
        <v>5200</v>
      </c>
      <c r="AB40" s="258"/>
      <c r="AC40" s="23"/>
      <c r="AD40" s="248"/>
      <c r="AE40" s="248"/>
      <c r="AF40" s="22"/>
      <c r="AG40" s="22"/>
      <c r="AH40" s="22"/>
      <c r="AI40" s="22"/>
      <c r="AJ40" s="22"/>
      <c r="AK40" s="22"/>
      <c r="AL40" s="22"/>
      <c r="AM40" s="22"/>
      <c r="AN40" s="22"/>
      <c r="AO40" s="22"/>
      <c r="AP40" s="22"/>
      <c r="AQ40" s="248"/>
      <c r="AR40" s="21"/>
      <c r="AS40" s="229"/>
      <c r="AT40" s="248"/>
      <c r="AU40" s="20"/>
      <c r="AV40" s="20"/>
    </row>
    <row r="41" spans="1:48" s="19" customFormat="1" ht="33" customHeight="1" x14ac:dyDescent="0.2">
      <c r="A41" s="22"/>
      <c r="B41" s="20"/>
      <c r="C41" s="20"/>
      <c r="D41" s="22"/>
      <c r="E41" s="22"/>
      <c r="F41" s="22"/>
      <c r="G41" s="229"/>
      <c r="H41" s="22"/>
      <c r="I41" s="22"/>
      <c r="J41" s="229"/>
      <c r="K41" s="22"/>
      <c r="L41" s="22"/>
      <c r="M41" s="248"/>
      <c r="N41" s="229"/>
      <c r="O41" s="229"/>
      <c r="P41" s="258"/>
      <c r="Q41" s="22"/>
      <c r="R41" s="258"/>
      <c r="S41" s="259"/>
      <c r="T41" s="259"/>
      <c r="U41" s="259"/>
      <c r="V41" s="259"/>
      <c r="W41" s="259" t="s">
        <v>709</v>
      </c>
      <c r="X41" s="258">
        <v>5207</v>
      </c>
      <c r="Y41" s="22"/>
      <c r="Z41" s="22"/>
      <c r="AA41" s="22"/>
      <c r="AB41" s="22"/>
      <c r="AC41" s="23"/>
      <c r="AD41" s="248"/>
      <c r="AE41" s="248"/>
      <c r="AF41" s="22"/>
      <c r="AG41" s="22"/>
      <c r="AH41" s="22"/>
      <c r="AI41" s="22"/>
      <c r="AJ41" s="22"/>
      <c r="AK41" s="22"/>
      <c r="AL41" s="22"/>
      <c r="AM41" s="22"/>
      <c r="AN41" s="22"/>
      <c r="AO41" s="22"/>
      <c r="AP41" s="22"/>
      <c r="AQ41" s="248"/>
      <c r="AR41" s="21"/>
      <c r="AS41" s="229"/>
      <c r="AT41" s="248"/>
      <c r="AU41" s="20"/>
      <c r="AV41" s="20"/>
    </row>
    <row r="42" spans="1:48" s="19" customFormat="1" ht="33" customHeight="1" x14ac:dyDescent="0.2">
      <c r="A42" s="22">
        <f>A39+1</f>
        <v>5</v>
      </c>
      <c r="B42" s="20" t="s">
        <v>482</v>
      </c>
      <c r="C42" s="20" t="s">
        <v>65</v>
      </c>
      <c r="D42" s="22">
        <v>2016</v>
      </c>
      <c r="E42" s="22">
        <v>1</v>
      </c>
      <c r="F42" s="22">
        <v>0</v>
      </c>
      <c r="G42" s="229" t="s">
        <v>521</v>
      </c>
      <c r="H42" s="22">
        <v>0</v>
      </c>
      <c r="I42" s="22">
        <v>0</v>
      </c>
      <c r="J42" s="229" t="s">
        <v>524</v>
      </c>
      <c r="K42" s="22">
        <v>0</v>
      </c>
      <c r="L42" s="22">
        <v>0</v>
      </c>
      <c r="M42" s="248" t="s">
        <v>168</v>
      </c>
      <c r="N42" s="229" t="s">
        <v>601</v>
      </c>
      <c r="O42" s="229" t="s">
        <v>482</v>
      </c>
      <c r="P42" s="258">
        <v>714.37199999999996</v>
      </c>
      <c r="Q42" s="22" t="s">
        <v>650</v>
      </c>
      <c r="R42" s="258">
        <v>714.37199999999996</v>
      </c>
      <c r="S42" s="259" t="s">
        <v>733</v>
      </c>
      <c r="T42" s="259" t="s">
        <v>733</v>
      </c>
      <c r="U42" s="259">
        <v>6</v>
      </c>
      <c r="V42" s="259">
        <v>2</v>
      </c>
      <c r="W42" s="259" t="s">
        <v>734</v>
      </c>
      <c r="X42" s="258">
        <v>337</v>
      </c>
      <c r="Y42" s="22">
        <v>0</v>
      </c>
      <c r="Z42" s="22">
        <v>0</v>
      </c>
      <c r="AA42" s="22">
        <v>0</v>
      </c>
      <c r="AB42" s="258">
        <v>337</v>
      </c>
      <c r="AC42" s="259" t="s">
        <v>734</v>
      </c>
      <c r="AD42" s="248">
        <v>397.66</v>
      </c>
      <c r="AE42" s="248">
        <v>397.66</v>
      </c>
      <c r="AF42" s="259">
        <v>469211</v>
      </c>
      <c r="AG42" s="259" t="s">
        <v>710</v>
      </c>
      <c r="AH42" s="260">
        <v>42039</v>
      </c>
      <c r="AI42" s="260">
        <v>42039</v>
      </c>
      <c r="AJ42" s="260">
        <v>42055</v>
      </c>
      <c r="AK42" s="260">
        <v>42083</v>
      </c>
      <c r="AL42" s="22">
        <v>0</v>
      </c>
      <c r="AM42" s="22">
        <v>0</v>
      </c>
      <c r="AN42" s="22">
        <v>0</v>
      </c>
      <c r="AO42" s="22">
        <v>0</v>
      </c>
      <c r="AP42" s="22">
        <v>0</v>
      </c>
      <c r="AQ42" s="248" t="s">
        <v>627</v>
      </c>
      <c r="AR42" s="21" t="s">
        <v>588</v>
      </c>
      <c r="AS42" s="229" t="s">
        <v>654</v>
      </c>
      <c r="AT42" s="248" t="s">
        <v>673</v>
      </c>
      <c r="AU42" s="20" t="s">
        <v>591</v>
      </c>
      <c r="AV42" s="20" t="s">
        <v>591</v>
      </c>
    </row>
    <row r="43" spans="1:48" s="19" customFormat="1" ht="33" customHeight="1" x14ac:dyDescent="0.2">
      <c r="A43" s="22"/>
      <c r="B43" s="20"/>
      <c r="C43" s="20"/>
      <c r="D43" s="22"/>
      <c r="E43" s="22"/>
      <c r="F43" s="22"/>
      <c r="G43" s="229"/>
      <c r="H43" s="22"/>
      <c r="I43" s="22"/>
      <c r="J43" s="229"/>
      <c r="K43" s="22"/>
      <c r="L43" s="22"/>
      <c r="M43" s="248"/>
      <c r="N43" s="229"/>
      <c r="O43" s="229"/>
      <c r="P43" s="258"/>
      <c r="Q43" s="22"/>
      <c r="R43" s="258"/>
      <c r="S43" s="259"/>
      <c r="T43" s="259"/>
      <c r="U43" s="259"/>
      <c r="V43" s="259"/>
      <c r="W43" s="259" t="s">
        <v>735</v>
      </c>
      <c r="X43" s="258">
        <v>342.125</v>
      </c>
      <c r="Y43" s="22"/>
      <c r="Z43" s="22"/>
      <c r="AA43" s="22"/>
      <c r="AB43" s="22"/>
      <c r="AC43" s="23"/>
      <c r="AD43" s="248"/>
      <c r="AE43" s="248"/>
      <c r="AF43" s="22"/>
      <c r="AG43" s="22"/>
      <c r="AH43" s="22"/>
      <c r="AI43" s="22"/>
      <c r="AJ43" s="22"/>
      <c r="AK43" s="22"/>
      <c r="AL43" s="22"/>
      <c r="AM43" s="22"/>
      <c r="AN43" s="22"/>
      <c r="AO43" s="22"/>
      <c r="AP43" s="22"/>
      <c r="AQ43" s="248"/>
      <c r="AR43" s="21"/>
      <c r="AS43" s="229"/>
      <c r="AT43" s="248"/>
      <c r="AU43" s="20"/>
      <c r="AV43" s="20"/>
    </row>
    <row r="44" spans="1:48" s="19" customFormat="1" ht="33" customHeight="1" x14ac:dyDescent="0.2">
      <c r="A44" s="22">
        <f>A42+1</f>
        <v>6</v>
      </c>
      <c r="B44" s="20" t="s">
        <v>482</v>
      </c>
      <c r="C44" s="20" t="s">
        <v>65</v>
      </c>
      <c r="D44" s="22">
        <v>2016</v>
      </c>
      <c r="E44" s="22">
        <v>1</v>
      </c>
      <c r="F44" s="22">
        <v>0</v>
      </c>
      <c r="G44" s="229" t="s">
        <v>521</v>
      </c>
      <c r="H44" s="22">
        <v>0</v>
      </c>
      <c r="I44" s="22">
        <v>0</v>
      </c>
      <c r="J44" s="229" t="s">
        <v>524</v>
      </c>
      <c r="K44" s="22">
        <v>0</v>
      </c>
      <c r="L44" s="22">
        <v>0</v>
      </c>
      <c r="M44" s="248" t="s">
        <v>168</v>
      </c>
      <c r="N44" s="229" t="s">
        <v>602</v>
      </c>
      <c r="O44" s="229" t="s">
        <v>482</v>
      </c>
      <c r="P44" s="261">
        <v>25180</v>
      </c>
      <c r="Q44" s="261" t="s">
        <v>650</v>
      </c>
      <c r="R44" s="261">
        <v>25180</v>
      </c>
      <c r="S44" s="259" t="s">
        <v>765</v>
      </c>
      <c r="T44" s="259" t="s">
        <v>765</v>
      </c>
      <c r="U44" s="259">
        <v>1</v>
      </c>
      <c r="V44" s="259">
        <v>1</v>
      </c>
      <c r="W44" s="259" t="s">
        <v>766</v>
      </c>
      <c r="X44" s="261">
        <v>25180</v>
      </c>
      <c r="Y44" s="22"/>
      <c r="Z44" s="22"/>
      <c r="AA44" s="22"/>
      <c r="AB44" s="261">
        <v>25180</v>
      </c>
      <c r="AC44" s="259" t="s">
        <v>766</v>
      </c>
      <c r="AD44" s="263">
        <v>29712.400000000001</v>
      </c>
      <c r="AE44" s="263">
        <v>28412.400000000001</v>
      </c>
      <c r="AF44" s="259" t="s">
        <v>767</v>
      </c>
      <c r="AG44" s="259" t="s">
        <v>767</v>
      </c>
      <c r="AH44" s="260">
        <v>42137</v>
      </c>
      <c r="AI44" s="260">
        <v>42137</v>
      </c>
      <c r="AJ44" s="260">
        <v>42137</v>
      </c>
      <c r="AK44" s="260">
        <v>42137</v>
      </c>
      <c r="AL44" s="259" t="s">
        <v>768</v>
      </c>
      <c r="AM44" s="259" t="s">
        <v>769</v>
      </c>
      <c r="AN44" s="260">
        <v>42137</v>
      </c>
      <c r="AO44" s="267" t="s">
        <v>770</v>
      </c>
      <c r="AP44" s="22">
        <v>0</v>
      </c>
      <c r="AQ44" s="248" t="s">
        <v>628</v>
      </c>
      <c r="AR44" s="21" t="s">
        <v>588</v>
      </c>
      <c r="AS44" s="229" t="s">
        <v>655</v>
      </c>
      <c r="AT44" s="248" t="s">
        <v>674</v>
      </c>
      <c r="AU44" s="20" t="s">
        <v>591</v>
      </c>
      <c r="AV44" s="20" t="s">
        <v>591</v>
      </c>
    </row>
    <row r="45" spans="1:48" s="19" customFormat="1" ht="33" customHeight="1" x14ac:dyDescent="0.2">
      <c r="A45" s="22">
        <f t="shared" si="39"/>
        <v>7</v>
      </c>
      <c r="B45" s="20" t="s">
        <v>482</v>
      </c>
      <c r="C45" s="20" t="s">
        <v>65</v>
      </c>
      <c r="D45" s="22">
        <v>2016</v>
      </c>
      <c r="E45" s="22">
        <v>1</v>
      </c>
      <c r="F45" s="22">
        <v>0</v>
      </c>
      <c r="G45" s="229" t="s">
        <v>521</v>
      </c>
      <c r="H45" s="22">
        <v>0</v>
      </c>
      <c r="I45" s="22">
        <v>0</v>
      </c>
      <c r="J45" s="229" t="s">
        <v>524</v>
      </c>
      <c r="K45" s="22">
        <v>0</v>
      </c>
      <c r="L45" s="22">
        <v>0</v>
      </c>
      <c r="M45" s="248" t="s">
        <v>168</v>
      </c>
      <c r="N45" s="229" t="s">
        <v>603</v>
      </c>
      <c r="O45" s="229" t="s">
        <v>482</v>
      </c>
      <c r="P45" s="261">
        <v>722</v>
      </c>
      <c r="Q45" s="261" t="s">
        <v>650</v>
      </c>
      <c r="R45" s="261">
        <v>722</v>
      </c>
      <c r="S45" s="259" t="s">
        <v>705</v>
      </c>
      <c r="T45" s="259" t="s">
        <v>705</v>
      </c>
      <c r="U45" s="259">
        <v>8</v>
      </c>
      <c r="V45" s="259">
        <v>3</v>
      </c>
      <c r="W45" s="259" t="s">
        <v>740</v>
      </c>
      <c r="X45" s="258">
        <v>633</v>
      </c>
      <c r="Y45" s="22"/>
      <c r="Z45" s="22"/>
      <c r="AA45" s="22"/>
      <c r="AB45" s="258">
        <v>633</v>
      </c>
      <c r="AC45" s="23" t="s">
        <v>595</v>
      </c>
      <c r="AD45" s="263">
        <v>746.94</v>
      </c>
      <c r="AE45" s="263">
        <v>746.94</v>
      </c>
      <c r="AF45" s="259">
        <v>31502156056</v>
      </c>
      <c r="AG45" s="259" t="s">
        <v>727</v>
      </c>
      <c r="AH45" s="260">
        <v>42083</v>
      </c>
      <c r="AI45" s="260">
        <v>42083</v>
      </c>
      <c r="AJ45" s="260">
        <v>42102</v>
      </c>
      <c r="AK45" s="260">
        <v>42115</v>
      </c>
      <c r="AL45" s="22">
        <v>0</v>
      </c>
      <c r="AM45" s="22">
        <v>0</v>
      </c>
      <c r="AN45" s="22">
        <v>0</v>
      </c>
      <c r="AO45" s="22">
        <v>0</v>
      </c>
      <c r="AP45" s="22">
        <v>0</v>
      </c>
      <c r="AQ45" s="248" t="s">
        <v>628</v>
      </c>
      <c r="AR45" s="21" t="s">
        <v>588</v>
      </c>
      <c r="AS45" s="229" t="s">
        <v>656</v>
      </c>
      <c r="AT45" s="248" t="s">
        <v>675</v>
      </c>
      <c r="AU45" s="20" t="s">
        <v>591</v>
      </c>
      <c r="AV45" s="20" t="s">
        <v>591</v>
      </c>
    </row>
    <row r="46" spans="1:48" s="19" customFormat="1" ht="33" customHeight="1" x14ac:dyDescent="0.2">
      <c r="A46" s="22"/>
      <c r="B46" s="20"/>
      <c r="C46" s="20"/>
      <c r="D46" s="22"/>
      <c r="E46" s="22"/>
      <c r="F46" s="22"/>
      <c r="G46" s="229"/>
      <c r="H46" s="22"/>
      <c r="I46" s="22"/>
      <c r="J46" s="229"/>
      <c r="K46" s="22"/>
      <c r="L46" s="22"/>
      <c r="M46" s="248"/>
      <c r="N46" s="229"/>
      <c r="O46" s="229"/>
      <c r="P46" s="261"/>
      <c r="Q46" s="261"/>
      <c r="R46" s="261"/>
      <c r="S46" s="259"/>
      <c r="T46" s="259"/>
      <c r="U46" s="259"/>
      <c r="V46" s="259"/>
      <c r="W46" s="259" t="s">
        <v>741</v>
      </c>
      <c r="X46" s="258">
        <v>713.4</v>
      </c>
      <c r="Y46" s="22"/>
      <c r="Z46" s="22"/>
      <c r="AA46" s="22"/>
      <c r="AB46" s="22"/>
      <c r="AC46" s="23"/>
      <c r="AD46" s="248"/>
      <c r="AE46" s="248"/>
      <c r="AF46" s="22"/>
      <c r="AG46" s="22"/>
      <c r="AH46" s="22"/>
      <c r="AI46" s="22"/>
      <c r="AJ46" s="22"/>
      <c r="AK46" s="22"/>
      <c r="AL46" s="22"/>
      <c r="AM46" s="22"/>
      <c r="AN46" s="22"/>
      <c r="AO46" s="22"/>
      <c r="AP46" s="22"/>
      <c r="AQ46" s="248"/>
      <c r="AR46" s="21"/>
      <c r="AS46" s="229"/>
      <c r="AT46" s="248"/>
      <c r="AU46" s="20"/>
      <c r="AV46" s="20"/>
    </row>
    <row r="47" spans="1:48" s="19" customFormat="1" ht="33" customHeight="1" x14ac:dyDescent="0.2">
      <c r="A47" s="22"/>
      <c r="B47" s="20"/>
      <c r="C47" s="20"/>
      <c r="D47" s="22"/>
      <c r="E47" s="22"/>
      <c r="F47" s="22"/>
      <c r="G47" s="229"/>
      <c r="H47" s="22"/>
      <c r="I47" s="22"/>
      <c r="J47" s="229"/>
      <c r="K47" s="22"/>
      <c r="L47" s="22"/>
      <c r="M47" s="248"/>
      <c r="N47" s="229"/>
      <c r="O47" s="229"/>
      <c r="P47" s="261"/>
      <c r="Q47" s="261"/>
      <c r="R47" s="261"/>
      <c r="S47" s="259"/>
      <c r="T47" s="259"/>
      <c r="U47" s="259"/>
      <c r="V47" s="259"/>
      <c r="W47" s="259" t="s">
        <v>709</v>
      </c>
      <c r="X47" s="258">
        <v>2636.2869999999998</v>
      </c>
      <c r="Y47" s="22"/>
      <c r="Z47" s="22"/>
      <c r="AA47" s="22"/>
      <c r="AB47" s="22"/>
      <c r="AC47" s="23"/>
      <c r="AD47" s="248"/>
      <c r="AE47" s="248"/>
      <c r="AF47" s="22"/>
      <c r="AG47" s="22"/>
      <c r="AH47" s="22"/>
      <c r="AI47" s="22"/>
      <c r="AJ47" s="22"/>
      <c r="AK47" s="22"/>
      <c r="AL47" s="22"/>
      <c r="AM47" s="22"/>
      <c r="AN47" s="22"/>
      <c r="AO47" s="22"/>
      <c r="AP47" s="22"/>
      <c r="AQ47" s="248"/>
      <c r="AR47" s="21"/>
      <c r="AS47" s="229"/>
      <c r="AT47" s="248"/>
      <c r="AU47" s="20"/>
      <c r="AV47" s="20"/>
    </row>
    <row r="48" spans="1:48" s="19" customFormat="1" ht="33" customHeight="1" x14ac:dyDescent="0.2">
      <c r="A48" s="22">
        <f>A45+1</f>
        <v>8</v>
      </c>
      <c r="B48" s="20" t="s">
        <v>482</v>
      </c>
      <c r="C48" s="20" t="s">
        <v>65</v>
      </c>
      <c r="D48" s="22">
        <v>2016</v>
      </c>
      <c r="E48" s="22">
        <v>1</v>
      </c>
      <c r="F48" s="22">
        <v>0</v>
      </c>
      <c r="G48" s="229" t="s">
        <v>521</v>
      </c>
      <c r="H48" s="22">
        <v>0</v>
      </c>
      <c r="I48" s="22">
        <v>0</v>
      </c>
      <c r="J48" s="229" t="s">
        <v>524</v>
      </c>
      <c r="K48" s="22">
        <v>0</v>
      </c>
      <c r="L48" s="22">
        <v>0</v>
      </c>
      <c r="M48" s="248" t="s">
        <v>168</v>
      </c>
      <c r="N48" s="229" t="s">
        <v>604</v>
      </c>
      <c r="O48" s="229" t="s">
        <v>482</v>
      </c>
      <c r="P48" s="22">
        <v>3590</v>
      </c>
      <c r="Q48" s="22" t="s">
        <v>650</v>
      </c>
      <c r="R48" s="22">
        <v>3590</v>
      </c>
      <c r="S48" s="259" t="s">
        <v>705</v>
      </c>
      <c r="T48" s="259" t="s">
        <v>705</v>
      </c>
      <c r="U48" s="259">
        <v>27</v>
      </c>
      <c r="V48" s="259">
        <v>4</v>
      </c>
      <c r="W48" s="259" t="s">
        <v>717</v>
      </c>
      <c r="X48" s="258">
        <v>3410.5</v>
      </c>
      <c r="Y48" s="259"/>
      <c r="Z48" s="22"/>
      <c r="AA48" s="22"/>
      <c r="AB48" s="258">
        <v>3410.5</v>
      </c>
      <c r="AC48" s="259" t="s">
        <v>717</v>
      </c>
      <c r="AD48" s="248">
        <v>4024.39</v>
      </c>
      <c r="AE48" s="248">
        <v>4024.39</v>
      </c>
      <c r="AF48" s="259">
        <v>504333</v>
      </c>
      <c r="AG48" s="259" t="s">
        <v>710</v>
      </c>
      <c r="AH48" s="260">
        <v>42117</v>
      </c>
      <c r="AI48" s="260">
        <v>42117</v>
      </c>
      <c r="AJ48" s="260">
        <v>42137</v>
      </c>
      <c r="AK48" s="260">
        <v>42163</v>
      </c>
      <c r="AL48" s="22">
        <v>0</v>
      </c>
      <c r="AM48" s="22">
        <v>0</v>
      </c>
      <c r="AN48" s="22">
        <v>0</v>
      </c>
      <c r="AO48" s="22">
        <v>0</v>
      </c>
      <c r="AP48" s="22">
        <v>0</v>
      </c>
      <c r="AQ48" s="248" t="s">
        <v>629</v>
      </c>
      <c r="AR48" s="21" t="s">
        <v>588</v>
      </c>
      <c r="AS48" s="229" t="s">
        <v>657</v>
      </c>
      <c r="AT48" s="248" t="s">
        <v>674</v>
      </c>
      <c r="AU48" s="20" t="s">
        <v>591</v>
      </c>
      <c r="AV48" s="20" t="s">
        <v>591</v>
      </c>
    </row>
    <row r="49" spans="1:48" s="19" customFormat="1" ht="33" customHeight="1" x14ac:dyDescent="0.2">
      <c r="A49" s="22"/>
      <c r="B49" s="20"/>
      <c r="C49" s="20"/>
      <c r="D49" s="22"/>
      <c r="E49" s="22"/>
      <c r="F49" s="22"/>
      <c r="G49" s="229"/>
      <c r="H49" s="22"/>
      <c r="I49" s="22"/>
      <c r="J49" s="229"/>
      <c r="K49" s="22"/>
      <c r="L49" s="22"/>
      <c r="M49" s="248"/>
      <c r="N49" s="229"/>
      <c r="O49" s="229"/>
      <c r="P49" s="22"/>
      <c r="Q49" s="22"/>
      <c r="R49" s="22"/>
      <c r="S49" s="259"/>
      <c r="T49" s="259"/>
      <c r="U49" s="259"/>
      <c r="V49" s="259"/>
      <c r="W49" s="259" t="s">
        <v>755</v>
      </c>
      <c r="X49" s="258">
        <v>3400.1</v>
      </c>
      <c r="Y49" s="259" t="s">
        <v>755</v>
      </c>
      <c r="Z49" s="22"/>
      <c r="AA49" s="22"/>
      <c r="AB49" s="22"/>
      <c r="AC49" s="23"/>
      <c r="AD49" s="248"/>
      <c r="AE49" s="248"/>
      <c r="AF49" s="22"/>
      <c r="AG49" s="22"/>
      <c r="AH49" s="22"/>
      <c r="AI49" s="22"/>
      <c r="AJ49" s="22"/>
      <c r="AK49" s="22"/>
      <c r="AL49" s="22"/>
      <c r="AM49" s="22"/>
      <c r="AN49" s="22"/>
      <c r="AO49" s="22"/>
      <c r="AP49" s="22"/>
      <c r="AQ49" s="248"/>
      <c r="AR49" s="21"/>
      <c r="AS49" s="229"/>
      <c r="AT49" s="248"/>
      <c r="AU49" s="20"/>
      <c r="AV49" s="20"/>
    </row>
    <row r="50" spans="1:48" s="19" customFormat="1" ht="33" customHeight="1" x14ac:dyDescent="0.2">
      <c r="A50" s="22"/>
      <c r="B50" s="20"/>
      <c r="C50" s="20"/>
      <c r="D50" s="22"/>
      <c r="E50" s="22"/>
      <c r="F50" s="22"/>
      <c r="G50" s="229"/>
      <c r="H50" s="22"/>
      <c r="I50" s="22"/>
      <c r="J50" s="229"/>
      <c r="K50" s="22"/>
      <c r="L50" s="22"/>
      <c r="M50" s="248"/>
      <c r="N50" s="229"/>
      <c r="O50" s="229"/>
      <c r="P50" s="22"/>
      <c r="Q50" s="22"/>
      <c r="R50" s="22"/>
      <c r="S50" s="259"/>
      <c r="T50" s="259"/>
      <c r="U50" s="259"/>
      <c r="V50" s="259"/>
      <c r="W50" s="259" t="s">
        <v>756</v>
      </c>
      <c r="X50" s="258">
        <v>3482.3</v>
      </c>
      <c r="Y50" s="259"/>
      <c r="Z50" s="22"/>
      <c r="AA50" s="22"/>
      <c r="AB50" s="22"/>
      <c r="AC50" s="23"/>
      <c r="AD50" s="248"/>
      <c r="AE50" s="248"/>
      <c r="AF50" s="22"/>
      <c r="AG50" s="22"/>
      <c r="AH50" s="22"/>
      <c r="AI50" s="22"/>
      <c r="AJ50" s="22"/>
      <c r="AK50" s="22"/>
      <c r="AL50" s="22"/>
      <c r="AM50" s="22"/>
      <c r="AN50" s="22"/>
      <c r="AO50" s="22"/>
      <c r="AP50" s="22"/>
      <c r="AQ50" s="248"/>
      <c r="AR50" s="21"/>
      <c r="AS50" s="229"/>
      <c r="AT50" s="248"/>
      <c r="AU50" s="20"/>
      <c r="AV50" s="20"/>
    </row>
    <row r="51" spans="1:48" s="19" customFormat="1" ht="33" customHeight="1" x14ac:dyDescent="0.2">
      <c r="A51" s="22"/>
      <c r="B51" s="20"/>
      <c r="C51" s="20"/>
      <c r="D51" s="22"/>
      <c r="E51" s="22"/>
      <c r="F51" s="22"/>
      <c r="G51" s="229"/>
      <c r="H51" s="22"/>
      <c r="I51" s="22"/>
      <c r="J51" s="229"/>
      <c r="K51" s="22"/>
      <c r="L51" s="22"/>
      <c r="M51" s="248"/>
      <c r="N51" s="229"/>
      <c r="O51" s="229"/>
      <c r="P51" s="22"/>
      <c r="Q51" s="22"/>
      <c r="R51" s="22"/>
      <c r="S51" s="259"/>
      <c r="T51" s="259"/>
      <c r="U51" s="259"/>
      <c r="V51" s="259"/>
      <c r="W51" s="259" t="s">
        <v>757</v>
      </c>
      <c r="X51" s="258">
        <v>3497.165</v>
      </c>
      <c r="Y51" s="259" t="s">
        <v>757</v>
      </c>
      <c r="Z51" s="22"/>
      <c r="AA51" s="22"/>
      <c r="AB51" s="22"/>
      <c r="AC51" s="23"/>
      <c r="AD51" s="248"/>
      <c r="AE51" s="248"/>
      <c r="AF51" s="22"/>
      <c r="AG51" s="22"/>
      <c r="AH51" s="22"/>
      <c r="AI51" s="22"/>
      <c r="AJ51" s="22"/>
      <c r="AK51" s="22"/>
      <c r="AL51" s="22"/>
      <c r="AM51" s="22"/>
      <c r="AN51" s="22"/>
      <c r="AO51" s="22"/>
      <c r="AP51" s="22"/>
      <c r="AQ51" s="248"/>
      <c r="AR51" s="21"/>
      <c r="AS51" s="229"/>
      <c r="AT51" s="248"/>
      <c r="AU51" s="20"/>
      <c r="AV51" s="20"/>
    </row>
    <row r="52" spans="1:48" s="19" customFormat="1" ht="33" customHeight="1" x14ac:dyDescent="0.2">
      <c r="A52" s="22">
        <f>A48+1</f>
        <v>9</v>
      </c>
      <c r="B52" s="20" t="s">
        <v>482</v>
      </c>
      <c r="C52" s="20" t="s">
        <v>65</v>
      </c>
      <c r="D52" s="22">
        <v>2016</v>
      </c>
      <c r="E52" s="22">
        <v>1</v>
      </c>
      <c r="F52" s="22">
        <v>0</v>
      </c>
      <c r="G52" s="229" t="s">
        <v>521</v>
      </c>
      <c r="H52" s="22">
        <v>0</v>
      </c>
      <c r="I52" s="22">
        <v>0</v>
      </c>
      <c r="J52" s="229" t="s">
        <v>524</v>
      </c>
      <c r="K52" s="22">
        <v>0</v>
      </c>
      <c r="L52" s="22">
        <v>0</v>
      </c>
      <c r="M52" s="248" t="s">
        <v>168</v>
      </c>
      <c r="N52" s="229" t="s">
        <v>605</v>
      </c>
      <c r="O52" s="229" t="s">
        <v>482</v>
      </c>
      <c r="P52" s="261">
        <v>1407</v>
      </c>
      <c r="Q52" s="261" t="s">
        <v>650</v>
      </c>
      <c r="R52" s="261">
        <v>1407</v>
      </c>
      <c r="S52" s="259" t="s">
        <v>705</v>
      </c>
      <c r="T52" s="259" t="s">
        <v>705</v>
      </c>
      <c r="U52" s="259">
        <v>2</v>
      </c>
      <c r="V52" s="259">
        <v>2</v>
      </c>
      <c r="W52" s="259" t="s">
        <v>763</v>
      </c>
      <c r="X52" s="258">
        <v>1405.3050000000001</v>
      </c>
      <c r="Y52" s="22">
        <v>0</v>
      </c>
      <c r="Z52" s="22">
        <v>0</v>
      </c>
      <c r="AA52" s="22">
        <v>0</v>
      </c>
      <c r="AB52" s="258">
        <v>1405.3050000000001</v>
      </c>
      <c r="AC52" s="259" t="s">
        <v>763</v>
      </c>
      <c r="AD52" s="248">
        <v>1658.26</v>
      </c>
      <c r="AE52" s="248">
        <v>1658.26</v>
      </c>
      <c r="AF52" s="259">
        <v>31502397160</v>
      </c>
      <c r="AG52" s="259" t="s">
        <v>727</v>
      </c>
      <c r="AH52" s="260">
        <v>42150</v>
      </c>
      <c r="AI52" s="260">
        <v>42150</v>
      </c>
      <c r="AJ52" s="260">
        <v>42166</v>
      </c>
      <c r="AK52" s="260">
        <v>42185</v>
      </c>
      <c r="AL52" s="22">
        <v>0</v>
      </c>
      <c r="AM52" s="22">
        <v>0</v>
      </c>
      <c r="AN52" s="22">
        <v>0</v>
      </c>
      <c r="AO52" s="22">
        <v>0</v>
      </c>
      <c r="AP52" s="22">
        <v>0</v>
      </c>
      <c r="AQ52" s="248" t="s">
        <v>630</v>
      </c>
      <c r="AR52" s="21" t="s">
        <v>588</v>
      </c>
      <c r="AS52" s="229" t="s">
        <v>658</v>
      </c>
      <c r="AT52" s="248" t="s">
        <v>677</v>
      </c>
      <c r="AU52" s="20" t="s">
        <v>591</v>
      </c>
      <c r="AV52" s="20" t="s">
        <v>591</v>
      </c>
    </row>
    <row r="53" spans="1:48" s="19" customFormat="1" ht="33" customHeight="1" x14ac:dyDescent="0.2">
      <c r="A53" s="22"/>
      <c r="B53" s="20"/>
      <c r="C53" s="20"/>
      <c r="D53" s="22"/>
      <c r="E53" s="22"/>
      <c r="F53" s="22"/>
      <c r="G53" s="229"/>
      <c r="H53" s="22"/>
      <c r="I53" s="22"/>
      <c r="J53" s="229"/>
      <c r="K53" s="22"/>
      <c r="L53" s="22"/>
      <c r="M53" s="248"/>
      <c r="N53" s="229"/>
      <c r="O53" s="229"/>
      <c r="P53" s="261"/>
      <c r="Q53" s="261"/>
      <c r="R53" s="261"/>
      <c r="S53" s="259"/>
      <c r="T53" s="259"/>
      <c r="U53" s="259"/>
      <c r="V53" s="259"/>
      <c r="W53" s="259" t="s">
        <v>764</v>
      </c>
      <c r="X53" s="258">
        <v>1406.779</v>
      </c>
      <c r="Y53" s="22"/>
      <c r="Z53" s="22"/>
      <c r="AA53" s="22"/>
      <c r="AB53" s="22"/>
      <c r="AC53" s="23"/>
      <c r="AD53" s="248"/>
      <c r="AE53" s="248"/>
      <c r="AF53" s="22"/>
      <c r="AG53" s="22"/>
      <c r="AH53" s="22"/>
      <c r="AI53" s="22"/>
      <c r="AJ53" s="22"/>
      <c r="AK53" s="22"/>
      <c r="AL53" s="22"/>
      <c r="AM53" s="22"/>
      <c r="AN53" s="22"/>
      <c r="AO53" s="22"/>
      <c r="AP53" s="22"/>
      <c r="AQ53" s="248"/>
      <c r="AR53" s="21"/>
      <c r="AS53" s="229"/>
      <c r="AT53" s="248"/>
      <c r="AU53" s="20"/>
      <c r="AV53" s="20"/>
    </row>
    <row r="54" spans="1:48" s="257" customFormat="1" ht="33" customHeight="1" x14ac:dyDescent="0.25">
      <c r="A54" s="22">
        <f>A52+1</f>
        <v>10</v>
      </c>
      <c r="B54" s="20" t="s">
        <v>482</v>
      </c>
      <c r="C54" s="20" t="s">
        <v>65</v>
      </c>
      <c r="D54" s="22">
        <v>2016</v>
      </c>
      <c r="E54" s="22">
        <v>1</v>
      </c>
      <c r="F54" s="22">
        <v>0</v>
      </c>
      <c r="G54" s="229" t="s">
        <v>521</v>
      </c>
      <c r="H54" s="22">
        <v>0</v>
      </c>
      <c r="I54" s="22">
        <v>0</v>
      </c>
      <c r="J54" s="229" t="s">
        <v>524</v>
      </c>
      <c r="K54" s="22">
        <v>0</v>
      </c>
      <c r="L54" s="22">
        <v>0</v>
      </c>
      <c r="M54" s="23" t="s">
        <v>168</v>
      </c>
      <c r="N54" s="229" t="s">
        <v>711</v>
      </c>
      <c r="O54" s="229" t="s">
        <v>482</v>
      </c>
      <c r="P54" s="258">
        <v>22217</v>
      </c>
      <c r="Q54" s="22" t="s">
        <v>650</v>
      </c>
      <c r="R54" s="258">
        <v>22217</v>
      </c>
      <c r="S54" s="259" t="s">
        <v>712</v>
      </c>
      <c r="T54" s="259" t="s">
        <v>712</v>
      </c>
      <c r="U54" s="259">
        <v>5</v>
      </c>
      <c r="V54" s="259">
        <v>4</v>
      </c>
      <c r="W54" s="259" t="s">
        <v>713</v>
      </c>
      <c r="X54" s="258">
        <v>22210.55</v>
      </c>
      <c r="Y54" s="259"/>
      <c r="Z54" s="259">
        <v>1</v>
      </c>
      <c r="AA54" s="258">
        <v>22207.55</v>
      </c>
      <c r="AB54" s="258">
        <v>22207.55</v>
      </c>
      <c r="AC54" s="259" t="s">
        <v>713</v>
      </c>
      <c r="AD54" s="23">
        <v>26204.909</v>
      </c>
      <c r="AE54" s="23">
        <v>18025.448</v>
      </c>
      <c r="AF54" s="22">
        <v>0</v>
      </c>
      <c r="AG54" s="22">
        <v>0</v>
      </c>
      <c r="AH54" s="22">
        <v>0</v>
      </c>
      <c r="AI54" s="22">
        <v>0</v>
      </c>
      <c r="AJ54" s="22">
        <v>0</v>
      </c>
      <c r="AK54" s="22">
        <v>0</v>
      </c>
      <c r="AL54" s="22">
        <v>0</v>
      </c>
      <c r="AM54" s="22">
        <v>0</v>
      </c>
      <c r="AN54" s="22">
        <v>0</v>
      </c>
      <c r="AO54" s="22">
        <v>0</v>
      </c>
      <c r="AP54" s="22">
        <v>0</v>
      </c>
      <c r="AQ54" s="23" t="s">
        <v>631</v>
      </c>
      <c r="AR54" s="21" t="s">
        <v>588</v>
      </c>
      <c r="AS54" s="229" t="s">
        <v>659</v>
      </c>
      <c r="AT54" s="23" t="s">
        <v>677</v>
      </c>
      <c r="AU54" s="20" t="s">
        <v>591</v>
      </c>
      <c r="AV54" s="20" t="s">
        <v>591</v>
      </c>
    </row>
    <row r="55" spans="1:48" s="257" customFormat="1" ht="33" customHeight="1" x14ac:dyDescent="0.25">
      <c r="A55" s="22"/>
      <c r="B55" s="20"/>
      <c r="C55" s="20"/>
      <c r="D55" s="22"/>
      <c r="E55" s="22"/>
      <c r="F55" s="22"/>
      <c r="G55" s="229"/>
      <c r="H55" s="22"/>
      <c r="I55" s="22"/>
      <c r="J55" s="229"/>
      <c r="K55" s="22"/>
      <c r="L55" s="22"/>
      <c r="M55" s="23"/>
      <c r="N55" s="229"/>
      <c r="O55" s="229"/>
      <c r="P55" s="258"/>
      <c r="Q55" s="22"/>
      <c r="R55" s="258"/>
      <c r="S55" s="259"/>
      <c r="T55" s="259"/>
      <c r="U55" s="259"/>
      <c r="V55" s="259"/>
      <c r="W55" s="259" t="s">
        <v>708</v>
      </c>
      <c r="X55" s="258">
        <v>22217</v>
      </c>
      <c r="Y55" s="259"/>
      <c r="Z55" s="22"/>
      <c r="AA55" s="258">
        <v>22217</v>
      </c>
      <c r="AB55" s="258"/>
      <c r="AC55" s="23"/>
      <c r="AD55" s="23"/>
      <c r="AE55" s="23"/>
      <c r="AF55" s="22"/>
      <c r="AG55" s="22"/>
      <c r="AH55" s="22"/>
      <c r="AI55" s="22"/>
      <c r="AJ55" s="22"/>
      <c r="AK55" s="22"/>
      <c r="AL55" s="22"/>
      <c r="AM55" s="22"/>
      <c r="AN55" s="22"/>
      <c r="AO55" s="22"/>
      <c r="AP55" s="22"/>
      <c r="AQ55" s="23"/>
      <c r="AR55" s="21"/>
      <c r="AS55" s="229"/>
      <c r="AT55" s="23"/>
      <c r="AU55" s="20"/>
      <c r="AV55" s="20"/>
    </row>
    <row r="56" spans="1:48" s="257" customFormat="1" ht="33" customHeight="1" x14ac:dyDescent="0.25">
      <c r="A56" s="22"/>
      <c r="B56" s="20"/>
      <c r="C56" s="20"/>
      <c r="D56" s="22"/>
      <c r="E56" s="22"/>
      <c r="F56" s="22"/>
      <c r="G56" s="229"/>
      <c r="H56" s="22"/>
      <c r="I56" s="22"/>
      <c r="J56" s="229"/>
      <c r="K56" s="22"/>
      <c r="L56" s="22"/>
      <c r="M56" s="23"/>
      <c r="N56" s="229"/>
      <c r="O56" s="229"/>
      <c r="P56" s="258"/>
      <c r="Q56" s="22"/>
      <c r="R56" s="258"/>
      <c r="S56" s="259"/>
      <c r="T56" s="259"/>
      <c r="U56" s="259"/>
      <c r="V56" s="259"/>
      <c r="W56" s="259" t="s">
        <v>714</v>
      </c>
      <c r="X56" s="258">
        <v>16498.75</v>
      </c>
      <c r="Y56" s="259" t="s">
        <v>714</v>
      </c>
      <c r="Z56" s="22"/>
      <c r="AA56" s="22"/>
      <c r="AB56" s="22"/>
      <c r="AC56" s="23"/>
      <c r="AD56" s="23"/>
      <c r="AE56" s="23"/>
      <c r="AF56" s="22"/>
      <c r="AG56" s="22"/>
      <c r="AH56" s="22"/>
      <c r="AI56" s="22"/>
      <c r="AJ56" s="22"/>
      <c r="AK56" s="22"/>
      <c r="AL56" s="22"/>
      <c r="AM56" s="22"/>
      <c r="AN56" s="22"/>
      <c r="AO56" s="22"/>
      <c r="AP56" s="22"/>
      <c r="AQ56" s="23"/>
      <c r="AR56" s="21"/>
      <c r="AS56" s="229"/>
      <c r="AT56" s="23"/>
      <c r="AU56" s="20"/>
      <c r="AV56" s="20"/>
    </row>
    <row r="57" spans="1:48" s="257" customFormat="1" ht="33" customHeight="1" x14ac:dyDescent="0.25">
      <c r="A57" s="22"/>
      <c r="B57" s="20"/>
      <c r="C57" s="20"/>
      <c r="D57" s="22"/>
      <c r="E57" s="22"/>
      <c r="F57" s="22"/>
      <c r="G57" s="229"/>
      <c r="H57" s="22"/>
      <c r="I57" s="22"/>
      <c r="J57" s="229"/>
      <c r="K57" s="22"/>
      <c r="L57" s="22"/>
      <c r="M57" s="23"/>
      <c r="N57" s="229"/>
      <c r="O57" s="229"/>
      <c r="P57" s="258"/>
      <c r="Q57" s="22"/>
      <c r="R57" s="258"/>
      <c r="S57" s="259"/>
      <c r="T57" s="259"/>
      <c r="U57" s="259"/>
      <c r="V57" s="259"/>
      <c r="W57" s="259" t="s">
        <v>715</v>
      </c>
      <c r="X57" s="258">
        <v>20429.927</v>
      </c>
      <c r="Y57" s="259" t="s">
        <v>715</v>
      </c>
      <c r="Z57" s="22"/>
      <c r="AA57" s="22"/>
      <c r="AB57" s="22"/>
      <c r="AC57" s="23"/>
      <c r="AD57" s="23"/>
      <c r="AE57" s="23"/>
      <c r="AF57" s="22"/>
      <c r="AG57" s="22"/>
      <c r="AH57" s="22"/>
      <c r="AI57" s="22"/>
      <c r="AJ57" s="22"/>
      <c r="AK57" s="22"/>
      <c r="AL57" s="22"/>
      <c r="AM57" s="22"/>
      <c r="AN57" s="22"/>
      <c r="AO57" s="22"/>
      <c r="AP57" s="22"/>
      <c r="AQ57" s="23"/>
      <c r="AR57" s="21"/>
      <c r="AS57" s="229"/>
      <c r="AT57" s="23"/>
      <c r="AU57" s="20"/>
      <c r="AV57" s="20"/>
    </row>
    <row r="58" spans="1:48" s="19" customFormat="1" ht="33" customHeight="1" x14ac:dyDescent="0.2">
      <c r="A58" s="22">
        <f>A54+1</f>
        <v>11</v>
      </c>
      <c r="B58" s="20" t="s">
        <v>482</v>
      </c>
      <c r="C58" s="20" t="s">
        <v>65</v>
      </c>
      <c r="D58" s="22">
        <v>2016</v>
      </c>
      <c r="E58" s="22">
        <v>1</v>
      </c>
      <c r="F58" s="22">
        <v>0</v>
      </c>
      <c r="G58" s="229" t="s">
        <v>521</v>
      </c>
      <c r="H58" s="22">
        <v>0</v>
      </c>
      <c r="I58" s="22">
        <v>0</v>
      </c>
      <c r="J58" s="229" t="s">
        <v>524</v>
      </c>
      <c r="K58" s="22">
        <v>0</v>
      </c>
      <c r="L58" s="22">
        <v>0</v>
      </c>
      <c r="M58" s="248" t="s">
        <v>168</v>
      </c>
      <c r="N58" s="229" t="s">
        <v>606</v>
      </c>
      <c r="O58" s="229" t="s">
        <v>482</v>
      </c>
      <c r="P58" s="261">
        <v>7862.2</v>
      </c>
      <c r="Q58" s="261" t="s">
        <v>650</v>
      </c>
      <c r="R58" s="261">
        <v>7862.2</v>
      </c>
      <c r="S58" s="259" t="s">
        <v>705</v>
      </c>
      <c r="T58" s="259" t="s">
        <v>705</v>
      </c>
      <c r="U58" s="259">
        <v>29</v>
      </c>
      <c r="V58" s="259">
        <v>5</v>
      </c>
      <c r="W58" s="259" t="s">
        <v>708</v>
      </c>
      <c r="X58" s="258">
        <v>7860</v>
      </c>
      <c r="Y58" s="258"/>
      <c r="Z58" s="259">
        <v>1</v>
      </c>
      <c r="AA58" s="258">
        <v>7860</v>
      </c>
      <c r="AB58" s="258">
        <f>AA58</f>
        <v>7860</v>
      </c>
      <c r="AC58" s="23" t="s">
        <v>596</v>
      </c>
      <c r="AD58" s="248">
        <v>9274.7999999999993</v>
      </c>
      <c r="AE58" s="248">
        <v>8826.4</v>
      </c>
      <c r="AF58" s="259">
        <v>458217</v>
      </c>
      <c r="AG58" s="259" t="s">
        <v>710</v>
      </c>
      <c r="AH58" s="260">
        <v>42004</v>
      </c>
      <c r="AI58" s="260">
        <v>42369</v>
      </c>
      <c r="AJ58" s="260">
        <v>42038</v>
      </c>
      <c r="AK58" s="260">
        <v>42055</v>
      </c>
      <c r="AL58" s="22">
        <v>0</v>
      </c>
      <c r="AM58" s="22">
        <v>0</v>
      </c>
      <c r="AN58" s="22">
        <v>0</v>
      </c>
      <c r="AO58" s="22">
        <v>0</v>
      </c>
      <c r="AP58" s="22">
        <v>0</v>
      </c>
      <c r="AQ58" s="248" t="s">
        <v>632</v>
      </c>
      <c r="AR58" s="21" t="s">
        <v>588</v>
      </c>
      <c r="AS58" s="229" t="s">
        <v>660</v>
      </c>
      <c r="AT58" s="248" t="s">
        <v>673</v>
      </c>
      <c r="AU58" s="20" t="s">
        <v>591</v>
      </c>
      <c r="AV58" s="20" t="s">
        <v>591</v>
      </c>
    </row>
    <row r="59" spans="1:48" s="19" customFormat="1" ht="33" customHeight="1" x14ac:dyDescent="0.2">
      <c r="A59" s="22"/>
      <c r="B59" s="20"/>
      <c r="C59" s="20"/>
      <c r="D59" s="22"/>
      <c r="E59" s="22"/>
      <c r="F59" s="22"/>
      <c r="G59" s="229"/>
      <c r="H59" s="22"/>
      <c r="I59" s="22"/>
      <c r="J59" s="229"/>
      <c r="K59" s="22"/>
      <c r="L59" s="22"/>
      <c r="M59" s="248"/>
      <c r="N59" s="229"/>
      <c r="O59" s="229"/>
      <c r="P59" s="261"/>
      <c r="Q59" s="261"/>
      <c r="R59" s="261"/>
      <c r="S59" s="259"/>
      <c r="T59" s="259"/>
      <c r="U59" s="259"/>
      <c r="V59" s="259"/>
      <c r="W59" s="259" t="s">
        <v>709</v>
      </c>
      <c r="X59" s="258">
        <v>7862.2030000000004</v>
      </c>
      <c r="Y59" s="258"/>
      <c r="Z59" s="259"/>
      <c r="AA59" s="258">
        <v>7862.2</v>
      </c>
      <c r="AB59" s="258"/>
      <c r="AC59" s="23"/>
      <c r="AD59" s="248"/>
      <c r="AE59" s="248"/>
      <c r="AF59" s="22"/>
      <c r="AG59" s="22"/>
      <c r="AH59" s="22"/>
      <c r="AI59" s="22"/>
      <c r="AJ59" s="22"/>
      <c r="AK59" s="22"/>
      <c r="AL59" s="22"/>
      <c r="AM59" s="22"/>
      <c r="AN59" s="22"/>
      <c r="AO59" s="22"/>
      <c r="AP59" s="22"/>
      <c r="AQ59" s="248"/>
      <c r="AR59" s="21"/>
      <c r="AS59" s="229"/>
      <c r="AT59" s="248"/>
      <c r="AU59" s="20"/>
      <c r="AV59" s="20"/>
    </row>
    <row r="60" spans="1:48" s="19" customFormat="1" ht="33" customHeight="1" x14ac:dyDescent="0.2">
      <c r="A60" s="22"/>
      <c r="B60" s="20"/>
      <c r="C60" s="20"/>
      <c r="D60" s="22"/>
      <c r="E60" s="22"/>
      <c r="F60" s="22"/>
      <c r="G60" s="229"/>
      <c r="H60" s="22"/>
      <c r="I60" s="22"/>
      <c r="J60" s="229"/>
      <c r="K60" s="22"/>
      <c r="L60" s="22"/>
      <c r="M60" s="248"/>
      <c r="N60" s="229"/>
      <c r="O60" s="229"/>
      <c r="P60" s="261"/>
      <c r="Q60" s="261"/>
      <c r="R60" s="261"/>
      <c r="S60" s="259"/>
      <c r="T60" s="259"/>
      <c r="U60" s="259"/>
      <c r="V60" s="259"/>
      <c r="W60" s="259" t="s">
        <v>730</v>
      </c>
      <c r="X60" s="258">
        <v>5116.92</v>
      </c>
      <c r="Y60" s="259" t="s">
        <v>730</v>
      </c>
      <c r="Z60" s="22"/>
      <c r="AA60" s="22"/>
      <c r="AB60" s="22"/>
      <c r="AC60" s="23"/>
      <c r="AD60" s="248"/>
      <c r="AE60" s="248"/>
      <c r="AF60" s="22"/>
      <c r="AG60" s="22"/>
      <c r="AH60" s="22"/>
      <c r="AI60" s="22"/>
      <c r="AJ60" s="22"/>
      <c r="AK60" s="22"/>
      <c r="AL60" s="22"/>
      <c r="AM60" s="22"/>
      <c r="AN60" s="22"/>
      <c r="AO60" s="22"/>
      <c r="AP60" s="22"/>
      <c r="AQ60" s="248"/>
      <c r="AR60" s="21"/>
      <c r="AS60" s="229"/>
      <c r="AT60" s="248"/>
      <c r="AU60" s="20"/>
      <c r="AV60" s="20"/>
    </row>
    <row r="61" spans="1:48" s="19" customFormat="1" ht="33" customHeight="1" x14ac:dyDescent="0.2">
      <c r="A61" s="22"/>
      <c r="B61" s="20"/>
      <c r="C61" s="20"/>
      <c r="D61" s="22"/>
      <c r="E61" s="22"/>
      <c r="F61" s="22"/>
      <c r="G61" s="229"/>
      <c r="H61" s="22"/>
      <c r="I61" s="22"/>
      <c r="J61" s="229"/>
      <c r="K61" s="22"/>
      <c r="L61" s="22"/>
      <c r="M61" s="248"/>
      <c r="N61" s="229"/>
      <c r="O61" s="229"/>
      <c r="P61" s="261"/>
      <c r="Q61" s="261"/>
      <c r="R61" s="261"/>
      <c r="S61" s="259"/>
      <c r="T61" s="259"/>
      <c r="U61" s="259"/>
      <c r="V61" s="259"/>
      <c r="W61" s="259" t="s">
        <v>731</v>
      </c>
      <c r="X61" s="258">
        <v>7760</v>
      </c>
      <c r="Y61" s="259" t="s">
        <v>731</v>
      </c>
      <c r="Z61" s="22"/>
      <c r="AA61" s="22"/>
      <c r="AB61" s="22"/>
      <c r="AC61" s="23"/>
      <c r="AD61" s="248"/>
      <c r="AE61" s="248"/>
      <c r="AF61" s="22"/>
      <c r="AG61" s="22"/>
      <c r="AH61" s="22"/>
      <c r="AI61" s="22"/>
      <c r="AJ61" s="22"/>
      <c r="AK61" s="22"/>
      <c r="AL61" s="22"/>
      <c r="AM61" s="22"/>
      <c r="AN61" s="22"/>
      <c r="AO61" s="22"/>
      <c r="AP61" s="22"/>
      <c r="AQ61" s="248"/>
      <c r="AR61" s="21"/>
      <c r="AS61" s="229"/>
      <c r="AT61" s="248"/>
      <c r="AU61" s="20"/>
      <c r="AV61" s="20"/>
    </row>
    <row r="62" spans="1:48" s="19" customFormat="1" ht="33" customHeight="1" x14ac:dyDescent="0.2">
      <c r="A62" s="22"/>
      <c r="B62" s="20"/>
      <c r="C62" s="20"/>
      <c r="D62" s="22"/>
      <c r="E62" s="22"/>
      <c r="F62" s="22"/>
      <c r="G62" s="229"/>
      <c r="H62" s="22"/>
      <c r="I62" s="22"/>
      <c r="J62" s="229"/>
      <c r="K62" s="22"/>
      <c r="L62" s="22"/>
      <c r="M62" s="248"/>
      <c r="N62" s="229"/>
      <c r="O62" s="229"/>
      <c r="P62" s="261"/>
      <c r="Q62" s="261"/>
      <c r="R62" s="261"/>
      <c r="S62" s="259"/>
      <c r="T62" s="259"/>
      <c r="U62" s="259"/>
      <c r="V62" s="259"/>
      <c r="W62" s="259" t="s">
        <v>732</v>
      </c>
      <c r="X62" s="258">
        <v>7862</v>
      </c>
      <c r="Y62" s="259" t="s">
        <v>732</v>
      </c>
      <c r="Z62" s="22"/>
      <c r="AA62" s="22"/>
      <c r="AB62" s="22"/>
      <c r="AC62" s="23"/>
      <c r="AD62" s="248"/>
      <c r="AE62" s="248"/>
      <c r="AF62" s="22"/>
      <c r="AG62" s="22"/>
      <c r="AH62" s="22"/>
      <c r="AI62" s="22"/>
      <c r="AJ62" s="22"/>
      <c r="AK62" s="22"/>
      <c r="AL62" s="22"/>
      <c r="AM62" s="22"/>
      <c r="AN62" s="22"/>
      <c r="AO62" s="22"/>
      <c r="AP62" s="22"/>
      <c r="AQ62" s="248"/>
      <c r="AR62" s="21"/>
      <c r="AS62" s="229"/>
      <c r="AT62" s="248"/>
      <c r="AU62" s="20"/>
      <c r="AV62" s="20"/>
    </row>
    <row r="63" spans="1:48" s="19" customFormat="1" ht="33" customHeight="1" x14ac:dyDescent="0.2">
      <c r="A63" s="22">
        <f>A58+1</f>
        <v>12</v>
      </c>
      <c r="B63" s="20" t="s">
        <v>482</v>
      </c>
      <c r="C63" s="20" t="s">
        <v>65</v>
      </c>
      <c r="D63" s="22">
        <v>2016</v>
      </c>
      <c r="E63" s="22">
        <v>1</v>
      </c>
      <c r="F63" s="22">
        <v>0</v>
      </c>
      <c r="G63" s="229" t="s">
        <v>521</v>
      </c>
      <c r="H63" s="22">
        <v>0</v>
      </c>
      <c r="I63" s="22">
        <v>0</v>
      </c>
      <c r="J63" s="229" t="s">
        <v>524</v>
      </c>
      <c r="K63" s="22">
        <v>0</v>
      </c>
      <c r="L63" s="22">
        <v>0</v>
      </c>
      <c r="M63" s="248" t="s">
        <v>168</v>
      </c>
      <c r="N63" s="229" t="s">
        <v>607</v>
      </c>
      <c r="O63" s="229" t="s">
        <v>482</v>
      </c>
      <c r="P63" s="261">
        <v>8000</v>
      </c>
      <c r="Q63" s="261" t="s">
        <v>650</v>
      </c>
      <c r="R63" s="261">
        <v>8000</v>
      </c>
      <c r="S63" s="259" t="s">
        <v>705</v>
      </c>
      <c r="T63" s="259" t="s">
        <v>705</v>
      </c>
      <c r="U63" s="259">
        <v>36</v>
      </c>
      <c r="V63" s="259">
        <v>3</v>
      </c>
      <c r="W63" s="259" t="s">
        <v>728</v>
      </c>
      <c r="X63" s="258">
        <v>7650</v>
      </c>
      <c r="Y63" s="259"/>
      <c r="Z63" s="259">
        <v>1</v>
      </c>
      <c r="AA63" s="258">
        <v>7210</v>
      </c>
      <c r="AB63" s="258">
        <v>7210</v>
      </c>
      <c r="AC63" s="259" t="s">
        <v>728</v>
      </c>
      <c r="AD63" s="263">
        <v>8507.7999999999993</v>
      </c>
      <c r="AE63" s="263">
        <v>8507.7999999999993</v>
      </c>
      <c r="AF63" s="259">
        <v>526270</v>
      </c>
      <c r="AG63" s="259" t="s">
        <v>710</v>
      </c>
      <c r="AH63" s="260">
        <v>42173</v>
      </c>
      <c r="AI63" s="260">
        <v>42173</v>
      </c>
      <c r="AJ63" s="260">
        <v>42191</v>
      </c>
      <c r="AK63" s="260">
        <v>42200</v>
      </c>
      <c r="AL63" s="22">
        <v>0</v>
      </c>
      <c r="AM63" s="22">
        <v>0</v>
      </c>
      <c r="AN63" s="22">
        <v>0</v>
      </c>
      <c r="AO63" s="22">
        <v>0</v>
      </c>
      <c r="AP63" s="22">
        <v>0</v>
      </c>
      <c r="AQ63" s="248" t="s">
        <v>633</v>
      </c>
      <c r="AR63" s="21" t="s">
        <v>588</v>
      </c>
      <c r="AS63" s="229" t="s">
        <v>661</v>
      </c>
      <c r="AT63" s="248" t="s">
        <v>676</v>
      </c>
      <c r="AU63" s="20" t="s">
        <v>591</v>
      </c>
      <c r="AV63" s="20" t="s">
        <v>591</v>
      </c>
    </row>
    <row r="64" spans="1:48" s="19" customFormat="1" ht="33" customHeight="1" x14ac:dyDescent="0.2">
      <c r="A64" s="22"/>
      <c r="B64" s="20"/>
      <c r="C64" s="20"/>
      <c r="D64" s="22"/>
      <c r="E64" s="22"/>
      <c r="F64" s="22"/>
      <c r="G64" s="229"/>
      <c r="H64" s="22"/>
      <c r="I64" s="22"/>
      <c r="J64" s="229"/>
      <c r="K64" s="22"/>
      <c r="L64" s="22"/>
      <c r="M64" s="248"/>
      <c r="N64" s="229"/>
      <c r="O64" s="229"/>
      <c r="P64" s="261"/>
      <c r="Q64" s="261"/>
      <c r="R64" s="261"/>
      <c r="S64" s="259"/>
      <c r="T64" s="259"/>
      <c r="U64" s="259"/>
      <c r="V64" s="259"/>
      <c r="W64" s="259" t="s">
        <v>708</v>
      </c>
      <c r="X64" s="258">
        <v>8000</v>
      </c>
      <c r="Y64" s="259"/>
      <c r="Z64" s="259"/>
      <c r="AA64" s="258">
        <v>7245</v>
      </c>
      <c r="AB64" s="258"/>
      <c r="AC64" s="23"/>
      <c r="AD64" s="248"/>
      <c r="AE64" s="248"/>
      <c r="AF64" s="22"/>
      <c r="AG64" s="22"/>
      <c r="AH64" s="22"/>
      <c r="AI64" s="22"/>
      <c r="AJ64" s="22"/>
      <c r="AK64" s="22"/>
      <c r="AL64" s="22"/>
      <c r="AM64" s="22"/>
      <c r="AN64" s="22"/>
      <c r="AO64" s="22"/>
      <c r="AP64" s="22"/>
      <c r="AQ64" s="248"/>
      <c r="AR64" s="21"/>
      <c r="AS64" s="229"/>
      <c r="AT64" s="248"/>
      <c r="AU64" s="20"/>
      <c r="AV64" s="20"/>
    </row>
    <row r="65" spans="1:48" s="19" customFormat="1" ht="33" customHeight="1" x14ac:dyDescent="0.2">
      <c r="A65" s="22"/>
      <c r="B65" s="20"/>
      <c r="C65" s="20"/>
      <c r="D65" s="22"/>
      <c r="E65" s="22"/>
      <c r="F65" s="22"/>
      <c r="G65" s="229"/>
      <c r="H65" s="22"/>
      <c r="I65" s="22"/>
      <c r="J65" s="229"/>
      <c r="K65" s="22"/>
      <c r="L65" s="22"/>
      <c r="M65" s="248"/>
      <c r="N65" s="229"/>
      <c r="O65" s="229"/>
      <c r="P65" s="261"/>
      <c r="Q65" s="261"/>
      <c r="R65" s="261"/>
      <c r="S65" s="259"/>
      <c r="T65" s="259"/>
      <c r="U65" s="259"/>
      <c r="V65" s="259"/>
      <c r="W65" s="259" t="s">
        <v>729</v>
      </c>
      <c r="X65" s="258">
        <v>7250</v>
      </c>
      <c r="Y65" s="259" t="s">
        <v>729</v>
      </c>
      <c r="Z65" s="259"/>
      <c r="AA65" s="258"/>
      <c r="AB65" s="258"/>
      <c r="AC65" s="23"/>
      <c r="AD65" s="248"/>
      <c r="AE65" s="248"/>
      <c r="AF65" s="22"/>
      <c r="AG65" s="22"/>
      <c r="AH65" s="22"/>
      <c r="AI65" s="22"/>
      <c r="AJ65" s="22"/>
      <c r="AK65" s="22"/>
      <c r="AL65" s="22"/>
      <c r="AM65" s="22"/>
      <c r="AN65" s="22"/>
      <c r="AO65" s="22"/>
      <c r="AP65" s="22"/>
      <c r="AQ65" s="248"/>
      <c r="AR65" s="21"/>
      <c r="AS65" s="229"/>
      <c r="AT65" s="248"/>
      <c r="AU65" s="20"/>
      <c r="AV65" s="20"/>
    </row>
    <row r="66" spans="1:48" s="264" customFormat="1" ht="33" customHeight="1" x14ac:dyDescent="0.2">
      <c r="A66" s="265">
        <f>A63+1</f>
        <v>13</v>
      </c>
      <c r="B66" s="261" t="s">
        <v>482</v>
      </c>
      <c r="C66" s="261" t="s">
        <v>65</v>
      </c>
      <c r="D66" s="261">
        <v>2016</v>
      </c>
      <c r="E66" s="261">
        <v>1</v>
      </c>
      <c r="F66" s="261">
        <v>0</v>
      </c>
      <c r="G66" s="262" t="s">
        <v>521</v>
      </c>
      <c r="H66" s="261">
        <v>0</v>
      </c>
      <c r="I66" s="261">
        <v>0</v>
      </c>
      <c r="J66" s="262" t="s">
        <v>524</v>
      </c>
      <c r="K66" s="261">
        <v>0</v>
      </c>
      <c r="L66" s="261">
        <v>0</v>
      </c>
      <c r="M66" s="263" t="s">
        <v>168</v>
      </c>
      <c r="N66" s="262" t="s">
        <v>608</v>
      </c>
      <c r="O66" s="262" t="s">
        <v>482</v>
      </c>
      <c r="P66" s="261">
        <v>240</v>
      </c>
      <c r="Q66" s="261" t="s">
        <v>650</v>
      </c>
      <c r="R66" s="261">
        <v>240</v>
      </c>
      <c r="S66" s="258" t="s">
        <v>720</v>
      </c>
      <c r="T66" s="258" t="s">
        <v>720</v>
      </c>
      <c r="U66" s="258">
        <v>7</v>
      </c>
      <c r="V66" s="258">
        <v>2</v>
      </c>
      <c r="W66" s="258" t="s">
        <v>721</v>
      </c>
      <c r="X66" s="258">
        <v>239</v>
      </c>
      <c r="Y66" s="261">
        <v>0</v>
      </c>
      <c r="Z66" s="261">
        <v>0</v>
      </c>
      <c r="AA66" s="261">
        <v>0</v>
      </c>
      <c r="AB66" s="258">
        <v>239</v>
      </c>
      <c r="AC66" s="258" t="s">
        <v>721</v>
      </c>
      <c r="AD66" s="263">
        <v>282.02</v>
      </c>
      <c r="AE66" s="263">
        <v>282.02</v>
      </c>
      <c r="AF66" s="259">
        <v>543396</v>
      </c>
      <c r="AG66" s="259" t="s">
        <v>710</v>
      </c>
      <c r="AH66" s="260">
        <v>42216</v>
      </c>
      <c r="AI66" s="260">
        <v>42216</v>
      </c>
      <c r="AJ66" s="260">
        <v>42226</v>
      </c>
      <c r="AK66" s="260">
        <v>42227</v>
      </c>
      <c r="AL66" s="261">
        <v>0</v>
      </c>
      <c r="AM66" s="261">
        <v>0</v>
      </c>
      <c r="AN66" s="261">
        <v>0</v>
      </c>
      <c r="AO66" s="261">
        <v>0</v>
      </c>
      <c r="AP66" s="261">
        <v>0</v>
      </c>
      <c r="AQ66" s="263" t="s">
        <v>634</v>
      </c>
      <c r="AR66" s="261" t="s">
        <v>588</v>
      </c>
      <c r="AS66" s="262" t="s">
        <v>662</v>
      </c>
      <c r="AT66" s="263" t="s">
        <v>675</v>
      </c>
      <c r="AU66" s="261" t="s">
        <v>591</v>
      </c>
      <c r="AV66" s="261" t="s">
        <v>591</v>
      </c>
    </row>
    <row r="67" spans="1:48" s="264" customFormat="1" ht="33" customHeight="1" x14ac:dyDescent="0.2">
      <c r="A67" s="261"/>
      <c r="B67" s="261"/>
      <c r="C67" s="261"/>
      <c r="D67" s="261"/>
      <c r="E67" s="261"/>
      <c r="F67" s="261"/>
      <c r="G67" s="262"/>
      <c r="H67" s="261"/>
      <c r="I67" s="261"/>
      <c r="J67" s="262"/>
      <c r="K67" s="261"/>
      <c r="L67" s="261"/>
      <c r="M67" s="263"/>
      <c r="N67" s="262"/>
      <c r="O67" s="262"/>
      <c r="P67" s="261"/>
      <c r="Q67" s="261"/>
      <c r="R67" s="261"/>
      <c r="S67" s="261"/>
      <c r="T67" s="261"/>
      <c r="U67" s="261"/>
      <c r="V67" s="261"/>
      <c r="W67" s="258" t="s">
        <v>722</v>
      </c>
      <c r="X67" s="258">
        <v>240</v>
      </c>
      <c r="Y67" s="261"/>
      <c r="Z67" s="261"/>
      <c r="AA67" s="261"/>
      <c r="AB67" s="261"/>
      <c r="AC67" s="261"/>
      <c r="AD67" s="263"/>
      <c r="AE67" s="263"/>
      <c r="AF67" s="261"/>
      <c r="AG67" s="261"/>
      <c r="AH67" s="261"/>
      <c r="AI67" s="261"/>
      <c r="AJ67" s="261"/>
      <c r="AK67" s="261"/>
      <c r="AL67" s="261"/>
      <c r="AM67" s="261"/>
      <c r="AN67" s="261"/>
      <c r="AO67" s="261"/>
      <c r="AP67" s="261"/>
      <c r="AQ67" s="263"/>
      <c r="AR67" s="261"/>
      <c r="AS67" s="262"/>
      <c r="AT67" s="263"/>
      <c r="AU67" s="261"/>
      <c r="AV67" s="261"/>
    </row>
    <row r="68" spans="1:48" s="19" customFormat="1" ht="33" customHeight="1" x14ac:dyDescent="0.2">
      <c r="A68" s="22">
        <f>A66+1</f>
        <v>14</v>
      </c>
      <c r="B68" s="20" t="s">
        <v>482</v>
      </c>
      <c r="C68" s="20" t="s">
        <v>65</v>
      </c>
      <c r="D68" s="22">
        <v>2016</v>
      </c>
      <c r="E68" s="22">
        <v>1</v>
      </c>
      <c r="F68" s="22">
        <v>0</v>
      </c>
      <c r="G68" s="229" t="s">
        <v>521</v>
      </c>
      <c r="H68" s="22">
        <v>0</v>
      </c>
      <c r="I68" s="22">
        <v>0</v>
      </c>
      <c r="J68" s="229" t="s">
        <v>524</v>
      </c>
      <c r="K68" s="22">
        <v>0</v>
      </c>
      <c r="L68" s="22">
        <v>0</v>
      </c>
      <c r="M68" s="248" t="s">
        <v>168</v>
      </c>
      <c r="N68" s="229" t="s">
        <v>609</v>
      </c>
      <c r="O68" s="229" t="s">
        <v>482</v>
      </c>
      <c r="P68" s="261">
        <v>853</v>
      </c>
      <c r="Q68" s="261" t="s">
        <v>650</v>
      </c>
      <c r="R68" s="261">
        <v>853</v>
      </c>
      <c r="S68" s="259" t="s">
        <v>705</v>
      </c>
      <c r="T68" s="259" t="s">
        <v>705</v>
      </c>
      <c r="U68" s="259">
        <v>17</v>
      </c>
      <c r="V68" s="259">
        <v>2</v>
      </c>
      <c r="W68" s="259" t="s">
        <v>723</v>
      </c>
      <c r="X68" s="258">
        <v>810.35</v>
      </c>
      <c r="Y68" s="22">
        <v>0</v>
      </c>
      <c r="Z68" s="22">
        <v>0</v>
      </c>
      <c r="AA68" s="22">
        <v>0</v>
      </c>
      <c r="AB68" s="258">
        <v>810.35</v>
      </c>
      <c r="AC68" s="259" t="s">
        <v>723</v>
      </c>
      <c r="AD68" s="263">
        <v>810.35</v>
      </c>
      <c r="AE68" s="263">
        <v>810.35</v>
      </c>
      <c r="AF68" s="259">
        <v>542582</v>
      </c>
      <c r="AG68" s="259" t="s">
        <v>710</v>
      </c>
      <c r="AH68" s="260">
        <v>42214</v>
      </c>
      <c r="AI68" s="260">
        <v>42214</v>
      </c>
      <c r="AJ68" s="260">
        <v>42230</v>
      </c>
      <c r="AK68" s="260">
        <v>42240</v>
      </c>
      <c r="AL68" s="22">
        <v>0</v>
      </c>
      <c r="AM68" s="22">
        <v>0</v>
      </c>
      <c r="AN68" s="22">
        <v>0</v>
      </c>
      <c r="AO68" s="22">
        <v>0</v>
      </c>
      <c r="AP68" s="22">
        <v>0</v>
      </c>
      <c r="AQ68" s="248" t="s">
        <v>635</v>
      </c>
      <c r="AR68" s="21" t="s">
        <v>588</v>
      </c>
      <c r="AS68" s="229" t="s">
        <v>663</v>
      </c>
      <c r="AT68" s="248" t="s">
        <v>674</v>
      </c>
      <c r="AU68" s="20" t="s">
        <v>591</v>
      </c>
      <c r="AV68" s="20" t="s">
        <v>591</v>
      </c>
    </row>
    <row r="69" spans="1:48" s="19" customFormat="1" ht="33" customHeight="1" x14ac:dyDescent="0.2">
      <c r="A69" s="22"/>
      <c r="B69" s="20"/>
      <c r="C69" s="20"/>
      <c r="D69" s="22"/>
      <c r="E69" s="22"/>
      <c r="F69" s="22"/>
      <c r="G69" s="229"/>
      <c r="H69" s="22"/>
      <c r="I69" s="22"/>
      <c r="J69" s="229"/>
      <c r="K69" s="22"/>
      <c r="L69" s="22"/>
      <c r="M69" s="248"/>
      <c r="N69" s="229"/>
      <c r="O69" s="229"/>
      <c r="P69" s="261"/>
      <c r="Q69" s="261"/>
      <c r="R69" s="261"/>
      <c r="S69" s="259"/>
      <c r="T69" s="259"/>
      <c r="U69" s="259"/>
      <c r="V69" s="259"/>
      <c r="W69" s="259" t="s">
        <v>724</v>
      </c>
      <c r="X69" s="258">
        <v>844.34299999999996</v>
      </c>
      <c r="Y69" s="22"/>
      <c r="Z69" s="22"/>
      <c r="AA69" s="22"/>
      <c r="AB69" s="22"/>
      <c r="AC69" s="23"/>
      <c r="AD69" s="248"/>
      <c r="AE69" s="248"/>
      <c r="AF69" s="22"/>
      <c r="AG69" s="22"/>
      <c r="AH69" s="22"/>
      <c r="AI69" s="22"/>
      <c r="AJ69" s="22"/>
      <c r="AK69" s="22"/>
      <c r="AL69" s="22"/>
      <c r="AM69" s="22"/>
      <c r="AN69" s="22"/>
      <c r="AO69" s="22"/>
      <c r="AP69" s="22"/>
      <c r="AQ69" s="248"/>
      <c r="AR69" s="21"/>
      <c r="AS69" s="229"/>
      <c r="AT69" s="248"/>
      <c r="AU69" s="20"/>
      <c r="AV69" s="20"/>
    </row>
    <row r="70" spans="1:48" s="19" customFormat="1" ht="33" customHeight="1" x14ac:dyDescent="0.2">
      <c r="A70" s="22">
        <f>A68+1</f>
        <v>15</v>
      </c>
      <c r="B70" s="20" t="s">
        <v>482</v>
      </c>
      <c r="C70" s="20" t="s">
        <v>65</v>
      </c>
      <c r="D70" s="22">
        <v>2016</v>
      </c>
      <c r="E70" s="22">
        <v>1</v>
      </c>
      <c r="F70" s="22">
        <v>0</v>
      </c>
      <c r="G70" s="229" t="s">
        <v>521</v>
      </c>
      <c r="H70" s="22">
        <v>0</v>
      </c>
      <c r="I70" s="22">
        <v>0</v>
      </c>
      <c r="J70" s="229" t="s">
        <v>524</v>
      </c>
      <c r="K70" s="22">
        <v>0</v>
      </c>
      <c r="L70" s="22">
        <v>0</v>
      </c>
      <c r="M70" s="248" t="s">
        <v>168</v>
      </c>
      <c r="N70" s="229" t="s">
        <v>610</v>
      </c>
      <c r="O70" s="229" t="s">
        <v>482</v>
      </c>
      <c r="P70" s="258">
        <v>5627</v>
      </c>
      <c r="Q70" s="261" t="s">
        <v>650</v>
      </c>
      <c r="R70" s="261">
        <v>5627</v>
      </c>
      <c r="S70" s="259" t="s">
        <v>705</v>
      </c>
      <c r="T70" s="259" t="s">
        <v>705</v>
      </c>
      <c r="U70" s="259">
        <v>23</v>
      </c>
      <c r="V70" s="259">
        <v>4</v>
      </c>
      <c r="W70" s="259" t="s">
        <v>716</v>
      </c>
      <c r="X70" s="258">
        <v>2635</v>
      </c>
      <c r="Y70" s="22">
        <v>0</v>
      </c>
      <c r="Z70" s="22">
        <v>0</v>
      </c>
      <c r="AA70" s="22">
        <v>0</v>
      </c>
      <c r="AB70" s="258">
        <v>2635</v>
      </c>
      <c r="AC70" s="259" t="s">
        <v>716</v>
      </c>
      <c r="AD70" s="248">
        <v>3109.3</v>
      </c>
      <c r="AE70" s="248">
        <v>2908.9360000000001</v>
      </c>
      <c r="AF70" s="259">
        <v>540857</v>
      </c>
      <c r="AG70" s="259" t="s">
        <v>710</v>
      </c>
      <c r="AH70" s="260">
        <v>42208</v>
      </c>
      <c r="AI70" s="260">
        <v>42208</v>
      </c>
      <c r="AJ70" s="260">
        <v>42226</v>
      </c>
      <c r="AK70" s="260">
        <v>42235</v>
      </c>
      <c r="AL70" s="22">
        <v>0</v>
      </c>
      <c r="AM70" s="22">
        <v>0</v>
      </c>
      <c r="AN70" s="22">
        <v>0</v>
      </c>
      <c r="AO70" s="22">
        <v>0</v>
      </c>
      <c r="AP70" s="22">
        <v>0</v>
      </c>
      <c r="AQ70" s="248" t="s">
        <v>636</v>
      </c>
      <c r="AR70" s="21" t="s">
        <v>588</v>
      </c>
      <c r="AS70" s="229" t="s">
        <v>664</v>
      </c>
      <c r="AT70" s="248" t="s">
        <v>674</v>
      </c>
      <c r="AU70" s="20" t="s">
        <v>591</v>
      </c>
      <c r="AV70" s="20" t="s">
        <v>591</v>
      </c>
    </row>
    <row r="71" spans="1:48" s="19" customFormat="1" ht="33" customHeight="1" x14ac:dyDescent="0.2">
      <c r="A71" s="22"/>
      <c r="B71" s="20"/>
      <c r="C71" s="20"/>
      <c r="D71" s="22"/>
      <c r="E71" s="22"/>
      <c r="F71" s="22"/>
      <c r="G71" s="229"/>
      <c r="H71" s="22"/>
      <c r="I71" s="22"/>
      <c r="J71" s="229"/>
      <c r="K71" s="22"/>
      <c r="L71" s="22"/>
      <c r="M71" s="248"/>
      <c r="N71" s="229"/>
      <c r="O71" s="229"/>
      <c r="P71" s="259"/>
      <c r="Q71" s="22"/>
      <c r="R71" s="22"/>
      <c r="S71" s="259"/>
      <c r="T71" s="259"/>
      <c r="U71" s="259"/>
      <c r="V71" s="259"/>
      <c r="W71" s="259" t="s">
        <v>717</v>
      </c>
      <c r="X71" s="258">
        <v>4674.5339999999997</v>
      </c>
      <c r="Y71" s="22"/>
      <c r="Z71" s="22"/>
      <c r="AA71" s="22"/>
      <c r="AB71" s="22"/>
      <c r="AC71" s="23"/>
      <c r="AD71" s="248"/>
      <c r="AE71" s="248"/>
      <c r="AF71" s="22"/>
      <c r="AG71" s="22"/>
      <c r="AH71" s="22"/>
      <c r="AI71" s="22"/>
      <c r="AJ71" s="22"/>
      <c r="AK71" s="22"/>
      <c r="AL71" s="22"/>
      <c r="AM71" s="22"/>
      <c r="AN71" s="22"/>
      <c r="AO71" s="22"/>
      <c r="AP71" s="22"/>
      <c r="AQ71" s="248"/>
      <c r="AR71" s="21"/>
      <c r="AS71" s="229"/>
      <c r="AT71" s="248"/>
      <c r="AU71" s="20"/>
      <c r="AV71" s="20"/>
    </row>
    <row r="72" spans="1:48" s="19" customFormat="1" ht="33" customHeight="1" x14ac:dyDescent="0.2">
      <c r="A72" s="22"/>
      <c r="B72" s="20"/>
      <c r="C72" s="20"/>
      <c r="D72" s="22"/>
      <c r="E72" s="22"/>
      <c r="F72" s="22"/>
      <c r="G72" s="229"/>
      <c r="H72" s="22"/>
      <c r="I72" s="22"/>
      <c r="J72" s="229"/>
      <c r="K72" s="22"/>
      <c r="L72" s="22"/>
      <c r="M72" s="248"/>
      <c r="N72" s="229"/>
      <c r="O72" s="229"/>
      <c r="P72" s="259"/>
      <c r="Q72" s="22"/>
      <c r="R72" s="22"/>
      <c r="S72" s="259"/>
      <c r="T72" s="259"/>
      <c r="U72" s="259"/>
      <c r="V72" s="259"/>
      <c r="W72" s="259" t="s">
        <v>718</v>
      </c>
      <c r="X72" s="258">
        <v>3046.7579999999998</v>
      </c>
      <c r="Y72" s="22"/>
      <c r="Z72" s="22"/>
      <c r="AA72" s="22"/>
      <c r="AB72" s="22"/>
      <c r="AC72" s="23"/>
      <c r="AD72" s="248"/>
      <c r="AE72" s="248"/>
      <c r="AF72" s="22"/>
      <c r="AG72" s="22"/>
      <c r="AH72" s="22"/>
      <c r="AI72" s="22"/>
      <c r="AJ72" s="22"/>
      <c r="AK72" s="22"/>
      <c r="AL72" s="22"/>
      <c r="AM72" s="22"/>
      <c r="AN72" s="22"/>
      <c r="AO72" s="22"/>
      <c r="AP72" s="22"/>
      <c r="AQ72" s="248"/>
      <c r="AR72" s="21"/>
      <c r="AS72" s="229"/>
      <c r="AT72" s="248"/>
      <c r="AU72" s="20"/>
      <c r="AV72" s="20"/>
    </row>
    <row r="73" spans="1:48" s="19" customFormat="1" ht="33" customHeight="1" x14ac:dyDescent="0.2">
      <c r="A73" s="22"/>
      <c r="B73" s="20"/>
      <c r="C73" s="20"/>
      <c r="D73" s="22"/>
      <c r="E73" s="22"/>
      <c r="F73" s="22"/>
      <c r="G73" s="229"/>
      <c r="H73" s="22"/>
      <c r="I73" s="22"/>
      <c r="J73" s="229"/>
      <c r="K73" s="22"/>
      <c r="L73" s="22"/>
      <c r="M73" s="248"/>
      <c r="N73" s="229"/>
      <c r="O73" s="229"/>
      <c r="P73" s="259"/>
      <c r="Q73" s="22"/>
      <c r="R73" s="22"/>
      <c r="S73" s="259"/>
      <c r="T73" s="259"/>
      <c r="U73" s="259"/>
      <c r="V73" s="259"/>
      <c r="W73" s="259" t="s">
        <v>719</v>
      </c>
      <c r="X73" s="258">
        <v>2650</v>
      </c>
      <c r="Y73" s="259" t="s">
        <v>719</v>
      </c>
      <c r="Z73" s="22"/>
      <c r="AA73" s="22"/>
      <c r="AB73" s="22"/>
      <c r="AC73" s="23"/>
      <c r="AD73" s="248"/>
      <c r="AE73" s="248"/>
      <c r="AF73" s="22"/>
      <c r="AG73" s="22"/>
      <c r="AH73" s="22"/>
      <c r="AI73" s="22"/>
      <c r="AJ73" s="22"/>
      <c r="AK73" s="22"/>
      <c r="AL73" s="22"/>
      <c r="AM73" s="22"/>
      <c r="AN73" s="22"/>
      <c r="AO73" s="22"/>
      <c r="AP73" s="22"/>
      <c r="AQ73" s="248"/>
      <c r="AR73" s="21"/>
      <c r="AS73" s="229"/>
      <c r="AT73" s="248"/>
      <c r="AU73" s="20"/>
      <c r="AV73" s="20"/>
    </row>
    <row r="74" spans="1:48" s="19" customFormat="1" ht="33" customHeight="1" x14ac:dyDescent="0.2">
      <c r="A74" s="22">
        <f>A70+1</f>
        <v>16</v>
      </c>
      <c r="B74" s="20" t="s">
        <v>482</v>
      </c>
      <c r="C74" s="20" t="s">
        <v>65</v>
      </c>
      <c r="D74" s="22">
        <v>2016</v>
      </c>
      <c r="E74" s="22">
        <v>1</v>
      </c>
      <c r="F74" s="22">
        <v>0</v>
      </c>
      <c r="G74" s="229" t="s">
        <v>521</v>
      </c>
      <c r="H74" s="22">
        <v>0</v>
      </c>
      <c r="I74" s="22">
        <v>0</v>
      </c>
      <c r="J74" s="229" t="s">
        <v>524</v>
      </c>
      <c r="K74" s="22">
        <v>0</v>
      </c>
      <c r="L74" s="22">
        <v>0</v>
      </c>
      <c r="M74" s="248" t="s">
        <v>168</v>
      </c>
      <c r="N74" s="229" t="s">
        <v>611</v>
      </c>
      <c r="O74" s="229" t="s">
        <v>482</v>
      </c>
      <c r="P74" s="261">
        <v>6258</v>
      </c>
      <c r="Q74" s="261" t="s">
        <v>650</v>
      </c>
      <c r="R74" s="261">
        <v>6258</v>
      </c>
      <c r="S74" s="259" t="s">
        <v>705</v>
      </c>
      <c r="T74" s="259" t="s">
        <v>705</v>
      </c>
      <c r="U74" s="259">
        <v>48</v>
      </c>
      <c r="V74" s="259">
        <v>13</v>
      </c>
      <c r="W74" s="259" t="s">
        <v>743</v>
      </c>
      <c r="X74" s="258">
        <v>3799.09</v>
      </c>
      <c r="Y74" s="259"/>
      <c r="Z74" s="22">
        <v>0</v>
      </c>
      <c r="AA74" s="22">
        <v>0</v>
      </c>
      <c r="AB74" s="258">
        <v>3799.09</v>
      </c>
      <c r="AC74" s="259" t="s">
        <v>743</v>
      </c>
      <c r="AD74" s="263">
        <v>4482.9261999999999</v>
      </c>
      <c r="AE74" s="263">
        <v>4318.8</v>
      </c>
      <c r="AF74" s="259">
        <v>491251</v>
      </c>
      <c r="AG74" s="259" t="s">
        <v>710</v>
      </c>
      <c r="AH74" s="260">
        <v>42088</v>
      </c>
      <c r="AI74" s="260">
        <v>42088</v>
      </c>
      <c r="AJ74" s="260">
        <v>42104</v>
      </c>
      <c r="AK74" s="260">
        <v>42157</v>
      </c>
      <c r="AL74" s="22">
        <v>0</v>
      </c>
      <c r="AM74" s="22">
        <v>0</v>
      </c>
      <c r="AN74" s="22">
        <v>0</v>
      </c>
      <c r="AO74" s="22">
        <v>0</v>
      </c>
      <c r="AP74" s="22">
        <v>0</v>
      </c>
      <c r="AQ74" s="248" t="s">
        <v>637</v>
      </c>
      <c r="AR74" s="21" t="s">
        <v>588</v>
      </c>
      <c r="AS74" s="229" t="s">
        <v>665</v>
      </c>
      <c r="AT74" s="248" t="s">
        <v>674</v>
      </c>
      <c r="AU74" s="20" t="s">
        <v>591</v>
      </c>
      <c r="AV74" s="20" t="s">
        <v>591</v>
      </c>
    </row>
    <row r="75" spans="1:48" s="19" customFormat="1" ht="33" customHeight="1" x14ac:dyDescent="0.2">
      <c r="A75" s="22"/>
      <c r="B75" s="20"/>
      <c r="C75" s="20"/>
      <c r="D75" s="22"/>
      <c r="E75" s="22"/>
      <c r="F75" s="22"/>
      <c r="G75" s="229"/>
      <c r="H75" s="22"/>
      <c r="I75" s="22"/>
      <c r="J75" s="229"/>
      <c r="K75" s="22"/>
      <c r="L75" s="22"/>
      <c r="M75" s="248"/>
      <c r="N75" s="229"/>
      <c r="O75" s="229"/>
      <c r="P75" s="22"/>
      <c r="Q75" s="22"/>
      <c r="R75" s="22"/>
      <c r="S75" s="22"/>
      <c r="T75" s="22"/>
      <c r="U75" s="22"/>
      <c r="V75" s="22"/>
      <c r="W75" s="259" t="s">
        <v>744</v>
      </c>
      <c r="X75" s="258"/>
      <c r="Y75" s="259"/>
      <c r="Z75" s="22"/>
      <c r="AA75" s="22"/>
      <c r="AB75" s="22"/>
      <c r="AC75" s="23"/>
      <c r="AD75" s="248"/>
      <c r="AE75" s="248"/>
      <c r="AF75" s="22"/>
      <c r="AG75" s="22"/>
      <c r="AH75" s="22"/>
      <c r="AI75" s="22"/>
      <c r="AJ75" s="22"/>
      <c r="AK75" s="22"/>
      <c r="AL75" s="22"/>
      <c r="AM75" s="22"/>
      <c r="AN75" s="22"/>
      <c r="AO75" s="22"/>
      <c r="AP75" s="22"/>
      <c r="AQ75" s="248"/>
      <c r="AR75" s="21"/>
      <c r="AS75" s="229"/>
      <c r="AT75" s="248"/>
      <c r="AU75" s="20"/>
      <c r="AV75" s="20"/>
    </row>
    <row r="76" spans="1:48" s="19" customFormat="1" ht="33" customHeight="1" x14ac:dyDescent="0.2">
      <c r="A76" s="22"/>
      <c r="B76" s="20"/>
      <c r="C76" s="20"/>
      <c r="D76" s="22"/>
      <c r="E76" s="22"/>
      <c r="F76" s="22"/>
      <c r="G76" s="229"/>
      <c r="H76" s="22"/>
      <c r="I76" s="22"/>
      <c r="J76" s="229"/>
      <c r="K76" s="22"/>
      <c r="L76" s="22"/>
      <c r="M76" s="248"/>
      <c r="N76" s="229"/>
      <c r="O76" s="229"/>
      <c r="P76" s="22"/>
      <c r="Q76" s="22"/>
      <c r="R76" s="22"/>
      <c r="S76" s="22"/>
      <c r="T76" s="22"/>
      <c r="U76" s="22"/>
      <c r="V76" s="22"/>
      <c r="W76" s="266" t="s">
        <v>745</v>
      </c>
      <c r="X76" s="258">
        <v>3473.55</v>
      </c>
      <c r="Y76" s="266" t="s">
        <v>745</v>
      </c>
      <c r="Z76" s="22"/>
      <c r="AA76" s="22"/>
      <c r="AB76" s="22"/>
      <c r="AC76" s="23"/>
      <c r="AD76" s="248"/>
      <c r="AE76" s="248"/>
      <c r="AF76" s="22"/>
      <c r="AG76" s="22"/>
      <c r="AH76" s="22"/>
      <c r="AI76" s="22"/>
      <c r="AJ76" s="22"/>
      <c r="AK76" s="22"/>
      <c r="AL76" s="22"/>
      <c r="AM76" s="22"/>
      <c r="AN76" s="22"/>
      <c r="AO76" s="22"/>
      <c r="AP76" s="22"/>
      <c r="AQ76" s="248"/>
      <c r="AR76" s="21"/>
      <c r="AS76" s="229"/>
      <c r="AT76" s="248"/>
      <c r="AU76" s="20"/>
      <c r="AV76" s="20"/>
    </row>
    <row r="77" spans="1:48" s="19" customFormat="1" ht="33" customHeight="1" x14ac:dyDescent="0.2">
      <c r="A77" s="22"/>
      <c r="B77" s="20"/>
      <c r="C77" s="20"/>
      <c r="D77" s="22"/>
      <c r="E77" s="22"/>
      <c r="F77" s="22"/>
      <c r="G77" s="229"/>
      <c r="H77" s="22"/>
      <c r="I77" s="22"/>
      <c r="J77" s="229"/>
      <c r="K77" s="22"/>
      <c r="L77" s="22"/>
      <c r="M77" s="248"/>
      <c r="N77" s="229"/>
      <c r="O77" s="229"/>
      <c r="P77" s="22"/>
      <c r="Q77" s="22"/>
      <c r="R77" s="22"/>
      <c r="S77" s="22"/>
      <c r="T77" s="22"/>
      <c r="U77" s="22"/>
      <c r="V77" s="22"/>
      <c r="W77" s="259" t="s">
        <v>746</v>
      </c>
      <c r="X77" s="258">
        <v>3860</v>
      </c>
      <c r="Y77" s="259" t="s">
        <v>746</v>
      </c>
      <c r="Z77" s="22"/>
      <c r="AA77" s="22"/>
      <c r="AB77" s="22"/>
      <c r="AC77" s="23"/>
      <c r="AD77" s="248"/>
      <c r="AE77" s="248"/>
      <c r="AF77" s="22"/>
      <c r="AG77" s="22"/>
      <c r="AH77" s="22"/>
      <c r="AI77" s="22"/>
      <c r="AJ77" s="22"/>
      <c r="AK77" s="22"/>
      <c r="AL77" s="22"/>
      <c r="AM77" s="22"/>
      <c r="AN77" s="22"/>
      <c r="AO77" s="22"/>
      <c r="AP77" s="22"/>
      <c r="AQ77" s="248"/>
      <c r="AR77" s="21"/>
      <c r="AS77" s="229"/>
      <c r="AT77" s="248"/>
      <c r="AU77" s="20"/>
      <c r="AV77" s="20"/>
    </row>
    <row r="78" spans="1:48" s="19" customFormat="1" ht="33" customHeight="1" x14ac:dyDescent="0.2">
      <c r="A78" s="22"/>
      <c r="B78" s="20"/>
      <c r="C78" s="20"/>
      <c r="D78" s="22"/>
      <c r="E78" s="22"/>
      <c r="F78" s="22"/>
      <c r="G78" s="229"/>
      <c r="H78" s="22"/>
      <c r="I78" s="22"/>
      <c r="J78" s="229"/>
      <c r="K78" s="22"/>
      <c r="L78" s="22"/>
      <c r="M78" s="248"/>
      <c r="N78" s="229"/>
      <c r="O78" s="229"/>
      <c r="P78" s="22"/>
      <c r="Q78" s="22"/>
      <c r="R78" s="22"/>
      <c r="S78" s="22"/>
      <c r="T78" s="22"/>
      <c r="U78" s="22"/>
      <c r="V78" s="22"/>
      <c r="W78" s="259" t="s">
        <v>747</v>
      </c>
      <c r="X78" s="258">
        <v>4464</v>
      </c>
      <c r="Y78" s="259" t="s">
        <v>747</v>
      </c>
      <c r="Z78" s="22"/>
      <c r="AA78" s="22"/>
      <c r="AB78" s="22"/>
      <c r="AC78" s="23"/>
      <c r="AD78" s="248"/>
      <c r="AE78" s="248"/>
      <c r="AF78" s="22"/>
      <c r="AG78" s="22"/>
      <c r="AH78" s="22"/>
      <c r="AI78" s="22"/>
      <c r="AJ78" s="22"/>
      <c r="AK78" s="22"/>
      <c r="AL78" s="22"/>
      <c r="AM78" s="22"/>
      <c r="AN78" s="22"/>
      <c r="AO78" s="22"/>
      <c r="AP78" s="22"/>
      <c r="AQ78" s="248"/>
      <c r="AR78" s="21"/>
      <c r="AS78" s="229"/>
      <c r="AT78" s="248"/>
      <c r="AU78" s="20"/>
      <c r="AV78" s="20"/>
    </row>
    <row r="79" spans="1:48" s="19" customFormat="1" ht="33" customHeight="1" x14ac:dyDescent="0.2">
      <c r="A79" s="22"/>
      <c r="B79" s="20"/>
      <c r="C79" s="20"/>
      <c r="D79" s="22"/>
      <c r="E79" s="22"/>
      <c r="F79" s="22"/>
      <c r="G79" s="229"/>
      <c r="H79" s="22"/>
      <c r="I79" s="22"/>
      <c r="J79" s="229"/>
      <c r="K79" s="22"/>
      <c r="L79" s="22"/>
      <c r="M79" s="248"/>
      <c r="N79" s="229"/>
      <c r="O79" s="229"/>
      <c r="P79" s="22"/>
      <c r="Q79" s="22"/>
      <c r="R79" s="22"/>
      <c r="S79" s="22"/>
      <c r="T79" s="22"/>
      <c r="U79" s="22"/>
      <c r="V79" s="22"/>
      <c r="W79" s="259" t="s">
        <v>748</v>
      </c>
      <c r="X79" s="258">
        <v>4800</v>
      </c>
      <c r="Y79" s="259" t="s">
        <v>748</v>
      </c>
      <c r="Z79" s="22"/>
      <c r="AA79" s="22"/>
      <c r="AB79" s="22"/>
      <c r="AC79" s="23"/>
      <c r="AD79" s="248"/>
      <c r="AE79" s="248"/>
      <c r="AF79" s="22"/>
      <c r="AG79" s="22"/>
      <c r="AH79" s="22"/>
      <c r="AI79" s="22"/>
      <c r="AJ79" s="22"/>
      <c r="AK79" s="22"/>
      <c r="AL79" s="22"/>
      <c r="AM79" s="22"/>
      <c r="AN79" s="22"/>
      <c r="AO79" s="22"/>
      <c r="AP79" s="22"/>
      <c r="AQ79" s="248"/>
      <c r="AR79" s="21"/>
      <c r="AS79" s="229"/>
      <c r="AT79" s="248"/>
      <c r="AU79" s="20"/>
      <c r="AV79" s="20"/>
    </row>
    <row r="80" spans="1:48" s="19" customFormat="1" ht="33" customHeight="1" x14ac:dyDescent="0.2">
      <c r="A80" s="22"/>
      <c r="B80" s="20"/>
      <c r="C80" s="20"/>
      <c r="D80" s="22"/>
      <c r="E80" s="22"/>
      <c r="F80" s="22"/>
      <c r="G80" s="229"/>
      <c r="H80" s="22"/>
      <c r="I80" s="22"/>
      <c r="J80" s="229"/>
      <c r="K80" s="22"/>
      <c r="L80" s="22"/>
      <c r="M80" s="248"/>
      <c r="N80" s="229"/>
      <c r="O80" s="229"/>
      <c r="P80" s="22"/>
      <c r="Q80" s="22"/>
      <c r="R80" s="22"/>
      <c r="S80" s="22"/>
      <c r="T80" s="22"/>
      <c r="U80" s="22"/>
      <c r="V80" s="22"/>
      <c r="W80" s="259" t="s">
        <v>749</v>
      </c>
      <c r="X80" s="258">
        <v>4850.2240000000002</v>
      </c>
      <c r="Y80" s="259" t="s">
        <v>749</v>
      </c>
      <c r="Z80" s="22"/>
      <c r="AA80" s="22"/>
      <c r="AB80" s="22"/>
      <c r="AC80" s="23"/>
      <c r="AD80" s="248"/>
      <c r="AE80" s="248"/>
      <c r="AF80" s="22"/>
      <c r="AG80" s="22"/>
      <c r="AH80" s="22"/>
      <c r="AI80" s="22"/>
      <c r="AJ80" s="22"/>
      <c r="AK80" s="22"/>
      <c r="AL80" s="22"/>
      <c r="AM80" s="22"/>
      <c r="AN80" s="22"/>
      <c r="AO80" s="22"/>
      <c r="AP80" s="22"/>
      <c r="AQ80" s="248"/>
      <c r="AR80" s="21"/>
      <c r="AS80" s="229"/>
      <c r="AT80" s="248"/>
      <c r="AU80" s="20"/>
      <c r="AV80" s="20"/>
    </row>
    <row r="81" spans="1:48" s="19" customFormat="1" ht="33" customHeight="1" x14ac:dyDescent="0.2">
      <c r="A81" s="22"/>
      <c r="B81" s="20"/>
      <c r="C81" s="20"/>
      <c r="D81" s="22"/>
      <c r="E81" s="22"/>
      <c r="F81" s="22"/>
      <c r="G81" s="229"/>
      <c r="H81" s="22"/>
      <c r="I81" s="22"/>
      <c r="J81" s="229"/>
      <c r="K81" s="22"/>
      <c r="L81" s="22"/>
      <c r="M81" s="248"/>
      <c r="N81" s="229"/>
      <c r="O81" s="229"/>
      <c r="P81" s="22"/>
      <c r="Q81" s="22"/>
      <c r="R81" s="22"/>
      <c r="S81" s="22"/>
      <c r="T81" s="22"/>
      <c r="U81" s="22"/>
      <c r="V81" s="22"/>
      <c r="W81" s="259" t="s">
        <v>750</v>
      </c>
      <c r="X81" s="258">
        <v>5814.7790000000005</v>
      </c>
      <c r="Y81" s="259"/>
      <c r="Z81" s="22"/>
      <c r="AA81" s="22"/>
      <c r="AB81" s="22"/>
      <c r="AC81" s="23"/>
      <c r="AD81" s="248"/>
      <c r="AE81" s="248"/>
      <c r="AF81" s="22"/>
      <c r="AG81" s="22"/>
      <c r="AH81" s="22"/>
      <c r="AI81" s="22"/>
      <c r="AJ81" s="22"/>
      <c r="AK81" s="22"/>
      <c r="AL81" s="22"/>
      <c r="AM81" s="22"/>
      <c r="AN81" s="22"/>
      <c r="AO81" s="22"/>
      <c r="AP81" s="22"/>
      <c r="AQ81" s="248"/>
      <c r="AR81" s="21"/>
      <c r="AS81" s="229"/>
      <c r="AT81" s="248"/>
      <c r="AU81" s="20"/>
      <c r="AV81" s="20"/>
    </row>
    <row r="82" spans="1:48" s="19" customFormat="1" ht="33" customHeight="1" x14ac:dyDescent="0.2">
      <c r="A82" s="22"/>
      <c r="B82" s="20"/>
      <c r="C82" s="20"/>
      <c r="D82" s="22"/>
      <c r="E82" s="22"/>
      <c r="F82" s="22"/>
      <c r="G82" s="229"/>
      <c r="H82" s="22"/>
      <c r="I82" s="22"/>
      <c r="J82" s="229"/>
      <c r="K82" s="22"/>
      <c r="L82" s="22"/>
      <c r="M82" s="248"/>
      <c r="N82" s="229"/>
      <c r="O82" s="229"/>
      <c r="P82" s="22"/>
      <c r="Q82" s="22"/>
      <c r="R82" s="22"/>
      <c r="S82" s="22"/>
      <c r="T82" s="22"/>
      <c r="U82" s="22"/>
      <c r="V82" s="22"/>
      <c r="W82" s="259" t="s">
        <v>751</v>
      </c>
      <c r="X82" s="258">
        <v>6072.9</v>
      </c>
      <c r="Y82" s="259"/>
      <c r="Z82" s="22"/>
      <c r="AA82" s="22"/>
      <c r="AB82" s="22"/>
      <c r="AC82" s="23"/>
      <c r="AD82" s="248"/>
      <c r="AE82" s="248"/>
      <c r="AF82" s="22"/>
      <c r="AG82" s="22"/>
      <c r="AH82" s="22"/>
      <c r="AI82" s="22"/>
      <c r="AJ82" s="22"/>
      <c r="AK82" s="22"/>
      <c r="AL82" s="22"/>
      <c r="AM82" s="22"/>
      <c r="AN82" s="22"/>
      <c r="AO82" s="22"/>
      <c r="AP82" s="22"/>
      <c r="AQ82" s="248"/>
      <c r="AR82" s="21"/>
      <c r="AS82" s="229"/>
      <c r="AT82" s="248"/>
      <c r="AU82" s="20"/>
      <c r="AV82" s="20"/>
    </row>
    <row r="83" spans="1:48" s="19" customFormat="1" ht="33" customHeight="1" x14ac:dyDescent="0.2">
      <c r="A83" s="22"/>
      <c r="B83" s="20"/>
      <c r="C83" s="20"/>
      <c r="D83" s="22"/>
      <c r="E83" s="22"/>
      <c r="F83" s="22"/>
      <c r="G83" s="229"/>
      <c r="H83" s="22"/>
      <c r="I83" s="22"/>
      <c r="J83" s="229"/>
      <c r="K83" s="22"/>
      <c r="L83" s="22"/>
      <c r="M83" s="248"/>
      <c r="N83" s="229"/>
      <c r="O83" s="229"/>
      <c r="P83" s="22"/>
      <c r="Q83" s="22"/>
      <c r="R83" s="22"/>
      <c r="S83" s="22"/>
      <c r="T83" s="22"/>
      <c r="U83" s="22"/>
      <c r="V83" s="22"/>
      <c r="W83" s="259" t="s">
        <v>752</v>
      </c>
      <c r="X83" s="258">
        <v>6248</v>
      </c>
      <c r="Y83" s="259" t="s">
        <v>752</v>
      </c>
      <c r="Z83" s="22"/>
      <c r="AA83" s="22"/>
      <c r="AB83" s="22"/>
      <c r="AC83" s="23"/>
      <c r="AD83" s="248"/>
      <c r="AE83" s="248"/>
      <c r="AF83" s="22"/>
      <c r="AG83" s="22"/>
      <c r="AH83" s="22"/>
      <c r="AI83" s="22"/>
      <c r="AJ83" s="22"/>
      <c r="AK83" s="22"/>
      <c r="AL83" s="22"/>
      <c r="AM83" s="22"/>
      <c r="AN83" s="22"/>
      <c r="AO83" s="22"/>
      <c r="AP83" s="22"/>
      <c r="AQ83" s="248"/>
      <c r="AR83" s="21"/>
      <c r="AS83" s="229"/>
      <c r="AT83" s="248"/>
      <c r="AU83" s="20"/>
      <c r="AV83" s="20"/>
    </row>
    <row r="84" spans="1:48" s="19" customFormat="1" ht="33" customHeight="1" x14ac:dyDescent="0.2">
      <c r="A84" s="22"/>
      <c r="B84" s="20"/>
      <c r="C84" s="20"/>
      <c r="D84" s="22"/>
      <c r="E84" s="22"/>
      <c r="F84" s="22"/>
      <c r="G84" s="229"/>
      <c r="H84" s="22"/>
      <c r="I84" s="22"/>
      <c r="J84" s="229"/>
      <c r="K84" s="22"/>
      <c r="L84" s="22"/>
      <c r="M84" s="248"/>
      <c r="N84" s="229"/>
      <c r="O84" s="229"/>
      <c r="P84" s="22"/>
      <c r="Q84" s="22"/>
      <c r="R84" s="22"/>
      <c r="S84" s="22"/>
      <c r="T84" s="22"/>
      <c r="U84" s="22"/>
      <c r="V84" s="22"/>
      <c r="W84" s="259" t="s">
        <v>708</v>
      </c>
      <c r="X84" s="258">
        <v>6258</v>
      </c>
      <c r="Y84" s="259" t="s">
        <v>708</v>
      </c>
      <c r="Z84" s="22"/>
      <c r="AA84" s="22"/>
      <c r="AB84" s="22"/>
      <c r="AC84" s="23"/>
      <c r="AD84" s="248"/>
      <c r="AE84" s="248"/>
      <c r="AF84" s="22"/>
      <c r="AG84" s="22"/>
      <c r="AH84" s="22"/>
      <c r="AI84" s="22"/>
      <c r="AJ84" s="22"/>
      <c r="AK84" s="22"/>
      <c r="AL84" s="22"/>
      <c r="AM84" s="22"/>
      <c r="AN84" s="22"/>
      <c r="AO84" s="22"/>
      <c r="AP84" s="22"/>
      <c r="AQ84" s="248"/>
      <c r="AR84" s="21"/>
      <c r="AS84" s="229"/>
      <c r="AT84" s="248"/>
      <c r="AU84" s="20"/>
      <c r="AV84" s="20"/>
    </row>
    <row r="85" spans="1:48" s="19" customFormat="1" ht="33" customHeight="1" x14ac:dyDescent="0.2">
      <c r="A85" s="22"/>
      <c r="B85" s="20"/>
      <c r="C85" s="20"/>
      <c r="D85" s="22"/>
      <c r="E85" s="22"/>
      <c r="F85" s="22"/>
      <c r="G85" s="229"/>
      <c r="H85" s="22"/>
      <c r="I85" s="22"/>
      <c r="J85" s="229"/>
      <c r="K85" s="22"/>
      <c r="L85" s="22"/>
      <c r="M85" s="248"/>
      <c r="N85" s="229"/>
      <c r="O85" s="229"/>
      <c r="P85" s="22"/>
      <c r="Q85" s="22"/>
      <c r="R85" s="22"/>
      <c r="S85" s="22"/>
      <c r="T85" s="22"/>
      <c r="U85" s="22"/>
      <c r="V85" s="22"/>
      <c r="W85" s="259" t="s">
        <v>753</v>
      </c>
      <c r="X85" s="258">
        <v>6258</v>
      </c>
      <c r="Y85" s="259" t="s">
        <v>753</v>
      </c>
      <c r="Z85" s="22"/>
      <c r="AA85" s="22"/>
      <c r="AB85" s="22"/>
      <c r="AC85" s="23"/>
      <c r="AD85" s="248"/>
      <c r="AE85" s="248"/>
      <c r="AF85" s="22"/>
      <c r="AG85" s="22"/>
      <c r="AH85" s="22"/>
      <c r="AI85" s="22"/>
      <c r="AJ85" s="22"/>
      <c r="AK85" s="22"/>
      <c r="AL85" s="22"/>
      <c r="AM85" s="22"/>
      <c r="AN85" s="22"/>
      <c r="AO85" s="22"/>
      <c r="AP85" s="22"/>
      <c r="AQ85" s="248"/>
      <c r="AR85" s="21"/>
      <c r="AS85" s="229"/>
      <c r="AT85" s="248"/>
      <c r="AU85" s="20"/>
      <c r="AV85" s="20"/>
    </row>
    <row r="86" spans="1:48" s="19" customFormat="1" ht="33" customHeight="1" x14ac:dyDescent="0.2">
      <c r="A86" s="22"/>
      <c r="B86" s="20"/>
      <c r="C86" s="20"/>
      <c r="D86" s="22"/>
      <c r="E86" s="22"/>
      <c r="F86" s="22"/>
      <c r="G86" s="229"/>
      <c r="H86" s="22"/>
      <c r="I86" s="22"/>
      <c r="J86" s="229"/>
      <c r="K86" s="22"/>
      <c r="L86" s="22"/>
      <c r="M86" s="248"/>
      <c r="N86" s="229"/>
      <c r="O86" s="229"/>
      <c r="P86" s="22"/>
      <c r="Q86" s="22"/>
      <c r="R86" s="22"/>
      <c r="S86" s="22"/>
      <c r="T86" s="22"/>
      <c r="U86" s="22"/>
      <c r="V86" s="22"/>
      <c r="W86" s="259" t="s">
        <v>754</v>
      </c>
      <c r="X86" s="258">
        <v>6258</v>
      </c>
      <c r="Y86" s="259" t="s">
        <v>754</v>
      </c>
      <c r="Z86" s="22"/>
      <c r="AA86" s="22"/>
      <c r="AB86" s="22"/>
      <c r="AC86" s="23"/>
      <c r="AD86" s="248"/>
      <c r="AE86" s="248"/>
      <c r="AF86" s="22"/>
      <c r="AG86" s="22"/>
      <c r="AH86" s="22"/>
      <c r="AI86" s="22"/>
      <c r="AJ86" s="22"/>
      <c r="AK86" s="22"/>
      <c r="AL86" s="22"/>
      <c r="AM86" s="22"/>
      <c r="AN86" s="22"/>
      <c r="AO86" s="22"/>
      <c r="AP86" s="22"/>
      <c r="AQ86" s="248"/>
      <c r="AR86" s="21"/>
      <c r="AS86" s="229"/>
      <c r="AT86" s="248"/>
      <c r="AU86" s="20"/>
      <c r="AV86" s="20"/>
    </row>
    <row r="87" spans="1:48" s="19" customFormat="1" ht="33" customHeight="1" x14ac:dyDescent="0.2">
      <c r="A87" s="22">
        <f>A74+1</f>
        <v>17</v>
      </c>
      <c r="B87" s="20" t="s">
        <v>482</v>
      </c>
      <c r="C87" s="20" t="s">
        <v>65</v>
      </c>
      <c r="D87" s="22">
        <v>2016</v>
      </c>
      <c r="E87" s="22">
        <v>1</v>
      </c>
      <c r="F87" s="22">
        <v>0</v>
      </c>
      <c r="G87" s="229" t="s">
        <v>521</v>
      </c>
      <c r="H87" s="22">
        <v>0</v>
      </c>
      <c r="I87" s="22">
        <v>0</v>
      </c>
      <c r="J87" s="229" t="s">
        <v>524</v>
      </c>
      <c r="K87" s="22">
        <v>0</v>
      </c>
      <c r="L87" s="22">
        <v>0</v>
      </c>
      <c r="M87" s="248" t="s">
        <v>168</v>
      </c>
      <c r="N87" s="229" t="s">
        <v>612</v>
      </c>
      <c r="O87" s="229" t="s">
        <v>482</v>
      </c>
      <c r="P87" s="258">
        <v>3444</v>
      </c>
      <c r="Q87" s="22" t="s">
        <v>650</v>
      </c>
      <c r="R87" s="258">
        <v>3444</v>
      </c>
      <c r="S87" s="259" t="s">
        <v>705</v>
      </c>
      <c r="T87" s="259" t="s">
        <v>705</v>
      </c>
      <c r="U87" s="259">
        <v>30</v>
      </c>
      <c r="V87" s="259">
        <v>6</v>
      </c>
      <c r="W87" s="259" t="s">
        <v>743</v>
      </c>
      <c r="X87" s="258">
        <v>2101.694</v>
      </c>
      <c r="Y87" s="259"/>
      <c r="Z87" s="259">
        <v>1</v>
      </c>
      <c r="AA87" s="258">
        <v>1838.9829999999999</v>
      </c>
      <c r="AB87" s="258">
        <v>1838.9829999999999</v>
      </c>
      <c r="AC87" s="259" t="s">
        <v>743</v>
      </c>
      <c r="AD87" s="263">
        <v>2170</v>
      </c>
      <c r="AE87" s="263">
        <v>0</v>
      </c>
      <c r="AF87" s="259">
        <v>480321</v>
      </c>
      <c r="AG87" s="259" t="s">
        <v>710</v>
      </c>
      <c r="AH87" s="260">
        <v>42062</v>
      </c>
      <c r="AI87" s="260">
        <v>42062</v>
      </c>
      <c r="AJ87" s="260">
        <v>42079</v>
      </c>
      <c r="AK87" s="260">
        <v>42194</v>
      </c>
      <c r="AL87" s="22">
        <v>0</v>
      </c>
      <c r="AM87" s="22">
        <v>0</v>
      </c>
      <c r="AN87" s="22">
        <v>0</v>
      </c>
      <c r="AO87" s="22">
        <v>0</v>
      </c>
      <c r="AP87" s="22">
        <v>0</v>
      </c>
      <c r="AQ87" s="248" t="s">
        <v>638</v>
      </c>
      <c r="AR87" s="21" t="s">
        <v>588</v>
      </c>
      <c r="AS87" s="229" t="s">
        <v>666</v>
      </c>
      <c r="AT87" s="248">
        <v>0</v>
      </c>
      <c r="AU87" s="20" t="s">
        <v>591</v>
      </c>
      <c r="AV87" s="20" t="s">
        <v>591</v>
      </c>
    </row>
    <row r="88" spans="1:48" s="19" customFormat="1" ht="33" customHeight="1" x14ac:dyDescent="0.2">
      <c r="A88" s="22"/>
      <c r="B88" s="20"/>
      <c r="C88" s="20"/>
      <c r="D88" s="22"/>
      <c r="E88" s="22"/>
      <c r="F88" s="22"/>
      <c r="G88" s="229"/>
      <c r="H88" s="22"/>
      <c r="I88" s="22"/>
      <c r="J88" s="229"/>
      <c r="K88" s="22"/>
      <c r="L88" s="22"/>
      <c r="M88" s="248"/>
      <c r="N88" s="229"/>
      <c r="O88" s="229"/>
      <c r="P88" s="258"/>
      <c r="Q88" s="22"/>
      <c r="R88" s="258"/>
      <c r="S88" s="259"/>
      <c r="T88" s="259"/>
      <c r="U88" s="259"/>
      <c r="V88" s="259"/>
      <c r="W88" s="259" t="s">
        <v>774</v>
      </c>
      <c r="X88" s="258">
        <v>2050.8470000000002</v>
      </c>
      <c r="Y88" s="259"/>
      <c r="Z88" s="259"/>
      <c r="AA88" s="258">
        <v>2050.8470000000002</v>
      </c>
      <c r="AB88" s="258"/>
      <c r="AC88" s="23"/>
      <c r="AD88" s="248"/>
      <c r="AE88" s="248"/>
      <c r="AF88" s="22"/>
      <c r="AG88" s="22"/>
      <c r="AH88" s="22"/>
      <c r="AI88" s="22"/>
      <c r="AJ88" s="22"/>
      <c r="AK88" s="22"/>
      <c r="AL88" s="22"/>
      <c r="AM88" s="22"/>
      <c r="AN88" s="22"/>
      <c r="AO88" s="22"/>
      <c r="AP88" s="22"/>
      <c r="AQ88" s="248"/>
      <c r="AR88" s="21"/>
      <c r="AS88" s="229"/>
      <c r="AT88" s="248"/>
      <c r="AU88" s="20"/>
      <c r="AV88" s="20"/>
    </row>
    <row r="89" spans="1:48" s="19" customFormat="1" ht="33" customHeight="1" x14ac:dyDescent="0.2">
      <c r="A89" s="22"/>
      <c r="B89" s="20"/>
      <c r="C89" s="20"/>
      <c r="D89" s="22"/>
      <c r="E89" s="22"/>
      <c r="F89" s="22"/>
      <c r="G89" s="229"/>
      <c r="H89" s="22"/>
      <c r="I89" s="22"/>
      <c r="J89" s="229"/>
      <c r="K89" s="22"/>
      <c r="L89" s="22"/>
      <c r="M89" s="248"/>
      <c r="N89" s="229"/>
      <c r="O89" s="229"/>
      <c r="P89" s="258"/>
      <c r="Q89" s="22"/>
      <c r="R89" s="258"/>
      <c r="S89" s="259"/>
      <c r="T89" s="259"/>
      <c r="U89" s="259"/>
      <c r="V89" s="259"/>
      <c r="W89" s="259" t="s">
        <v>751</v>
      </c>
      <c r="X89" s="258">
        <v>2530</v>
      </c>
      <c r="Y89" s="259" t="s">
        <v>751</v>
      </c>
      <c r="Z89" s="259"/>
      <c r="AA89" s="258"/>
      <c r="AB89" s="258"/>
      <c r="AC89" s="23"/>
      <c r="AD89" s="248"/>
      <c r="AE89" s="248"/>
      <c r="AF89" s="22"/>
      <c r="AG89" s="22"/>
      <c r="AH89" s="22"/>
      <c r="AI89" s="22"/>
      <c r="AJ89" s="22"/>
      <c r="AK89" s="22"/>
      <c r="AL89" s="22"/>
      <c r="AM89" s="22"/>
      <c r="AN89" s="22"/>
      <c r="AO89" s="22"/>
      <c r="AP89" s="22"/>
      <c r="AQ89" s="248"/>
      <c r="AR89" s="21"/>
      <c r="AS89" s="229"/>
      <c r="AT89" s="248"/>
      <c r="AU89" s="20"/>
      <c r="AV89" s="20"/>
    </row>
    <row r="90" spans="1:48" s="19" customFormat="1" ht="33" customHeight="1" x14ac:dyDescent="0.2">
      <c r="A90" s="22"/>
      <c r="B90" s="20"/>
      <c r="C90" s="20"/>
      <c r="D90" s="22"/>
      <c r="E90" s="22"/>
      <c r="F90" s="22"/>
      <c r="G90" s="229"/>
      <c r="H90" s="22"/>
      <c r="I90" s="22"/>
      <c r="J90" s="229"/>
      <c r="K90" s="22"/>
      <c r="L90" s="22"/>
      <c r="M90" s="248"/>
      <c r="N90" s="229"/>
      <c r="O90" s="229"/>
      <c r="P90" s="258"/>
      <c r="Q90" s="22"/>
      <c r="R90" s="258"/>
      <c r="S90" s="259"/>
      <c r="T90" s="259"/>
      <c r="U90" s="259"/>
      <c r="V90" s="259"/>
      <c r="W90" s="259" t="s">
        <v>775</v>
      </c>
      <c r="X90" s="258">
        <v>2538.1350000000002</v>
      </c>
      <c r="Y90" s="259" t="s">
        <v>775</v>
      </c>
      <c r="Z90" s="259"/>
      <c r="AA90" s="258"/>
      <c r="AB90" s="258"/>
      <c r="AC90" s="23"/>
      <c r="AD90" s="248"/>
      <c r="AE90" s="248"/>
      <c r="AF90" s="22"/>
      <c r="AG90" s="22"/>
      <c r="AH90" s="22"/>
      <c r="AI90" s="22"/>
      <c r="AJ90" s="22"/>
      <c r="AK90" s="22"/>
      <c r="AL90" s="22"/>
      <c r="AM90" s="22"/>
      <c r="AN90" s="22"/>
      <c r="AO90" s="22"/>
      <c r="AP90" s="22"/>
      <c r="AQ90" s="248"/>
      <c r="AR90" s="21"/>
      <c r="AS90" s="229"/>
      <c r="AT90" s="248"/>
      <c r="AU90" s="20"/>
      <c r="AV90" s="20"/>
    </row>
    <row r="91" spans="1:48" s="19" customFormat="1" ht="33" customHeight="1" x14ac:dyDescent="0.2">
      <c r="A91" s="22"/>
      <c r="B91" s="20"/>
      <c r="C91" s="20"/>
      <c r="D91" s="22"/>
      <c r="E91" s="22"/>
      <c r="F91" s="22"/>
      <c r="G91" s="229"/>
      <c r="H91" s="22"/>
      <c r="I91" s="22"/>
      <c r="J91" s="229"/>
      <c r="K91" s="22"/>
      <c r="L91" s="22"/>
      <c r="M91" s="248"/>
      <c r="N91" s="229"/>
      <c r="O91" s="229"/>
      <c r="P91" s="258"/>
      <c r="Q91" s="22"/>
      <c r="R91" s="258"/>
      <c r="S91" s="259"/>
      <c r="T91" s="259"/>
      <c r="U91" s="259"/>
      <c r="V91" s="259"/>
      <c r="W91" s="259" t="s">
        <v>708</v>
      </c>
      <c r="X91" s="258">
        <v>3444</v>
      </c>
      <c r="Y91" s="259" t="s">
        <v>708</v>
      </c>
      <c r="Z91" s="259"/>
      <c r="AA91" s="258"/>
      <c r="AB91" s="258"/>
      <c r="AC91" s="23"/>
      <c r="AD91" s="248"/>
      <c r="AE91" s="248"/>
      <c r="AF91" s="22"/>
      <c r="AG91" s="22"/>
      <c r="AH91" s="22"/>
      <c r="AI91" s="22"/>
      <c r="AJ91" s="22"/>
      <c r="AK91" s="22"/>
      <c r="AL91" s="22"/>
      <c r="AM91" s="22"/>
      <c r="AN91" s="22"/>
      <c r="AO91" s="22"/>
      <c r="AP91" s="22"/>
      <c r="AQ91" s="248"/>
      <c r="AR91" s="21"/>
      <c r="AS91" s="229"/>
      <c r="AT91" s="248"/>
      <c r="AU91" s="20"/>
      <c r="AV91" s="20"/>
    </row>
    <row r="92" spans="1:48" s="19" customFormat="1" ht="33" customHeight="1" x14ac:dyDescent="0.2">
      <c r="A92" s="22"/>
      <c r="B92" s="20"/>
      <c r="C92" s="20"/>
      <c r="D92" s="22"/>
      <c r="E92" s="22"/>
      <c r="F92" s="22"/>
      <c r="G92" s="229"/>
      <c r="H92" s="22"/>
      <c r="I92" s="22"/>
      <c r="J92" s="229"/>
      <c r="K92" s="22"/>
      <c r="L92" s="22"/>
      <c r="M92" s="248"/>
      <c r="N92" s="229"/>
      <c r="O92" s="229"/>
      <c r="P92" s="258"/>
      <c r="Q92" s="22"/>
      <c r="R92" s="258"/>
      <c r="S92" s="259"/>
      <c r="T92" s="259"/>
      <c r="U92" s="259"/>
      <c r="V92" s="259"/>
      <c r="W92" s="259" t="s">
        <v>776</v>
      </c>
      <c r="X92" s="258">
        <v>3923</v>
      </c>
      <c r="Y92" s="259" t="s">
        <v>776</v>
      </c>
      <c r="Z92" s="259"/>
      <c r="AA92" s="258"/>
      <c r="AB92" s="258"/>
      <c r="AC92" s="23"/>
      <c r="AD92" s="248"/>
      <c r="AE92" s="248"/>
      <c r="AF92" s="22"/>
      <c r="AG92" s="22"/>
      <c r="AH92" s="22"/>
      <c r="AI92" s="22"/>
      <c r="AJ92" s="22"/>
      <c r="AK92" s="22"/>
      <c r="AL92" s="22"/>
      <c r="AM92" s="22"/>
      <c r="AN92" s="22"/>
      <c r="AO92" s="22"/>
      <c r="AP92" s="22"/>
      <c r="AQ92" s="248"/>
      <c r="AR92" s="21"/>
      <c r="AS92" s="229"/>
      <c r="AT92" s="248"/>
      <c r="AU92" s="20"/>
      <c r="AV92" s="20"/>
    </row>
    <row r="93" spans="1:48" s="19" customFormat="1" ht="33" customHeight="1" x14ac:dyDescent="0.2">
      <c r="A93" s="22">
        <f>A87+1</f>
        <v>18</v>
      </c>
      <c r="B93" s="20" t="s">
        <v>482</v>
      </c>
      <c r="C93" s="20" t="s">
        <v>65</v>
      </c>
      <c r="D93" s="22">
        <v>2016</v>
      </c>
      <c r="E93" s="22">
        <v>1</v>
      </c>
      <c r="F93" s="22">
        <v>0</v>
      </c>
      <c r="G93" s="229" t="s">
        <v>521</v>
      </c>
      <c r="H93" s="22">
        <v>0</v>
      </c>
      <c r="I93" s="22">
        <v>0</v>
      </c>
      <c r="J93" s="229" t="s">
        <v>524</v>
      </c>
      <c r="K93" s="22">
        <v>0</v>
      </c>
      <c r="L93" s="22">
        <v>0</v>
      </c>
      <c r="M93" s="248" t="s">
        <v>168</v>
      </c>
      <c r="N93" s="229" t="s">
        <v>613</v>
      </c>
      <c r="O93" s="229" t="s">
        <v>482</v>
      </c>
      <c r="P93" s="261">
        <v>3600</v>
      </c>
      <c r="Q93" s="261" t="s">
        <v>650</v>
      </c>
      <c r="R93" s="261">
        <v>3600</v>
      </c>
      <c r="S93" s="259" t="s">
        <v>705</v>
      </c>
      <c r="T93" s="259" t="s">
        <v>705</v>
      </c>
      <c r="U93" s="259">
        <v>13</v>
      </c>
      <c r="V93" s="259">
        <v>2</v>
      </c>
      <c r="W93" s="22" t="s">
        <v>721</v>
      </c>
      <c r="X93" s="258">
        <v>3590</v>
      </c>
      <c r="Y93" s="22">
        <v>0</v>
      </c>
      <c r="Z93" s="22">
        <v>0</v>
      </c>
      <c r="AA93" s="22">
        <v>0</v>
      </c>
      <c r="AB93" s="22">
        <v>3590</v>
      </c>
      <c r="AC93" s="22" t="s">
        <v>721</v>
      </c>
      <c r="AD93" s="248">
        <v>4236.2</v>
      </c>
      <c r="AE93" s="248">
        <v>0</v>
      </c>
      <c r="AF93" s="259">
        <v>543479</v>
      </c>
      <c r="AG93" s="259" t="s">
        <v>710</v>
      </c>
      <c r="AH93" s="260">
        <v>42216</v>
      </c>
      <c r="AI93" s="260">
        <v>42216</v>
      </c>
      <c r="AJ93" s="260">
        <v>42233</v>
      </c>
      <c r="AK93" s="260">
        <v>42241</v>
      </c>
      <c r="AL93" s="22">
        <v>0</v>
      </c>
      <c r="AM93" s="22">
        <v>0</v>
      </c>
      <c r="AN93" s="22">
        <v>0</v>
      </c>
      <c r="AO93" s="22">
        <v>0</v>
      </c>
      <c r="AP93" s="22">
        <v>0</v>
      </c>
      <c r="AQ93" s="248" t="s">
        <v>639</v>
      </c>
      <c r="AR93" s="21" t="s">
        <v>588</v>
      </c>
      <c r="AS93" s="229" t="s">
        <v>667</v>
      </c>
      <c r="AT93" s="248">
        <v>0</v>
      </c>
      <c r="AU93" s="20" t="s">
        <v>591</v>
      </c>
      <c r="AV93" s="20" t="s">
        <v>591</v>
      </c>
    </row>
    <row r="94" spans="1:48" s="19" customFormat="1" ht="33" customHeight="1" x14ac:dyDescent="0.2">
      <c r="A94" s="22"/>
      <c r="B94" s="20"/>
      <c r="C94" s="20"/>
      <c r="D94" s="22"/>
      <c r="E94" s="22"/>
      <c r="F94" s="22"/>
      <c r="G94" s="229"/>
      <c r="H94" s="22"/>
      <c r="I94" s="22"/>
      <c r="J94" s="229"/>
      <c r="K94" s="22"/>
      <c r="L94" s="22"/>
      <c r="M94" s="248"/>
      <c r="N94" s="229"/>
      <c r="O94" s="229"/>
      <c r="P94" s="261"/>
      <c r="Q94" s="261"/>
      <c r="R94" s="261"/>
      <c r="S94" s="259"/>
      <c r="T94" s="259"/>
      <c r="U94" s="259"/>
      <c r="V94" s="259"/>
      <c r="W94" s="22" t="s">
        <v>708</v>
      </c>
      <c r="X94" s="258">
        <v>3600</v>
      </c>
      <c r="Y94" s="22"/>
      <c r="Z94" s="22"/>
      <c r="AA94" s="22"/>
      <c r="AB94" s="22"/>
      <c r="AC94" s="23"/>
      <c r="AD94" s="248"/>
      <c r="AE94" s="248"/>
      <c r="AF94" s="22"/>
      <c r="AG94" s="22"/>
      <c r="AH94" s="22"/>
      <c r="AI94" s="22"/>
      <c r="AJ94" s="22"/>
      <c r="AK94" s="22"/>
      <c r="AL94" s="22"/>
      <c r="AM94" s="22"/>
      <c r="AN94" s="22"/>
      <c r="AO94" s="22"/>
      <c r="AP94" s="22"/>
      <c r="AQ94" s="248"/>
      <c r="AR94" s="21"/>
      <c r="AS94" s="229"/>
      <c r="AT94" s="248"/>
      <c r="AU94" s="20"/>
      <c r="AV94" s="20"/>
    </row>
    <row r="95" spans="1:48" s="19" customFormat="1" ht="33" customHeight="1" x14ac:dyDescent="0.2">
      <c r="A95" s="22">
        <f>A93+1</f>
        <v>19</v>
      </c>
      <c r="B95" s="20" t="s">
        <v>482</v>
      </c>
      <c r="C95" s="20" t="s">
        <v>65</v>
      </c>
      <c r="D95" s="22">
        <v>2016</v>
      </c>
      <c r="E95" s="22">
        <v>1</v>
      </c>
      <c r="F95" s="22">
        <v>0</v>
      </c>
      <c r="G95" s="229" t="s">
        <v>521</v>
      </c>
      <c r="H95" s="22">
        <v>0</v>
      </c>
      <c r="I95" s="22">
        <v>0</v>
      </c>
      <c r="J95" s="229" t="s">
        <v>524</v>
      </c>
      <c r="K95" s="22">
        <v>0</v>
      </c>
      <c r="L95" s="22">
        <v>0</v>
      </c>
      <c r="M95" s="248" t="s">
        <v>168</v>
      </c>
      <c r="N95" s="229" t="s">
        <v>614</v>
      </c>
      <c r="O95" s="229" t="s">
        <v>482</v>
      </c>
      <c r="P95" s="258">
        <v>27421</v>
      </c>
      <c r="Q95" s="22" t="s">
        <v>650</v>
      </c>
      <c r="R95" s="258">
        <v>27421</v>
      </c>
      <c r="S95" s="259" t="s">
        <v>712</v>
      </c>
      <c r="T95" s="259" t="s">
        <v>712</v>
      </c>
      <c r="U95" s="259">
        <v>9</v>
      </c>
      <c r="V95" s="259">
        <v>7</v>
      </c>
      <c r="W95" s="259" t="s">
        <v>709</v>
      </c>
      <c r="X95" s="258">
        <v>27421</v>
      </c>
      <c r="Y95" s="259"/>
      <c r="Z95" s="259">
        <v>1</v>
      </c>
      <c r="AA95" s="258">
        <v>27290</v>
      </c>
      <c r="AB95" s="258">
        <v>27290</v>
      </c>
      <c r="AC95" s="259" t="s">
        <v>709</v>
      </c>
      <c r="AD95" s="248">
        <v>32202.2</v>
      </c>
      <c r="AE95" s="248">
        <v>32202.2</v>
      </c>
      <c r="AF95" s="259">
        <v>44582</v>
      </c>
      <c r="AG95" s="259" t="s">
        <v>710</v>
      </c>
      <c r="AH95" s="260">
        <v>42084</v>
      </c>
      <c r="AI95" s="260">
        <v>42084</v>
      </c>
      <c r="AJ95" s="260">
        <v>42109</v>
      </c>
      <c r="AK95" s="260">
        <v>42172</v>
      </c>
      <c r="AL95" s="22">
        <v>0</v>
      </c>
      <c r="AM95" s="22">
        <v>0</v>
      </c>
      <c r="AN95" s="22">
        <v>0</v>
      </c>
      <c r="AO95" s="22">
        <v>0</v>
      </c>
      <c r="AP95" s="22">
        <v>0</v>
      </c>
      <c r="AQ95" s="248" t="s">
        <v>633</v>
      </c>
      <c r="AR95" s="21" t="s">
        <v>588</v>
      </c>
      <c r="AS95" s="229" t="s">
        <v>668</v>
      </c>
      <c r="AT95" s="248" t="s">
        <v>676</v>
      </c>
      <c r="AU95" s="20" t="s">
        <v>591</v>
      </c>
      <c r="AV95" s="20" t="s">
        <v>591</v>
      </c>
    </row>
    <row r="96" spans="1:48" s="19" customFormat="1" ht="33" customHeight="1" x14ac:dyDescent="0.2">
      <c r="A96" s="22"/>
      <c r="B96" s="20"/>
      <c r="C96" s="20"/>
      <c r="D96" s="22"/>
      <c r="E96" s="22"/>
      <c r="F96" s="22"/>
      <c r="G96" s="229"/>
      <c r="H96" s="22"/>
      <c r="I96" s="22"/>
      <c r="J96" s="229"/>
      <c r="K96" s="22"/>
      <c r="L96" s="22"/>
      <c r="M96" s="248"/>
      <c r="N96" s="229"/>
      <c r="O96" s="229"/>
      <c r="P96" s="258"/>
      <c r="Q96" s="22"/>
      <c r="R96" s="258"/>
      <c r="S96" s="259"/>
      <c r="T96" s="259"/>
      <c r="U96" s="259"/>
      <c r="V96" s="259"/>
      <c r="W96" s="259" t="s">
        <v>758</v>
      </c>
      <c r="X96" s="258">
        <v>27420.998</v>
      </c>
      <c r="Y96" s="259"/>
      <c r="Z96" s="259"/>
      <c r="AA96" s="258">
        <v>27420.998</v>
      </c>
      <c r="AB96" s="258"/>
      <c r="AC96" s="23"/>
      <c r="AD96" s="248"/>
      <c r="AE96" s="248"/>
      <c r="AF96" s="22"/>
      <c r="AG96" s="22"/>
      <c r="AH96" s="22"/>
      <c r="AI96" s="22"/>
      <c r="AJ96" s="22"/>
      <c r="AK96" s="22"/>
      <c r="AL96" s="22"/>
      <c r="AM96" s="22"/>
      <c r="AN96" s="22"/>
      <c r="AO96" s="22"/>
      <c r="AP96" s="22"/>
      <c r="AQ96" s="248"/>
      <c r="AR96" s="21"/>
      <c r="AS96" s="229"/>
      <c r="AT96" s="248"/>
      <c r="AU96" s="20"/>
      <c r="AV96" s="20"/>
    </row>
    <row r="97" spans="1:48" s="19" customFormat="1" ht="33" customHeight="1" x14ac:dyDescent="0.2">
      <c r="A97" s="22"/>
      <c r="B97" s="20"/>
      <c r="C97" s="20"/>
      <c r="D97" s="22"/>
      <c r="E97" s="22"/>
      <c r="F97" s="22"/>
      <c r="G97" s="229"/>
      <c r="H97" s="22"/>
      <c r="I97" s="22"/>
      <c r="J97" s="229"/>
      <c r="K97" s="22"/>
      <c r="L97" s="22"/>
      <c r="M97" s="248"/>
      <c r="N97" s="229"/>
      <c r="O97" s="229"/>
      <c r="P97" s="258"/>
      <c r="Q97" s="22"/>
      <c r="R97" s="258"/>
      <c r="S97" s="259"/>
      <c r="T97" s="259"/>
      <c r="U97" s="259"/>
      <c r="V97" s="259"/>
      <c r="W97" s="259" t="s">
        <v>759</v>
      </c>
      <c r="X97" s="258">
        <v>38940.514000000003</v>
      </c>
      <c r="Y97" s="259" t="s">
        <v>759</v>
      </c>
      <c r="Z97" s="259"/>
      <c r="AA97" s="258"/>
      <c r="AB97" s="258"/>
      <c r="AC97" s="23"/>
      <c r="AD97" s="248"/>
      <c r="AE97" s="248"/>
      <c r="AF97" s="22"/>
      <c r="AG97" s="22"/>
      <c r="AH97" s="22"/>
      <c r="AI97" s="22"/>
      <c r="AJ97" s="22"/>
      <c r="AK97" s="22"/>
      <c r="AL97" s="22"/>
      <c r="AM97" s="22"/>
      <c r="AN97" s="22"/>
      <c r="AO97" s="22"/>
      <c r="AP97" s="22"/>
      <c r="AQ97" s="248"/>
      <c r="AR97" s="21"/>
      <c r="AS97" s="229"/>
      <c r="AT97" s="248"/>
      <c r="AU97" s="20"/>
      <c r="AV97" s="20"/>
    </row>
    <row r="98" spans="1:48" s="19" customFormat="1" ht="33" customHeight="1" x14ac:dyDescent="0.2">
      <c r="A98" s="22"/>
      <c r="B98" s="20"/>
      <c r="C98" s="20"/>
      <c r="D98" s="22"/>
      <c r="E98" s="22"/>
      <c r="F98" s="22"/>
      <c r="G98" s="229"/>
      <c r="H98" s="22"/>
      <c r="I98" s="22"/>
      <c r="J98" s="229"/>
      <c r="K98" s="22"/>
      <c r="L98" s="22"/>
      <c r="M98" s="248"/>
      <c r="N98" s="229"/>
      <c r="O98" s="229"/>
      <c r="P98" s="258"/>
      <c r="Q98" s="22"/>
      <c r="R98" s="258"/>
      <c r="S98" s="259"/>
      <c r="T98" s="259"/>
      <c r="U98" s="259"/>
      <c r="V98" s="259"/>
      <c r="W98" s="259" t="s">
        <v>760</v>
      </c>
      <c r="X98" s="258">
        <v>26710.2</v>
      </c>
      <c r="Y98" s="259" t="s">
        <v>760</v>
      </c>
      <c r="Z98" s="259"/>
      <c r="AA98" s="258"/>
      <c r="AB98" s="258"/>
      <c r="AC98" s="23"/>
      <c r="AD98" s="248"/>
      <c r="AE98" s="248"/>
      <c r="AF98" s="22"/>
      <c r="AG98" s="22"/>
      <c r="AH98" s="22"/>
      <c r="AI98" s="22"/>
      <c r="AJ98" s="22"/>
      <c r="AK98" s="22"/>
      <c r="AL98" s="22"/>
      <c r="AM98" s="22"/>
      <c r="AN98" s="22"/>
      <c r="AO98" s="22"/>
      <c r="AP98" s="22"/>
      <c r="AQ98" s="248"/>
      <c r="AR98" s="21"/>
      <c r="AS98" s="229"/>
      <c r="AT98" s="248"/>
      <c r="AU98" s="20"/>
      <c r="AV98" s="20"/>
    </row>
    <row r="99" spans="1:48" s="19" customFormat="1" ht="33" customHeight="1" x14ac:dyDescent="0.2">
      <c r="A99" s="22"/>
      <c r="B99" s="20"/>
      <c r="C99" s="20"/>
      <c r="D99" s="22"/>
      <c r="E99" s="22"/>
      <c r="F99" s="22"/>
      <c r="G99" s="229"/>
      <c r="H99" s="22"/>
      <c r="I99" s="22"/>
      <c r="J99" s="229"/>
      <c r="K99" s="22"/>
      <c r="L99" s="22"/>
      <c r="M99" s="248"/>
      <c r="N99" s="229"/>
      <c r="O99" s="229"/>
      <c r="P99" s="258"/>
      <c r="Q99" s="22"/>
      <c r="R99" s="258"/>
      <c r="S99" s="259"/>
      <c r="T99" s="259"/>
      <c r="U99" s="259"/>
      <c r="V99" s="259"/>
      <c r="W99" s="259" t="s">
        <v>761</v>
      </c>
      <c r="X99" s="258">
        <v>27421</v>
      </c>
      <c r="Y99" s="259" t="s">
        <v>761</v>
      </c>
      <c r="Z99" s="259"/>
      <c r="AA99" s="258"/>
      <c r="AB99" s="258"/>
      <c r="AC99" s="23"/>
      <c r="AD99" s="248"/>
      <c r="AE99" s="248"/>
      <c r="AF99" s="22"/>
      <c r="AG99" s="22"/>
      <c r="AH99" s="22"/>
      <c r="AI99" s="22"/>
      <c r="AJ99" s="22"/>
      <c r="AK99" s="22"/>
      <c r="AL99" s="22"/>
      <c r="AM99" s="22"/>
      <c r="AN99" s="22"/>
      <c r="AO99" s="22"/>
      <c r="AP99" s="22"/>
      <c r="AQ99" s="248"/>
      <c r="AR99" s="21"/>
      <c r="AS99" s="229"/>
      <c r="AT99" s="248"/>
      <c r="AU99" s="20"/>
      <c r="AV99" s="20"/>
    </row>
    <row r="100" spans="1:48" s="19" customFormat="1" ht="33" customHeight="1" x14ac:dyDescent="0.2">
      <c r="A100" s="22"/>
      <c r="B100" s="20"/>
      <c r="C100" s="20"/>
      <c r="D100" s="22"/>
      <c r="E100" s="22"/>
      <c r="F100" s="22"/>
      <c r="G100" s="229"/>
      <c r="H100" s="22"/>
      <c r="I100" s="22"/>
      <c r="J100" s="229"/>
      <c r="K100" s="22"/>
      <c r="L100" s="22"/>
      <c r="M100" s="248"/>
      <c r="N100" s="229"/>
      <c r="O100" s="229"/>
      <c r="P100" s="258"/>
      <c r="Q100" s="22"/>
      <c r="R100" s="258"/>
      <c r="S100" s="259"/>
      <c r="T100" s="259"/>
      <c r="U100" s="259"/>
      <c r="V100" s="259"/>
      <c r="W100" s="259" t="s">
        <v>762</v>
      </c>
      <c r="X100" s="258">
        <v>27421</v>
      </c>
      <c r="Y100" s="259" t="s">
        <v>762</v>
      </c>
      <c r="Z100" s="259"/>
      <c r="AA100" s="258"/>
      <c r="AB100" s="258"/>
      <c r="AC100" s="23"/>
      <c r="AD100" s="248"/>
      <c r="AE100" s="248"/>
      <c r="AF100" s="22"/>
      <c r="AG100" s="22"/>
      <c r="AH100" s="22"/>
      <c r="AI100" s="22"/>
      <c r="AJ100" s="22"/>
      <c r="AK100" s="22"/>
      <c r="AL100" s="22"/>
      <c r="AM100" s="22"/>
      <c r="AN100" s="22"/>
      <c r="AO100" s="22"/>
      <c r="AP100" s="22"/>
      <c r="AQ100" s="248"/>
      <c r="AR100" s="21"/>
      <c r="AS100" s="229"/>
      <c r="AT100" s="248"/>
      <c r="AU100" s="20"/>
      <c r="AV100" s="20"/>
    </row>
    <row r="101" spans="1:48" s="19" customFormat="1" ht="33" customHeight="1" x14ac:dyDescent="0.2">
      <c r="A101" s="22"/>
      <c r="B101" s="20"/>
      <c r="C101" s="20"/>
      <c r="D101" s="22"/>
      <c r="E101" s="22"/>
      <c r="F101" s="22"/>
      <c r="G101" s="229"/>
      <c r="H101" s="22"/>
      <c r="I101" s="22"/>
      <c r="J101" s="229"/>
      <c r="K101" s="22"/>
      <c r="L101" s="22"/>
      <c r="M101" s="248"/>
      <c r="N101" s="229"/>
      <c r="O101" s="229"/>
      <c r="P101" s="258"/>
      <c r="Q101" s="22"/>
      <c r="R101" s="258"/>
      <c r="S101" s="259"/>
      <c r="T101" s="259"/>
      <c r="U101" s="259"/>
      <c r="V101" s="259"/>
      <c r="W101" s="259" t="s">
        <v>708</v>
      </c>
      <c r="X101" s="258"/>
      <c r="Y101" s="259" t="s">
        <v>708</v>
      </c>
      <c r="Z101" s="259"/>
      <c r="AA101" s="258"/>
      <c r="AB101" s="258"/>
      <c r="AC101" s="23"/>
      <c r="AD101" s="248"/>
      <c r="AE101" s="248"/>
      <c r="AF101" s="22"/>
      <c r="AG101" s="22"/>
      <c r="AH101" s="22"/>
      <c r="AI101" s="22"/>
      <c r="AJ101" s="22"/>
      <c r="AK101" s="22"/>
      <c r="AL101" s="22"/>
      <c r="AM101" s="22"/>
      <c r="AN101" s="22"/>
      <c r="AO101" s="22"/>
      <c r="AP101" s="22"/>
      <c r="AQ101" s="248"/>
      <c r="AR101" s="21"/>
      <c r="AS101" s="229"/>
      <c r="AT101" s="248"/>
      <c r="AU101" s="20"/>
      <c r="AV101" s="20"/>
    </row>
    <row r="102" spans="1:48" s="19" customFormat="1" ht="33" customHeight="1" x14ac:dyDescent="0.2">
      <c r="A102" s="22">
        <f>A95+1</f>
        <v>20</v>
      </c>
      <c r="B102" s="20" t="s">
        <v>482</v>
      </c>
      <c r="C102" s="20" t="s">
        <v>65</v>
      </c>
      <c r="D102" s="22">
        <v>2016</v>
      </c>
      <c r="E102" s="22">
        <v>1</v>
      </c>
      <c r="F102" s="22">
        <v>0</v>
      </c>
      <c r="G102" s="229" t="s">
        <v>521</v>
      </c>
      <c r="H102" s="22">
        <v>0</v>
      </c>
      <c r="I102" s="22">
        <v>0</v>
      </c>
      <c r="J102" s="229" t="s">
        <v>524</v>
      </c>
      <c r="K102" s="22">
        <v>0</v>
      </c>
      <c r="L102" s="22">
        <v>0</v>
      </c>
      <c r="M102" s="248" t="s">
        <v>168</v>
      </c>
      <c r="N102" s="229" t="s">
        <v>615</v>
      </c>
      <c r="O102" s="229" t="s">
        <v>482</v>
      </c>
      <c r="P102" s="258">
        <v>7635</v>
      </c>
      <c r="Q102" s="22">
        <v>0</v>
      </c>
      <c r="R102" s="258">
        <v>7635</v>
      </c>
      <c r="S102" s="259" t="s">
        <v>705</v>
      </c>
      <c r="T102" s="259" t="s">
        <v>705</v>
      </c>
      <c r="U102" s="259">
        <v>29</v>
      </c>
      <c r="V102" s="259">
        <v>5</v>
      </c>
      <c r="W102" s="259" t="s">
        <v>741</v>
      </c>
      <c r="X102" s="258">
        <v>6840</v>
      </c>
      <c r="Y102" s="22">
        <v>0</v>
      </c>
      <c r="Z102" s="259">
        <v>1</v>
      </c>
      <c r="AA102" s="258">
        <v>6578</v>
      </c>
      <c r="AB102" s="258">
        <v>6578</v>
      </c>
      <c r="AC102" s="259" t="s">
        <v>741</v>
      </c>
      <c r="AD102" s="263">
        <v>7762.04</v>
      </c>
      <c r="AE102" s="263">
        <v>7290.04</v>
      </c>
      <c r="AF102" s="259">
        <v>513217</v>
      </c>
      <c r="AG102" s="259" t="s">
        <v>710</v>
      </c>
      <c r="AH102" s="260">
        <v>42142</v>
      </c>
      <c r="AI102" s="260">
        <v>42142</v>
      </c>
      <c r="AJ102" s="260">
        <v>42159</v>
      </c>
      <c r="AK102" s="259">
        <v>513217</v>
      </c>
      <c r="AL102" s="259" t="s">
        <v>710</v>
      </c>
      <c r="AM102" s="260">
        <v>42142</v>
      </c>
      <c r="AN102" s="260">
        <v>42142</v>
      </c>
      <c r="AO102" s="260">
        <v>42159</v>
      </c>
      <c r="AP102" s="22">
        <v>0</v>
      </c>
      <c r="AQ102" s="248" t="s">
        <v>640</v>
      </c>
      <c r="AR102" s="21" t="s">
        <v>588</v>
      </c>
      <c r="AS102" s="229" t="s">
        <v>669</v>
      </c>
      <c r="AT102" s="248" t="s">
        <v>678</v>
      </c>
      <c r="AU102" s="20" t="s">
        <v>591</v>
      </c>
      <c r="AV102" s="20" t="s">
        <v>591</v>
      </c>
    </row>
    <row r="103" spans="1:48" s="19" customFormat="1" ht="33" customHeight="1" x14ac:dyDescent="0.2">
      <c r="A103" s="22"/>
      <c r="B103" s="20"/>
      <c r="C103" s="20"/>
      <c r="D103" s="22"/>
      <c r="E103" s="22"/>
      <c r="F103" s="22"/>
      <c r="G103" s="229"/>
      <c r="H103" s="22"/>
      <c r="I103" s="22"/>
      <c r="J103" s="229"/>
      <c r="K103" s="22"/>
      <c r="L103" s="22"/>
      <c r="M103" s="248"/>
      <c r="N103" s="229"/>
      <c r="O103" s="229"/>
      <c r="P103" s="258"/>
      <c r="Q103" s="22"/>
      <c r="R103" s="258"/>
      <c r="S103" s="259"/>
      <c r="T103" s="259"/>
      <c r="U103" s="259"/>
      <c r="V103" s="259"/>
      <c r="W103" s="259" t="s">
        <v>771</v>
      </c>
      <c r="X103" s="258">
        <v>6779.6610000000001</v>
      </c>
      <c r="Y103" s="22"/>
      <c r="Z103" s="259"/>
      <c r="AA103" s="258">
        <v>6579.6610000000001</v>
      </c>
      <c r="AB103" s="22"/>
      <c r="AC103" s="23"/>
      <c r="AD103" s="248"/>
      <c r="AE103" s="248"/>
      <c r="AF103" s="22"/>
      <c r="AG103" s="22"/>
      <c r="AH103" s="22"/>
      <c r="AI103" s="22"/>
      <c r="AJ103" s="22"/>
      <c r="AK103" s="22"/>
      <c r="AL103" s="22"/>
      <c r="AM103" s="22"/>
      <c r="AN103" s="22"/>
      <c r="AO103" s="22"/>
      <c r="AP103" s="22"/>
      <c r="AQ103" s="248"/>
      <c r="AR103" s="21"/>
      <c r="AS103" s="229"/>
      <c r="AT103" s="248"/>
      <c r="AU103" s="20"/>
      <c r="AV103" s="20"/>
    </row>
    <row r="104" spans="1:48" s="19" customFormat="1" ht="33" customHeight="1" x14ac:dyDescent="0.2">
      <c r="A104" s="22"/>
      <c r="B104" s="20"/>
      <c r="C104" s="20"/>
      <c r="D104" s="22"/>
      <c r="E104" s="22"/>
      <c r="F104" s="22"/>
      <c r="G104" s="229"/>
      <c r="H104" s="22"/>
      <c r="I104" s="22"/>
      <c r="J104" s="229"/>
      <c r="K104" s="22"/>
      <c r="L104" s="22"/>
      <c r="M104" s="248"/>
      <c r="N104" s="229"/>
      <c r="O104" s="229"/>
      <c r="P104" s="258"/>
      <c r="Q104" s="22"/>
      <c r="R104" s="258"/>
      <c r="S104" s="259"/>
      <c r="T104" s="259"/>
      <c r="U104" s="259"/>
      <c r="V104" s="259"/>
      <c r="W104" s="259" t="s">
        <v>772</v>
      </c>
      <c r="X104" s="258">
        <v>7520</v>
      </c>
      <c r="Y104" s="22"/>
      <c r="Z104" s="259"/>
      <c r="AA104" s="258">
        <v>7520</v>
      </c>
      <c r="AB104" s="22"/>
      <c r="AC104" s="23"/>
      <c r="AD104" s="248"/>
      <c r="AE104" s="248"/>
      <c r="AF104" s="22"/>
      <c r="AG104" s="22"/>
      <c r="AH104" s="22"/>
      <c r="AI104" s="22"/>
      <c r="AJ104" s="22"/>
      <c r="AK104" s="22"/>
      <c r="AL104" s="22"/>
      <c r="AM104" s="22"/>
      <c r="AN104" s="22"/>
      <c r="AO104" s="22"/>
      <c r="AP104" s="22"/>
      <c r="AQ104" s="248"/>
      <c r="AR104" s="21"/>
      <c r="AS104" s="229"/>
      <c r="AT104" s="248"/>
      <c r="AU104" s="20"/>
      <c r="AV104" s="20"/>
    </row>
    <row r="105" spans="1:48" s="19" customFormat="1" ht="33" customHeight="1" x14ac:dyDescent="0.2">
      <c r="A105" s="22"/>
      <c r="B105" s="20"/>
      <c r="C105" s="20"/>
      <c r="D105" s="22"/>
      <c r="E105" s="22"/>
      <c r="F105" s="22"/>
      <c r="G105" s="229"/>
      <c r="H105" s="22"/>
      <c r="I105" s="22"/>
      <c r="J105" s="229"/>
      <c r="K105" s="22"/>
      <c r="L105" s="22"/>
      <c r="M105" s="248"/>
      <c r="N105" s="229"/>
      <c r="O105" s="229"/>
      <c r="P105" s="258"/>
      <c r="Q105" s="22"/>
      <c r="R105" s="258"/>
      <c r="S105" s="259"/>
      <c r="T105" s="259"/>
      <c r="U105" s="259"/>
      <c r="V105" s="259"/>
      <c r="W105" s="259" t="s">
        <v>773</v>
      </c>
      <c r="X105" s="258">
        <v>7626.5249999999996</v>
      </c>
      <c r="Y105" s="22"/>
      <c r="Z105" s="259"/>
      <c r="AA105" s="258">
        <v>7626.5249999999996</v>
      </c>
      <c r="AB105" s="22"/>
      <c r="AC105" s="23"/>
      <c r="AD105" s="248"/>
      <c r="AE105" s="248"/>
      <c r="AF105" s="22"/>
      <c r="AG105" s="22"/>
      <c r="AH105" s="22"/>
      <c r="AI105" s="22"/>
      <c r="AJ105" s="22"/>
      <c r="AK105" s="22"/>
      <c r="AL105" s="22"/>
      <c r="AM105" s="22"/>
      <c r="AN105" s="22"/>
      <c r="AO105" s="22"/>
      <c r="AP105" s="22"/>
      <c r="AQ105" s="248"/>
      <c r="AR105" s="21"/>
      <c r="AS105" s="229"/>
      <c r="AT105" s="248"/>
      <c r="AU105" s="20"/>
      <c r="AV105" s="20"/>
    </row>
    <row r="106" spans="1:48" s="19" customFormat="1" ht="33" customHeight="1" x14ac:dyDescent="0.2">
      <c r="A106" s="22"/>
      <c r="B106" s="20"/>
      <c r="C106" s="20"/>
      <c r="D106" s="22"/>
      <c r="E106" s="22"/>
      <c r="F106" s="22"/>
      <c r="G106" s="229"/>
      <c r="H106" s="22"/>
      <c r="I106" s="22"/>
      <c r="J106" s="229"/>
      <c r="K106" s="22"/>
      <c r="L106" s="22"/>
      <c r="M106" s="248"/>
      <c r="N106" s="229"/>
      <c r="O106" s="229"/>
      <c r="P106" s="258"/>
      <c r="Q106" s="22"/>
      <c r="R106" s="258"/>
      <c r="S106" s="259"/>
      <c r="T106" s="259"/>
      <c r="U106" s="259"/>
      <c r="V106" s="259"/>
      <c r="W106" s="259" t="s">
        <v>708</v>
      </c>
      <c r="X106" s="258">
        <v>7635</v>
      </c>
      <c r="Y106" s="22"/>
      <c r="Z106" s="259"/>
      <c r="AA106" s="258">
        <v>7635</v>
      </c>
      <c r="AB106" s="22"/>
      <c r="AC106" s="23"/>
      <c r="AD106" s="248"/>
      <c r="AE106" s="248"/>
      <c r="AF106" s="22"/>
      <c r="AG106" s="22"/>
      <c r="AH106" s="22"/>
      <c r="AI106" s="22"/>
      <c r="AJ106" s="22"/>
      <c r="AK106" s="22"/>
      <c r="AL106" s="22"/>
      <c r="AM106" s="22"/>
      <c r="AN106" s="22"/>
      <c r="AO106" s="22"/>
      <c r="AP106" s="22"/>
      <c r="AQ106" s="248"/>
      <c r="AR106" s="21"/>
      <c r="AS106" s="229"/>
      <c r="AT106" s="248"/>
      <c r="AU106" s="20"/>
      <c r="AV106" s="20"/>
    </row>
    <row r="107" spans="1:48" s="19" customFormat="1" ht="33" customHeight="1" x14ac:dyDescent="0.2">
      <c r="A107" s="22">
        <f>A102+1</f>
        <v>21</v>
      </c>
      <c r="B107" s="20" t="s">
        <v>482</v>
      </c>
      <c r="C107" s="20" t="s">
        <v>65</v>
      </c>
      <c r="D107" s="22">
        <v>2016</v>
      </c>
      <c r="E107" s="22">
        <v>1</v>
      </c>
      <c r="F107" s="22">
        <v>0</v>
      </c>
      <c r="G107" s="229" t="s">
        <v>521</v>
      </c>
      <c r="H107" s="22">
        <v>0</v>
      </c>
      <c r="I107" s="22">
        <v>0</v>
      </c>
      <c r="J107" s="229" t="s">
        <v>524</v>
      </c>
      <c r="K107" s="22">
        <v>0</v>
      </c>
      <c r="L107" s="22">
        <v>0</v>
      </c>
      <c r="M107" s="248" t="s">
        <v>168</v>
      </c>
      <c r="N107" s="229" t="s">
        <v>616</v>
      </c>
      <c r="O107" s="229" t="s">
        <v>482</v>
      </c>
      <c r="P107" s="261">
        <v>1593</v>
      </c>
      <c r="Q107" s="261" t="s">
        <v>650</v>
      </c>
      <c r="R107" s="261">
        <v>1593</v>
      </c>
      <c r="S107" s="259" t="s">
        <v>705</v>
      </c>
      <c r="T107" s="259" t="s">
        <v>705</v>
      </c>
      <c r="U107" s="259">
        <v>2</v>
      </c>
      <c r="V107" s="259">
        <v>2</v>
      </c>
      <c r="W107" s="259" t="s">
        <v>725</v>
      </c>
      <c r="X107" s="258">
        <v>1015</v>
      </c>
      <c r="Y107" s="22">
        <v>0</v>
      </c>
      <c r="Z107" s="22">
        <v>0</v>
      </c>
      <c r="AA107" s="22">
        <v>0</v>
      </c>
      <c r="AB107" s="258">
        <v>1015</v>
      </c>
      <c r="AC107" s="259" t="s">
        <v>725</v>
      </c>
      <c r="AD107" s="248">
        <v>1197.7</v>
      </c>
      <c r="AE107" s="248">
        <v>1150.5</v>
      </c>
      <c r="AF107" s="259">
        <v>31502488620</v>
      </c>
      <c r="AG107" s="259" t="s">
        <v>727</v>
      </c>
      <c r="AH107" s="260">
        <v>42177</v>
      </c>
      <c r="AI107" s="260">
        <v>42177</v>
      </c>
      <c r="AJ107" s="260">
        <v>42209</v>
      </c>
      <c r="AK107" s="260">
        <v>42236</v>
      </c>
      <c r="AL107" s="22">
        <v>0</v>
      </c>
      <c r="AM107" s="22">
        <v>0</v>
      </c>
      <c r="AN107" s="22">
        <v>0</v>
      </c>
      <c r="AO107" s="22">
        <v>0</v>
      </c>
      <c r="AP107" s="22">
        <v>0</v>
      </c>
      <c r="AQ107" s="248" t="s">
        <v>641</v>
      </c>
      <c r="AR107" s="21" t="s">
        <v>588</v>
      </c>
      <c r="AS107" s="229" t="s">
        <v>669</v>
      </c>
      <c r="AT107" s="248" t="s">
        <v>674</v>
      </c>
      <c r="AU107" s="20" t="s">
        <v>591</v>
      </c>
      <c r="AV107" s="20" t="s">
        <v>591</v>
      </c>
    </row>
    <row r="108" spans="1:48" s="19" customFormat="1" ht="33" customHeight="1" x14ac:dyDescent="0.2">
      <c r="A108" s="22"/>
      <c r="B108" s="20"/>
      <c r="C108" s="20"/>
      <c r="D108" s="22"/>
      <c r="E108" s="22"/>
      <c r="F108" s="22"/>
      <c r="G108" s="229"/>
      <c r="H108" s="22"/>
      <c r="I108" s="22"/>
      <c r="J108" s="229"/>
      <c r="K108" s="22"/>
      <c r="L108" s="22"/>
      <c r="M108" s="248"/>
      <c r="N108" s="229"/>
      <c r="O108" s="229"/>
      <c r="P108" s="22"/>
      <c r="Q108" s="22"/>
      <c r="R108" s="22"/>
      <c r="S108" s="259"/>
      <c r="T108" s="259"/>
      <c r="U108" s="259"/>
      <c r="V108" s="259"/>
      <c r="W108" s="259" t="s">
        <v>726</v>
      </c>
      <c r="X108" s="258">
        <v>1554</v>
      </c>
      <c r="Y108" s="22"/>
      <c r="Z108" s="22"/>
      <c r="AA108" s="22"/>
      <c r="AB108" s="22"/>
      <c r="AC108" s="23"/>
      <c r="AD108" s="248"/>
      <c r="AE108" s="248"/>
      <c r="AF108" s="22"/>
      <c r="AG108" s="22"/>
      <c r="AH108" s="22"/>
      <c r="AI108" s="22"/>
      <c r="AJ108" s="22"/>
      <c r="AK108" s="22"/>
      <c r="AL108" s="22"/>
      <c r="AM108" s="22"/>
      <c r="AN108" s="22"/>
      <c r="AO108" s="22"/>
      <c r="AP108" s="22"/>
      <c r="AQ108" s="248"/>
      <c r="AR108" s="21"/>
      <c r="AS108" s="229"/>
      <c r="AT108" s="248"/>
      <c r="AU108" s="20"/>
      <c r="AV108" s="20"/>
    </row>
    <row r="109" spans="1:48" s="19" customFormat="1" ht="33" customHeight="1" x14ac:dyDescent="0.2">
      <c r="A109" s="22">
        <f>A107+1</f>
        <v>22</v>
      </c>
      <c r="B109" s="20" t="s">
        <v>482</v>
      </c>
      <c r="C109" s="20" t="s">
        <v>65</v>
      </c>
      <c r="D109" s="22">
        <v>2016</v>
      </c>
      <c r="E109" s="22">
        <v>1</v>
      </c>
      <c r="F109" s="22">
        <v>0</v>
      </c>
      <c r="G109" s="229" t="s">
        <v>521</v>
      </c>
      <c r="H109" s="22">
        <v>0</v>
      </c>
      <c r="I109" s="22">
        <v>0</v>
      </c>
      <c r="J109" s="229" t="s">
        <v>524</v>
      </c>
      <c r="K109" s="22">
        <v>0</v>
      </c>
      <c r="L109" s="22">
        <v>0</v>
      </c>
      <c r="M109" s="248" t="s">
        <v>168</v>
      </c>
      <c r="N109" s="229" t="s">
        <v>617</v>
      </c>
      <c r="O109" s="229" t="s">
        <v>482</v>
      </c>
      <c r="P109" s="261">
        <v>1302.6400000000001</v>
      </c>
      <c r="Q109" s="261" t="s">
        <v>650</v>
      </c>
      <c r="R109" s="261">
        <v>1302.6400000000001</v>
      </c>
      <c r="S109" s="259" t="s">
        <v>720</v>
      </c>
      <c r="T109" s="259" t="s">
        <v>720</v>
      </c>
      <c r="U109" s="259">
        <v>9</v>
      </c>
      <c r="V109" s="259">
        <v>3</v>
      </c>
      <c r="W109" s="259" t="s">
        <v>728</v>
      </c>
      <c r="X109" s="258">
        <v>1114</v>
      </c>
      <c r="Y109" s="22">
        <v>0</v>
      </c>
      <c r="Z109" s="259">
        <v>1</v>
      </c>
      <c r="AA109" s="258">
        <v>780.11</v>
      </c>
      <c r="AB109" s="258">
        <v>780.11</v>
      </c>
      <c r="AC109" s="259" t="s">
        <v>728</v>
      </c>
      <c r="AD109" s="248">
        <v>920.52980000000002</v>
      </c>
      <c r="AE109" s="248">
        <v>0</v>
      </c>
      <c r="AF109" s="259">
        <v>561599</v>
      </c>
      <c r="AG109" s="259" t="s">
        <v>710</v>
      </c>
      <c r="AH109" s="260">
        <v>42271</v>
      </c>
      <c r="AI109" s="260">
        <v>42271</v>
      </c>
      <c r="AJ109" s="260">
        <v>42277</v>
      </c>
      <c r="AK109" s="260">
        <v>42291</v>
      </c>
      <c r="AL109" s="22">
        <v>0</v>
      </c>
      <c r="AM109" s="22">
        <v>0</v>
      </c>
      <c r="AN109" s="22">
        <v>0</v>
      </c>
      <c r="AO109" s="22">
        <v>0</v>
      </c>
      <c r="AP109" s="22">
        <v>0</v>
      </c>
      <c r="AQ109" s="248" t="s">
        <v>642</v>
      </c>
      <c r="AR109" s="21" t="s">
        <v>588</v>
      </c>
      <c r="AS109" s="229" t="s">
        <v>670</v>
      </c>
      <c r="AT109" s="248" t="s">
        <v>680</v>
      </c>
      <c r="AU109" s="20" t="s">
        <v>591</v>
      </c>
      <c r="AV109" s="20" t="s">
        <v>591</v>
      </c>
    </row>
    <row r="110" spans="1:48" s="19" customFormat="1" ht="33" customHeight="1" x14ac:dyDescent="0.2">
      <c r="A110" s="22"/>
      <c r="B110" s="20"/>
      <c r="C110" s="20"/>
      <c r="D110" s="22"/>
      <c r="E110" s="22"/>
      <c r="F110" s="22"/>
      <c r="G110" s="229"/>
      <c r="H110" s="22"/>
      <c r="I110" s="22"/>
      <c r="J110" s="229"/>
      <c r="K110" s="22"/>
      <c r="L110" s="22"/>
      <c r="M110" s="248"/>
      <c r="N110" s="229"/>
      <c r="O110" s="229"/>
      <c r="P110" s="261"/>
      <c r="Q110" s="261"/>
      <c r="R110" s="261"/>
      <c r="S110" s="259"/>
      <c r="T110" s="259"/>
      <c r="U110" s="259"/>
      <c r="V110" s="259"/>
      <c r="W110" s="259" t="s">
        <v>729</v>
      </c>
      <c r="X110" s="258">
        <v>1104</v>
      </c>
      <c r="Y110" s="22"/>
      <c r="Z110" s="259"/>
      <c r="AA110" s="258">
        <v>780.6</v>
      </c>
      <c r="AB110" s="258"/>
      <c r="AC110" s="23"/>
      <c r="AD110" s="248"/>
      <c r="AE110" s="248"/>
      <c r="AF110" s="22"/>
      <c r="AG110" s="22"/>
      <c r="AH110" s="22"/>
      <c r="AI110" s="22"/>
      <c r="AJ110" s="22"/>
      <c r="AK110" s="22"/>
      <c r="AL110" s="22"/>
      <c r="AM110" s="22"/>
      <c r="AN110" s="22"/>
      <c r="AO110" s="22"/>
      <c r="AP110" s="22"/>
      <c r="AQ110" s="248"/>
      <c r="AR110" s="21"/>
      <c r="AS110" s="229"/>
      <c r="AT110" s="248"/>
      <c r="AU110" s="20"/>
      <c r="AV110" s="20"/>
    </row>
    <row r="111" spans="1:48" s="19" customFormat="1" ht="33" customHeight="1" x14ac:dyDescent="0.2">
      <c r="A111" s="22"/>
      <c r="B111" s="20"/>
      <c r="C111" s="20"/>
      <c r="D111" s="22"/>
      <c r="E111" s="22"/>
      <c r="F111" s="22"/>
      <c r="G111" s="229"/>
      <c r="H111" s="22"/>
      <c r="I111" s="22"/>
      <c r="J111" s="229"/>
      <c r="K111" s="22"/>
      <c r="L111" s="22"/>
      <c r="M111" s="248"/>
      <c r="N111" s="229"/>
      <c r="O111" s="229"/>
      <c r="P111" s="261"/>
      <c r="Q111" s="261"/>
      <c r="R111" s="261"/>
      <c r="S111" s="259"/>
      <c r="T111" s="259"/>
      <c r="U111" s="259"/>
      <c r="V111" s="259"/>
      <c r="W111" s="259" t="s">
        <v>708</v>
      </c>
      <c r="X111" s="258">
        <v>1302.6400000000001</v>
      </c>
      <c r="Y111" s="22"/>
      <c r="Z111" s="259"/>
      <c r="AA111" s="258">
        <v>795</v>
      </c>
      <c r="AB111" s="258"/>
      <c r="AC111" s="23"/>
      <c r="AD111" s="248"/>
      <c r="AE111" s="248"/>
      <c r="AF111" s="22"/>
      <c r="AG111" s="22"/>
      <c r="AH111" s="22"/>
      <c r="AI111" s="22"/>
      <c r="AJ111" s="22"/>
      <c r="AK111" s="22"/>
      <c r="AL111" s="22"/>
      <c r="AM111" s="22"/>
      <c r="AN111" s="22"/>
      <c r="AO111" s="22"/>
      <c r="AP111" s="22"/>
      <c r="AQ111" s="248"/>
      <c r="AR111" s="21"/>
      <c r="AS111" s="229"/>
      <c r="AT111" s="248"/>
      <c r="AU111" s="20"/>
      <c r="AV111" s="20"/>
    </row>
    <row r="112" spans="1:48" s="19" customFormat="1" ht="33" customHeight="1" x14ac:dyDescent="0.2">
      <c r="A112" s="22">
        <f>A109+1</f>
        <v>23</v>
      </c>
      <c r="B112" s="20" t="s">
        <v>482</v>
      </c>
      <c r="C112" s="20" t="s">
        <v>65</v>
      </c>
      <c r="D112" s="22">
        <v>2016</v>
      </c>
      <c r="E112" s="22">
        <v>1</v>
      </c>
      <c r="F112" s="22">
        <v>0</v>
      </c>
      <c r="G112" s="229" t="s">
        <v>521</v>
      </c>
      <c r="H112" s="22">
        <v>0</v>
      </c>
      <c r="I112" s="22">
        <v>0</v>
      </c>
      <c r="J112" s="229" t="s">
        <v>524</v>
      </c>
      <c r="K112" s="22">
        <v>0</v>
      </c>
      <c r="L112" s="22">
        <v>0</v>
      </c>
      <c r="M112" s="248" t="s">
        <v>168</v>
      </c>
      <c r="N112" s="229" t="s">
        <v>618</v>
      </c>
      <c r="O112" s="229" t="s">
        <v>482</v>
      </c>
      <c r="P112" s="261">
        <v>1339</v>
      </c>
      <c r="Q112" s="261" t="s">
        <v>650</v>
      </c>
      <c r="R112" s="261">
        <v>1339</v>
      </c>
      <c r="S112" s="259" t="s">
        <v>733</v>
      </c>
      <c r="T112" s="259" t="s">
        <v>733</v>
      </c>
      <c r="U112" s="259">
        <v>7</v>
      </c>
      <c r="V112" s="259">
        <v>4</v>
      </c>
      <c r="W112" s="259" t="s">
        <v>737</v>
      </c>
      <c r="X112" s="258">
        <v>974.57600000000002</v>
      </c>
      <c r="Y112" s="259"/>
      <c r="Z112" s="22">
        <v>0</v>
      </c>
      <c r="AA112" s="22">
        <v>0</v>
      </c>
      <c r="AB112" s="258">
        <v>974.57600000000002</v>
      </c>
      <c r="AC112" s="259" t="s">
        <v>737</v>
      </c>
      <c r="AD112" s="248">
        <v>1150</v>
      </c>
      <c r="AE112" s="248">
        <v>1090</v>
      </c>
      <c r="AF112" s="259">
        <v>482297</v>
      </c>
      <c r="AG112" s="259" t="s">
        <v>710</v>
      </c>
      <c r="AH112" s="260">
        <v>42067</v>
      </c>
      <c r="AI112" s="260">
        <v>42067</v>
      </c>
      <c r="AJ112" s="260">
        <v>42083</v>
      </c>
      <c r="AK112" s="260">
        <v>42100</v>
      </c>
      <c r="AL112" s="22">
        <v>0</v>
      </c>
      <c r="AM112" s="22">
        <v>0</v>
      </c>
      <c r="AN112" s="22">
        <v>0</v>
      </c>
      <c r="AO112" s="22">
        <v>0</v>
      </c>
      <c r="AP112" s="22">
        <v>0</v>
      </c>
      <c r="AQ112" s="248" t="s">
        <v>643</v>
      </c>
      <c r="AR112" s="21" t="s">
        <v>588</v>
      </c>
      <c r="AS112" s="229" t="s">
        <v>671</v>
      </c>
      <c r="AT112" s="248" t="s">
        <v>679</v>
      </c>
      <c r="AU112" s="20" t="s">
        <v>591</v>
      </c>
      <c r="AV112" s="20" t="s">
        <v>591</v>
      </c>
    </row>
    <row r="113" spans="1:48" s="19" customFormat="1" ht="33" customHeight="1" x14ac:dyDescent="0.2">
      <c r="A113" s="22"/>
      <c r="B113" s="20"/>
      <c r="C113" s="20"/>
      <c r="D113" s="22"/>
      <c r="E113" s="22"/>
      <c r="F113" s="22"/>
      <c r="G113" s="229"/>
      <c r="H113" s="22"/>
      <c r="I113" s="22"/>
      <c r="J113" s="229"/>
      <c r="K113" s="22"/>
      <c r="L113" s="22"/>
      <c r="M113" s="248"/>
      <c r="N113" s="229"/>
      <c r="O113" s="229"/>
      <c r="P113" s="261"/>
      <c r="Q113" s="261"/>
      <c r="R113" s="261"/>
      <c r="S113" s="259"/>
      <c r="T113" s="259"/>
      <c r="U113" s="259"/>
      <c r="V113" s="259"/>
      <c r="W113" s="259" t="s">
        <v>738</v>
      </c>
      <c r="X113" s="258">
        <v>1244.3130000000001</v>
      </c>
      <c r="Y113" s="259"/>
      <c r="Z113" s="22"/>
      <c r="AA113" s="22"/>
      <c r="AB113" s="22"/>
      <c r="AC113" s="23"/>
      <c r="AD113" s="248"/>
      <c r="AE113" s="248"/>
      <c r="AF113" s="22"/>
      <c r="AG113" s="22"/>
      <c r="AH113" s="22"/>
      <c r="AI113" s="22"/>
      <c r="AJ113" s="22"/>
      <c r="AK113" s="22"/>
      <c r="AL113" s="22"/>
      <c r="AM113" s="22"/>
      <c r="AN113" s="22"/>
      <c r="AO113" s="22"/>
      <c r="AP113" s="22"/>
      <c r="AQ113" s="248"/>
      <c r="AR113" s="21"/>
      <c r="AS113" s="229"/>
      <c r="AT113" s="248"/>
      <c r="AU113" s="20"/>
      <c r="AV113" s="20"/>
    </row>
    <row r="114" spans="1:48" s="19" customFormat="1" ht="33" customHeight="1" x14ac:dyDescent="0.2">
      <c r="A114" s="22"/>
      <c r="B114" s="20"/>
      <c r="C114" s="20"/>
      <c r="D114" s="22"/>
      <c r="E114" s="22"/>
      <c r="F114" s="22"/>
      <c r="G114" s="229"/>
      <c r="H114" s="22"/>
      <c r="I114" s="22"/>
      <c r="J114" s="229"/>
      <c r="K114" s="22"/>
      <c r="L114" s="22"/>
      <c r="M114" s="248"/>
      <c r="N114" s="229"/>
      <c r="O114" s="229"/>
      <c r="P114" s="261"/>
      <c r="Q114" s="261"/>
      <c r="R114" s="261"/>
      <c r="S114" s="259"/>
      <c r="T114" s="259"/>
      <c r="U114" s="259"/>
      <c r="V114" s="259"/>
      <c r="W114" s="259" t="s">
        <v>739</v>
      </c>
      <c r="X114" s="258">
        <v>1255.617</v>
      </c>
      <c r="Y114" s="259"/>
      <c r="Z114" s="22"/>
      <c r="AA114" s="22"/>
      <c r="AB114" s="22"/>
      <c r="AC114" s="23"/>
      <c r="AD114" s="248"/>
      <c r="AE114" s="248"/>
      <c r="AF114" s="22"/>
      <c r="AG114" s="22"/>
      <c r="AH114" s="22"/>
      <c r="AI114" s="22"/>
      <c r="AJ114" s="22"/>
      <c r="AK114" s="22"/>
      <c r="AL114" s="22"/>
      <c r="AM114" s="22"/>
      <c r="AN114" s="22"/>
      <c r="AO114" s="22"/>
      <c r="AP114" s="22"/>
      <c r="AQ114" s="248"/>
      <c r="AR114" s="21"/>
      <c r="AS114" s="229"/>
      <c r="AT114" s="248"/>
      <c r="AU114" s="20"/>
      <c r="AV114" s="20"/>
    </row>
    <row r="115" spans="1:48" s="19" customFormat="1" ht="33" customHeight="1" x14ac:dyDescent="0.2">
      <c r="A115" s="22"/>
      <c r="B115" s="20"/>
      <c r="C115" s="20"/>
      <c r="D115" s="22"/>
      <c r="E115" s="22"/>
      <c r="F115" s="22"/>
      <c r="G115" s="229"/>
      <c r="H115" s="22"/>
      <c r="I115" s="22"/>
      <c r="J115" s="229"/>
      <c r="K115" s="22"/>
      <c r="L115" s="22"/>
      <c r="M115" s="248"/>
      <c r="N115" s="229"/>
      <c r="O115" s="229"/>
      <c r="P115" s="261"/>
      <c r="Q115" s="261"/>
      <c r="R115" s="261"/>
      <c r="S115" s="259"/>
      <c r="T115" s="259"/>
      <c r="U115" s="259"/>
      <c r="V115" s="259"/>
      <c r="W115" s="259" t="s">
        <v>736</v>
      </c>
      <c r="X115" s="258">
        <v>1008.182</v>
      </c>
      <c r="Y115" s="259" t="s">
        <v>736</v>
      </c>
      <c r="Z115" s="22"/>
      <c r="AA115" s="22"/>
      <c r="AB115" s="22"/>
      <c r="AC115" s="23"/>
      <c r="AD115" s="248"/>
      <c r="AE115" s="248"/>
      <c r="AF115" s="22"/>
      <c r="AG115" s="22"/>
      <c r="AH115" s="22"/>
      <c r="AI115" s="22"/>
      <c r="AJ115" s="22"/>
      <c r="AK115" s="22"/>
      <c r="AL115" s="22"/>
      <c r="AM115" s="22"/>
      <c r="AN115" s="22"/>
      <c r="AO115" s="22"/>
      <c r="AP115" s="22"/>
      <c r="AQ115" s="248"/>
      <c r="AR115" s="21"/>
      <c r="AS115" s="229"/>
      <c r="AT115" s="248"/>
      <c r="AU115" s="20"/>
      <c r="AV115" s="20"/>
    </row>
    <row r="116" spans="1:48" s="19" customFormat="1" ht="33" customHeight="1" x14ac:dyDescent="0.2">
      <c r="A116" s="22">
        <f>A112+1</f>
        <v>24</v>
      </c>
      <c r="B116" s="20" t="s">
        <v>482</v>
      </c>
      <c r="C116" s="20" t="s">
        <v>65</v>
      </c>
      <c r="D116" s="22">
        <v>2016</v>
      </c>
      <c r="E116" s="22">
        <v>1</v>
      </c>
      <c r="F116" s="22">
        <v>0</v>
      </c>
      <c r="G116" s="229" t="s">
        <v>521</v>
      </c>
      <c r="H116" s="22">
        <v>0</v>
      </c>
      <c r="I116" s="22">
        <v>0</v>
      </c>
      <c r="J116" s="229" t="s">
        <v>524</v>
      </c>
      <c r="K116" s="22">
        <v>0</v>
      </c>
      <c r="L116" s="22">
        <v>0</v>
      </c>
      <c r="M116" s="248" t="s">
        <v>168</v>
      </c>
      <c r="N116" s="229" t="s">
        <v>619</v>
      </c>
      <c r="O116" s="229" t="s">
        <v>482</v>
      </c>
      <c r="P116" s="261">
        <v>276.08999999999997</v>
      </c>
      <c r="Q116" s="261" t="s">
        <v>650</v>
      </c>
      <c r="R116" s="261">
        <v>276.08999999999997</v>
      </c>
      <c r="S116" s="259" t="s">
        <v>778</v>
      </c>
      <c r="T116" s="259" t="s">
        <v>788</v>
      </c>
      <c r="U116" s="259">
        <v>7</v>
      </c>
      <c r="V116" s="259">
        <v>2</v>
      </c>
      <c r="W116" s="259" t="s">
        <v>790</v>
      </c>
      <c r="X116" s="258">
        <v>270</v>
      </c>
      <c r="Y116" s="22">
        <v>0</v>
      </c>
      <c r="Z116" s="22">
        <v>0</v>
      </c>
      <c r="AA116" s="22">
        <v>0</v>
      </c>
      <c r="AB116" s="261">
        <v>270</v>
      </c>
      <c r="AC116" s="259" t="s">
        <v>790</v>
      </c>
      <c r="AD116" s="248">
        <v>318.60000000000002</v>
      </c>
      <c r="AE116" s="248">
        <v>318.60000000000002</v>
      </c>
      <c r="AF116" s="270">
        <v>434631</v>
      </c>
      <c r="AG116" s="270" t="s">
        <v>710</v>
      </c>
      <c r="AH116" s="272">
        <v>41955</v>
      </c>
      <c r="AI116" s="272">
        <v>41955</v>
      </c>
      <c r="AJ116" s="272">
        <v>41974</v>
      </c>
      <c r="AK116" s="272">
        <v>41999</v>
      </c>
      <c r="AL116" s="270" t="s">
        <v>791</v>
      </c>
      <c r="AM116" s="270">
        <v>0</v>
      </c>
      <c r="AN116" s="270">
        <v>0</v>
      </c>
      <c r="AO116" s="270">
        <v>0</v>
      </c>
      <c r="AP116" s="22">
        <v>0</v>
      </c>
      <c r="AQ116" s="248" t="s">
        <v>644</v>
      </c>
      <c r="AR116" s="21" t="s">
        <v>588</v>
      </c>
      <c r="AS116" s="229" t="s">
        <v>672</v>
      </c>
      <c r="AT116" s="248" t="s">
        <v>679</v>
      </c>
      <c r="AU116" s="20" t="s">
        <v>591</v>
      </c>
      <c r="AV116" s="20" t="s">
        <v>591</v>
      </c>
    </row>
    <row r="117" spans="1:48" s="19" customFormat="1" ht="33" customHeight="1" x14ac:dyDescent="0.2">
      <c r="A117" s="22"/>
      <c r="B117" s="20"/>
      <c r="C117" s="20"/>
      <c r="D117" s="22"/>
      <c r="E117" s="22"/>
      <c r="F117" s="22"/>
      <c r="G117" s="229"/>
      <c r="H117" s="22"/>
      <c r="I117" s="22"/>
      <c r="J117" s="229"/>
      <c r="K117" s="22"/>
      <c r="L117" s="22"/>
      <c r="M117" s="248"/>
      <c r="N117" s="229"/>
      <c r="O117" s="229"/>
      <c r="P117" s="22"/>
      <c r="Q117" s="22"/>
      <c r="R117" s="22"/>
      <c r="S117" s="22"/>
      <c r="T117" s="22"/>
      <c r="U117" s="22"/>
      <c r="V117" s="22"/>
      <c r="W117" s="259" t="s">
        <v>709</v>
      </c>
      <c r="X117" s="258">
        <v>276</v>
      </c>
      <c r="Y117" s="22"/>
      <c r="Z117" s="22"/>
      <c r="AA117" s="22"/>
      <c r="AB117" s="22"/>
      <c r="AC117" s="23"/>
      <c r="AD117" s="248"/>
      <c r="AE117" s="248"/>
      <c r="AF117" s="22"/>
      <c r="AG117" s="22"/>
      <c r="AH117" s="22"/>
      <c r="AI117" s="22"/>
      <c r="AJ117" s="22"/>
      <c r="AK117" s="22"/>
      <c r="AL117" s="22"/>
      <c r="AM117" s="22"/>
      <c r="AN117" s="22"/>
      <c r="AO117" s="22"/>
      <c r="AP117" s="22"/>
      <c r="AQ117" s="248"/>
      <c r="AR117" s="21"/>
      <c r="AS117" s="229"/>
      <c r="AT117" s="248"/>
      <c r="AU117" s="20"/>
      <c r="AV117" s="20"/>
    </row>
    <row r="118" spans="1:48" ht="41.25" customHeight="1" x14ac:dyDescent="0.25">
      <c r="A118" s="22">
        <f>A116+1</f>
        <v>25</v>
      </c>
      <c r="B118" s="20" t="s">
        <v>482</v>
      </c>
      <c r="C118" s="20" t="s">
        <v>65</v>
      </c>
      <c r="D118" s="22">
        <v>2016</v>
      </c>
      <c r="E118" s="22">
        <v>1</v>
      </c>
      <c r="F118" s="22">
        <v>0</v>
      </c>
      <c r="G118" s="229" t="s">
        <v>521</v>
      </c>
      <c r="H118" s="22">
        <v>0</v>
      </c>
      <c r="I118" s="22">
        <v>0</v>
      </c>
      <c r="J118" s="229" t="s">
        <v>524</v>
      </c>
      <c r="K118" s="22">
        <v>0</v>
      </c>
      <c r="L118" s="22">
        <v>0</v>
      </c>
      <c r="M118" s="248" t="s">
        <v>648</v>
      </c>
      <c r="N118" s="229" t="s">
        <v>621</v>
      </c>
      <c r="O118" s="229" t="s">
        <v>482</v>
      </c>
      <c r="P118" s="22">
        <v>0</v>
      </c>
      <c r="Q118" s="22">
        <v>0</v>
      </c>
      <c r="R118" s="22">
        <v>0</v>
      </c>
      <c r="S118" s="22">
        <v>0</v>
      </c>
      <c r="T118" s="22">
        <v>0</v>
      </c>
      <c r="U118" s="22">
        <v>0</v>
      </c>
      <c r="V118" s="22">
        <v>0</v>
      </c>
      <c r="W118" s="22">
        <v>0</v>
      </c>
      <c r="X118" s="22">
        <v>0</v>
      </c>
      <c r="Y118" s="22">
        <v>0</v>
      </c>
      <c r="Z118" s="22">
        <v>0</v>
      </c>
      <c r="AA118" s="22">
        <v>0</v>
      </c>
      <c r="AB118" s="22">
        <v>0</v>
      </c>
      <c r="AC118" s="23" t="s">
        <v>597</v>
      </c>
      <c r="AD118" s="248">
        <v>79.2</v>
      </c>
      <c r="AE118" s="248">
        <v>0</v>
      </c>
      <c r="AF118" s="22">
        <v>0</v>
      </c>
      <c r="AG118" s="22">
        <v>0</v>
      </c>
      <c r="AH118" s="22">
        <v>0</v>
      </c>
      <c r="AI118" s="22">
        <v>0</v>
      </c>
      <c r="AJ118" s="22">
        <v>0</v>
      </c>
      <c r="AK118" s="22">
        <v>0</v>
      </c>
      <c r="AL118" s="22">
        <v>0</v>
      </c>
      <c r="AM118" s="22">
        <v>0</v>
      </c>
      <c r="AN118" s="22">
        <v>0</v>
      </c>
      <c r="AO118" s="22">
        <v>0</v>
      </c>
      <c r="AP118" s="22">
        <v>0</v>
      </c>
      <c r="AQ118" s="248" t="s">
        <v>645</v>
      </c>
      <c r="AR118" s="21" t="s">
        <v>588</v>
      </c>
      <c r="AS118" s="229" t="s">
        <v>681</v>
      </c>
      <c r="AT118" s="248">
        <v>79200</v>
      </c>
      <c r="AU118" s="20" t="s">
        <v>591</v>
      </c>
      <c r="AV118" s="20" t="s">
        <v>591</v>
      </c>
    </row>
    <row r="119" spans="1:48" s="19" customFormat="1" ht="81" customHeight="1" x14ac:dyDescent="0.2">
      <c r="A119" s="22">
        <f t="shared" si="39"/>
        <v>26</v>
      </c>
      <c r="B119" s="20" t="s">
        <v>482</v>
      </c>
      <c r="C119" s="20" t="s">
        <v>65</v>
      </c>
      <c r="D119" s="22">
        <v>2016</v>
      </c>
      <c r="E119" s="22">
        <v>1</v>
      </c>
      <c r="F119" s="22">
        <v>0</v>
      </c>
      <c r="G119" s="229" t="s">
        <v>521</v>
      </c>
      <c r="H119" s="22">
        <v>0</v>
      </c>
      <c r="I119" s="22">
        <v>0</v>
      </c>
      <c r="J119" s="229" t="s">
        <v>524</v>
      </c>
      <c r="K119" s="22">
        <v>0</v>
      </c>
      <c r="L119" s="22">
        <v>0</v>
      </c>
      <c r="M119" s="248" t="s">
        <v>620</v>
      </c>
      <c r="N119" s="229" t="s">
        <v>620</v>
      </c>
      <c r="O119" s="229" t="s">
        <v>482</v>
      </c>
      <c r="P119" s="258">
        <v>144814.52799999999</v>
      </c>
      <c r="Q119" s="22" t="s">
        <v>650</v>
      </c>
      <c r="R119" s="258">
        <v>144814.52799999999</v>
      </c>
      <c r="S119" s="259" t="s">
        <v>712</v>
      </c>
      <c r="T119" s="259" t="s">
        <v>742</v>
      </c>
      <c r="U119" s="259">
        <v>4</v>
      </c>
      <c r="V119" s="259">
        <v>1</v>
      </c>
      <c r="W119" s="259" t="s">
        <v>709</v>
      </c>
      <c r="X119" s="258">
        <v>144800</v>
      </c>
      <c r="Y119" s="22">
        <v>0</v>
      </c>
      <c r="Z119" s="22">
        <v>0</v>
      </c>
      <c r="AA119" s="22">
        <v>0</v>
      </c>
      <c r="AB119" s="261">
        <v>144800</v>
      </c>
      <c r="AC119" s="259" t="s">
        <v>709</v>
      </c>
      <c r="AD119" s="248">
        <v>170864</v>
      </c>
      <c r="AE119" s="248">
        <v>90950.068900000013</v>
      </c>
      <c r="AF119" s="259">
        <v>45118</v>
      </c>
      <c r="AG119" s="259" t="s">
        <v>710</v>
      </c>
      <c r="AH119" s="260">
        <v>42124</v>
      </c>
      <c r="AI119" s="260">
        <v>42124</v>
      </c>
      <c r="AJ119" s="260">
        <v>42150</v>
      </c>
      <c r="AK119" s="260">
        <v>42156</v>
      </c>
      <c r="AL119" s="22">
        <v>0</v>
      </c>
      <c r="AM119" s="22">
        <v>0</v>
      </c>
      <c r="AN119" s="22">
        <v>0</v>
      </c>
      <c r="AO119" s="22">
        <v>0</v>
      </c>
      <c r="AP119" s="22">
        <v>0</v>
      </c>
      <c r="AQ119" s="248" t="s">
        <v>646</v>
      </c>
      <c r="AR119" s="21" t="s">
        <v>588</v>
      </c>
      <c r="AS119" s="229" t="s">
        <v>682</v>
      </c>
      <c r="AT119" s="248" t="s">
        <v>685</v>
      </c>
      <c r="AU119" s="229" t="s">
        <v>683</v>
      </c>
      <c r="AV119" s="229">
        <v>0</v>
      </c>
    </row>
    <row r="120" spans="1:48" ht="41.25" customHeight="1" x14ac:dyDescent="0.25">
      <c r="A120" s="22">
        <f t="shared" si="39"/>
        <v>27</v>
      </c>
      <c r="B120" s="20" t="s">
        <v>482</v>
      </c>
      <c r="C120" s="20" t="s">
        <v>65</v>
      </c>
      <c r="D120" s="22">
        <v>2016</v>
      </c>
      <c r="E120" s="22">
        <v>1</v>
      </c>
      <c r="F120" s="22">
        <v>0</v>
      </c>
      <c r="G120" s="229" t="s">
        <v>521</v>
      </c>
      <c r="H120" s="22">
        <v>0</v>
      </c>
      <c r="I120" s="22">
        <v>0</v>
      </c>
      <c r="J120" s="229" t="s">
        <v>524</v>
      </c>
      <c r="K120" s="22">
        <v>0</v>
      </c>
      <c r="L120" s="22">
        <v>0</v>
      </c>
      <c r="M120" s="248" t="s">
        <v>648</v>
      </c>
      <c r="N120" s="229" t="s">
        <v>622</v>
      </c>
      <c r="O120" s="229" t="s">
        <v>482</v>
      </c>
      <c r="P120" s="22">
        <v>0</v>
      </c>
      <c r="Q120" s="22">
        <v>0</v>
      </c>
      <c r="R120" s="22">
        <v>0</v>
      </c>
      <c r="S120" s="22">
        <v>0</v>
      </c>
      <c r="T120" s="22">
        <v>0</v>
      </c>
      <c r="U120" s="22">
        <v>0</v>
      </c>
      <c r="V120" s="22">
        <v>0</v>
      </c>
      <c r="W120" s="22">
        <v>0</v>
      </c>
      <c r="X120" s="22">
        <v>0</v>
      </c>
      <c r="Y120" s="22">
        <v>0</v>
      </c>
      <c r="Z120" s="22">
        <v>0</v>
      </c>
      <c r="AA120" s="22">
        <v>0</v>
      </c>
      <c r="AB120" s="22">
        <v>0</v>
      </c>
      <c r="AC120" s="23" t="s">
        <v>598</v>
      </c>
      <c r="AD120" s="248">
        <v>31.2</v>
      </c>
      <c r="AE120" s="248">
        <v>0</v>
      </c>
      <c r="AF120" s="22">
        <v>0</v>
      </c>
      <c r="AG120" s="22">
        <v>0</v>
      </c>
      <c r="AH120" s="22">
        <v>0</v>
      </c>
      <c r="AI120" s="22">
        <v>0</v>
      </c>
      <c r="AJ120" s="22">
        <v>0</v>
      </c>
      <c r="AK120" s="22">
        <v>0</v>
      </c>
      <c r="AL120" s="22">
        <v>0</v>
      </c>
      <c r="AM120" s="22">
        <v>0</v>
      </c>
      <c r="AN120" s="22">
        <v>0</v>
      </c>
      <c r="AO120" s="22">
        <v>0</v>
      </c>
      <c r="AP120" s="22">
        <v>0</v>
      </c>
      <c r="AQ120" s="248" t="s">
        <v>647</v>
      </c>
      <c r="AR120" s="21" t="s">
        <v>588</v>
      </c>
      <c r="AS120" s="248" t="s">
        <v>687</v>
      </c>
      <c r="AT120" s="248" t="s">
        <v>684</v>
      </c>
      <c r="AU120" s="20" t="s">
        <v>591</v>
      </c>
      <c r="AV120" s="20" t="s">
        <v>591</v>
      </c>
    </row>
    <row r="121" spans="1:48" s="257" customFormat="1" ht="67.5" x14ac:dyDescent="0.25">
      <c r="A121" s="24"/>
      <c r="B121" s="20" t="s">
        <v>482</v>
      </c>
      <c r="C121" s="20" t="s">
        <v>65</v>
      </c>
      <c r="D121" s="22">
        <v>2016</v>
      </c>
      <c r="E121" s="22">
        <v>1</v>
      </c>
      <c r="F121" s="22">
        <v>0</v>
      </c>
      <c r="G121" s="229" t="s">
        <v>521</v>
      </c>
      <c r="H121" s="22">
        <v>0</v>
      </c>
      <c r="I121" s="22">
        <v>0</v>
      </c>
      <c r="J121" s="229" t="s">
        <v>524</v>
      </c>
      <c r="K121" s="22">
        <v>0</v>
      </c>
      <c r="L121" s="22">
        <v>0</v>
      </c>
      <c r="M121" s="24"/>
      <c r="N121" s="253" t="s">
        <v>692</v>
      </c>
      <c r="O121" s="229" t="s">
        <v>482</v>
      </c>
      <c r="P121" s="255">
        <v>553</v>
      </c>
      <c r="Q121" s="24" t="s">
        <v>650</v>
      </c>
      <c r="R121" s="255">
        <v>553</v>
      </c>
      <c r="S121" s="254" t="s">
        <v>693</v>
      </c>
      <c r="T121" s="254" t="s">
        <v>694</v>
      </c>
      <c r="U121" s="254" t="s">
        <v>65</v>
      </c>
      <c r="V121" s="254" t="s">
        <v>65</v>
      </c>
      <c r="W121" s="254" t="s">
        <v>695</v>
      </c>
      <c r="X121" s="255">
        <v>144.19999999999999</v>
      </c>
      <c r="Y121" s="24"/>
      <c r="Z121" s="24"/>
      <c r="AA121" s="24"/>
      <c r="AB121" s="255">
        <v>144.19999999999999</v>
      </c>
      <c r="AC121" s="254" t="s">
        <v>695</v>
      </c>
      <c r="AD121" s="24">
        <v>170.15600000000001</v>
      </c>
      <c r="AE121" s="24">
        <v>170.15600000000001</v>
      </c>
      <c r="AF121" s="254" t="s">
        <v>696</v>
      </c>
      <c r="AG121" s="254" t="s">
        <v>697</v>
      </c>
      <c r="AH121" s="254" t="s">
        <v>698</v>
      </c>
      <c r="AI121" s="256">
        <v>42446</v>
      </c>
      <c r="AJ121" s="254" t="s">
        <v>699</v>
      </c>
      <c r="AK121" s="256">
        <v>42468</v>
      </c>
      <c r="AL121" s="254" t="s">
        <v>700</v>
      </c>
      <c r="AM121" s="254" t="s">
        <v>701</v>
      </c>
      <c r="AN121" s="254" t="s">
        <v>702</v>
      </c>
      <c r="AO121" s="254" t="s">
        <v>703</v>
      </c>
      <c r="AP121" s="24"/>
      <c r="AQ121" s="24"/>
      <c r="AR121" s="24"/>
      <c r="AS121" s="24"/>
      <c r="AT121" s="24"/>
      <c r="AU121" s="24"/>
      <c r="AV121" s="24"/>
    </row>
    <row r="122" spans="1:48"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c r="AT122" s="252"/>
      <c r="AU122" s="252"/>
      <c r="AV122" s="252"/>
    </row>
    <row r="123" spans="1:48"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c r="AT123" s="252"/>
      <c r="AU123" s="252"/>
      <c r="AV123" s="252"/>
    </row>
    <row r="124" spans="1:48"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c r="AT124" s="252"/>
      <c r="AU124" s="252"/>
      <c r="AV124" s="252"/>
    </row>
    <row r="125" spans="1:48"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row>
    <row r="126" spans="1:48"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row>
    <row r="127" spans="1:48"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row>
    <row r="128" spans="1:48"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row>
    <row r="129" spans="1:48"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c r="AT129" s="252"/>
      <c r="AU129" s="252"/>
      <c r="AV129" s="25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90" zoomScaleNormal="90" zoomScaleSheetLayoutView="90" workbookViewId="0">
      <selection activeCell="B26" sqref="B26"/>
    </sheetView>
  </sheetViews>
  <sheetFormatPr defaultRowHeight="15.75" x14ac:dyDescent="0.25"/>
  <cols>
    <col min="1" max="2" width="66.140625" style="114" customWidth="1"/>
    <col min="3" max="3" width="8.85546875" style="115" hidden="1" customWidth="1"/>
    <col min="4" max="4" width="0" style="115" hidden="1" customWidth="1"/>
    <col min="5"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69</v>
      </c>
    </row>
    <row r="2" spans="1:8" ht="18.75" x14ac:dyDescent="0.3">
      <c r="B2" s="14" t="s">
        <v>10</v>
      </c>
    </row>
    <row r="3" spans="1:8" ht="18.75" x14ac:dyDescent="0.3">
      <c r="B3" s="14" t="s">
        <v>469</v>
      </c>
    </row>
    <row r="4" spans="1:8" x14ac:dyDescent="0.25">
      <c r="B4" s="48"/>
    </row>
    <row r="5" spans="1:8" ht="18.75" x14ac:dyDescent="0.3">
      <c r="A5" s="433" t="str">
        <f>'1. паспорт местоположение'!A5:C5</f>
        <v>Год раскрытия информации: 2016 год</v>
      </c>
      <c r="B5" s="433"/>
      <c r="C5" s="89"/>
      <c r="D5" s="89"/>
      <c r="E5" s="89"/>
      <c r="F5" s="89"/>
      <c r="G5" s="89"/>
      <c r="H5" s="89"/>
    </row>
    <row r="6" spans="1:8" ht="18.75" x14ac:dyDescent="0.3">
      <c r="A6" s="236"/>
      <c r="B6" s="236"/>
      <c r="C6" s="235"/>
      <c r="D6" s="235"/>
      <c r="E6" s="235"/>
      <c r="F6" s="235"/>
      <c r="G6" s="235"/>
      <c r="H6" s="235"/>
    </row>
    <row r="7" spans="1:8" ht="18.75" x14ac:dyDescent="0.25">
      <c r="A7" s="323" t="s">
        <v>9</v>
      </c>
      <c r="B7" s="323"/>
      <c r="C7" s="145"/>
      <c r="D7" s="145"/>
      <c r="E7" s="145"/>
      <c r="F7" s="145"/>
      <c r="G7" s="145"/>
      <c r="H7" s="145"/>
    </row>
    <row r="8" spans="1:8" ht="18.75" x14ac:dyDescent="0.25">
      <c r="A8" s="145"/>
      <c r="B8" s="145"/>
      <c r="C8" s="145"/>
      <c r="D8" s="145"/>
      <c r="E8" s="145"/>
      <c r="F8" s="145"/>
      <c r="G8" s="145"/>
      <c r="H8" s="145"/>
    </row>
    <row r="9" spans="1:8" x14ac:dyDescent="0.25">
      <c r="A9" s="434" t="str">
        <f>'1. паспорт местоположение'!A9:C9</f>
        <v xml:space="preserve">                         АО "Янтарьэнерго"                         </v>
      </c>
      <c r="B9" s="434"/>
      <c r="C9" s="146"/>
      <c r="D9" s="146"/>
      <c r="E9" s="146"/>
      <c r="F9" s="146"/>
      <c r="G9" s="146"/>
      <c r="H9" s="146"/>
    </row>
    <row r="10" spans="1:8" x14ac:dyDescent="0.25">
      <c r="A10" s="432" t="s">
        <v>8</v>
      </c>
      <c r="B10" s="432"/>
      <c r="C10" s="147"/>
      <c r="D10" s="147"/>
      <c r="E10" s="147"/>
      <c r="F10" s="147"/>
      <c r="G10" s="147"/>
      <c r="H10" s="147"/>
    </row>
    <row r="11" spans="1:8" ht="18.75" x14ac:dyDescent="0.25">
      <c r="A11" s="314"/>
      <c r="B11" s="314"/>
      <c r="C11" s="145"/>
      <c r="D11" s="145"/>
      <c r="E11" s="145"/>
      <c r="F11" s="145"/>
      <c r="G11" s="145"/>
      <c r="H11" s="145"/>
    </row>
    <row r="12" spans="1:8" ht="30.75" customHeight="1" x14ac:dyDescent="0.25">
      <c r="A12" s="434" t="str">
        <f>'1. паспорт местоположение'!A12:C12</f>
        <v>F_2633</v>
      </c>
      <c r="B12" s="434"/>
      <c r="C12" s="146"/>
      <c r="D12" s="146"/>
      <c r="E12" s="146"/>
      <c r="F12" s="146"/>
      <c r="G12" s="146"/>
      <c r="H12" s="146"/>
    </row>
    <row r="13" spans="1:8" x14ac:dyDescent="0.25">
      <c r="A13" s="432" t="s">
        <v>7</v>
      </c>
      <c r="B13" s="432"/>
      <c r="C13" s="147"/>
      <c r="D13" s="147"/>
      <c r="E13" s="147"/>
      <c r="F13" s="147"/>
      <c r="G13" s="147"/>
      <c r="H13" s="147"/>
    </row>
    <row r="14" spans="1:8" ht="18.75" x14ac:dyDescent="0.25">
      <c r="A14" s="315"/>
      <c r="B14" s="315"/>
      <c r="C14" s="10"/>
      <c r="D14" s="10"/>
      <c r="E14" s="10"/>
      <c r="F14" s="10"/>
      <c r="G14" s="10"/>
      <c r="H14" s="10"/>
    </row>
    <row r="15" spans="1:8" ht="63.6" customHeight="1" x14ac:dyDescent="0.25">
      <c r="A15" s="426" t="str">
        <f>'1. паспорт местоположение'!A15:C15</f>
        <v>Строительство ПС 110 кВ "Нивенская" и двухцепной ВЛ 110 кВ ПС О-1 "Центральная" - ПС "Нивенская"</v>
      </c>
      <c r="B15" s="426"/>
      <c r="C15" s="146"/>
      <c r="D15" s="146"/>
      <c r="E15" s="146"/>
      <c r="F15" s="146"/>
      <c r="G15" s="146"/>
      <c r="H15" s="146"/>
    </row>
    <row r="16" spans="1:8" x14ac:dyDescent="0.25">
      <c r="A16" s="320" t="s">
        <v>6</v>
      </c>
      <c r="B16" s="320"/>
      <c r="C16" s="147"/>
      <c r="D16" s="147"/>
      <c r="E16" s="147"/>
      <c r="F16" s="147"/>
      <c r="G16" s="147"/>
      <c r="H16" s="147"/>
    </row>
    <row r="17" spans="1:2" x14ac:dyDescent="0.25">
      <c r="B17" s="116"/>
    </row>
    <row r="18" spans="1:2" ht="33.75" customHeight="1" x14ac:dyDescent="0.25">
      <c r="A18" s="427" t="s">
        <v>452</v>
      </c>
      <c r="B18" s="428"/>
    </row>
    <row r="19" spans="1:2" x14ac:dyDescent="0.25">
      <c r="B19" s="48"/>
    </row>
    <row r="20" spans="1:2" ht="16.5" thickBot="1" x14ac:dyDescent="0.3">
      <c r="B20" s="117"/>
    </row>
    <row r="21" spans="1:2" ht="43.15" customHeight="1" thickBot="1" x14ac:dyDescent="0.3">
      <c r="A21" s="118" t="s">
        <v>346</v>
      </c>
      <c r="B21" s="313" t="str">
        <f>A15</f>
        <v>Строительство ПС 110 кВ "Нивенская" и двухцепной ВЛ 110 кВ ПС О-1 "Центральная" - ПС "Нивенская"</v>
      </c>
    </row>
    <row r="22" spans="1:2" ht="16.5" thickBot="1" x14ac:dyDescent="0.3">
      <c r="A22" s="118" t="s">
        <v>347</v>
      </c>
      <c r="B22" s="119" t="s">
        <v>808</v>
      </c>
    </row>
    <row r="23" spans="1:2" ht="16.5" thickBot="1" x14ac:dyDescent="0.3">
      <c r="A23" s="118" t="s">
        <v>313</v>
      </c>
      <c r="B23" s="120" t="s">
        <v>522</v>
      </c>
    </row>
    <row r="24" spans="1:2" ht="16.5" thickBot="1" x14ac:dyDescent="0.3">
      <c r="A24" s="118" t="s">
        <v>348</v>
      </c>
      <c r="B24" s="120" t="s">
        <v>809</v>
      </c>
    </row>
    <row r="25" spans="1:2" ht="16.5" thickBot="1" x14ac:dyDescent="0.3">
      <c r="A25" s="121" t="s">
        <v>349</v>
      </c>
      <c r="B25" s="119" t="s">
        <v>500</v>
      </c>
    </row>
    <row r="26" spans="1:2" ht="16.5" thickBot="1" x14ac:dyDescent="0.3">
      <c r="A26" s="122" t="s">
        <v>350</v>
      </c>
      <c r="B26" s="123" t="s">
        <v>810</v>
      </c>
    </row>
    <row r="27" spans="1:2" ht="29.25" thickBot="1" x14ac:dyDescent="0.3">
      <c r="A27" s="130" t="s">
        <v>540</v>
      </c>
      <c r="B27" s="311">
        <v>739.32881999999984</v>
      </c>
    </row>
    <row r="28" spans="1:2" ht="16.5" thickBot="1" x14ac:dyDescent="0.3">
      <c r="A28" s="125" t="s">
        <v>351</v>
      </c>
      <c r="B28" s="125"/>
    </row>
    <row r="29" spans="1:2" ht="29.25" thickBot="1" x14ac:dyDescent="0.3">
      <c r="A29" s="131" t="s">
        <v>352</v>
      </c>
      <c r="B29" s="125"/>
    </row>
    <row r="30" spans="1:2" ht="29.25" thickBot="1" x14ac:dyDescent="0.3">
      <c r="A30" s="131" t="s">
        <v>353</v>
      </c>
      <c r="B30" s="237">
        <f>B32+B53+B154</f>
        <v>345.00057500000003</v>
      </c>
    </row>
    <row r="31" spans="1:2" ht="16.5" thickBot="1" x14ac:dyDescent="0.3">
      <c r="A31" s="125" t="s">
        <v>354</v>
      </c>
      <c r="B31" s="237"/>
    </row>
    <row r="32" spans="1:2" ht="29.25" thickBot="1" x14ac:dyDescent="0.3">
      <c r="A32" s="131" t="s">
        <v>355</v>
      </c>
      <c r="B32" s="237">
        <f xml:space="preserve"> SUMIF(C33:C194, 10,B33:B194)</f>
        <v>170.864</v>
      </c>
    </row>
    <row r="33" spans="1:3" s="240" customFormat="1" ht="30.75" thickBot="1" x14ac:dyDescent="0.3">
      <c r="A33" s="238" t="s">
        <v>541</v>
      </c>
      <c r="B33" s="239">
        <v>170.864</v>
      </c>
      <c r="C33" s="240">
        <v>10</v>
      </c>
    </row>
    <row r="34" spans="1:3" ht="16.5" thickBot="1" x14ac:dyDescent="0.3">
      <c r="A34" s="125" t="s">
        <v>357</v>
      </c>
      <c r="B34" s="241">
        <f>B33/$B$27</f>
        <v>0.23110691126581545</v>
      </c>
    </row>
    <row r="35" spans="1:3" ht="16.5" thickBot="1" x14ac:dyDescent="0.3">
      <c r="A35" s="125" t="s">
        <v>358</v>
      </c>
      <c r="B35" s="237">
        <v>147.93985123420001</v>
      </c>
      <c r="C35" s="115">
        <v>1</v>
      </c>
    </row>
    <row r="36" spans="1:3" ht="16.5" thickBot="1" x14ac:dyDescent="0.3">
      <c r="A36" s="125" t="s">
        <v>359</v>
      </c>
      <c r="B36" s="237">
        <v>147.93985123420001</v>
      </c>
      <c r="C36" s="115">
        <v>2</v>
      </c>
    </row>
    <row r="37" spans="1:3" s="240" customFormat="1" ht="16.5" thickBot="1" x14ac:dyDescent="0.3">
      <c r="A37" s="238" t="s">
        <v>356</v>
      </c>
      <c r="B37" s="239"/>
      <c r="C37" s="240">
        <v>10</v>
      </c>
    </row>
    <row r="38" spans="1:3" ht="16.5" thickBot="1" x14ac:dyDescent="0.3">
      <c r="A38" s="125" t="s">
        <v>357</v>
      </c>
      <c r="B38" s="241">
        <f>B37/$B$27</f>
        <v>0</v>
      </c>
    </row>
    <row r="39" spans="1:3" ht="16.5" thickBot="1" x14ac:dyDescent="0.3">
      <c r="A39" s="125" t="s">
        <v>358</v>
      </c>
      <c r="B39" s="237"/>
      <c r="C39" s="115">
        <v>1</v>
      </c>
    </row>
    <row r="40" spans="1:3" ht="16.5" thickBot="1" x14ac:dyDescent="0.3">
      <c r="A40" s="125" t="s">
        <v>359</v>
      </c>
      <c r="B40" s="237"/>
      <c r="C40" s="115">
        <v>2</v>
      </c>
    </row>
    <row r="41" spans="1:3" ht="16.5" thickBot="1" x14ac:dyDescent="0.3">
      <c r="A41" s="238" t="s">
        <v>356</v>
      </c>
      <c r="B41" s="239"/>
      <c r="C41" s="240">
        <v>10</v>
      </c>
    </row>
    <row r="42" spans="1:3" ht="16.5" thickBot="1" x14ac:dyDescent="0.3">
      <c r="A42" s="125" t="s">
        <v>357</v>
      </c>
      <c r="B42" s="241">
        <f>B41/$B$27</f>
        <v>0</v>
      </c>
    </row>
    <row r="43" spans="1:3" ht="16.5" thickBot="1" x14ac:dyDescent="0.3">
      <c r="A43" s="125" t="s">
        <v>358</v>
      </c>
      <c r="B43" s="237"/>
      <c r="C43" s="115">
        <v>1</v>
      </c>
    </row>
    <row r="44" spans="1:3" ht="16.5" thickBot="1" x14ac:dyDescent="0.3">
      <c r="A44" s="125" t="s">
        <v>359</v>
      </c>
      <c r="B44" s="237"/>
      <c r="C44" s="115">
        <v>2</v>
      </c>
    </row>
    <row r="45" spans="1:3" ht="16.5" thickBot="1" x14ac:dyDescent="0.3">
      <c r="A45" s="238" t="s">
        <v>356</v>
      </c>
      <c r="B45" s="239"/>
      <c r="C45" s="240">
        <v>10</v>
      </c>
    </row>
    <row r="46" spans="1:3" ht="16.5" thickBot="1" x14ac:dyDescent="0.3">
      <c r="A46" s="125" t="s">
        <v>357</v>
      </c>
      <c r="B46" s="241">
        <f>B45/$B$27</f>
        <v>0</v>
      </c>
    </row>
    <row r="47" spans="1:3" ht="16.5" thickBot="1" x14ac:dyDescent="0.3">
      <c r="A47" s="125" t="s">
        <v>358</v>
      </c>
      <c r="B47" s="237"/>
      <c r="C47" s="115">
        <v>1</v>
      </c>
    </row>
    <row r="48" spans="1:3" ht="16.5" thickBot="1" x14ac:dyDescent="0.3">
      <c r="A48" s="125" t="s">
        <v>359</v>
      </c>
      <c r="B48" s="237"/>
      <c r="C48" s="115">
        <v>2</v>
      </c>
    </row>
    <row r="49" spans="1:3" ht="16.5" thickBot="1" x14ac:dyDescent="0.3">
      <c r="A49" s="238" t="s">
        <v>356</v>
      </c>
      <c r="B49" s="239"/>
      <c r="C49" s="240">
        <v>10</v>
      </c>
    </row>
    <row r="50" spans="1:3" ht="16.5" thickBot="1" x14ac:dyDescent="0.3">
      <c r="A50" s="125" t="s">
        <v>357</v>
      </c>
      <c r="B50" s="241">
        <f>B49/$B$27</f>
        <v>0</v>
      </c>
    </row>
    <row r="51" spans="1:3" ht="16.5" thickBot="1" x14ac:dyDescent="0.3">
      <c r="A51" s="125" t="s">
        <v>358</v>
      </c>
      <c r="B51" s="237"/>
      <c r="C51" s="115">
        <v>1</v>
      </c>
    </row>
    <row r="52" spans="1:3" ht="16.5" thickBot="1" x14ac:dyDescent="0.3">
      <c r="A52" s="125" t="s">
        <v>359</v>
      </c>
      <c r="B52" s="237"/>
      <c r="C52" s="115">
        <v>2</v>
      </c>
    </row>
    <row r="53" spans="1:3" ht="29.25" thickBot="1" x14ac:dyDescent="0.3">
      <c r="A53" s="131" t="s">
        <v>360</v>
      </c>
      <c r="B53" s="237">
        <f xml:space="preserve"> SUMIF(C54:C194, 20,B54:B194)</f>
        <v>153.858126</v>
      </c>
    </row>
    <row r="54" spans="1:3" s="240" customFormat="1" ht="16.5" thickBot="1" x14ac:dyDescent="0.3">
      <c r="A54" s="312" t="s">
        <v>542</v>
      </c>
      <c r="B54" s="312">
        <v>3.8302800000000001</v>
      </c>
      <c r="C54" s="240">
        <v>20</v>
      </c>
    </row>
    <row r="55" spans="1:3" ht="16.5" thickBot="1" x14ac:dyDescent="0.3">
      <c r="A55" s="125" t="s">
        <v>357</v>
      </c>
      <c r="B55" s="241">
        <f>B54/$B$27</f>
        <v>5.1807529970223547E-3</v>
      </c>
    </row>
    <row r="56" spans="1:3" ht="16.5" thickBot="1" x14ac:dyDescent="0.3">
      <c r="A56" s="125" t="s">
        <v>358</v>
      </c>
      <c r="B56" s="237">
        <v>3.8302800000000001</v>
      </c>
      <c r="C56" s="115">
        <v>1</v>
      </c>
    </row>
    <row r="57" spans="1:3" ht="16.5" thickBot="1" x14ac:dyDescent="0.3">
      <c r="A57" s="125" t="s">
        <v>359</v>
      </c>
      <c r="B57" s="237">
        <v>3.8302800000000001</v>
      </c>
      <c r="C57" s="115">
        <v>2</v>
      </c>
    </row>
    <row r="58" spans="1:3" s="240" customFormat="1" ht="30.75" thickBot="1" x14ac:dyDescent="0.3">
      <c r="A58" s="312" t="s">
        <v>543</v>
      </c>
      <c r="B58" s="312">
        <v>7.2157</v>
      </c>
      <c r="C58" s="240">
        <v>20</v>
      </c>
    </row>
    <row r="59" spans="1:3" ht="16.5" thickBot="1" x14ac:dyDescent="0.3">
      <c r="A59" s="125" t="s">
        <v>357</v>
      </c>
      <c r="B59" s="241">
        <f>B58/$B$27</f>
        <v>9.7597980828070547E-3</v>
      </c>
    </row>
    <row r="60" spans="1:3" ht="16.5" thickBot="1" x14ac:dyDescent="0.3">
      <c r="A60" s="125" t="s">
        <v>358</v>
      </c>
      <c r="B60" s="237">
        <v>7.2157</v>
      </c>
      <c r="C60" s="115">
        <v>1</v>
      </c>
    </row>
    <row r="61" spans="1:3" ht="16.5" thickBot="1" x14ac:dyDescent="0.3">
      <c r="A61" s="125" t="s">
        <v>359</v>
      </c>
      <c r="B61" s="237">
        <v>7.2157</v>
      </c>
      <c r="C61" s="115">
        <v>2</v>
      </c>
    </row>
    <row r="62" spans="1:3" s="240" customFormat="1" ht="16.5" thickBot="1" x14ac:dyDescent="0.3">
      <c r="A62" s="238" t="s">
        <v>544</v>
      </c>
      <c r="B62" s="239">
        <v>0.31859999999999999</v>
      </c>
      <c r="C62" s="240">
        <v>20</v>
      </c>
    </row>
    <row r="63" spans="1:3" ht="16.5" thickBot="1" x14ac:dyDescent="0.3">
      <c r="A63" s="125" t="s">
        <v>357</v>
      </c>
      <c r="B63" s="241">
        <f>B62/$B$27</f>
        <v>4.3093139531609232E-4</v>
      </c>
    </row>
    <row r="64" spans="1:3" ht="16.5" thickBot="1" x14ac:dyDescent="0.3">
      <c r="A64" s="125" t="s">
        <v>358</v>
      </c>
      <c r="B64" s="237">
        <v>0</v>
      </c>
      <c r="C64" s="115">
        <v>1</v>
      </c>
    </row>
    <row r="65" spans="1:3" ht="16.5" thickBot="1" x14ac:dyDescent="0.3">
      <c r="A65" s="125" t="s">
        <v>359</v>
      </c>
      <c r="B65" s="237">
        <v>0.31860000000000005</v>
      </c>
      <c r="C65" s="115">
        <v>2</v>
      </c>
    </row>
    <row r="66" spans="1:3" s="240" customFormat="1" ht="30.75" thickBot="1" x14ac:dyDescent="0.3">
      <c r="A66" s="312" t="s">
        <v>545</v>
      </c>
      <c r="B66" s="312">
        <v>0.39766000000000001</v>
      </c>
      <c r="C66" s="240">
        <v>20</v>
      </c>
    </row>
    <row r="67" spans="1:3" ht="16.5" thickBot="1" x14ac:dyDescent="0.3">
      <c r="A67" s="125" t="s">
        <v>357</v>
      </c>
      <c r="B67" s="241">
        <f>B66/$B$27</f>
        <v>5.378662230426782E-4</v>
      </c>
    </row>
    <row r="68" spans="1:3" ht="16.5" thickBot="1" x14ac:dyDescent="0.3">
      <c r="A68" s="125" t="s">
        <v>358</v>
      </c>
      <c r="B68" s="237">
        <v>0.39766000000000001</v>
      </c>
      <c r="C68" s="115">
        <v>1</v>
      </c>
    </row>
    <row r="69" spans="1:3" ht="16.5" thickBot="1" x14ac:dyDescent="0.3">
      <c r="A69" s="125" t="s">
        <v>359</v>
      </c>
      <c r="B69" s="237">
        <v>0.39766000000000001</v>
      </c>
      <c r="C69" s="115">
        <v>2</v>
      </c>
    </row>
    <row r="70" spans="1:3" s="240" customFormat="1" ht="30.75" thickBot="1" x14ac:dyDescent="0.3">
      <c r="A70" s="238" t="s">
        <v>546</v>
      </c>
      <c r="B70" s="239">
        <v>5.4246259999999999</v>
      </c>
      <c r="C70" s="240">
        <v>20</v>
      </c>
    </row>
    <row r="71" spans="1:3" ht="16.5" thickBot="1" x14ac:dyDescent="0.3">
      <c r="A71" s="125" t="s">
        <v>357</v>
      </c>
      <c r="B71" s="241">
        <f>B70/$B$27</f>
        <v>7.3372305437788849E-3</v>
      </c>
    </row>
    <row r="72" spans="1:3" ht="16.5" thickBot="1" x14ac:dyDescent="0.3">
      <c r="A72" s="125" t="s">
        <v>358</v>
      </c>
      <c r="B72" s="237">
        <v>1.5</v>
      </c>
      <c r="C72" s="115">
        <v>1</v>
      </c>
    </row>
    <row r="73" spans="1:3" ht="16.5" thickBot="1" x14ac:dyDescent="0.3">
      <c r="A73" s="125" t="s">
        <v>359</v>
      </c>
      <c r="B73" s="237">
        <v>5.4246259999999999</v>
      </c>
      <c r="C73" s="115">
        <v>2</v>
      </c>
    </row>
    <row r="74" spans="1:3" s="240" customFormat="1" ht="30.75" thickBot="1" x14ac:dyDescent="0.3">
      <c r="A74" s="238" t="s">
        <v>547</v>
      </c>
      <c r="B74" s="239">
        <v>29.712400000000002</v>
      </c>
      <c r="C74" s="240">
        <v>20</v>
      </c>
    </row>
    <row r="75" spans="1:3" ht="16.5" thickBot="1" x14ac:dyDescent="0.3">
      <c r="A75" s="125" t="s">
        <v>357</v>
      </c>
      <c r="B75" s="241">
        <f>B74/$B$27</f>
        <v>4.01883427187378E-2</v>
      </c>
    </row>
    <row r="76" spans="1:3" ht="16.5" thickBot="1" x14ac:dyDescent="0.3">
      <c r="A76" s="125" t="s">
        <v>358</v>
      </c>
      <c r="B76" s="237">
        <v>16.8</v>
      </c>
      <c r="C76" s="115">
        <v>1</v>
      </c>
    </row>
    <row r="77" spans="1:3" ht="16.5" thickBot="1" x14ac:dyDescent="0.3">
      <c r="A77" s="125" t="s">
        <v>359</v>
      </c>
      <c r="B77" s="237">
        <v>29.712400000000002</v>
      </c>
      <c r="C77" s="115">
        <v>2</v>
      </c>
    </row>
    <row r="78" spans="1:3" s="240" customFormat="1" ht="30.75" thickBot="1" x14ac:dyDescent="0.3">
      <c r="A78" s="238" t="s">
        <v>548</v>
      </c>
      <c r="B78" s="239">
        <v>0.74694000000000005</v>
      </c>
      <c r="C78" s="240">
        <v>20</v>
      </c>
    </row>
    <row r="79" spans="1:3" ht="16.5" thickBot="1" x14ac:dyDescent="0.3">
      <c r="A79" s="125" t="s">
        <v>357</v>
      </c>
      <c r="B79" s="241">
        <f>B78/$B$27</f>
        <v>1.0102947156855053E-3</v>
      </c>
    </row>
    <row r="80" spans="1:3" ht="16.5" thickBot="1" x14ac:dyDescent="0.3">
      <c r="A80" s="125" t="s">
        <v>358</v>
      </c>
      <c r="B80" s="237">
        <v>0</v>
      </c>
      <c r="C80" s="115">
        <v>1</v>
      </c>
    </row>
    <row r="81" spans="1:3" ht="16.5" thickBot="1" x14ac:dyDescent="0.3">
      <c r="A81" s="125" t="s">
        <v>359</v>
      </c>
      <c r="B81" s="237">
        <v>0.74694000000000005</v>
      </c>
      <c r="C81" s="115">
        <v>2</v>
      </c>
    </row>
    <row r="82" spans="1:3" s="240" customFormat="1" ht="30.75" thickBot="1" x14ac:dyDescent="0.3">
      <c r="A82" s="238" t="s">
        <v>549</v>
      </c>
      <c r="B82" s="239">
        <v>4.0243899999999995</v>
      </c>
      <c r="C82" s="240">
        <v>20</v>
      </c>
    </row>
    <row r="83" spans="1:3" ht="16.5" thickBot="1" x14ac:dyDescent="0.3">
      <c r="A83" s="125" t="s">
        <v>357</v>
      </c>
      <c r="B83" s="241">
        <f>B82/$B$27</f>
        <v>5.4433019397241954E-3</v>
      </c>
    </row>
    <row r="84" spans="1:3" ht="16.5" thickBot="1" x14ac:dyDescent="0.3">
      <c r="A84" s="125" t="s">
        <v>358</v>
      </c>
      <c r="B84" s="237">
        <v>1.9</v>
      </c>
      <c r="C84" s="115">
        <v>1</v>
      </c>
    </row>
    <row r="85" spans="1:3" ht="16.5" thickBot="1" x14ac:dyDescent="0.3">
      <c r="A85" s="125" t="s">
        <v>359</v>
      </c>
      <c r="B85" s="237">
        <v>4.0243899999999995</v>
      </c>
      <c r="C85" s="115">
        <v>2</v>
      </c>
    </row>
    <row r="86" spans="1:3" s="240" customFormat="1" ht="16.5" thickBot="1" x14ac:dyDescent="0.3">
      <c r="A86" s="238" t="s">
        <v>550</v>
      </c>
      <c r="B86" s="239">
        <v>1.6582600000000001</v>
      </c>
      <c r="C86" s="240">
        <v>20</v>
      </c>
    </row>
    <row r="87" spans="1:3" ht="16.5" thickBot="1" x14ac:dyDescent="0.3">
      <c r="A87" s="125" t="s">
        <v>357</v>
      </c>
      <c r="B87" s="241">
        <f>B86/$B$27</f>
        <v>2.2429262259788551E-3</v>
      </c>
    </row>
    <row r="88" spans="1:3" ht="16.5" thickBot="1" x14ac:dyDescent="0.3">
      <c r="A88" s="125" t="s">
        <v>358</v>
      </c>
      <c r="B88" s="237">
        <v>0</v>
      </c>
      <c r="C88" s="115">
        <v>1</v>
      </c>
    </row>
    <row r="89" spans="1:3" ht="16.5" thickBot="1" x14ac:dyDescent="0.3">
      <c r="A89" s="125" t="s">
        <v>359</v>
      </c>
      <c r="B89" s="237">
        <v>1.6582600000000001</v>
      </c>
      <c r="C89" s="115">
        <v>2</v>
      </c>
    </row>
    <row r="90" spans="1:3" s="240" customFormat="1" ht="30.75" thickBot="1" x14ac:dyDescent="0.3">
      <c r="A90" s="238" t="s">
        <v>551</v>
      </c>
      <c r="B90" s="239">
        <v>24.253247999999999</v>
      </c>
      <c r="C90" s="240">
        <v>20</v>
      </c>
    </row>
    <row r="91" spans="1:3" ht="16.5" thickBot="1" x14ac:dyDescent="0.3">
      <c r="A91" s="125" t="s">
        <v>357</v>
      </c>
      <c r="B91" s="241">
        <f>B90/$B$27</f>
        <v>3.2804413062106796E-2</v>
      </c>
    </row>
    <row r="92" spans="1:3" ht="16.5" thickBot="1" x14ac:dyDescent="0.3">
      <c r="A92" s="125" t="s">
        <v>358</v>
      </c>
      <c r="B92" s="237">
        <v>22.825448000000002</v>
      </c>
      <c r="C92" s="115">
        <v>1</v>
      </c>
    </row>
    <row r="93" spans="1:3" ht="16.5" thickBot="1" x14ac:dyDescent="0.3">
      <c r="A93" s="125" t="s">
        <v>359</v>
      </c>
      <c r="B93" s="237">
        <v>22.825448000000002</v>
      </c>
      <c r="C93" s="115">
        <v>2</v>
      </c>
    </row>
    <row r="94" spans="1:3" s="240" customFormat="1" ht="30.75" thickBot="1" x14ac:dyDescent="0.3">
      <c r="A94" s="312" t="s">
        <v>552</v>
      </c>
      <c r="B94" s="312">
        <v>9.274799999999999</v>
      </c>
      <c r="C94" s="240">
        <v>20</v>
      </c>
    </row>
    <row r="95" spans="1:3" ht="16.5" thickBot="1" x14ac:dyDescent="0.3">
      <c r="A95" s="125" t="s">
        <v>357</v>
      </c>
      <c r="B95" s="241">
        <f>B94/$B$27</f>
        <v>1.2544891730312908E-2</v>
      </c>
    </row>
    <row r="96" spans="1:3" ht="16.5" thickBot="1" x14ac:dyDescent="0.3">
      <c r="A96" s="125" t="s">
        <v>358</v>
      </c>
      <c r="B96" s="237">
        <v>9.274799999999999</v>
      </c>
      <c r="C96" s="115">
        <v>1</v>
      </c>
    </row>
    <row r="97" spans="1:3" ht="16.5" thickBot="1" x14ac:dyDescent="0.3">
      <c r="A97" s="125" t="s">
        <v>359</v>
      </c>
      <c r="B97" s="237">
        <v>9.274799999999999</v>
      </c>
      <c r="C97" s="115">
        <v>2</v>
      </c>
    </row>
    <row r="98" spans="1:3" s="240" customFormat="1" ht="30.75" thickBot="1" x14ac:dyDescent="0.3">
      <c r="A98" s="238" t="s">
        <v>553</v>
      </c>
      <c r="B98" s="239">
        <v>8.5077999999999996</v>
      </c>
      <c r="C98" s="240">
        <v>20</v>
      </c>
    </row>
    <row r="99" spans="1:3" ht="16.5" thickBot="1" x14ac:dyDescent="0.3">
      <c r="A99" s="125" t="s">
        <v>357</v>
      </c>
      <c r="B99" s="241">
        <f>B98/$B$27</f>
        <v>1.1507464297144538E-2</v>
      </c>
    </row>
    <row r="100" spans="1:3" ht="16.5" thickBot="1" x14ac:dyDescent="0.3">
      <c r="A100" s="125" t="s">
        <v>358</v>
      </c>
      <c r="B100" s="237">
        <v>2</v>
      </c>
      <c r="C100" s="115">
        <v>1</v>
      </c>
    </row>
    <row r="101" spans="1:3" ht="16.5" thickBot="1" x14ac:dyDescent="0.3">
      <c r="A101" s="125" t="s">
        <v>359</v>
      </c>
      <c r="B101" s="237">
        <v>8.5077999999999996</v>
      </c>
      <c r="C101" s="115">
        <v>2</v>
      </c>
    </row>
    <row r="102" spans="1:3" s="240" customFormat="1" ht="30.75" thickBot="1" x14ac:dyDescent="0.3">
      <c r="A102" s="312" t="s">
        <v>554</v>
      </c>
      <c r="B102" s="312">
        <v>0.28201999999999999</v>
      </c>
      <c r="C102" s="240">
        <v>20</v>
      </c>
    </row>
    <row r="103" spans="1:3" ht="16.5" thickBot="1" x14ac:dyDescent="0.3">
      <c r="A103" s="125" t="s">
        <v>357</v>
      </c>
      <c r="B103" s="241">
        <f>B102/$B$27</f>
        <v>3.8145408696498544E-4</v>
      </c>
    </row>
    <row r="104" spans="1:3" ht="16.5" thickBot="1" x14ac:dyDescent="0.3">
      <c r="A104" s="125" t="s">
        <v>358</v>
      </c>
      <c r="B104" s="237">
        <v>0.28201999999999999</v>
      </c>
      <c r="C104" s="115">
        <v>1</v>
      </c>
    </row>
    <row r="105" spans="1:3" ht="16.5" thickBot="1" x14ac:dyDescent="0.3">
      <c r="A105" s="125" t="s">
        <v>359</v>
      </c>
      <c r="B105" s="237">
        <v>0.28201999999999999</v>
      </c>
      <c r="C105" s="115">
        <v>2</v>
      </c>
    </row>
    <row r="106" spans="1:3" s="240" customFormat="1" ht="30.75" thickBot="1" x14ac:dyDescent="0.3">
      <c r="A106" s="312" t="s">
        <v>555</v>
      </c>
      <c r="B106" s="312">
        <v>0.81035000000000001</v>
      </c>
      <c r="C106" s="240">
        <v>20</v>
      </c>
    </row>
    <row r="107" spans="1:3" ht="16.5" thickBot="1" x14ac:dyDescent="0.3">
      <c r="A107" s="125" t="s">
        <v>357</v>
      </c>
      <c r="B107" s="241">
        <f>B106/$B$27</f>
        <v>1.0960616955254094E-3</v>
      </c>
    </row>
    <row r="108" spans="1:3" ht="16.5" thickBot="1" x14ac:dyDescent="0.3">
      <c r="A108" s="125" t="s">
        <v>358</v>
      </c>
      <c r="B108" s="237">
        <v>0.81035000000000001</v>
      </c>
      <c r="C108" s="115">
        <v>1</v>
      </c>
    </row>
    <row r="109" spans="1:3" ht="16.5" thickBot="1" x14ac:dyDescent="0.3">
      <c r="A109" s="125" t="s">
        <v>359</v>
      </c>
      <c r="B109" s="237">
        <v>0.81035000000000001</v>
      </c>
      <c r="C109" s="115">
        <v>2</v>
      </c>
    </row>
    <row r="110" spans="1:3" s="240" customFormat="1" ht="30" customHeight="1" thickBot="1" x14ac:dyDescent="0.3">
      <c r="A110" s="238" t="s">
        <v>556</v>
      </c>
      <c r="B110" s="239">
        <v>1.1499999999999999</v>
      </c>
      <c r="C110" s="240">
        <v>20</v>
      </c>
    </row>
    <row r="111" spans="1:3" ht="16.5" thickBot="1" x14ac:dyDescent="0.3">
      <c r="A111" s="125" t="s">
        <v>357</v>
      </c>
      <c r="B111" s="241">
        <f>B110/$B$27</f>
        <v>1.5554648606826934E-3</v>
      </c>
    </row>
    <row r="112" spans="1:3" ht="16.5" thickBot="1" x14ac:dyDescent="0.3">
      <c r="A112" s="125" t="s">
        <v>358</v>
      </c>
      <c r="B112" s="237">
        <v>1.0900000000000001</v>
      </c>
      <c r="C112" s="115">
        <v>1</v>
      </c>
    </row>
    <row r="113" spans="1:3" ht="16.5" thickBot="1" x14ac:dyDescent="0.3">
      <c r="A113" s="125" t="s">
        <v>359</v>
      </c>
      <c r="B113" s="237">
        <v>1.0900000000000001</v>
      </c>
      <c r="C113" s="115">
        <v>2</v>
      </c>
    </row>
    <row r="114" spans="1:3" s="240" customFormat="1" ht="30.75" thickBot="1" x14ac:dyDescent="0.3">
      <c r="A114" s="238" t="s">
        <v>557</v>
      </c>
      <c r="B114" s="239">
        <v>3.1093000000000002</v>
      </c>
      <c r="C114" s="240">
        <v>20</v>
      </c>
    </row>
    <row r="115" spans="1:3" ht="16.5" thickBot="1" x14ac:dyDescent="0.3">
      <c r="A115" s="125" t="s">
        <v>357</v>
      </c>
      <c r="B115" s="241">
        <f>B114/$B$27</f>
        <v>4.2055712098440865E-3</v>
      </c>
    </row>
    <row r="116" spans="1:3" ht="16.5" thickBot="1" x14ac:dyDescent="0.3">
      <c r="A116" s="125" t="s">
        <v>358</v>
      </c>
      <c r="B116" s="237">
        <v>1.909</v>
      </c>
      <c r="C116" s="115">
        <v>1</v>
      </c>
    </row>
    <row r="117" spans="1:3" ht="16.5" thickBot="1" x14ac:dyDescent="0.3">
      <c r="A117" s="125" t="s">
        <v>359</v>
      </c>
      <c r="B117" s="237">
        <v>2.9089360000000002</v>
      </c>
      <c r="C117" s="115">
        <v>2</v>
      </c>
    </row>
    <row r="118" spans="1:3" s="240" customFormat="1" ht="30.75" thickBot="1" x14ac:dyDescent="0.3">
      <c r="A118" s="238" t="s">
        <v>558</v>
      </c>
      <c r="B118" s="239">
        <v>4.4829261999999996</v>
      </c>
      <c r="C118" s="240">
        <v>20</v>
      </c>
    </row>
    <row r="119" spans="1:3" ht="16.5" thickBot="1" x14ac:dyDescent="0.3">
      <c r="A119" s="125" t="s">
        <v>357</v>
      </c>
      <c r="B119" s="241">
        <f>B118/$B$27</f>
        <v>6.063507980116345E-3</v>
      </c>
    </row>
    <row r="120" spans="1:3" ht="16.5" thickBot="1" x14ac:dyDescent="0.3">
      <c r="A120" s="125" t="s">
        <v>358</v>
      </c>
      <c r="B120" s="237">
        <v>4.3188000000000004</v>
      </c>
      <c r="C120" s="115">
        <v>1</v>
      </c>
    </row>
    <row r="121" spans="1:3" ht="16.5" thickBot="1" x14ac:dyDescent="0.3">
      <c r="A121" s="125" t="s">
        <v>359</v>
      </c>
      <c r="B121" s="237">
        <v>4.3188000000000004</v>
      </c>
      <c r="C121" s="115">
        <v>2</v>
      </c>
    </row>
    <row r="122" spans="1:3" s="240" customFormat="1" ht="30.75" thickBot="1" x14ac:dyDescent="0.3">
      <c r="A122" s="238" t="s">
        <v>559</v>
      </c>
      <c r="B122" s="239">
        <v>2.17</v>
      </c>
      <c r="C122" s="240">
        <v>20</v>
      </c>
    </row>
    <row r="123" spans="1:3" ht="16.5" thickBot="1" x14ac:dyDescent="0.3">
      <c r="A123" s="125" t="s">
        <v>357</v>
      </c>
      <c r="B123" s="241">
        <f>B122/$B$27</f>
        <v>2.9350945632012565E-3</v>
      </c>
    </row>
    <row r="124" spans="1:3" ht="16.5" thickBot="1" x14ac:dyDescent="0.3">
      <c r="A124" s="125" t="s">
        <v>358</v>
      </c>
      <c r="B124" s="237">
        <v>0</v>
      </c>
      <c r="C124" s="115">
        <v>1</v>
      </c>
    </row>
    <row r="125" spans="1:3" ht="16.5" thickBot="1" x14ac:dyDescent="0.3">
      <c r="A125" s="125" t="s">
        <v>359</v>
      </c>
      <c r="B125" s="237">
        <v>2.0499999899999999</v>
      </c>
      <c r="C125" s="115">
        <v>2</v>
      </c>
    </row>
    <row r="126" spans="1:3" s="240" customFormat="1" ht="30.75" thickBot="1" x14ac:dyDescent="0.3">
      <c r="A126" s="238" t="s">
        <v>560</v>
      </c>
      <c r="B126" s="239">
        <v>4.2362000000000002</v>
      </c>
      <c r="C126" s="240">
        <v>20</v>
      </c>
    </row>
    <row r="127" spans="1:3" ht="16.5" thickBot="1" x14ac:dyDescent="0.3">
      <c r="A127" s="125" t="s">
        <v>357</v>
      </c>
      <c r="B127" s="241">
        <f>B126/$B$27</f>
        <v>5.7297915154991535E-3</v>
      </c>
    </row>
    <row r="128" spans="1:3" ht="16.5" thickBot="1" x14ac:dyDescent="0.3">
      <c r="A128" s="125" t="s">
        <v>358</v>
      </c>
      <c r="B128" s="237">
        <v>0</v>
      </c>
      <c r="C128" s="115">
        <v>1</v>
      </c>
    </row>
    <row r="129" spans="1:3" ht="16.5" thickBot="1" x14ac:dyDescent="0.3">
      <c r="A129" s="125" t="s">
        <v>359</v>
      </c>
      <c r="B129" s="237">
        <v>0</v>
      </c>
      <c r="C129" s="115">
        <v>2</v>
      </c>
    </row>
    <row r="130" spans="1:3" s="240" customFormat="1" ht="30.75" thickBot="1" x14ac:dyDescent="0.3">
      <c r="A130" s="312" t="s">
        <v>561</v>
      </c>
      <c r="B130" s="312">
        <v>32.202199999999998</v>
      </c>
      <c r="C130" s="240">
        <v>20</v>
      </c>
    </row>
    <row r="131" spans="1:3" ht="16.5" thickBot="1" x14ac:dyDescent="0.3">
      <c r="A131" s="125" t="s">
        <v>357</v>
      </c>
      <c r="B131" s="241">
        <f>B130/$B$27</f>
        <v>4.355599177102281E-2</v>
      </c>
    </row>
    <row r="132" spans="1:3" ht="16.5" thickBot="1" x14ac:dyDescent="0.3">
      <c r="A132" s="125" t="s">
        <v>358</v>
      </c>
      <c r="B132" s="237">
        <v>32.202199999999998</v>
      </c>
      <c r="C132" s="115">
        <v>1</v>
      </c>
    </row>
    <row r="133" spans="1:3" ht="16.5" thickBot="1" x14ac:dyDescent="0.3">
      <c r="A133" s="125" t="s">
        <v>359</v>
      </c>
      <c r="B133" s="237">
        <v>32.202199999999998</v>
      </c>
      <c r="C133" s="115">
        <v>2</v>
      </c>
    </row>
    <row r="134" spans="1:3" s="240" customFormat="1" ht="30.75" thickBot="1" x14ac:dyDescent="0.3">
      <c r="A134" s="238" t="s">
        <v>562</v>
      </c>
      <c r="B134" s="239">
        <v>7.7620399999999998</v>
      </c>
      <c r="C134" s="240">
        <v>20</v>
      </c>
    </row>
    <row r="135" spans="1:3" ht="16.5" thickBot="1" x14ac:dyDescent="0.3">
      <c r="A135" s="125" t="s">
        <v>357</v>
      </c>
      <c r="B135" s="241">
        <f>B134/$B$27</f>
        <v>1.0498765623663909E-2</v>
      </c>
    </row>
    <row r="136" spans="1:3" ht="16.5" thickBot="1" x14ac:dyDescent="0.3">
      <c r="A136" s="125" t="s">
        <v>358</v>
      </c>
      <c r="B136" s="237">
        <v>10.182110490000001</v>
      </c>
      <c r="C136" s="115">
        <v>1</v>
      </c>
    </row>
    <row r="137" spans="1:3" ht="16.5" thickBot="1" x14ac:dyDescent="0.3">
      <c r="A137" s="125" t="s">
        <v>359</v>
      </c>
      <c r="B137" s="237">
        <v>7.2900400000000003</v>
      </c>
      <c r="C137" s="115">
        <v>2</v>
      </c>
    </row>
    <row r="138" spans="1:3" s="240" customFormat="1" ht="30.75" thickBot="1" x14ac:dyDescent="0.3">
      <c r="A138" s="238" t="s">
        <v>563</v>
      </c>
      <c r="B138" s="239">
        <v>1.1977</v>
      </c>
      <c r="C138" s="240">
        <v>20</v>
      </c>
    </row>
    <row r="139" spans="1:3" ht="16.5" thickBot="1" x14ac:dyDescent="0.3">
      <c r="A139" s="125" t="s">
        <v>357</v>
      </c>
      <c r="B139" s="241">
        <f>B138/$B$27</f>
        <v>1.6199828379475322E-3</v>
      </c>
    </row>
    <row r="140" spans="1:3" ht="16.5" thickBot="1" x14ac:dyDescent="0.3">
      <c r="A140" s="125" t="s">
        <v>358</v>
      </c>
      <c r="B140" s="237">
        <v>0.5</v>
      </c>
      <c r="C140" s="115">
        <v>1</v>
      </c>
    </row>
    <row r="141" spans="1:3" ht="16.5" thickBot="1" x14ac:dyDescent="0.3">
      <c r="A141" s="125" t="s">
        <v>359</v>
      </c>
      <c r="B141" s="237">
        <v>1.1505000000000001</v>
      </c>
      <c r="C141" s="115">
        <v>2</v>
      </c>
    </row>
    <row r="142" spans="1:3" s="240" customFormat="1" ht="30.75" thickBot="1" x14ac:dyDescent="0.3">
      <c r="A142" s="238" t="s">
        <v>564</v>
      </c>
      <c r="B142" s="239">
        <v>0.92052980000000006</v>
      </c>
      <c r="C142" s="240">
        <v>20</v>
      </c>
    </row>
    <row r="143" spans="1:3" ht="16.5" thickBot="1" x14ac:dyDescent="0.3">
      <c r="A143" s="125" t="s">
        <v>357</v>
      </c>
      <c r="B143" s="241">
        <f>B142/$B$27</f>
        <v>1.2450884844445807E-3</v>
      </c>
    </row>
    <row r="144" spans="1:3" ht="16.5" thickBot="1" x14ac:dyDescent="0.3">
      <c r="A144" s="125" t="s">
        <v>358</v>
      </c>
      <c r="B144" s="237">
        <v>0</v>
      </c>
      <c r="C144" s="115">
        <v>1</v>
      </c>
    </row>
    <row r="145" spans="1:3" ht="16.5" thickBot="1" x14ac:dyDescent="0.3">
      <c r="A145" s="125" t="s">
        <v>359</v>
      </c>
      <c r="B145" s="237">
        <v>0.92052980000000006</v>
      </c>
      <c r="C145" s="115">
        <v>2</v>
      </c>
    </row>
    <row r="146" spans="1:3" s="240" customFormat="1" ht="30.75" thickBot="1" x14ac:dyDescent="0.3">
      <c r="A146" s="238" t="s">
        <v>806</v>
      </c>
      <c r="B146" s="239">
        <v>0.170156</v>
      </c>
      <c r="C146" s="240">
        <v>20</v>
      </c>
    </row>
    <row r="147" spans="1:3" ht="16.5" thickBot="1" x14ac:dyDescent="0.3">
      <c r="A147" s="125" t="s">
        <v>357</v>
      </c>
      <c r="B147" s="241">
        <f>B146/$B$27</f>
        <v>2.3014928594289081E-4</v>
      </c>
    </row>
    <row r="148" spans="1:3" ht="16.5" thickBot="1" x14ac:dyDescent="0.3">
      <c r="A148" s="125" t="s">
        <v>358</v>
      </c>
      <c r="B148" s="237">
        <v>0</v>
      </c>
      <c r="C148" s="115">
        <v>1</v>
      </c>
    </row>
    <row r="149" spans="1:3" ht="16.5" thickBot="1" x14ac:dyDescent="0.3">
      <c r="A149" s="125" t="s">
        <v>359</v>
      </c>
      <c r="B149" s="237">
        <v>0.170156</v>
      </c>
      <c r="C149" s="115">
        <v>2</v>
      </c>
    </row>
    <row r="150" spans="1:3" s="240" customFormat="1" ht="16.5" thickBot="1" x14ac:dyDescent="0.3">
      <c r="A150" s="238" t="s">
        <v>356</v>
      </c>
      <c r="B150" s="239"/>
      <c r="C150" s="240">
        <v>20</v>
      </c>
    </row>
    <row r="151" spans="1:3" ht="16.5" thickBot="1" x14ac:dyDescent="0.3">
      <c r="A151" s="125" t="s">
        <v>357</v>
      </c>
      <c r="B151" s="241">
        <f>B150/$B$27</f>
        <v>0</v>
      </c>
    </row>
    <row r="152" spans="1:3" ht="16.5" thickBot="1" x14ac:dyDescent="0.3">
      <c r="A152" s="125" t="s">
        <v>358</v>
      </c>
      <c r="B152" s="237"/>
      <c r="C152" s="115">
        <v>1</v>
      </c>
    </row>
    <row r="153" spans="1:3" ht="16.5" thickBot="1" x14ac:dyDescent="0.3">
      <c r="A153" s="125" t="s">
        <v>359</v>
      </c>
      <c r="B153" s="237"/>
      <c r="C153" s="115">
        <v>2</v>
      </c>
    </row>
    <row r="154" spans="1:3" ht="29.25" thickBot="1" x14ac:dyDescent="0.3">
      <c r="A154" s="131" t="s">
        <v>361</v>
      </c>
      <c r="B154" s="237">
        <f xml:space="preserve"> SUMIF(C155:C194, 30,B155:B194)</f>
        <v>20.278449000000002</v>
      </c>
    </row>
    <row r="155" spans="1:3" s="240" customFormat="1" ht="30.75" thickBot="1" x14ac:dyDescent="0.3">
      <c r="A155" s="312" t="s">
        <v>565</v>
      </c>
      <c r="B155" s="312">
        <v>19.104200000000002</v>
      </c>
      <c r="C155" s="240">
        <v>30</v>
      </c>
    </row>
    <row r="156" spans="1:3" ht="16.5" thickBot="1" x14ac:dyDescent="0.3">
      <c r="A156" s="125" t="s">
        <v>357</v>
      </c>
      <c r="B156" s="241">
        <f>B155/$B$27</f>
        <v>2.5839923296916797E-2</v>
      </c>
    </row>
    <row r="157" spans="1:3" ht="16.5" thickBot="1" x14ac:dyDescent="0.3">
      <c r="A157" s="125" t="s">
        <v>358</v>
      </c>
      <c r="B157" s="237">
        <v>19.104200000000002</v>
      </c>
      <c r="C157" s="115">
        <v>1</v>
      </c>
    </row>
    <row r="158" spans="1:3" ht="16.5" thickBot="1" x14ac:dyDescent="0.3">
      <c r="A158" s="125" t="s">
        <v>359</v>
      </c>
      <c r="B158" s="237">
        <v>19.104200000000002</v>
      </c>
      <c r="C158" s="115">
        <v>2</v>
      </c>
    </row>
    <row r="159" spans="1:3" s="240" customFormat="1" ht="30.75" thickBot="1" x14ac:dyDescent="0.3">
      <c r="A159" s="312" t="s">
        <v>566</v>
      </c>
      <c r="B159" s="312">
        <v>0.82699900000000004</v>
      </c>
      <c r="C159" s="240">
        <v>30</v>
      </c>
    </row>
    <row r="160" spans="1:3" ht="16.5" thickBot="1" x14ac:dyDescent="0.3">
      <c r="A160" s="125" t="s">
        <v>357</v>
      </c>
      <c r="B160" s="241">
        <f>B159/$B$27</f>
        <v>1.1185807689736756E-3</v>
      </c>
    </row>
    <row r="161" spans="1:3" ht="16.5" thickBot="1" x14ac:dyDescent="0.3">
      <c r="A161" s="125" t="s">
        <v>358</v>
      </c>
      <c r="B161" s="237">
        <v>0.82699900000000004</v>
      </c>
      <c r="C161" s="115">
        <v>1</v>
      </c>
    </row>
    <row r="162" spans="1:3" ht="16.5" thickBot="1" x14ac:dyDescent="0.3">
      <c r="A162" s="125" t="s">
        <v>359</v>
      </c>
      <c r="B162" s="237">
        <v>0.82699900000000004</v>
      </c>
      <c r="C162" s="115">
        <v>2</v>
      </c>
    </row>
    <row r="163" spans="1:3" s="240" customFormat="1" ht="30.75" thickBot="1" x14ac:dyDescent="0.3">
      <c r="A163" s="312" t="s">
        <v>567</v>
      </c>
      <c r="B163" s="312">
        <v>7.9200000000000007E-2</v>
      </c>
      <c r="C163" s="240">
        <v>30</v>
      </c>
    </row>
    <row r="164" spans="1:3" ht="16.5" thickBot="1" x14ac:dyDescent="0.3">
      <c r="A164" s="125" t="s">
        <v>357</v>
      </c>
      <c r="B164" s="241">
        <f>B163/$B$27</f>
        <v>1.0712418866614725E-4</v>
      </c>
    </row>
    <row r="165" spans="1:3" ht="16.5" thickBot="1" x14ac:dyDescent="0.3">
      <c r="A165" s="125" t="s">
        <v>358</v>
      </c>
      <c r="B165" s="237">
        <v>7.9200000000000007E-2</v>
      </c>
      <c r="C165" s="115">
        <v>1</v>
      </c>
    </row>
    <row r="166" spans="1:3" ht="16.5" thickBot="1" x14ac:dyDescent="0.3">
      <c r="A166" s="125" t="s">
        <v>359</v>
      </c>
      <c r="B166" s="237">
        <v>7.9200000000000007E-2</v>
      </c>
      <c r="C166" s="115">
        <v>2</v>
      </c>
    </row>
    <row r="167" spans="1:3" s="240" customFormat="1" ht="30.75" thickBot="1" x14ac:dyDescent="0.3">
      <c r="A167" s="312" t="s">
        <v>568</v>
      </c>
      <c r="B167" s="312">
        <v>3.1199999999999999E-2</v>
      </c>
      <c r="C167" s="240">
        <v>30</v>
      </c>
    </row>
    <row r="168" spans="1:3" ht="16.5" thickBot="1" x14ac:dyDescent="0.3">
      <c r="A168" s="125" t="s">
        <v>357</v>
      </c>
      <c r="B168" s="241">
        <f>B167/$B$27</f>
        <v>4.2200437959391337E-5</v>
      </c>
    </row>
    <row r="169" spans="1:3" ht="16.5" thickBot="1" x14ac:dyDescent="0.3">
      <c r="A169" s="125" t="s">
        <v>358</v>
      </c>
      <c r="B169" s="237">
        <v>3.1199999999999999E-2</v>
      </c>
      <c r="C169" s="115">
        <v>1</v>
      </c>
    </row>
    <row r="170" spans="1:3" ht="16.5" thickBot="1" x14ac:dyDescent="0.3">
      <c r="A170" s="125" t="s">
        <v>359</v>
      </c>
      <c r="B170" s="237">
        <v>3.1199999999999999E-2</v>
      </c>
      <c r="C170" s="115">
        <v>2</v>
      </c>
    </row>
    <row r="171" spans="1:3" s="240" customFormat="1" ht="30.75" thickBot="1" x14ac:dyDescent="0.3">
      <c r="A171" s="238" t="s">
        <v>807</v>
      </c>
      <c r="B171" s="239">
        <v>0.23685</v>
      </c>
      <c r="C171" s="240">
        <v>30</v>
      </c>
    </row>
    <row r="172" spans="1:3" ht="16.5" thickBot="1" x14ac:dyDescent="0.3">
      <c r="A172" s="125" t="s">
        <v>357</v>
      </c>
      <c r="B172" s="241">
        <f>B171/$B$27</f>
        <v>3.203581323936487E-4</v>
      </c>
    </row>
    <row r="173" spans="1:3" ht="16.5" thickBot="1" x14ac:dyDescent="0.3">
      <c r="A173" s="125" t="s">
        <v>358</v>
      </c>
      <c r="B173" s="237">
        <v>0.2</v>
      </c>
      <c r="C173" s="115">
        <v>1</v>
      </c>
    </row>
    <row r="174" spans="1:3" ht="16.5" thickBot="1" x14ac:dyDescent="0.3">
      <c r="A174" s="125" t="s">
        <v>359</v>
      </c>
      <c r="B174" s="237">
        <v>0.23685</v>
      </c>
      <c r="C174" s="115">
        <v>2</v>
      </c>
    </row>
    <row r="175" spans="1:3" s="240" customFormat="1" ht="16.5" thickBot="1" x14ac:dyDescent="0.3">
      <c r="A175" s="238" t="s">
        <v>356</v>
      </c>
      <c r="B175" s="239"/>
      <c r="C175" s="240">
        <v>30</v>
      </c>
    </row>
    <row r="176" spans="1:3" ht="16.5" thickBot="1" x14ac:dyDescent="0.3">
      <c r="A176" s="125" t="s">
        <v>357</v>
      </c>
      <c r="B176" s="241">
        <f>B175/$B$27</f>
        <v>0</v>
      </c>
    </row>
    <row r="177" spans="1:3" ht="16.5" thickBot="1" x14ac:dyDescent="0.3">
      <c r="A177" s="125" t="s">
        <v>358</v>
      </c>
      <c r="B177" s="237"/>
      <c r="C177" s="115">
        <v>1</v>
      </c>
    </row>
    <row r="178" spans="1:3" ht="16.5" thickBot="1" x14ac:dyDescent="0.3">
      <c r="A178" s="125" t="s">
        <v>359</v>
      </c>
      <c r="B178" s="237"/>
      <c r="C178" s="115">
        <v>2</v>
      </c>
    </row>
    <row r="179" spans="1:3" s="240" customFormat="1" ht="16.5" thickBot="1" x14ac:dyDescent="0.3">
      <c r="A179" s="238" t="s">
        <v>356</v>
      </c>
      <c r="B179" s="239"/>
      <c r="C179" s="240">
        <v>30</v>
      </c>
    </row>
    <row r="180" spans="1:3" ht="16.5" thickBot="1" x14ac:dyDescent="0.3">
      <c r="A180" s="125" t="s">
        <v>357</v>
      </c>
      <c r="B180" s="241">
        <f>B179/$B$27</f>
        <v>0</v>
      </c>
    </row>
    <row r="181" spans="1:3" ht="16.5" thickBot="1" x14ac:dyDescent="0.3">
      <c r="A181" s="125" t="s">
        <v>358</v>
      </c>
      <c r="B181" s="237"/>
      <c r="C181" s="115">
        <v>1</v>
      </c>
    </row>
    <row r="182" spans="1:3" ht="16.5" thickBot="1" x14ac:dyDescent="0.3">
      <c r="A182" s="125" t="s">
        <v>359</v>
      </c>
      <c r="B182" s="237"/>
      <c r="C182" s="115">
        <v>2</v>
      </c>
    </row>
    <row r="183" spans="1:3" s="240" customFormat="1" ht="16.5" thickBot="1" x14ac:dyDescent="0.3">
      <c r="A183" s="238" t="s">
        <v>356</v>
      </c>
      <c r="B183" s="239"/>
      <c r="C183" s="240">
        <v>30</v>
      </c>
    </row>
    <row r="184" spans="1:3" ht="16.5" thickBot="1" x14ac:dyDescent="0.3">
      <c r="A184" s="125" t="s">
        <v>357</v>
      </c>
      <c r="B184" s="241">
        <f>B183/$B$27</f>
        <v>0</v>
      </c>
    </row>
    <row r="185" spans="1:3" ht="16.5" thickBot="1" x14ac:dyDescent="0.3">
      <c r="A185" s="125" t="s">
        <v>358</v>
      </c>
      <c r="B185" s="237"/>
      <c r="C185" s="115">
        <v>1</v>
      </c>
    </row>
    <row r="186" spans="1:3" ht="16.5" thickBot="1" x14ac:dyDescent="0.3">
      <c r="A186" s="125" t="s">
        <v>359</v>
      </c>
      <c r="B186" s="237"/>
      <c r="C186" s="115">
        <v>2</v>
      </c>
    </row>
    <row r="187" spans="1:3" s="240" customFormat="1" ht="16.5" thickBot="1" x14ac:dyDescent="0.3">
      <c r="A187" s="238" t="s">
        <v>356</v>
      </c>
      <c r="B187" s="239"/>
      <c r="C187" s="240">
        <v>30</v>
      </c>
    </row>
    <row r="188" spans="1:3" ht="16.5" thickBot="1" x14ac:dyDescent="0.3">
      <c r="A188" s="125" t="s">
        <v>357</v>
      </c>
      <c r="B188" s="241">
        <f>B187/$B$27</f>
        <v>0</v>
      </c>
    </row>
    <row r="189" spans="1:3" ht="16.5" thickBot="1" x14ac:dyDescent="0.3">
      <c r="A189" s="125" t="s">
        <v>358</v>
      </c>
      <c r="B189" s="237"/>
      <c r="C189" s="115">
        <v>1</v>
      </c>
    </row>
    <row r="190" spans="1:3" ht="16.5" thickBot="1" x14ac:dyDescent="0.3">
      <c r="A190" s="125" t="s">
        <v>359</v>
      </c>
      <c r="B190" s="237"/>
      <c r="C190" s="115">
        <v>2</v>
      </c>
    </row>
    <row r="191" spans="1:3" s="240" customFormat="1" ht="16.5" thickBot="1" x14ac:dyDescent="0.3">
      <c r="A191" s="238" t="s">
        <v>356</v>
      </c>
      <c r="B191" s="239"/>
      <c r="C191" s="240">
        <v>30</v>
      </c>
    </row>
    <row r="192" spans="1:3" ht="16.5" thickBot="1" x14ac:dyDescent="0.3">
      <c r="A192" s="125" t="s">
        <v>357</v>
      </c>
      <c r="B192" s="241">
        <f>B191/$B$27</f>
        <v>0</v>
      </c>
    </row>
    <row r="193" spans="1:3" ht="16.5" thickBot="1" x14ac:dyDescent="0.3">
      <c r="A193" s="125" t="s">
        <v>358</v>
      </c>
      <c r="B193" s="237"/>
      <c r="C193" s="115">
        <v>1</v>
      </c>
    </row>
    <row r="194" spans="1:3" ht="16.5" thickBot="1" x14ac:dyDescent="0.3">
      <c r="A194" s="125" t="s">
        <v>359</v>
      </c>
      <c r="B194" s="237"/>
      <c r="C194" s="115">
        <v>2</v>
      </c>
    </row>
    <row r="195" spans="1:3" ht="29.25" thickBot="1" x14ac:dyDescent="0.3">
      <c r="A195" s="124" t="s">
        <v>362</v>
      </c>
      <c r="B195" s="132"/>
    </row>
    <row r="196" spans="1:3" ht="16.5" thickBot="1" x14ac:dyDescent="0.3">
      <c r="A196" s="126" t="s">
        <v>354</v>
      </c>
      <c r="B196" s="132"/>
    </row>
    <row r="197" spans="1:3" ht="16.5" thickBot="1" x14ac:dyDescent="0.3">
      <c r="A197" s="126" t="s">
        <v>363</v>
      </c>
      <c r="B197" s="132"/>
    </row>
    <row r="198" spans="1:3" ht="16.5" thickBot="1" x14ac:dyDescent="0.3">
      <c r="A198" s="126" t="s">
        <v>364</v>
      </c>
      <c r="B198" s="132"/>
    </row>
    <row r="199" spans="1:3" ht="16.5" thickBot="1" x14ac:dyDescent="0.3">
      <c r="A199" s="126" t="s">
        <v>365</v>
      </c>
      <c r="B199" s="132"/>
    </row>
    <row r="200" spans="1:3" ht="16.5" thickBot="1" x14ac:dyDescent="0.3">
      <c r="A200" s="121" t="s">
        <v>366</v>
      </c>
      <c r="B200" s="242">
        <f>B201/$B$27</f>
        <v>0.38578209182241818</v>
      </c>
    </row>
    <row r="201" spans="1:3" ht="16.5" thickBot="1" x14ac:dyDescent="0.3">
      <c r="A201" s="121" t="s">
        <v>367</v>
      </c>
      <c r="B201" s="243">
        <f xml:space="preserve"> SUMIF(C33:C194, 1,B33:B194)</f>
        <v>285.21981872420002</v>
      </c>
    </row>
    <row r="202" spans="1:3" ht="16.5" thickBot="1" x14ac:dyDescent="0.3">
      <c r="A202" s="121" t="s">
        <v>368</v>
      </c>
      <c r="B202" s="242">
        <f>B203/$B$27</f>
        <v>0.42653380673595287</v>
      </c>
    </row>
    <row r="203" spans="1:3" ht="16.5" thickBot="1" x14ac:dyDescent="0.3">
      <c r="A203" s="122" t="s">
        <v>369</v>
      </c>
      <c r="B203" s="243">
        <f xml:space="preserve"> SUMIF(C33:C194, 2,B33:B194)</f>
        <v>315.34873602420004</v>
      </c>
    </row>
    <row r="204" spans="1:3" ht="15.75" customHeight="1" x14ac:dyDescent="0.25">
      <c r="A204" s="124" t="s">
        <v>370</v>
      </c>
      <c r="B204" s="429" t="s">
        <v>371</v>
      </c>
    </row>
    <row r="205" spans="1:3" x14ac:dyDescent="0.25">
      <c r="A205" s="128" t="s">
        <v>372</v>
      </c>
      <c r="B205" s="430"/>
    </row>
    <row r="206" spans="1:3" x14ac:dyDescent="0.25">
      <c r="A206" s="128" t="s">
        <v>373</v>
      </c>
      <c r="B206" s="430"/>
    </row>
    <row r="207" spans="1:3" x14ac:dyDescent="0.25">
      <c r="A207" s="128" t="s">
        <v>374</v>
      </c>
      <c r="B207" s="430"/>
    </row>
    <row r="208" spans="1:3" x14ac:dyDescent="0.25">
      <c r="A208" s="128" t="s">
        <v>375</v>
      </c>
      <c r="B208" s="430"/>
    </row>
    <row r="209" spans="1:2" ht="16.5" thickBot="1" x14ac:dyDescent="0.3">
      <c r="A209" s="129" t="s">
        <v>376</v>
      </c>
      <c r="B209" s="431"/>
    </row>
    <row r="210" spans="1:2" ht="30.75" thickBot="1" x14ac:dyDescent="0.3">
      <c r="A210" s="126" t="s">
        <v>377</v>
      </c>
      <c r="B210" s="127"/>
    </row>
    <row r="211" spans="1:2" ht="29.25" thickBot="1" x14ac:dyDescent="0.3">
      <c r="A211" s="121" t="s">
        <v>378</v>
      </c>
      <c r="B211" s="127"/>
    </row>
    <row r="212" spans="1:2" ht="16.5" thickBot="1" x14ac:dyDescent="0.3">
      <c r="A212" s="126" t="s">
        <v>354</v>
      </c>
      <c r="B212" s="134"/>
    </row>
    <row r="213" spans="1:2" ht="16.5" thickBot="1" x14ac:dyDescent="0.3">
      <c r="A213" s="126" t="s">
        <v>379</v>
      </c>
      <c r="B213" s="127"/>
    </row>
    <row r="214" spans="1:2" ht="16.5" thickBot="1" x14ac:dyDescent="0.3">
      <c r="A214" s="126" t="s">
        <v>380</v>
      </c>
      <c r="B214" s="134"/>
    </row>
    <row r="215" spans="1:2" ht="30.75" thickBot="1" x14ac:dyDescent="0.3">
      <c r="A215" s="135" t="s">
        <v>381</v>
      </c>
      <c r="B215" s="310" t="s">
        <v>382</v>
      </c>
    </row>
    <row r="216" spans="1:2" ht="16.5" thickBot="1" x14ac:dyDescent="0.3">
      <c r="A216" s="121" t="s">
        <v>383</v>
      </c>
      <c r="B216" s="133"/>
    </row>
    <row r="217" spans="1:2" ht="16.5" thickBot="1" x14ac:dyDescent="0.3">
      <c r="A217" s="128" t="s">
        <v>384</v>
      </c>
      <c r="B217" s="136"/>
    </row>
    <row r="218" spans="1:2" ht="16.5" thickBot="1" x14ac:dyDescent="0.3">
      <c r="A218" s="128" t="s">
        <v>385</v>
      </c>
      <c r="B218" s="136"/>
    </row>
    <row r="219" spans="1:2" ht="16.5" thickBot="1" x14ac:dyDescent="0.3">
      <c r="A219" s="128" t="s">
        <v>386</v>
      </c>
      <c r="B219" s="136"/>
    </row>
    <row r="220" spans="1:2" ht="45.75" thickBot="1" x14ac:dyDescent="0.3">
      <c r="A220" s="137" t="s">
        <v>387</v>
      </c>
      <c r="B220" s="134" t="s">
        <v>388</v>
      </c>
    </row>
    <row r="221" spans="1:2" ht="28.5" customHeight="1" x14ac:dyDescent="0.25">
      <c r="A221" s="124" t="s">
        <v>389</v>
      </c>
      <c r="B221" s="429" t="s">
        <v>390</v>
      </c>
    </row>
    <row r="222" spans="1:2" x14ac:dyDescent="0.25">
      <c r="A222" s="128" t="s">
        <v>391</v>
      </c>
      <c r="B222" s="430"/>
    </row>
    <row r="223" spans="1:2" x14ac:dyDescent="0.25">
      <c r="A223" s="128" t="s">
        <v>392</v>
      </c>
      <c r="B223" s="430"/>
    </row>
    <row r="224" spans="1:2" x14ac:dyDescent="0.25">
      <c r="A224" s="128" t="s">
        <v>393</v>
      </c>
      <c r="B224" s="430"/>
    </row>
    <row r="225" spans="1:2" x14ac:dyDescent="0.25">
      <c r="A225" s="128" t="s">
        <v>394</v>
      </c>
      <c r="B225" s="430"/>
    </row>
    <row r="226" spans="1:2" ht="16.5" thickBot="1" x14ac:dyDescent="0.3">
      <c r="A226" s="138" t="s">
        <v>395</v>
      </c>
      <c r="B226" s="431"/>
    </row>
    <row r="229" spans="1:2" x14ac:dyDescent="0.25">
      <c r="A229" s="139"/>
      <c r="B229" s="140"/>
    </row>
    <row r="230" spans="1:2" x14ac:dyDescent="0.25">
      <c r="B230" s="141"/>
    </row>
    <row r="231" spans="1:2" x14ac:dyDescent="0.25">
      <c r="B231" s="142"/>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L9" zoomScaleSheetLayoutView="100" workbookViewId="0">
      <selection activeCell="Q22" sqref="Q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7109375" style="1" customWidth="1"/>
    <col min="18" max="18" width="27" style="1" customWidth="1"/>
    <col min="19" max="19" width="43" style="1" customWidth="1"/>
    <col min="20" max="16384" width="9.140625" style="1"/>
  </cols>
  <sheetData>
    <row r="1" spans="1:28" s="11" customFormat="1" ht="18.75" customHeight="1" x14ac:dyDescent="0.2">
      <c r="A1" s="17"/>
      <c r="S1" s="43"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25" t="str">
        <f>'1. паспорт местоположение'!A5:C5</f>
        <v>Год раскрытия информации: 2016 год</v>
      </c>
      <c r="B4" s="325"/>
      <c r="C4" s="325"/>
      <c r="D4" s="325"/>
      <c r="E4" s="325"/>
      <c r="F4" s="325"/>
      <c r="G4" s="325"/>
      <c r="H4" s="325"/>
      <c r="I4" s="325"/>
      <c r="J4" s="325"/>
      <c r="K4" s="325"/>
      <c r="L4" s="325"/>
      <c r="M4" s="325"/>
      <c r="N4" s="325"/>
      <c r="O4" s="325"/>
      <c r="P4" s="325"/>
      <c r="Q4" s="325"/>
      <c r="R4" s="325"/>
      <c r="S4" s="325"/>
    </row>
    <row r="5" spans="1:28" s="11" customFormat="1" ht="15.75" x14ac:dyDescent="0.2">
      <c r="A5" s="16"/>
    </row>
    <row r="6" spans="1:28" s="11" customFormat="1" ht="18.75" x14ac:dyDescent="0.2">
      <c r="A6" s="323" t="s">
        <v>9</v>
      </c>
      <c r="B6" s="323"/>
      <c r="C6" s="323"/>
      <c r="D6" s="323"/>
      <c r="E6" s="323"/>
      <c r="F6" s="323"/>
      <c r="G6" s="323"/>
      <c r="H6" s="323"/>
      <c r="I6" s="323"/>
      <c r="J6" s="323"/>
      <c r="K6" s="323"/>
      <c r="L6" s="323"/>
      <c r="M6" s="323"/>
      <c r="N6" s="323"/>
      <c r="O6" s="323"/>
      <c r="P6" s="323"/>
      <c r="Q6" s="323"/>
      <c r="R6" s="323"/>
      <c r="S6" s="323"/>
      <c r="T6" s="12"/>
      <c r="U6" s="12"/>
      <c r="V6" s="12"/>
      <c r="W6" s="12"/>
      <c r="X6" s="12"/>
      <c r="Y6" s="12"/>
      <c r="Z6" s="12"/>
      <c r="AA6" s="12"/>
      <c r="AB6" s="12"/>
    </row>
    <row r="7" spans="1:28" s="11" customFormat="1" ht="18.75" x14ac:dyDescent="0.2">
      <c r="A7" s="323"/>
      <c r="B7" s="323"/>
      <c r="C7" s="323"/>
      <c r="D7" s="323"/>
      <c r="E7" s="323"/>
      <c r="F7" s="323"/>
      <c r="G7" s="323"/>
      <c r="H7" s="323"/>
      <c r="I7" s="323"/>
      <c r="J7" s="323"/>
      <c r="K7" s="323"/>
      <c r="L7" s="323"/>
      <c r="M7" s="323"/>
      <c r="N7" s="323"/>
      <c r="O7" s="323"/>
      <c r="P7" s="323"/>
      <c r="Q7" s="323"/>
      <c r="R7" s="323"/>
      <c r="S7" s="323"/>
      <c r="T7" s="12"/>
      <c r="U7" s="12"/>
      <c r="V7" s="12"/>
      <c r="W7" s="12"/>
      <c r="X7" s="12"/>
      <c r="Y7" s="12"/>
      <c r="Z7" s="12"/>
      <c r="AA7" s="12"/>
      <c r="AB7" s="12"/>
    </row>
    <row r="8" spans="1:28" s="11" customFormat="1" ht="18.75" x14ac:dyDescent="0.2">
      <c r="A8" s="326" t="str">
        <f>'1. паспорт местоположение'!A9:C9</f>
        <v xml:space="preserve">                         АО "Янтарьэнерго"                         </v>
      </c>
      <c r="B8" s="326"/>
      <c r="C8" s="326"/>
      <c r="D8" s="326"/>
      <c r="E8" s="326"/>
      <c r="F8" s="326"/>
      <c r="G8" s="326"/>
      <c r="H8" s="326"/>
      <c r="I8" s="326"/>
      <c r="J8" s="326"/>
      <c r="K8" s="326"/>
      <c r="L8" s="326"/>
      <c r="M8" s="326"/>
      <c r="N8" s="326"/>
      <c r="O8" s="326"/>
      <c r="P8" s="326"/>
      <c r="Q8" s="326"/>
      <c r="R8" s="326"/>
      <c r="S8" s="326"/>
      <c r="T8" s="12"/>
      <c r="U8" s="12"/>
      <c r="V8" s="12"/>
      <c r="W8" s="12"/>
      <c r="X8" s="12"/>
      <c r="Y8" s="12"/>
      <c r="Z8" s="12"/>
      <c r="AA8" s="12"/>
      <c r="AB8" s="12"/>
    </row>
    <row r="9" spans="1:28" s="11" customFormat="1" ht="18.75" x14ac:dyDescent="0.2">
      <c r="A9" s="320" t="s">
        <v>8</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23"/>
      <c r="B10" s="323"/>
      <c r="C10" s="323"/>
      <c r="D10" s="323"/>
      <c r="E10" s="323"/>
      <c r="F10" s="323"/>
      <c r="G10" s="323"/>
      <c r="H10" s="323"/>
      <c r="I10" s="323"/>
      <c r="J10" s="323"/>
      <c r="K10" s="323"/>
      <c r="L10" s="323"/>
      <c r="M10" s="323"/>
      <c r="N10" s="323"/>
      <c r="O10" s="323"/>
      <c r="P10" s="323"/>
      <c r="Q10" s="323"/>
      <c r="R10" s="323"/>
      <c r="S10" s="323"/>
      <c r="T10" s="12"/>
      <c r="U10" s="12"/>
      <c r="V10" s="12"/>
      <c r="W10" s="12"/>
      <c r="X10" s="12"/>
      <c r="Y10" s="12"/>
      <c r="Z10" s="12"/>
      <c r="AA10" s="12"/>
      <c r="AB10" s="12"/>
    </row>
    <row r="11" spans="1:28" s="11" customFormat="1" ht="18.75" x14ac:dyDescent="0.2">
      <c r="A11" s="326" t="str">
        <f>'1. паспорт местоположение'!A12:C12</f>
        <v>F_2633</v>
      </c>
      <c r="B11" s="326"/>
      <c r="C11" s="326"/>
      <c r="D11" s="326"/>
      <c r="E11" s="326"/>
      <c r="F11" s="326"/>
      <c r="G11" s="326"/>
      <c r="H11" s="326"/>
      <c r="I11" s="326"/>
      <c r="J11" s="326"/>
      <c r="K11" s="326"/>
      <c r="L11" s="326"/>
      <c r="M11" s="326"/>
      <c r="N11" s="326"/>
      <c r="O11" s="326"/>
      <c r="P11" s="326"/>
      <c r="Q11" s="326"/>
      <c r="R11" s="326"/>
      <c r="S11" s="326"/>
      <c r="T11" s="12"/>
      <c r="U11" s="12"/>
      <c r="V11" s="12"/>
      <c r="W11" s="12"/>
      <c r="X11" s="12"/>
      <c r="Y11" s="12"/>
      <c r="Z11" s="12"/>
      <c r="AA11" s="12"/>
      <c r="AB11" s="12"/>
    </row>
    <row r="12" spans="1:28" s="11" customFormat="1" ht="18.75" x14ac:dyDescent="0.2">
      <c r="A12" s="320" t="s">
        <v>7</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8"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9"/>
      <c r="U13" s="9"/>
      <c r="V13" s="9"/>
      <c r="W13" s="9"/>
      <c r="X13" s="9"/>
      <c r="Y13" s="9"/>
      <c r="Z13" s="9"/>
      <c r="AA13" s="9"/>
      <c r="AB13" s="9"/>
    </row>
    <row r="14" spans="1:28" s="3" customFormat="1" ht="15.75" x14ac:dyDescent="0.2">
      <c r="A14" s="331" t="str">
        <f>'1. паспорт местоположение'!A15:C15</f>
        <v>Строительство ПС 110 кВ "Нивенская" и двухцепной ВЛ 110 кВ ПС О-1 "Центральная" - ПС "Нивенская"</v>
      </c>
      <c r="B14" s="331"/>
      <c r="C14" s="331"/>
      <c r="D14" s="331"/>
      <c r="E14" s="331"/>
      <c r="F14" s="331"/>
      <c r="G14" s="331"/>
      <c r="H14" s="331"/>
      <c r="I14" s="331"/>
      <c r="J14" s="331"/>
      <c r="K14" s="331"/>
      <c r="L14" s="331"/>
      <c r="M14" s="331"/>
      <c r="N14" s="331"/>
      <c r="O14" s="331"/>
      <c r="P14" s="331"/>
      <c r="Q14" s="331"/>
      <c r="R14" s="331"/>
      <c r="S14" s="331"/>
      <c r="T14" s="7"/>
      <c r="U14" s="7"/>
      <c r="V14" s="7"/>
      <c r="W14" s="7"/>
      <c r="X14" s="7"/>
      <c r="Y14" s="7"/>
      <c r="Z14" s="7"/>
      <c r="AA14" s="7"/>
      <c r="AB14" s="7"/>
    </row>
    <row r="15" spans="1:28" s="3" customFormat="1" ht="15" customHeight="1" x14ac:dyDescent="0.2">
      <c r="A15" s="320" t="s">
        <v>6</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21" t="s">
        <v>427</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24" t="s">
        <v>5</v>
      </c>
      <c r="B19" s="324" t="s">
        <v>100</v>
      </c>
      <c r="C19" s="327" t="s">
        <v>345</v>
      </c>
      <c r="D19" s="324" t="s">
        <v>344</v>
      </c>
      <c r="E19" s="324" t="s">
        <v>99</v>
      </c>
      <c r="F19" s="324" t="s">
        <v>98</v>
      </c>
      <c r="G19" s="324" t="s">
        <v>340</v>
      </c>
      <c r="H19" s="324" t="s">
        <v>97</v>
      </c>
      <c r="I19" s="324" t="s">
        <v>96</v>
      </c>
      <c r="J19" s="324" t="s">
        <v>95</v>
      </c>
      <c r="K19" s="324" t="s">
        <v>94</v>
      </c>
      <c r="L19" s="324" t="s">
        <v>93</v>
      </c>
      <c r="M19" s="324" t="s">
        <v>92</v>
      </c>
      <c r="N19" s="324" t="s">
        <v>91</v>
      </c>
      <c r="O19" s="324" t="s">
        <v>90</v>
      </c>
      <c r="P19" s="324" t="s">
        <v>89</v>
      </c>
      <c r="Q19" s="324" t="s">
        <v>343</v>
      </c>
      <c r="R19" s="324"/>
      <c r="S19" s="329" t="s">
        <v>421</v>
      </c>
      <c r="T19" s="4"/>
      <c r="U19" s="4"/>
      <c r="V19" s="4"/>
      <c r="W19" s="4"/>
      <c r="X19" s="4"/>
      <c r="Y19" s="4"/>
    </row>
    <row r="20" spans="1:28" s="3" customFormat="1" ht="180.75" customHeight="1" x14ac:dyDescent="0.2">
      <c r="A20" s="324"/>
      <c r="B20" s="324"/>
      <c r="C20" s="328"/>
      <c r="D20" s="324"/>
      <c r="E20" s="324"/>
      <c r="F20" s="324"/>
      <c r="G20" s="324"/>
      <c r="H20" s="324"/>
      <c r="I20" s="324"/>
      <c r="J20" s="324"/>
      <c r="K20" s="324"/>
      <c r="L20" s="324"/>
      <c r="M20" s="324"/>
      <c r="N20" s="324"/>
      <c r="O20" s="324"/>
      <c r="P20" s="324"/>
      <c r="Q20" s="46" t="s">
        <v>341</v>
      </c>
      <c r="R20" s="47" t="s">
        <v>342</v>
      </c>
      <c r="S20" s="329"/>
      <c r="T20" s="31"/>
      <c r="U20" s="31"/>
      <c r="V20" s="31"/>
      <c r="W20" s="31"/>
      <c r="X20" s="31"/>
      <c r="Y20" s="31"/>
      <c r="Z20" s="30"/>
      <c r="AA20" s="30"/>
      <c r="AB20" s="30"/>
    </row>
    <row r="21" spans="1:28" s="3" customFormat="1" ht="18.75" x14ac:dyDescent="0.2">
      <c r="A21" s="46">
        <v>1</v>
      </c>
      <c r="B21" s="50">
        <v>2</v>
      </c>
      <c r="C21" s="46">
        <v>3</v>
      </c>
      <c r="D21" s="50">
        <v>4</v>
      </c>
      <c r="E21" s="46">
        <v>5</v>
      </c>
      <c r="F21" s="50">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283.5" customHeight="1" x14ac:dyDescent="0.2">
      <c r="A22" s="46"/>
      <c r="B22" s="230" t="s">
        <v>530</v>
      </c>
      <c r="C22" s="230" t="s">
        <v>805</v>
      </c>
      <c r="D22" s="230" t="s">
        <v>531</v>
      </c>
      <c r="E22" s="230" t="s">
        <v>532</v>
      </c>
      <c r="F22" s="230" t="s">
        <v>592</v>
      </c>
      <c r="G22" s="230" t="s">
        <v>589</v>
      </c>
      <c r="H22" s="231">
        <v>11.275</v>
      </c>
      <c r="I22" s="231">
        <v>1.2749999999999999</v>
      </c>
      <c r="J22" s="231">
        <v>10</v>
      </c>
      <c r="K22" s="230">
        <v>10</v>
      </c>
      <c r="L22" s="230">
        <v>2</v>
      </c>
      <c r="M22" s="230">
        <v>32</v>
      </c>
      <c r="N22" s="230">
        <v>2</v>
      </c>
      <c r="O22" s="230">
        <v>0</v>
      </c>
      <c r="P22" s="230">
        <v>0</v>
      </c>
      <c r="Q22" s="435" t="s">
        <v>811</v>
      </c>
      <c r="R22" s="230">
        <v>0</v>
      </c>
      <c r="S22" s="232">
        <v>358567662</v>
      </c>
      <c r="T22" s="31"/>
      <c r="U22" s="31"/>
      <c r="V22" s="31"/>
      <c r="W22" s="31"/>
      <c r="X22" s="31"/>
      <c r="Y22" s="31"/>
      <c r="Z22" s="30"/>
      <c r="AA22" s="30"/>
      <c r="AB22" s="30"/>
    </row>
    <row r="23" spans="1:28" ht="46.5" customHeight="1" x14ac:dyDescent="0.25">
      <c r="A23" s="113"/>
      <c r="B23" s="50" t="s">
        <v>338</v>
      </c>
      <c r="C23" s="50"/>
      <c r="D23" s="50"/>
      <c r="E23" s="113" t="s">
        <v>339</v>
      </c>
      <c r="F23" s="113" t="s">
        <v>339</v>
      </c>
      <c r="G23" s="113" t="s">
        <v>339</v>
      </c>
      <c r="H23" s="233">
        <f>H22</f>
        <v>11.275</v>
      </c>
      <c r="I23" s="113">
        <v>1.2749999999999999</v>
      </c>
      <c r="J23" s="233">
        <f>J22</f>
        <v>10</v>
      </c>
      <c r="K23" s="113"/>
      <c r="L23" s="113"/>
      <c r="M23" s="113"/>
      <c r="N23" s="113"/>
      <c r="O23" s="113"/>
      <c r="P23" s="113"/>
      <c r="Q23" s="244"/>
      <c r="R23" s="2"/>
      <c r="S23" s="233">
        <f>S22</f>
        <v>358567662</v>
      </c>
      <c r="T23" s="26"/>
      <c r="U23" s="26"/>
      <c r="V23" s="26"/>
      <c r="W23" s="26"/>
      <c r="X23" s="26"/>
      <c r="Y23" s="26"/>
      <c r="Z23" s="26"/>
      <c r="AA23" s="26"/>
      <c r="AB23" s="26"/>
    </row>
    <row r="24" spans="1:28" ht="15.75" x14ac:dyDescent="0.25">
      <c r="A24" s="26"/>
      <c r="B24" s="26"/>
      <c r="C24" s="26"/>
      <c r="D24" s="26"/>
      <c r="E24" s="26"/>
      <c r="F24" s="26"/>
      <c r="G24" s="26"/>
      <c r="H24" s="26"/>
      <c r="I24" s="26"/>
      <c r="J24" s="26"/>
      <c r="K24" s="26"/>
      <c r="L24" s="26"/>
      <c r="M24" s="26"/>
      <c r="N24" s="26"/>
      <c r="O24" s="26"/>
      <c r="P24" s="26"/>
      <c r="Q24" s="244"/>
      <c r="R24" s="26"/>
      <c r="S24" s="26"/>
      <c r="T24" s="26"/>
      <c r="U24" s="26"/>
      <c r="V24" s="26"/>
      <c r="W24" s="26"/>
      <c r="X24" s="26"/>
      <c r="Y24" s="26"/>
      <c r="Z24" s="26"/>
      <c r="AA24" s="26"/>
      <c r="AB24" s="26"/>
    </row>
    <row r="25" spans="1:28" ht="15.75" x14ac:dyDescent="0.25">
      <c r="A25" s="26"/>
      <c r="B25" s="26"/>
      <c r="C25" s="26"/>
      <c r="D25" s="26"/>
      <c r="E25" s="26"/>
      <c r="F25" s="26"/>
      <c r="G25" s="26"/>
      <c r="H25" s="26"/>
      <c r="I25" s="26"/>
      <c r="J25" s="26"/>
      <c r="K25" s="26"/>
      <c r="L25" s="26"/>
      <c r="M25" s="26"/>
      <c r="N25" s="26"/>
      <c r="O25" s="26"/>
      <c r="P25" s="26"/>
      <c r="Q25" s="244"/>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2" zoomScale="80" zoomScaleNormal="60" zoomScaleSheetLayoutView="80" workbookViewId="0">
      <selection activeCell="H26" sqref="H26"/>
    </sheetView>
  </sheetViews>
  <sheetFormatPr defaultColWidth="10.7109375" defaultRowHeight="15.75" x14ac:dyDescent="0.25"/>
  <cols>
    <col min="1" max="1" width="9.5703125" style="55" customWidth="1"/>
    <col min="2" max="3" width="17.28515625" style="55" customWidth="1"/>
    <col min="4" max="4" width="20.28515625" style="55" customWidth="1"/>
    <col min="5" max="6" width="24.7109375" style="55" customWidth="1"/>
    <col min="7" max="7" width="16.28515625" style="55" customWidth="1"/>
    <col min="8" max="8" width="23" style="55" customWidth="1"/>
    <col min="9" max="10" width="10.140625" style="55" customWidth="1"/>
    <col min="11" max="11" width="17.42578125" style="55" customWidth="1"/>
    <col min="12" max="13" width="10.7109375" style="55" customWidth="1"/>
    <col min="14" max="15" width="11.855468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25" t="str">
        <f>'1. паспорт местоположение'!A5:C5</f>
        <v>Год раскрытия информации: 2016 год</v>
      </c>
      <c r="B6" s="325"/>
      <c r="C6" s="325"/>
      <c r="D6" s="325"/>
      <c r="E6" s="325"/>
      <c r="F6" s="325"/>
      <c r="G6" s="325"/>
      <c r="H6" s="325"/>
      <c r="I6" s="325"/>
      <c r="J6" s="325"/>
      <c r="K6" s="325"/>
      <c r="L6" s="325"/>
      <c r="M6" s="325"/>
      <c r="N6" s="325"/>
      <c r="O6" s="325"/>
      <c r="P6" s="325"/>
      <c r="Q6" s="325"/>
      <c r="R6" s="325"/>
      <c r="S6" s="325"/>
      <c r="T6" s="325"/>
    </row>
    <row r="7" spans="1:20" s="11" customFormat="1" x14ac:dyDescent="0.2">
      <c r="A7" s="16"/>
      <c r="H7" s="15"/>
    </row>
    <row r="8" spans="1:20" s="11" customFormat="1" ht="18.75" x14ac:dyDescent="0.2">
      <c r="A8" s="323" t="s">
        <v>9</v>
      </c>
      <c r="B8" s="323"/>
      <c r="C8" s="323"/>
      <c r="D8" s="323"/>
      <c r="E8" s="323"/>
      <c r="F8" s="323"/>
      <c r="G8" s="323"/>
      <c r="H8" s="323"/>
      <c r="I8" s="323"/>
      <c r="J8" s="323"/>
      <c r="K8" s="323"/>
      <c r="L8" s="323"/>
      <c r="M8" s="323"/>
      <c r="N8" s="323"/>
      <c r="O8" s="323"/>
      <c r="P8" s="323"/>
      <c r="Q8" s="323"/>
      <c r="R8" s="323"/>
      <c r="S8" s="323"/>
      <c r="T8" s="323"/>
    </row>
    <row r="9" spans="1:20" s="11"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11" customFormat="1" ht="18.75" customHeight="1" x14ac:dyDescent="0.2">
      <c r="A10" s="326" t="str">
        <f>'1. паспорт местоположение'!A9:C9</f>
        <v xml:space="preserve">                         АО "Янтарьэнерго"                         </v>
      </c>
      <c r="B10" s="326"/>
      <c r="C10" s="326"/>
      <c r="D10" s="326"/>
      <c r="E10" s="326"/>
      <c r="F10" s="326"/>
      <c r="G10" s="326"/>
      <c r="H10" s="326"/>
      <c r="I10" s="326"/>
      <c r="J10" s="326"/>
      <c r="K10" s="326"/>
      <c r="L10" s="326"/>
      <c r="M10" s="326"/>
      <c r="N10" s="326"/>
      <c r="O10" s="326"/>
      <c r="P10" s="326"/>
      <c r="Q10" s="326"/>
      <c r="R10" s="326"/>
      <c r="S10" s="326"/>
      <c r="T10" s="326"/>
    </row>
    <row r="11" spans="1:20" s="11" customFormat="1" ht="18.75" customHeight="1" x14ac:dyDescent="0.2">
      <c r="A11" s="320" t="s">
        <v>8</v>
      </c>
      <c r="B11" s="320"/>
      <c r="C11" s="320"/>
      <c r="D11" s="320"/>
      <c r="E11" s="320"/>
      <c r="F11" s="320"/>
      <c r="G11" s="320"/>
      <c r="H11" s="320"/>
      <c r="I11" s="320"/>
      <c r="J11" s="320"/>
      <c r="K11" s="320"/>
      <c r="L11" s="320"/>
      <c r="M11" s="320"/>
      <c r="N11" s="320"/>
      <c r="O11" s="320"/>
      <c r="P11" s="320"/>
      <c r="Q11" s="320"/>
      <c r="R11" s="320"/>
      <c r="S11" s="320"/>
      <c r="T11" s="320"/>
    </row>
    <row r="12" spans="1:20" s="11"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11" customFormat="1" ht="18.75" customHeight="1" x14ac:dyDescent="0.2">
      <c r="A13" s="326" t="str">
        <f>'1. паспорт местоположение'!A12:C12</f>
        <v>F_2633</v>
      </c>
      <c r="B13" s="326"/>
      <c r="C13" s="326"/>
      <c r="D13" s="326"/>
      <c r="E13" s="326"/>
      <c r="F13" s="326"/>
      <c r="G13" s="326"/>
      <c r="H13" s="326"/>
      <c r="I13" s="326"/>
      <c r="J13" s="326"/>
      <c r="K13" s="326"/>
      <c r="L13" s="326"/>
      <c r="M13" s="326"/>
      <c r="N13" s="326"/>
      <c r="O13" s="326"/>
      <c r="P13" s="326"/>
      <c r="Q13" s="326"/>
      <c r="R13" s="326"/>
      <c r="S13" s="326"/>
      <c r="T13" s="326"/>
    </row>
    <row r="14" spans="1:20" s="11" customFormat="1" ht="18.75" customHeight="1" x14ac:dyDescent="0.2">
      <c r="A14" s="320" t="s">
        <v>7</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3" customFormat="1" x14ac:dyDescent="0.2">
      <c r="A16" s="331" t="str">
        <f>'1. паспорт местоположение'!A15:C15</f>
        <v>Строительство ПС 110 кВ "Нивенская" и двухцепной ВЛ 110 кВ ПС О-1 "Центральная" - ПС "Нивенская"</v>
      </c>
      <c r="B16" s="331"/>
      <c r="C16" s="331"/>
      <c r="D16" s="331"/>
      <c r="E16" s="331"/>
      <c r="F16" s="331"/>
      <c r="G16" s="331"/>
      <c r="H16" s="331"/>
      <c r="I16" s="331"/>
      <c r="J16" s="331"/>
      <c r="K16" s="331"/>
      <c r="L16" s="331"/>
      <c r="M16" s="331"/>
      <c r="N16" s="331"/>
      <c r="O16" s="331"/>
      <c r="P16" s="331"/>
      <c r="Q16" s="331"/>
      <c r="R16" s="331"/>
      <c r="S16" s="331"/>
      <c r="T16" s="331"/>
    </row>
    <row r="17" spans="1:20" s="3" customFormat="1" ht="15" customHeight="1" x14ac:dyDescent="0.2">
      <c r="A17" s="320" t="s">
        <v>6</v>
      </c>
      <c r="B17" s="320"/>
      <c r="C17" s="320"/>
      <c r="D17" s="320"/>
      <c r="E17" s="320"/>
      <c r="F17" s="320"/>
      <c r="G17" s="320"/>
      <c r="H17" s="320"/>
      <c r="I17" s="320"/>
      <c r="J17" s="320"/>
      <c r="K17" s="320"/>
      <c r="L17" s="320"/>
      <c r="M17" s="320"/>
      <c r="N17" s="320"/>
      <c r="O17" s="320"/>
      <c r="P17" s="320"/>
      <c r="Q17" s="320"/>
      <c r="R17" s="320"/>
      <c r="S17" s="320"/>
      <c r="T17" s="320"/>
    </row>
    <row r="18" spans="1:20"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20" s="3" customFormat="1" ht="15" customHeight="1" x14ac:dyDescent="0.2">
      <c r="A19" s="322" t="s">
        <v>432</v>
      </c>
      <c r="B19" s="322"/>
      <c r="C19" s="322"/>
      <c r="D19" s="322"/>
      <c r="E19" s="322"/>
      <c r="F19" s="322"/>
      <c r="G19" s="322"/>
      <c r="H19" s="322"/>
      <c r="I19" s="322"/>
      <c r="J19" s="322"/>
      <c r="K19" s="322"/>
      <c r="L19" s="322"/>
      <c r="M19" s="322"/>
      <c r="N19" s="322"/>
      <c r="O19" s="322"/>
      <c r="P19" s="322"/>
      <c r="Q19" s="322"/>
      <c r="R19" s="322"/>
      <c r="S19" s="322"/>
      <c r="T19" s="322"/>
    </row>
    <row r="20" spans="1:20" s="63"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20" ht="46.5" customHeight="1" x14ac:dyDescent="0.25">
      <c r="A21" s="349" t="s">
        <v>5</v>
      </c>
      <c r="B21" s="341" t="s">
        <v>208</v>
      </c>
      <c r="C21" s="342"/>
      <c r="D21" s="345" t="s">
        <v>122</v>
      </c>
      <c r="E21" s="341" t="s">
        <v>461</v>
      </c>
      <c r="F21" s="342"/>
      <c r="G21" s="341" t="s">
        <v>251</v>
      </c>
      <c r="H21" s="342"/>
      <c r="I21" s="341" t="s">
        <v>121</v>
      </c>
      <c r="J21" s="342"/>
      <c r="K21" s="345" t="s">
        <v>120</v>
      </c>
      <c r="L21" s="341" t="s">
        <v>119</v>
      </c>
      <c r="M21" s="342"/>
      <c r="N21" s="341" t="s">
        <v>457</v>
      </c>
      <c r="O21" s="342"/>
      <c r="P21" s="345" t="s">
        <v>118</v>
      </c>
      <c r="Q21" s="352" t="s">
        <v>117</v>
      </c>
      <c r="R21" s="353"/>
      <c r="S21" s="352" t="s">
        <v>116</v>
      </c>
      <c r="T21" s="354"/>
    </row>
    <row r="22" spans="1:20" ht="204.75" customHeight="1" x14ac:dyDescent="0.25">
      <c r="A22" s="350"/>
      <c r="B22" s="343"/>
      <c r="C22" s="344"/>
      <c r="D22" s="347"/>
      <c r="E22" s="343"/>
      <c r="F22" s="344"/>
      <c r="G22" s="343"/>
      <c r="H22" s="344"/>
      <c r="I22" s="343"/>
      <c r="J22" s="344"/>
      <c r="K22" s="346"/>
      <c r="L22" s="343"/>
      <c r="M22" s="344"/>
      <c r="N22" s="343"/>
      <c r="O22" s="344"/>
      <c r="P22" s="346"/>
      <c r="Q22" s="104" t="s">
        <v>115</v>
      </c>
      <c r="R22" s="104" t="s">
        <v>431</v>
      </c>
      <c r="S22" s="104" t="s">
        <v>114</v>
      </c>
      <c r="T22" s="104" t="s">
        <v>113</v>
      </c>
    </row>
    <row r="23" spans="1:20" ht="51.75" customHeight="1" x14ac:dyDescent="0.25">
      <c r="A23" s="351"/>
      <c r="B23" s="150" t="s">
        <v>111</v>
      </c>
      <c r="C23" s="150" t="s">
        <v>112</v>
      </c>
      <c r="D23" s="346"/>
      <c r="E23" s="150" t="s">
        <v>111</v>
      </c>
      <c r="F23" s="150" t="s">
        <v>112</v>
      </c>
      <c r="G23" s="150" t="s">
        <v>111</v>
      </c>
      <c r="H23" s="150" t="s">
        <v>112</v>
      </c>
      <c r="I23" s="150" t="s">
        <v>111</v>
      </c>
      <c r="J23" s="150" t="s">
        <v>112</v>
      </c>
      <c r="K23" s="150" t="s">
        <v>111</v>
      </c>
      <c r="L23" s="150" t="s">
        <v>111</v>
      </c>
      <c r="M23" s="150" t="s">
        <v>112</v>
      </c>
      <c r="N23" s="150" t="s">
        <v>111</v>
      </c>
      <c r="O23" s="150" t="s">
        <v>112</v>
      </c>
      <c r="P23" s="151" t="s">
        <v>111</v>
      </c>
      <c r="Q23" s="104" t="s">
        <v>111</v>
      </c>
      <c r="R23" s="104" t="s">
        <v>111</v>
      </c>
      <c r="S23" s="104" t="s">
        <v>111</v>
      </c>
      <c r="T23" s="104"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3" customFormat="1" ht="47.25" x14ac:dyDescent="0.25">
      <c r="A25" s="170">
        <v>1</v>
      </c>
      <c r="B25" s="348" t="s">
        <v>339</v>
      </c>
      <c r="C25" s="348" t="s">
        <v>570</v>
      </c>
      <c r="D25" s="170" t="s">
        <v>571</v>
      </c>
      <c r="E25" s="170" t="s">
        <v>339</v>
      </c>
      <c r="F25" s="170" t="s">
        <v>523</v>
      </c>
      <c r="G25" s="170" t="s">
        <v>339</v>
      </c>
      <c r="H25" s="170" t="s">
        <v>572</v>
      </c>
      <c r="I25" s="170" t="s">
        <v>339</v>
      </c>
      <c r="J25" s="171" t="s">
        <v>573</v>
      </c>
      <c r="K25" s="170" t="s">
        <v>339</v>
      </c>
      <c r="L25" s="170" t="s">
        <v>339</v>
      </c>
      <c r="M25" s="171" t="s">
        <v>792</v>
      </c>
      <c r="N25" s="170" t="s">
        <v>339</v>
      </c>
      <c r="O25" s="170">
        <v>32</v>
      </c>
      <c r="P25" s="171" t="s">
        <v>339</v>
      </c>
      <c r="Q25" s="334" t="s">
        <v>339</v>
      </c>
      <c r="R25" s="337" t="s">
        <v>339</v>
      </c>
      <c r="S25" s="334" t="s">
        <v>339</v>
      </c>
      <c r="T25" s="337" t="s">
        <v>339</v>
      </c>
    </row>
    <row r="26" spans="1:20" ht="47.25" x14ac:dyDescent="0.25">
      <c r="A26" s="170">
        <v>2</v>
      </c>
      <c r="B26" s="348"/>
      <c r="C26" s="348"/>
      <c r="D26" s="170" t="s">
        <v>574</v>
      </c>
      <c r="E26" s="170" t="s">
        <v>339</v>
      </c>
      <c r="F26" s="170" t="s">
        <v>575</v>
      </c>
      <c r="G26" s="170" t="s">
        <v>339</v>
      </c>
      <c r="H26" s="170" t="s">
        <v>583</v>
      </c>
      <c r="I26" s="170" t="s">
        <v>339</v>
      </c>
      <c r="J26" s="170" t="s">
        <v>525</v>
      </c>
      <c r="K26" s="170" t="s">
        <v>339</v>
      </c>
      <c r="L26" s="170" t="s">
        <v>339</v>
      </c>
      <c r="M26" s="170">
        <v>110</v>
      </c>
      <c r="N26" s="170" t="s">
        <v>339</v>
      </c>
      <c r="O26" s="170" t="s">
        <v>339</v>
      </c>
      <c r="P26" s="170" t="s">
        <v>339</v>
      </c>
      <c r="Q26" s="335"/>
      <c r="R26" s="338"/>
      <c r="S26" s="335"/>
      <c r="T26" s="338"/>
    </row>
    <row r="27" spans="1:20" x14ac:dyDescent="0.25">
      <c r="A27" s="170">
        <v>3</v>
      </c>
      <c r="B27" s="348"/>
      <c r="C27" s="348"/>
      <c r="D27" s="170" t="s">
        <v>582</v>
      </c>
      <c r="E27" s="170" t="s">
        <v>339</v>
      </c>
      <c r="F27" s="170" t="s">
        <v>585</v>
      </c>
      <c r="G27" s="170" t="s">
        <v>339</v>
      </c>
      <c r="H27" s="170" t="s">
        <v>584</v>
      </c>
      <c r="I27" s="170" t="s">
        <v>339</v>
      </c>
      <c r="J27" s="170" t="s">
        <v>525</v>
      </c>
      <c r="K27" s="170" t="s">
        <v>339</v>
      </c>
      <c r="L27" s="170" t="s">
        <v>339</v>
      </c>
      <c r="M27" s="170">
        <v>15</v>
      </c>
      <c r="N27" s="170" t="s">
        <v>339</v>
      </c>
      <c r="O27" s="170" t="s">
        <v>339</v>
      </c>
      <c r="P27" s="170" t="s">
        <v>339</v>
      </c>
      <c r="Q27" s="335"/>
      <c r="R27" s="338"/>
      <c r="S27" s="335"/>
      <c r="T27" s="338"/>
    </row>
    <row r="28" spans="1:20" ht="47.25" x14ac:dyDescent="0.25">
      <c r="A28" s="274"/>
      <c r="B28" s="348"/>
      <c r="C28" s="348"/>
      <c r="D28" s="274" t="s">
        <v>793</v>
      </c>
      <c r="E28" s="274" t="s">
        <v>339</v>
      </c>
      <c r="F28" s="274" t="s">
        <v>797</v>
      </c>
      <c r="G28" s="274" t="s">
        <v>339</v>
      </c>
      <c r="H28" s="274" t="s">
        <v>794</v>
      </c>
      <c r="I28" s="274" t="s">
        <v>339</v>
      </c>
      <c r="J28" s="274" t="s">
        <v>525</v>
      </c>
      <c r="K28" s="274" t="s">
        <v>339</v>
      </c>
      <c r="L28" s="274" t="s">
        <v>339</v>
      </c>
      <c r="M28" s="274">
        <v>15</v>
      </c>
      <c r="N28" s="274" t="s">
        <v>339</v>
      </c>
      <c r="O28" s="274" t="s">
        <v>339</v>
      </c>
      <c r="P28" s="274" t="s">
        <v>339</v>
      </c>
      <c r="Q28" s="335"/>
      <c r="R28" s="338"/>
      <c r="S28" s="335"/>
      <c r="T28" s="338"/>
    </row>
    <row r="29" spans="1:20" ht="47.25" x14ac:dyDescent="0.25">
      <c r="A29" s="274"/>
      <c r="B29" s="348"/>
      <c r="C29" s="348"/>
      <c r="D29" s="274" t="s">
        <v>795</v>
      </c>
      <c r="E29" s="274" t="s">
        <v>339</v>
      </c>
      <c r="F29" s="274" t="s">
        <v>798</v>
      </c>
      <c r="G29" s="274" t="s">
        <v>339</v>
      </c>
      <c r="H29" s="274" t="s">
        <v>796</v>
      </c>
      <c r="I29" s="274" t="s">
        <v>339</v>
      </c>
      <c r="J29" s="274" t="s">
        <v>525</v>
      </c>
      <c r="K29" s="274" t="s">
        <v>339</v>
      </c>
      <c r="L29" s="274" t="s">
        <v>339</v>
      </c>
      <c r="M29" s="274">
        <v>15</v>
      </c>
      <c r="N29" s="274" t="s">
        <v>339</v>
      </c>
      <c r="O29" s="274" t="s">
        <v>339</v>
      </c>
      <c r="P29" s="274" t="s">
        <v>339</v>
      </c>
      <c r="Q29" s="335"/>
      <c r="R29" s="338"/>
      <c r="S29" s="335"/>
      <c r="T29" s="338"/>
    </row>
    <row r="30" spans="1:20" x14ac:dyDescent="0.25">
      <c r="A30" s="170">
        <v>4</v>
      </c>
      <c r="B30" s="348"/>
      <c r="C30" s="348"/>
      <c r="D30" s="170" t="s">
        <v>576</v>
      </c>
      <c r="E30" s="274" t="s">
        <v>339</v>
      </c>
      <c r="F30" s="170" t="s">
        <v>577</v>
      </c>
      <c r="G30" s="170" t="s">
        <v>339</v>
      </c>
      <c r="H30" s="170" t="s">
        <v>578</v>
      </c>
      <c r="I30" s="170" t="s">
        <v>339</v>
      </c>
      <c r="J30" s="170" t="s">
        <v>525</v>
      </c>
      <c r="K30" s="170" t="s">
        <v>339</v>
      </c>
      <c r="L30" s="170" t="s">
        <v>339</v>
      </c>
      <c r="M30" s="170">
        <v>15</v>
      </c>
      <c r="N30" s="170" t="s">
        <v>339</v>
      </c>
      <c r="O30" s="170">
        <v>0.5</v>
      </c>
      <c r="P30" s="170" t="s">
        <v>339</v>
      </c>
      <c r="Q30" s="335"/>
      <c r="R30" s="338"/>
      <c r="S30" s="335"/>
      <c r="T30" s="338"/>
    </row>
    <row r="31" spans="1:20" ht="31.5" x14ac:dyDescent="0.25">
      <c r="A31" s="170">
        <v>5</v>
      </c>
      <c r="B31" s="348"/>
      <c r="C31" s="348"/>
      <c r="D31" s="170" t="s">
        <v>579</v>
      </c>
      <c r="E31" s="170" t="s">
        <v>339</v>
      </c>
      <c r="F31" s="170" t="s">
        <v>580</v>
      </c>
      <c r="G31" s="170" t="s">
        <v>339</v>
      </c>
      <c r="H31" s="170" t="s">
        <v>581</v>
      </c>
      <c r="I31" s="170" t="s">
        <v>339</v>
      </c>
      <c r="J31" s="170" t="s">
        <v>525</v>
      </c>
      <c r="K31" s="170" t="s">
        <v>339</v>
      </c>
      <c r="L31" s="170" t="s">
        <v>339</v>
      </c>
      <c r="M31" s="170">
        <v>15</v>
      </c>
      <c r="N31" s="170" t="s">
        <v>339</v>
      </c>
      <c r="O31" s="170">
        <v>0.38</v>
      </c>
      <c r="P31" s="170" t="s">
        <v>339</v>
      </c>
      <c r="Q31" s="336"/>
      <c r="R31" s="339"/>
      <c r="S31" s="336"/>
      <c r="T31" s="339"/>
    </row>
    <row r="33" spans="2:113" s="61" customFormat="1" ht="12.75" x14ac:dyDescent="0.2">
      <c r="B33" s="62"/>
      <c r="C33" s="62"/>
      <c r="K33" s="62"/>
    </row>
    <row r="34" spans="2:113" s="61" customFormat="1" x14ac:dyDescent="0.25">
      <c r="B34" s="59" t="s">
        <v>110</v>
      </c>
      <c r="C34" s="59"/>
      <c r="D34" s="59"/>
      <c r="E34" s="59"/>
      <c r="F34" s="59"/>
      <c r="G34" s="59"/>
      <c r="H34" s="59"/>
      <c r="I34" s="59"/>
      <c r="J34" s="59"/>
      <c r="K34" s="59"/>
      <c r="L34" s="59"/>
      <c r="M34" s="59"/>
      <c r="N34" s="59"/>
      <c r="O34" s="59"/>
      <c r="P34" s="59"/>
      <c r="Q34" s="59"/>
      <c r="R34" s="59"/>
    </row>
    <row r="35" spans="2:113" x14ac:dyDescent="0.25">
      <c r="B35" s="340" t="s">
        <v>467</v>
      </c>
      <c r="C35" s="340"/>
      <c r="D35" s="340"/>
      <c r="E35" s="340"/>
      <c r="F35" s="340"/>
      <c r="G35" s="340"/>
      <c r="H35" s="340"/>
      <c r="I35" s="340"/>
      <c r="J35" s="340"/>
      <c r="K35" s="340"/>
      <c r="L35" s="340"/>
      <c r="M35" s="340"/>
      <c r="N35" s="340"/>
      <c r="O35" s="340"/>
      <c r="P35" s="340"/>
      <c r="Q35" s="340"/>
      <c r="R35" s="340"/>
    </row>
    <row r="36" spans="2:113" x14ac:dyDescent="0.25">
      <c r="B36" s="59"/>
      <c r="C36" s="59"/>
      <c r="D36" s="59"/>
      <c r="E36" s="59"/>
      <c r="F36" s="59"/>
      <c r="G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x14ac:dyDescent="0.25">
      <c r="B37" s="58" t="s">
        <v>430</v>
      </c>
      <c r="C37" s="58"/>
      <c r="D37" s="58"/>
      <c r="E37" s="58"/>
      <c r="F37" s="56"/>
      <c r="G37" s="56"/>
      <c r="H37" s="58"/>
      <c r="I37" s="58"/>
      <c r="J37" s="58"/>
      <c r="K37" s="58"/>
      <c r="L37" s="58"/>
      <c r="M37" s="58"/>
      <c r="N37" s="58"/>
      <c r="O37" s="58"/>
      <c r="P37" s="58"/>
      <c r="Q37" s="58"/>
      <c r="R37" s="58"/>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x14ac:dyDescent="0.25">
      <c r="B38" s="58" t="s">
        <v>109</v>
      </c>
      <c r="C38" s="58"/>
      <c r="D38" s="58"/>
      <c r="E38" s="58"/>
      <c r="F38" s="56"/>
      <c r="G38" s="56"/>
      <c r="H38" s="58"/>
      <c r="I38" s="58"/>
      <c r="J38" s="58"/>
      <c r="K38" s="58"/>
      <c r="L38" s="58"/>
      <c r="M38" s="58"/>
      <c r="N38" s="58"/>
      <c r="O38" s="58"/>
      <c r="P38" s="58"/>
      <c r="Q38" s="58"/>
      <c r="R38" s="58"/>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6" customFormat="1" x14ac:dyDescent="0.25">
      <c r="B39" s="58" t="s">
        <v>108</v>
      </c>
      <c r="C39" s="58"/>
      <c r="D39" s="58"/>
      <c r="E39" s="58"/>
      <c r="H39" s="58"/>
      <c r="I39" s="58"/>
      <c r="J39" s="58"/>
      <c r="K39" s="58"/>
      <c r="L39" s="58"/>
      <c r="M39" s="58"/>
      <c r="N39" s="58"/>
      <c r="O39" s="58"/>
      <c r="P39" s="58"/>
      <c r="Q39" s="58"/>
      <c r="R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107</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106</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105</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104</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B44" s="58" t="s">
        <v>103</v>
      </c>
      <c r="C44" s="58"/>
      <c r="D44" s="58"/>
      <c r="E44" s="58"/>
      <c r="H44" s="58"/>
      <c r="I44" s="58"/>
      <c r="J44" s="58"/>
      <c r="K44" s="58"/>
      <c r="L44" s="58"/>
      <c r="M44" s="58"/>
      <c r="N44" s="58"/>
      <c r="O44" s="58"/>
      <c r="P44" s="58"/>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B45" s="58" t="s">
        <v>102</v>
      </c>
      <c r="C45" s="58"/>
      <c r="D45" s="58"/>
      <c r="E45" s="58"/>
      <c r="H45" s="58"/>
      <c r="I45" s="58"/>
      <c r="J45" s="58"/>
      <c r="K45" s="58"/>
      <c r="L45" s="58"/>
      <c r="M45" s="58"/>
      <c r="N45" s="58"/>
      <c r="O45" s="58"/>
      <c r="P45" s="58"/>
      <c r="Q45" s="58"/>
      <c r="R45" s="58"/>
      <c r="S45" s="58"/>
      <c r="T45" s="58"/>
      <c r="U45" s="58"/>
      <c r="V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row r="46" spans="2:113" s="56" customFormat="1" x14ac:dyDescent="0.25">
      <c r="B46" s="58" t="s">
        <v>101</v>
      </c>
      <c r="C46" s="58"/>
      <c r="D46" s="58"/>
      <c r="E46" s="58"/>
      <c r="H46" s="58"/>
      <c r="I46" s="58"/>
      <c r="J46" s="58"/>
      <c r="K46" s="58"/>
      <c r="L46" s="58"/>
      <c r="M46" s="58"/>
      <c r="N46" s="58"/>
      <c r="O46" s="58"/>
      <c r="P46" s="58"/>
      <c r="Q46" s="58"/>
      <c r="R46" s="58"/>
      <c r="S46" s="58"/>
      <c r="T46" s="58"/>
      <c r="U46" s="58"/>
      <c r="V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row>
    <row r="47" spans="2:113" s="56" customFormat="1" x14ac:dyDescent="0.25">
      <c r="Q47" s="58"/>
      <c r="R47" s="58"/>
      <c r="S47" s="58"/>
      <c r="T47" s="58"/>
      <c r="U47" s="58"/>
      <c r="V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row>
    <row r="48" spans="2:113" s="56" customFormat="1" x14ac:dyDescent="0.25">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row>
  </sheetData>
  <mergeCells count="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S25:S31"/>
    <mergeCell ref="T25:T31"/>
    <mergeCell ref="B35:R35"/>
    <mergeCell ref="L21:M22"/>
    <mergeCell ref="N21:O22"/>
    <mergeCell ref="P21:P22"/>
    <mergeCell ref="D21:D23"/>
    <mergeCell ref="B21:C22"/>
    <mergeCell ref="B25:B31"/>
    <mergeCell ref="C25:C31"/>
    <mergeCell ref="Q25:Q31"/>
    <mergeCell ref="R25:R31"/>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P25" sqref="P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5" width="12.5703125" style="55" customWidth="1"/>
    <col min="16" max="16" width="2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36.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25" t="str">
        <f>'1. паспорт местоположение'!A5:C5</f>
        <v>Год раскрытия информации: 2016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11" customFormat="1" x14ac:dyDescent="0.2">
      <c r="A6" s="153"/>
      <c r="B6" s="153"/>
      <c r="C6" s="153"/>
      <c r="D6" s="153"/>
      <c r="E6" s="153"/>
      <c r="F6" s="153"/>
      <c r="G6" s="153"/>
      <c r="H6" s="153"/>
      <c r="I6" s="153"/>
      <c r="J6" s="153"/>
      <c r="K6" s="153"/>
      <c r="L6" s="153"/>
      <c r="M6" s="153"/>
      <c r="N6" s="153"/>
      <c r="O6" s="153"/>
      <c r="P6" s="153"/>
      <c r="Q6" s="153"/>
      <c r="R6" s="153"/>
      <c r="S6" s="153"/>
      <c r="T6" s="153"/>
    </row>
    <row r="7" spans="1:27" s="11" customFormat="1" ht="18.75" x14ac:dyDescent="0.2">
      <c r="E7" s="323" t="s">
        <v>9</v>
      </c>
      <c r="F7" s="323"/>
      <c r="G7" s="323"/>
      <c r="H7" s="323"/>
      <c r="I7" s="323"/>
      <c r="J7" s="323"/>
      <c r="K7" s="323"/>
      <c r="L7" s="323"/>
      <c r="M7" s="323"/>
      <c r="N7" s="323"/>
      <c r="O7" s="323"/>
      <c r="P7" s="323"/>
      <c r="Q7" s="323"/>
      <c r="R7" s="323"/>
      <c r="S7" s="323"/>
      <c r="T7" s="323"/>
      <c r="U7" s="323"/>
      <c r="V7" s="323"/>
      <c r="W7" s="323"/>
      <c r="X7" s="323"/>
      <c r="Y7" s="3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26" t="str">
        <f>'1. паспорт местоположение'!A9</f>
        <v xml:space="preserve">                         АО "Янтарьэнерго"                         </v>
      </c>
      <c r="F9" s="326"/>
      <c r="G9" s="326"/>
      <c r="H9" s="326"/>
      <c r="I9" s="326"/>
      <c r="J9" s="326"/>
      <c r="K9" s="326"/>
      <c r="L9" s="326"/>
      <c r="M9" s="326"/>
      <c r="N9" s="326"/>
      <c r="O9" s="326"/>
      <c r="P9" s="326"/>
      <c r="Q9" s="326"/>
      <c r="R9" s="326"/>
      <c r="S9" s="326"/>
      <c r="T9" s="326"/>
      <c r="U9" s="326"/>
      <c r="V9" s="326"/>
      <c r="W9" s="326"/>
      <c r="X9" s="326"/>
      <c r="Y9" s="326"/>
    </row>
    <row r="10" spans="1:27" s="11" customFormat="1" ht="18.75" customHeight="1" x14ac:dyDescent="0.2">
      <c r="E10" s="320" t="s">
        <v>8</v>
      </c>
      <c r="F10" s="320"/>
      <c r="G10" s="320"/>
      <c r="H10" s="320"/>
      <c r="I10" s="320"/>
      <c r="J10" s="320"/>
      <c r="K10" s="320"/>
      <c r="L10" s="320"/>
      <c r="M10" s="320"/>
      <c r="N10" s="320"/>
      <c r="O10" s="320"/>
      <c r="P10" s="320"/>
      <c r="Q10" s="320"/>
      <c r="R10" s="320"/>
      <c r="S10" s="320"/>
      <c r="T10" s="320"/>
      <c r="U10" s="320"/>
      <c r="V10" s="320"/>
      <c r="W10" s="320"/>
      <c r="X10" s="320"/>
      <c r="Y10" s="32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26" t="str">
        <f>'1. паспорт местоположение'!A12</f>
        <v>F_2633</v>
      </c>
      <c r="F12" s="326"/>
      <c r="G12" s="326"/>
      <c r="H12" s="326"/>
      <c r="I12" s="326"/>
      <c r="J12" s="326"/>
      <c r="K12" s="326"/>
      <c r="L12" s="326"/>
      <c r="M12" s="326"/>
      <c r="N12" s="326"/>
      <c r="O12" s="326"/>
      <c r="P12" s="326"/>
      <c r="Q12" s="326"/>
      <c r="R12" s="326"/>
      <c r="S12" s="326"/>
      <c r="T12" s="326"/>
      <c r="U12" s="326"/>
      <c r="V12" s="326"/>
      <c r="W12" s="326"/>
      <c r="X12" s="326"/>
      <c r="Y12" s="326"/>
    </row>
    <row r="13" spans="1:27" s="11" customFormat="1" ht="18.75" customHeight="1" x14ac:dyDescent="0.2">
      <c r="E13" s="320" t="s">
        <v>7</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31" t="str">
        <f>'1. паспорт местоположение'!A15</f>
        <v>Строительство ПС 110 кВ "Нивенская" и двухцепной ВЛ 110 кВ ПС О-1 "Центральная" - ПС "Нивенская"</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320" t="s">
        <v>6</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434</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63" customFormat="1" ht="21" customHeight="1" x14ac:dyDescent="0.25"/>
    <row r="21" spans="1:27" ht="15.75" customHeight="1" x14ac:dyDescent="0.25">
      <c r="A21" s="356" t="s">
        <v>5</v>
      </c>
      <c r="B21" s="359" t="s">
        <v>441</v>
      </c>
      <c r="C21" s="360"/>
      <c r="D21" s="359" t="s">
        <v>443</v>
      </c>
      <c r="E21" s="360"/>
      <c r="F21" s="352" t="s">
        <v>94</v>
      </c>
      <c r="G21" s="354"/>
      <c r="H21" s="354"/>
      <c r="I21" s="353"/>
      <c r="J21" s="356" t="s">
        <v>444</v>
      </c>
      <c r="K21" s="359" t="s">
        <v>445</v>
      </c>
      <c r="L21" s="360"/>
      <c r="M21" s="359" t="s">
        <v>446</v>
      </c>
      <c r="N21" s="360"/>
      <c r="O21" s="359" t="s">
        <v>433</v>
      </c>
      <c r="P21" s="360"/>
      <c r="Q21" s="359" t="s">
        <v>127</v>
      </c>
      <c r="R21" s="360"/>
      <c r="S21" s="356" t="s">
        <v>126</v>
      </c>
      <c r="T21" s="356" t="s">
        <v>447</v>
      </c>
      <c r="U21" s="356" t="s">
        <v>442</v>
      </c>
      <c r="V21" s="359" t="s">
        <v>125</v>
      </c>
      <c r="W21" s="360"/>
      <c r="X21" s="352" t="s">
        <v>117</v>
      </c>
      <c r="Y21" s="354"/>
      <c r="Z21" s="352" t="s">
        <v>116</v>
      </c>
      <c r="AA21" s="354"/>
    </row>
    <row r="22" spans="1:27" ht="216" customHeight="1" x14ac:dyDescent="0.25">
      <c r="A22" s="357"/>
      <c r="B22" s="361"/>
      <c r="C22" s="362"/>
      <c r="D22" s="361"/>
      <c r="E22" s="362"/>
      <c r="F22" s="352" t="s">
        <v>124</v>
      </c>
      <c r="G22" s="353"/>
      <c r="H22" s="352" t="s">
        <v>123</v>
      </c>
      <c r="I22" s="353"/>
      <c r="J22" s="358"/>
      <c r="K22" s="361"/>
      <c r="L22" s="362"/>
      <c r="M22" s="361"/>
      <c r="N22" s="362"/>
      <c r="O22" s="361"/>
      <c r="P22" s="362"/>
      <c r="Q22" s="361"/>
      <c r="R22" s="362"/>
      <c r="S22" s="358"/>
      <c r="T22" s="358"/>
      <c r="U22" s="358"/>
      <c r="V22" s="361"/>
      <c r="W22" s="362"/>
      <c r="X22" s="104" t="s">
        <v>115</v>
      </c>
      <c r="Y22" s="104" t="s">
        <v>431</v>
      </c>
      <c r="Z22" s="104" t="s">
        <v>114</v>
      </c>
      <c r="AA22" s="104" t="s">
        <v>113</v>
      </c>
    </row>
    <row r="23" spans="1:27" ht="60" customHeight="1" x14ac:dyDescent="0.25">
      <c r="A23" s="358"/>
      <c r="B23" s="148" t="s">
        <v>111</v>
      </c>
      <c r="C23" s="148"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94.5" x14ac:dyDescent="0.25">
      <c r="A25" s="250">
        <v>1</v>
      </c>
      <c r="B25" s="249" t="s">
        <v>339</v>
      </c>
      <c r="C25" s="249" t="s">
        <v>688</v>
      </c>
      <c r="D25" s="249" t="s">
        <v>339</v>
      </c>
      <c r="E25" s="249" t="s">
        <v>689</v>
      </c>
      <c r="F25" s="249">
        <v>110</v>
      </c>
      <c r="G25" s="309">
        <v>110</v>
      </c>
      <c r="H25" s="309">
        <v>110</v>
      </c>
      <c r="I25" s="309">
        <v>110</v>
      </c>
      <c r="J25" s="171" t="s">
        <v>590</v>
      </c>
      <c r="K25" s="171" t="s">
        <v>339</v>
      </c>
      <c r="L25" s="171" t="s">
        <v>63</v>
      </c>
      <c r="M25" s="171" t="s">
        <v>591</v>
      </c>
      <c r="N25" s="251">
        <v>240</v>
      </c>
      <c r="O25" s="251" t="s">
        <v>339</v>
      </c>
      <c r="P25" s="251" t="s">
        <v>804</v>
      </c>
      <c r="Q25" s="251" t="s">
        <v>339</v>
      </c>
      <c r="R25" s="337">
        <v>11.7</v>
      </c>
      <c r="S25" s="171" t="s">
        <v>339</v>
      </c>
      <c r="T25" s="171" t="s">
        <v>339</v>
      </c>
      <c r="U25" s="171" t="s">
        <v>339</v>
      </c>
      <c r="V25" s="171" t="s">
        <v>339</v>
      </c>
      <c r="W25" s="251" t="s">
        <v>691</v>
      </c>
      <c r="X25" s="249" t="s">
        <v>339</v>
      </c>
      <c r="Y25" s="249" t="s">
        <v>339</v>
      </c>
      <c r="Z25" s="249" t="s">
        <v>339</v>
      </c>
      <c r="AA25" s="249" t="s">
        <v>339</v>
      </c>
    </row>
    <row r="26" spans="1:27" s="63" customFormat="1" ht="94.5" x14ac:dyDescent="0.25">
      <c r="A26" s="249">
        <v>2</v>
      </c>
      <c r="B26" s="249" t="s">
        <v>339</v>
      </c>
      <c r="C26" s="249" t="s">
        <v>690</v>
      </c>
      <c r="D26" s="249" t="s">
        <v>339</v>
      </c>
      <c r="E26" s="249" t="s">
        <v>689</v>
      </c>
      <c r="F26" s="309">
        <v>110</v>
      </c>
      <c r="G26" s="309">
        <v>110</v>
      </c>
      <c r="H26" s="309">
        <v>110</v>
      </c>
      <c r="I26" s="309">
        <v>110</v>
      </c>
      <c r="J26" s="171" t="s">
        <v>590</v>
      </c>
      <c r="K26" s="171" t="s">
        <v>339</v>
      </c>
      <c r="L26" s="171" t="s">
        <v>63</v>
      </c>
      <c r="M26" s="171" t="s">
        <v>591</v>
      </c>
      <c r="N26" s="251">
        <v>240</v>
      </c>
      <c r="O26" s="251" t="s">
        <v>339</v>
      </c>
      <c r="P26" s="251" t="s">
        <v>804</v>
      </c>
      <c r="Q26" s="251" t="s">
        <v>339</v>
      </c>
      <c r="R26" s="339"/>
      <c r="S26" s="171" t="s">
        <v>339</v>
      </c>
      <c r="T26" s="171" t="s">
        <v>339</v>
      </c>
      <c r="U26" s="171" t="s">
        <v>339</v>
      </c>
      <c r="V26" s="171" t="s">
        <v>339</v>
      </c>
      <c r="W26" s="251" t="s">
        <v>691</v>
      </c>
      <c r="X26" s="249" t="s">
        <v>339</v>
      </c>
      <c r="Y26" s="249" t="s">
        <v>339</v>
      </c>
      <c r="Z26" s="249" t="s">
        <v>339</v>
      </c>
      <c r="AA26" s="249" t="s">
        <v>339</v>
      </c>
    </row>
    <row r="27" spans="1:27" ht="11.45" customHeight="1" x14ac:dyDescent="0.25">
      <c r="X27" s="106"/>
      <c r="Y27" s="107"/>
      <c r="Z27" s="56"/>
      <c r="AA27" s="56"/>
    </row>
    <row r="28" spans="1:27" s="61" customFormat="1" ht="12.75" x14ac:dyDescent="0.2">
      <c r="A28" s="62"/>
      <c r="B28" s="62"/>
      <c r="C28" s="62"/>
      <c r="E28" s="62"/>
      <c r="X28" s="108"/>
      <c r="Y28" s="108"/>
      <c r="Z28" s="108"/>
      <c r="AA28" s="108"/>
    </row>
    <row r="29" spans="1:27" s="61" customFormat="1" ht="12.75" x14ac:dyDescent="0.2">
      <c r="A29" s="62"/>
      <c r="B29" s="62"/>
      <c r="C29" s="62"/>
    </row>
  </sheetData>
  <mergeCells count="28">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25:R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25" t="str">
        <f>'1. паспорт местоположение'!A5:C5</f>
        <v>Год раскрытия информации: 2016 год</v>
      </c>
      <c r="B5" s="325"/>
      <c r="C5" s="325"/>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1" customFormat="1" ht="18.75" x14ac:dyDescent="0.3">
      <c r="A6" s="16"/>
      <c r="E6" s="15"/>
      <c r="F6" s="15"/>
      <c r="G6" s="14"/>
    </row>
    <row r="7" spans="1:29" s="11" customFormat="1" ht="18.75" x14ac:dyDescent="0.2">
      <c r="A7" s="323" t="s">
        <v>9</v>
      </c>
      <c r="B7" s="323"/>
      <c r="C7" s="323"/>
      <c r="D7" s="12"/>
      <c r="E7" s="12"/>
      <c r="F7" s="12"/>
      <c r="G7" s="12"/>
      <c r="H7" s="12"/>
      <c r="I7" s="12"/>
      <c r="J7" s="12"/>
      <c r="K7" s="12"/>
      <c r="L7" s="12"/>
      <c r="M7" s="12"/>
      <c r="N7" s="12"/>
      <c r="O7" s="12"/>
      <c r="P7" s="12"/>
      <c r="Q7" s="12"/>
      <c r="R7" s="12"/>
      <c r="S7" s="12"/>
      <c r="T7" s="12"/>
      <c r="U7" s="12"/>
    </row>
    <row r="8" spans="1:29" s="11" customFormat="1" ht="18.75" x14ac:dyDescent="0.2">
      <c r="A8" s="323"/>
      <c r="B8" s="323"/>
      <c r="C8" s="323"/>
      <c r="D8" s="13"/>
      <c r="E8" s="13"/>
      <c r="F8" s="13"/>
      <c r="G8" s="13"/>
      <c r="H8" s="12"/>
      <c r="I8" s="12"/>
      <c r="J8" s="12"/>
      <c r="K8" s="12"/>
      <c r="L8" s="12"/>
      <c r="M8" s="12"/>
      <c r="N8" s="12"/>
      <c r="O8" s="12"/>
      <c r="P8" s="12"/>
      <c r="Q8" s="12"/>
      <c r="R8" s="12"/>
      <c r="S8" s="12"/>
      <c r="T8" s="12"/>
      <c r="U8" s="12"/>
    </row>
    <row r="9" spans="1:29" s="11" customFormat="1" ht="18.75" x14ac:dyDescent="0.2">
      <c r="A9" s="326" t="str">
        <f>'1. паспорт местоположение'!A9:C9</f>
        <v xml:space="preserve">                         АО "Янтарьэнерго"                         </v>
      </c>
      <c r="B9" s="326"/>
      <c r="C9" s="326"/>
      <c r="D9" s="7"/>
      <c r="E9" s="7"/>
      <c r="F9" s="7"/>
      <c r="G9" s="7"/>
      <c r="H9" s="12"/>
      <c r="I9" s="12"/>
      <c r="J9" s="12"/>
      <c r="K9" s="12"/>
      <c r="L9" s="12"/>
      <c r="M9" s="12"/>
      <c r="N9" s="12"/>
      <c r="O9" s="12"/>
      <c r="P9" s="12"/>
      <c r="Q9" s="12"/>
      <c r="R9" s="12"/>
      <c r="S9" s="12"/>
      <c r="T9" s="12"/>
      <c r="U9" s="12"/>
    </row>
    <row r="10" spans="1:29" s="11" customFormat="1" ht="18.75" x14ac:dyDescent="0.2">
      <c r="A10" s="320" t="s">
        <v>8</v>
      </c>
      <c r="B10" s="320"/>
      <c r="C10" s="320"/>
      <c r="D10" s="5"/>
      <c r="E10" s="5"/>
      <c r="F10" s="5"/>
      <c r="G10" s="5"/>
      <c r="H10" s="12"/>
      <c r="I10" s="12"/>
      <c r="J10" s="12"/>
      <c r="K10" s="12"/>
      <c r="L10" s="12"/>
      <c r="M10" s="12"/>
      <c r="N10" s="12"/>
      <c r="O10" s="12"/>
      <c r="P10" s="12"/>
      <c r="Q10" s="12"/>
      <c r="R10" s="12"/>
      <c r="S10" s="12"/>
      <c r="T10" s="12"/>
      <c r="U10" s="12"/>
    </row>
    <row r="11" spans="1:29" s="11" customFormat="1" ht="18.75" x14ac:dyDescent="0.2">
      <c r="A11" s="323"/>
      <c r="B11" s="323"/>
      <c r="C11" s="323"/>
      <c r="D11" s="13"/>
      <c r="E11" s="13"/>
      <c r="F11" s="13"/>
      <c r="G11" s="13"/>
      <c r="H11" s="12"/>
      <c r="I11" s="12"/>
      <c r="J11" s="12"/>
      <c r="K11" s="12"/>
      <c r="L11" s="12"/>
      <c r="M11" s="12"/>
      <c r="N11" s="12"/>
      <c r="O11" s="12"/>
      <c r="P11" s="12"/>
      <c r="Q11" s="12"/>
      <c r="R11" s="12"/>
      <c r="S11" s="12"/>
      <c r="T11" s="12"/>
      <c r="U11" s="12"/>
    </row>
    <row r="12" spans="1:29" s="11" customFormat="1" ht="18.75" x14ac:dyDescent="0.2">
      <c r="A12" s="326" t="str">
        <f>'1. паспорт местоположение'!A12:C12</f>
        <v>F_2633</v>
      </c>
      <c r="B12" s="326"/>
      <c r="C12" s="326"/>
      <c r="D12" s="7"/>
      <c r="E12" s="7"/>
      <c r="F12" s="7"/>
      <c r="G12" s="7"/>
      <c r="H12" s="12"/>
      <c r="I12" s="12"/>
      <c r="J12" s="12"/>
      <c r="K12" s="12"/>
      <c r="L12" s="12"/>
      <c r="M12" s="12"/>
      <c r="N12" s="12"/>
      <c r="O12" s="12"/>
      <c r="P12" s="12"/>
      <c r="Q12" s="12"/>
      <c r="R12" s="12"/>
      <c r="S12" s="12"/>
      <c r="T12" s="12"/>
      <c r="U12" s="12"/>
    </row>
    <row r="13" spans="1:29" s="11" customFormat="1" ht="18.75" x14ac:dyDescent="0.2">
      <c r="A13" s="320" t="s">
        <v>7</v>
      </c>
      <c r="B13" s="320"/>
      <c r="C13" s="32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30"/>
      <c r="B14" s="330"/>
      <c r="C14" s="330"/>
      <c r="D14" s="9"/>
      <c r="E14" s="9"/>
      <c r="F14" s="9"/>
      <c r="G14" s="9"/>
      <c r="H14" s="9"/>
      <c r="I14" s="9"/>
      <c r="J14" s="9"/>
      <c r="K14" s="9"/>
      <c r="L14" s="9"/>
      <c r="M14" s="9"/>
      <c r="N14" s="9"/>
      <c r="O14" s="9"/>
      <c r="P14" s="9"/>
      <c r="Q14" s="9"/>
      <c r="R14" s="9"/>
      <c r="S14" s="9"/>
      <c r="T14" s="9"/>
      <c r="U14" s="9"/>
    </row>
    <row r="15" spans="1:29" s="3" customFormat="1" ht="40.5" customHeight="1" x14ac:dyDescent="0.2">
      <c r="A15" s="331" t="str">
        <f>'1. паспорт местоположение'!A15:C15</f>
        <v>Строительство ПС 110 кВ "Нивенская" и двухцепной ВЛ 110 кВ ПС О-1 "Центральная" - ПС "Нивенская"</v>
      </c>
      <c r="B15" s="331"/>
      <c r="C15" s="331"/>
      <c r="D15" s="7"/>
      <c r="E15" s="7"/>
      <c r="F15" s="7"/>
      <c r="G15" s="7"/>
      <c r="H15" s="7"/>
      <c r="I15" s="7"/>
      <c r="J15" s="7"/>
      <c r="K15" s="7"/>
      <c r="L15" s="7"/>
      <c r="M15" s="7"/>
      <c r="N15" s="7"/>
      <c r="O15" s="7"/>
      <c r="P15" s="7"/>
      <c r="Q15" s="7"/>
      <c r="R15" s="7"/>
      <c r="S15" s="7"/>
      <c r="T15" s="7"/>
      <c r="U15" s="7"/>
    </row>
    <row r="16" spans="1:29" s="3" customFormat="1" ht="15" customHeight="1" x14ac:dyDescent="0.2">
      <c r="A16" s="320" t="s">
        <v>6</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21" t="s">
        <v>426</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2" t="s">
        <v>67</v>
      </c>
      <c r="C20" s="41"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45" customHeight="1" x14ac:dyDescent="0.2">
      <c r="A22" s="27" t="s">
        <v>65</v>
      </c>
      <c r="B22" s="34" t="s">
        <v>439</v>
      </c>
      <c r="C22" s="33" t="s">
        <v>528</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73" t="s">
        <v>537</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459</v>
      </c>
      <c r="C24" s="28" t="s">
        <v>527</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460</v>
      </c>
      <c r="C25" s="28" t="s">
        <v>539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216</v>
      </c>
      <c r="C26" s="28" t="s">
        <v>536</v>
      </c>
      <c r="D26" s="26"/>
      <c r="E26" s="26"/>
      <c r="F26" s="26"/>
      <c r="G26" s="26"/>
      <c r="H26" s="26"/>
      <c r="I26" s="26"/>
      <c r="J26" s="26"/>
      <c r="K26" s="26"/>
      <c r="L26" s="26"/>
      <c r="M26" s="26"/>
      <c r="N26" s="26"/>
      <c r="O26" s="26"/>
      <c r="P26" s="26"/>
      <c r="Q26" s="26"/>
      <c r="R26" s="26"/>
      <c r="S26" s="26"/>
      <c r="T26" s="26"/>
      <c r="U26" s="26"/>
    </row>
    <row r="27" spans="1:21" ht="106.15" customHeight="1" x14ac:dyDescent="0.25">
      <c r="A27" s="27" t="s">
        <v>58</v>
      </c>
      <c r="B27" s="29" t="s">
        <v>440</v>
      </c>
      <c r="C27" s="173" t="s">
        <v>526</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525</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500</v>
      </c>
      <c r="D29" s="26"/>
      <c r="E29" s="26"/>
      <c r="F29" s="26"/>
      <c r="G29" s="26"/>
      <c r="H29" s="26"/>
      <c r="I29" s="26"/>
      <c r="J29" s="26"/>
      <c r="K29" s="26"/>
      <c r="L29" s="26"/>
      <c r="M29" s="26"/>
      <c r="N29" s="26"/>
      <c r="O29" s="26"/>
      <c r="P29" s="26"/>
      <c r="Q29" s="26"/>
      <c r="R29" s="26"/>
      <c r="S29" s="26"/>
      <c r="T29" s="26"/>
      <c r="U29" s="26"/>
    </row>
    <row r="30" spans="1:21" ht="42.75" customHeight="1" x14ac:dyDescent="0.25">
      <c r="A30" s="27" t="s">
        <v>73</v>
      </c>
      <c r="B30" s="28" t="s">
        <v>53</v>
      </c>
      <c r="C30" s="28" t="s">
        <v>803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E29" sqref="E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4" t="s">
        <v>10</v>
      </c>
    </row>
    <row r="3" spans="1:28" ht="18.75" x14ac:dyDescent="0.3">
      <c r="Z3" s="14" t="s">
        <v>68</v>
      </c>
    </row>
    <row r="4" spans="1:28" ht="18.75" customHeight="1" x14ac:dyDescent="0.25">
      <c r="A4" s="325" t="str">
        <f>'1. паспорт местоположение'!A5:C5</f>
        <v>Год раскрытия информации: 2016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3" t="s">
        <v>9</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45"/>
      <c r="AB6" s="145"/>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45"/>
      <c r="AB7" s="145"/>
    </row>
    <row r="8" spans="1:28" ht="15.75" x14ac:dyDescent="0.25">
      <c r="A8" s="326" t="str">
        <f>'1. паспорт местоположение'!A9:C9</f>
        <v xml:space="preserve">                         АО "Янтарьэнерго"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46"/>
      <c r="AB8" s="146"/>
    </row>
    <row r="9" spans="1:28" ht="15.75" x14ac:dyDescent="0.25">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47"/>
      <c r="AB9" s="147"/>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45"/>
      <c r="AB10" s="145"/>
    </row>
    <row r="11" spans="1:28" ht="15.75" x14ac:dyDescent="0.25">
      <c r="A11" s="326" t="str">
        <f>'1. паспорт местоположение'!A12:C12</f>
        <v>F_2633</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46"/>
      <c r="AB11" s="146"/>
    </row>
    <row r="12" spans="1:28" ht="15.75"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47"/>
      <c r="AB12" s="147"/>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10"/>
      <c r="AB13" s="10"/>
    </row>
    <row r="14" spans="1:28" ht="15.75" x14ac:dyDescent="0.25">
      <c r="A14" s="331" t="str">
        <f>'1. паспорт местоположение'!A15:C15</f>
        <v>Строительство ПС 110 кВ "Нивенская" и двухцепной ВЛ 110 кВ ПС О-1 "Центральная" - ПС "Нивенская"</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46"/>
      <c r="AB14" s="146"/>
    </row>
    <row r="15" spans="1:28" ht="15.75" x14ac:dyDescent="0.25">
      <c r="A15" s="320" t="s">
        <v>6</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47"/>
      <c r="AB15" s="147"/>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55"/>
      <c r="AB16" s="155"/>
    </row>
    <row r="17" spans="1:2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55"/>
      <c r="AB17" s="155"/>
    </row>
    <row r="18" spans="1:28"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55"/>
      <c r="AB18" s="155"/>
    </row>
    <row r="19" spans="1:2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55"/>
      <c r="AB19" s="155"/>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6"/>
      <c r="AB20" s="156"/>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6"/>
      <c r="AB21" s="156"/>
    </row>
    <row r="22" spans="1:28" x14ac:dyDescent="0.25">
      <c r="A22" s="364" t="s">
        <v>458</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57"/>
      <c r="AB22" s="157"/>
    </row>
    <row r="23" spans="1:28" ht="32.25" customHeight="1" x14ac:dyDescent="0.25">
      <c r="A23" s="366" t="s">
        <v>336</v>
      </c>
      <c r="B23" s="367"/>
      <c r="C23" s="367"/>
      <c r="D23" s="367"/>
      <c r="E23" s="367"/>
      <c r="F23" s="367"/>
      <c r="G23" s="367"/>
      <c r="H23" s="367"/>
      <c r="I23" s="367"/>
      <c r="J23" s="367"/>
      <c r="K23" s="367"/>
      <c r="L23" s="368"/>
      <c r="M23" s="365" t="s">
        <v>337</v>
      </c>
      <c r="N23" s="365"/>
      <c r="O23" s="365"/>
      <c r="P23" s="365"/>
      <c r="Q23" s="365"/>
      <c r="R23" s="365"/>
      <c r="S23" s="365"/>
      <c r="T23" s="365"/>
      <c r="U23" s="365"/>
      <c r="V23" s="365"/>
      <c r="W23" s="365"/>
      <c r="X23" s="365"/>
      <c r="Y23" s="365"/>
      <c r="Z23" s="365"/>
    </row>
    <row r="24" spans="1:28" ht="151.5" customHeight="1" x14ac:dyDescent="0.25">
      <c r="A24" s="101" t="s">
        <v>219</v>
      </c>
      <c r="B24" s="102" t="s">
        <v>244</v>
      </c>
      <c r="C24" s="101" t="s">
        <v>331</v>
      </c>
      <c r="D24" s="101" t="s">
        <v>220</v>
      </c>
      <c r="E24" s="101" t="s">
        <v>332</v>
      </c>
      <c r="F24" s="101" t="s">
        <v>334</v>
      </c>
      <c r="G24" s="101" t="s">
        <v>333</v>
      </c>
      <c r="H24" s="101" t="s">
        <v>221</v>
      </c>
      <c r="I24" s="101" t="s">
        <v>335</v>
      </c>
      <c r="J24" s="101" t="s">
        <v>245</v>
      </c>
      <c r="K24" s="102" t="s">
        <v>243</v>
      </c>
      <c r="L24" s="102" t="s">
        <v>222</v>
      </c>
      <c r="M24" s="103" t="s">
        <v>259</v>
      </c>
      <c r="N24" s="102" t="s">
        <v>468</v>
      </c>
      <c r="O24" s="101" t="s">
        <v>256</v>
      </c>
      <c r="P24" s="101" t="s">
        <v>257</v>
      </c>
      <c r="Q24" s="101" t="s">
        <v>255</v>
      </c>
      <c r="R24" s="101" t="s">
        <v>221</v>
      </c>
      <c r="S24" s="101" t="s">
        <v>254</v>
      </c>
      <c r="T24" s="101" t="s">
        <v>253</v>
      </c>
      <c r="U24" s="101" t="s">
        <v>330</v>
      </c>
      <c r="V24" s="101" t="s">
        <v>255</v>
      </c>
      <c r="W24" s="110" t="s">
        <v>242</v>
      </c>
      <c r="X24" s="110" t="s">
        <v>270</v>
      </c>
      <c r="Y24" s="110" t="s">
        <v>271</v>
      </c>
      <c r="Z24" s="112" t="s">
        <v>268</v>
      </c>
    </row>
    <row r="25" spans="1:28" ht="16.5" customHeight="1" x14ac:dyDescent="0.25">
      <c r="A25" s="101">
        <v>1</v>
      </c>
      <c r="B25" s="102">
        <v>2</v>
      </c>
      <c r="C25" s="101">
        <v>3</v>
      </c>
      <c r="D25" s="102">
        <v>4</v>
      </c>
      <c r="E25" s="101">
        <v>5</v>
      </c>
      <c r="F25" s="102">
        <v>6</v>
      </c>
      <c r="G25" s="101">
        <v>7</v>
      </c>
      <c r="H25" s="102">
        <v>8</v>
      </c>
      <c r="I25" s="101">
        <v>9</v>
      </c>
      <c r="J25" s="102">
        <v>10</v>
      </c>
      <c r="K25" s="158">
        <v>11</v>
      </c>
      <c r="L25" s="102">
        <v>12</v>
      </c>
      <c r="M25" s="158">
        <v>13</v>
      </c>
      <c r="N25" s="102">
        <v>14</v>
      </c>
      <c r="O25" s="158">
        <v>15</v>
      </c>
      <c r="P25" s="102">
        <v>16</v>
      </c>
      <c r="Q25" s="158">
        <v>17</v>
      </c>
      <c r="R25" s="102">
        <v>18</v>
      </c>
      <c r="S25" s="158">
        <v>19</v>
      </c>
      <c r="T25" s="102">
        <v>20</v>
      </c>
      <c r="U25" s="158">
        <v>21</v>
      </c>
      <c r="V25" s="102">
        <v>22</v>
      </c>
      <c r="W25" s="158">
        <v>23</v>
      </c>
      <c r="X25" s="102">
        <v>24</v>
      </c>
      <c r="Y25" s="158">
        <v>25</v>
      </c>
      <c r="Z25" s="102">
        <v>26</v>
      </c>
    </row>
    <row r="26" spans="1:28" ht="45.75" customHeight="1" x14ac:dyDescent="0.25">
      <c r="A26" s="95" t="s">
        <v>315</v>
      </c>
      <c r="B26" s="100"/>
      <c r="C26" s="97" t="s">
        <v>317</v>
      </c>
      <c r="D26" s="97" t="s">
        <v>318</v>
      </c>
      <c r="E26" s="97" t="s">
        <v>319</v>
      </c>
      <c r="F26" s="97" t="s">
        <v>250</v>
      </c>
      <c r="G26" s="97" t="s">
        <v>320</v>
      </c>
      <c r="H26" s="97" t="s">
        <v>221</v>
      </c>
      <c r="I26" s="97" t="s">
        <v>321</v>
      </c>
      <c r="J26" s="97" t="s">
        <v>322</v>
      </c>
      <c r="K26" s="94"/>
      <c r="L26" s="98" t="s">
        <v>240</v>
      </c>
      <c r="M26" s="99" t="s">
        <v>252</v>
      </c>
      <c r="N26" s="51" t="s">
        <v>591</v>
      </c>
      <c r="O26" s="51" t="s">
        <v>591</v>
      </c>
      <c r="P26" s="51" t="s">
        <v>591</v>
      </c>
      <c r="Q26" s="51" t="s">
        <v>591</v>
      </c>
      <c r="R26" s="51" t="s">
        <v>591</v>
      </c>
      <c r="S26" s="51" t="s">
        <v>591</v>
      </c>
      <c r="T26" s="51" t="s">
        <v>591</v>
      </c>
      <c r="U26" s="51" t="s">
        <v>591</v>
      </c>
      <c r="V26" s="51" t="s">
        <v>591</v>
      </c>
      <c r="W26" s="51" t="s">
        <v>591</v>
      </c>
      <c r="X26" s="51" t="s">
        <v>591</v>
      </c>
      <c r="Y26" s="51" t="s">
        <v>591</v>
      </c>
      <c r="Z26" s="96" t="s">
        <v>269</v>
      </c>
    </row>
    <row r="27" spans="1:28" ht="15.75" x14ac:dyDescent="0.25">
      <c r="A27" s="94" t="s">
        <v>223</v>
      </c>
      <c r="B27" s="51" t="s">
        <v>591</v>
      </c>
      <c r="C27" s="94" t="s">
        <v>228</v>
      </c>
      <c r="D27" s="94" t="s">
        <v>229</v>
      </c>
      <c r="E27" s="94" t="s">
        <v>260</v>
      </c>
      <c r="F27" s="97" t="s">
        <v>224</v>
      </c>
      <c r="G27" s="97" t="s">
        <v>264</v>
      </c>
      <c r="H27" s="94" t="s">
        <v>221</v>
      </c>
      <c r="I27" s="97" t="s">
        <v>246</v>
      </c>
      <c r="J27" s="97" t="s">
        <v>236</v>
      </c>
      <c r="K27" s="51" t="s">
        <v>591</v>
      </c>
      <c r="L27" s="51" t="s">
        <v>591</v>
      </c>
      <c r="M27" s="98" t="s">
        <v>258</v>
      </c>
      <c r="N27" s="51" t="s">
        <v>591</v>
      </c>
      <c r="O27" s="51" t="s">
        <v>591</v>
      </c>
      <c r="P27" s="51" t="s">
        <v>591</v>
      </c>
      <c r="Q27" s="51" t="s">
        <v>591</v>
      </c>
      <c r="R27" s="51" t="s">
        <v>591</v>
      </c>
      <c r="S27" s="51" t="s">
        <v>591</v>
      </c>
      <c r="T27" s="51" t="s">
        <v>591</v>
      </c>
      <c r="U27" s="51" t="s">
        <v>591</v>
      </c>
      <c r="V27" s="51" t="s">
        <v>591</v>
      </c>
      <c r="W27" s="51" t="s">
        <v>591</v>
      </c>
      <c r="X27" s="51" t="s">
        <v>591</v>
      </c>
      <c r="Y27" s="51" t="s">
        <v>591</v>
      </c>
      <c r="Z27" s="51" t="s">
        <v>591</v>
      </c>
    </row>
    <row r="28" spans="1:28" ht="15.75" x14ac:dyDescent="0.25">
      <c r="A28" s="94" t="s">
        <v>223</v>
      </c>
      <c r="B28" s="51" t="s">
        <v>591</v>
      </c>
      <c r="C28" s="94" t="s">
        <v>230</v>
      </c>
      <c r="D28" s="94" t="s">
        <v>231</v>
      </c>
      <c r="E28" s="94" t="s">
        <v>261</v>
      </c>
      <c r="F28" s="97" t="s">
        <v>225</v>
      </c>
      <c r="G28" s="97" t="s">
        <v>265</v>
      </c>
      <c r="H28" s="94" t="s">
        <v>221</v>
      </c>
      <c r="I28" s="97" t="s">
        <v>247</v>
      </c>
      <c r="J28" s="97" t="s">
        <v>237</v>
      </c>
      <c r="K28" s="51" t="s">
        <v>591</v>
      </c>
      <c r="L28" s="51" t="s">
        <v>591</v>
      </c>
      <c r="M28" s="98" t="s">
        <v>0</v>
      </c>
      <c r="N28" s="51" t="s">
        <v>591</v>
      </c>
      <c r="O28" s="51" t="s">
        <v>591</v>
      </c>
      <c r="P28" s="51" t="s">
        <v>591</v>
      </c>
      <c r="Q28" s="51" t="s">
        <v>591</v>
      </c>
      <c r="R28" s="51" t="s">
        <v>591</v>
      </c>
      <c r="S28" s="51" t="s">
        <v>591</v>
      </c>
      <c r="T28" s="51" t="s">
        <v>591</v>
      </c>
      <c r="U28" s="51" t="s">
        <v>591</v>
      </c>
      <c r="V28" s="51" t="s">
        <v>591</v>
      </c>
      <c r="W28" s="51" t="s">
        <v>591</v>
      </c>
      <c r="X28" s="51" t="s">
        <v>591</v>
      </c>
      <c r="Y28" s="51" t="s">
        <v>591</v>
      </c>
      <c r="Z28" s="51" t="s">
        <v>591</v>
      </c>
    </row>
    <row r="29" spans="1:28" ht="15.75" x14ac:dyDescent="0.25">
      <c r="A29" s="94" t="s">
        <v>223</v>
      </c>
      <c r="B29" s="51" t="s">
        <v>591</v>
      </c>
      <c r="C29" s="94" t="s">
        <v>232</v>
      </c>
      <c r="D29" s="94" t="s">
        <v>233</v>
      </c>
      <c r="E29" s="94" t="s">
        <v>262</v>
      </c>
      <c r="F29" s="97" t="s">
        <v>226</v>
      </c>
      <c r="G29" s="97" t="s">
        <v>266</v>
      </c>
      <c r="H29" s="94" t="s">
        <v>221</v>
      </c>
      <c r="I29" s="97" t="s">
        <v>248</v>
      </c>
      <c r="J29" s="97" t="s">
        <v>238</v>
      </c>
      <c r="K29" s="51" t="s">
        <v>591</v>
      </c>
      <c r="L29" s="51" t="s">
        <v>591</v>
      </c>
      <c r="M29" s="94"/>
      <c r="N29" s="51" t="s">
        <v>591</v>
      </c>
      <c r="O29" s="51" t="s">
        <v>591</v>
      </c>
      <c r="P29" s="51" t="s">
        <v>591</v>
      </c>
      <c r="Q29" s="51" t="s">
        <v>591</v>
      </c>
      <c r="R29" s="51" t="s">
        <v>591</v>
      </c>
      <c r="S29" s="51" t="s">
        <v>591</v>
      </c>
      <c r="T29" s="51" t="s">
        <v>591</v>
      </c>
      <c r="U29" s="51" t="s">
        <v>591</v>
      </c>
      <c r="V29" s="51" t="s">
        <v>591</v>
      </c>
      <c r="W29" s="51" t="s">
        <v>591</v>
      </c>
      <c r="X29" s="51" t="s">
        <v>591</v>
      </c>
      <c r="Y29" s="51" t="s">
        <v>591</v>
      </c>
      <c r="Z29" s="51" t="s">
        <v>591</v>
      </c>
    </row>
    <row r="30" spans="1:28" ht="15.75" x14ac:dyDescent="0.25">
      <c r="A30" s="94" t="s">
        <v>223</v>
      </c>
      <c r="B30" s="51" t="s">
        <v>591</v>
      </c>
      <c r="C30" s="94" t="s">
        <v>234</v>
      </c>
      <c r="D30" s="94" t="s">
        <v>235</v>
      </c>
      <c r="E30" s="94" t="s">
        <v>263</v>
      </c>
      <c r="F30" s="97" t="s">
        <v>227</v>
      </c>
      <c r="G30" s="97" t="s">
        <v>267</v>
      </c>
      <c r="H30" s="94" t="s">
        <v>221</v>
      </c>
      <c r="I30" s="97" t="s">
        <v>249</v>
      </c>
      <c r="J30" s="97" t="s">
        <v>239</v>
      </c>
      <c r="K30" s="51" t="s">
        <v>591</v>
      </c>
      <c r="L30" s="51" t="s">
        <v>591</v>
      </c>
      <c r="M30" s="94"/>
      <c r="N30" s="51" t="s">
        <v>591</v>
      </c>
      <c r="O30" s="51" t="s">
        <v>591</v>
      </c>
      <c r="P30" s="51" t="s">
        <v>591</v>
      </c>
      <c r="Q30" s="51" t="s">
        <v>591</v>
      </c>
      <c r="R30" s="51" t="s">
        <v>591</v>
      </c>
      <c r="S30" s="51" t="s">
        <v>591</v>
      </c>
      <c r="T30" s="51" t="s">
        <v>591</v>
      </c>
      <c r="U30" s="51" t="s">
        <v>591</v>
      </c>
      <c r="V30" s="51" t="s">
        <v>591</v>
      </c>
      <c r="W30" s="51" t="s">
        <v>591</v>
      </c>
      <c r="X30" s="51" t="s">
        <v>591</v>
      </c>
      <c r="Y30" s="51" t="s">
        <v>591</v>
      </c>
      <c r="Z30" s="51" t="s">
        <v>591</v>
      </c>
    </row>
    <row r="31" spans="1:28" ht="15.75" x14ac:dyDescent="0.25">
      <c r="A31" s="94" t="s">
        <v>0</v>
      </c>
      <c r="B31" s="51" t="s">
        <v>591</v>
      </c>
      <c r="C31" s="94" t="s">
        <v>0</v>
      </c>
      <c r="D31" s="94" t="s">
        <v>0</v>
      </c>
      <c r="E31" s="94" t="s">
        <v>0</v>
      </c>
      <c r="F31" s="94" t="s">
        <v>0</v>
      </c>
      <c r="G31" s="94" t="s">
        <v>0</v>
      </c>
      <c r="H31" s="94" t="s">
        <v>0</v>
      </c>
      <c r="I31" s="94" t="s">
        <v>0</v>
      </c>
      <c r="J31" s="94" t="s">
        <v>0</v>
      </c>
      <c r="K31" s="51" t="s">
        <v>591</v>
      </c>
      <c r="L31" s="51" t="s">
        <v>591</v>
      </c>
      <c r="M31" s="94"/>
      <c r="N31" s="51" t="s">
        <v>591</v>
      </c>
      <c r="O31" s="51" t="s">
        <v>591</v>
      </c>
      <c r="P31" s="51" t="s">
        <v>591</v>
      </c>
      <c r="Q31" s="51" t="s">
        <v>591</v>
      </c>
      <c r="R31" s="51" t="s">
        <v>591</v>
      </c>
      <c r="S31" s="51" t="s">
        <v>591</v>
      </c>
      <c r="T31" s="51" t="s">
        <v>591</v>
      </c>
      <c r="U31" s="51" t="s">
        <v>591</v>
      </c>
      <c r="V31" s="51" t="s">
        <v>591</v>
      </c>
      <c r="W31" s="51" t="s">
        <v>591</v>
      </c>
      <c r="X31" s="51" t="s">
        <v>591</v>
      </c>
      <c r="Y31" s="51" t="s">
        <v>591</v>
      </c>
      <c r="Z31" s="51" t="s">
        <v>591</v>
      </c>
    </row>
    <row r="32" spans="1:28" ht="30" x14ac:dyDescent="0.25">
      <c r="A32" s="100" t="s">
        <v>316</v>
      </c>
      <c r="B32" s="51" t="s">
        <v>591</v>
      </c>
      <c r="C32" s="97" t="s">
        <v>323</v>
      </c>
      <c r="D32" s="97" t="s">
        <v>324</v>
      </c>
      <c r="E32" s="97" t="s">
        <v>325</v>
      </c>
      <c r="F32" s="97" t="s">
        <v>326</v>
      </c>
      <c r="G32" s="97" t="s">
        <v>327</v>
      </c>
      <c r="H32" s="97" t="s">
        <v>221</v>
      </c>
      <c r="I32" s="97" t="s">
        <v>328</v>
      </c>
      <c r="J32" s="97" t="s">
        <v>329</v>
      </c>
      <c r="K32" s="51" t="s">
        <v>591</v>
      </c>
      <c r="L32" s="51" t="s">
        <v>591</v>
      </c>
      <c r="M32" s="94"/>
      <c r="N32" s="51" t="s">
        <v>591</v>
      </c>
      <c r="O32" s="51" t="s">
        <v>591</v>
      </c>
      <c r="P32" s="51" t="s">
        <v>591</v>
      </c>
      <c r="Q32" s="51" t="s">
        <v>591</v>
      </c>
      <c r="R32" s="51" t="s">
        <v>591</v>
      </c>
      <c r="S32" s="51" t="s">
        <v>591</v>
      </c>
      <c r="T32" s="51" t="s">
        <v>591</v>
      </c>
      <c r="U32" s="51" t="s">
        <v>591</v>
      </c>
      <c r="V32" s="51" t="s">
        <v>591</v>
      </c>
      <c r="W32" s="51" t="s">
        <v>591</v>
      </c>
      <c r="X32" s="51" t="s">
        <v>591</v>
      </c>
      <c r="Y32" s="51" t="s">
        <v>591</v>
      </c>
      <c r="Z32" s="51" t="s">
        <v>591</v>
      </c>
    </row>
    <row r="33" spans="1:26" ht="15.75" x14ac:dyDescent="0.25">
      <c r="A33" s="94" t="s">
        <v>0</v>
      </c>
      <c r="B33" s="51" t="s">
        <v>591</v>
      </c>
      <c r="C33" s="94" t="s">
        <v>0</v>
      </c>
      <c r="D33" s="94" t="s">
        <v>0</v>
      </c>
      <c r="E33" s="94" t="s">
        <v>0</v>
      </c>
      <c r="F33" s="94" t="s">
        <v>0</v>
      </c>
      <c r="G33" s="94" t="s">
        <v>0</v>
      </c>
      <c r="H33" s="94" t="s">
        <v>0</v>
      </c>
      <c r="I33" s="94" t="s">
        <v>0</v>
      </c>
      <c r="J33" s="94" t="s">
        <v>0</v>
      </c>
      <c r="K33" s="51" t="s">
        <v>591</v>
      </c>
      <c r="L33" s="51" t="s">
        <v>591</v>
      </c>
      <c r="M33" s="94"/>
      <c r="N33" s="51" t="s">
        <v>591</v>
      </c>
      <c r="O33" s="51" t="s">
        <v>591</v>
      </c>
      <c r="P33" s="51" t="s">
        <v>591</v>
      </c>
      <c r="Q33" s="51" t="s">
        <v>591</v>
      </c>
      <c r="R33" s="51" t="s">
        <v>591</v>
      </c>
      <c r="S33" s="51" t="s">
        <v>591</v>
      </c>
      <c r="T33" s="51" t="s">
        <v>591</v>
      </c>
      <c r="U33" s="51" t="s">
        <v>591</v>
      </c>
      <c r="V33" s="51" t="s">
        <v>591</v>
      </c>
      <c r="W33" s="51" t="s">
        <v>591</v>
      </c>
      <c r="X33" s="51" t="s">
        <v>591</v>
      </c>
      <c r="Y33" s="51" t="s">
        <v>591</v>
      </c>
      <c r="Z33" s="51" t="s">
        <v>591</v>
      </c>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2" sqref="C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25" t="str">
        <f>'1. паспорт местоположение'!A5:C5</f>
        <v>Год раскрытия информации: 2016 год</v>
      </c>
      <c r="B5" s="325"/>
      <c r="C5" s="325"/>
      <c r="D5" s="325"/>
      <c r="E5" s="325"/>
      <c r="F5" s="325"/>
      <c r="G5" s="325"/>
      <c r="H5" s="325"/>
      <c r="I5" s="325"/>
      <c r="J5" s="325"/>
      <c r="K5" s="325"/>
      <c r="L5" s="325"/>
      <c r="M5" s="325"/>
      <c r="N5" s="325"/>
      <c r="O5" s="325"/>
      <c r="P5" s="154"/>
      <c r="Q5" s="154"/>
      <c r="R5" s="154"/>
      <c r="S5" s="154"/>
      <c r="T5" s="154"/>
      <c r="U5" s="154"/>
      <c r="V5" s="154"/>
      <c r="W5" s="154"/>
      <c r="X5" s="154"/>
      <c r="Y5" s="154"/>
      <c r="Z5" s="154"/>
      <c r="AA5" s="154"/>
      <c r="AB5" s="154"/>
    </row>
    <row r="6" spans="1:28" s="11" customFormat="1" ht="18.75" x14ac:dyDescent="0.3">
      <c r="A6" s="16"/>
      <c r="B6" s="16"/>
      <c r="L6" s="14"/>
    </row>
    <row r="7" spans="1:28" s="11" customFormat="1" ht="18.75" x14ac:dyDescent="0.2">
      <c r="A7" s="323" t="s">
        <v>9</v>
      </c>
      <c r="B7" s="323"/>
      <c r="C7" s="323"/>
      <c r="D7" s="323"/>
      <c r="E7" s="323"/>
      <c r="F7" s="323"/>
      <c r="G7" s="323"/>
      <c r="H7" s="323"/>
      <c r="I7" s="323"/>
      <c r="J7" s="323"/>
      <c r="K7" s="323"/>
      <c r="L7" s="323"/>
      <c r="M7" s="323"/>
      <c r="N7" s="323"/>
      <c r="O7" s="323"/>
      <c r="P7" s="12"/>
      <c r="Q7" s="12"/>
      <c r="R7" s="12"/>
      <c r="S7" s="12"/>
      <c r="T7" s="12"/>
      <c r="U7" s="12"/>
      <c r="V7" s="12"/>
      <c r="W7" s="12"/>
      <c r="X7" s="12"/>
      <c r="Y7" s="12"/>
      <c r="Z7" s="12"/>
    </row>
    <row r="8" spans="1:28" s="11" customFormat="1" ht="18.75" x14ac:dyDescent="0.2">
      <c r="A8" s="323"/>
      <c r="B8" s="323"/>
      <c r="C8" s="323"/>
      <c r="D8" s="323"/>
      <c r="E8" s="323"/>
      <c r="F8" s="323"/>
      <c r="G8" s="323"/>
      <c r="H8" s="323"/>
      <c r="I8" s="323"/>
      <c r="J8" s="323"/>
      <c r="K8" s="323"/>
      <c r="L8" s="323"/>
      <c r="M8" s="323"/>
      <c r="N8" s="323"/>
      <c r="O8" s="323"/>
      <c r="P8" s="12"/>
      <c r="Q8" s="12"/>
      <c r="R8" s="12"/>
      <c r="S8" s="12"/>
      <c r="T8" s="12"/>
      <c r="U8" s="12"/>
      <c r="V8" s="12"/>
      <c r="W8" s="12"/>
      <c r="X8" s="12"/>
      <c r="Y8" s="12"/>
      <c r="Z8" s="12"/>
    </row>
    <row r="9" spans="1:28" s="11" customFormat="1" ht="18.75" x14ac:dyDescent="0.2">
      <c r="A9" s="326" t="str">
        <f>'1. паспорт местоположение'!A9:C9</f>
        <v xml:space="preserve">                         АО "Янтарьэнерго"                         </v>
      </c>
      <c r="B9" s="326"/>
      <c r="C9" s="326"/>
      <c r="D9" s="326"/>
      <c r="E9" s="326"/>
      <c r="F9" s="326"/>
      <c r="G9" s="326"/>
      <c r="H9" s="326"/>
      <c r="I9" s="326"/>
      <c r="J9" s="326"/>
      <c r="K9" s="326"/>
      <c r="L9" s="326"/>
      <c r="M9" s="326"/>
      <c r="N9" s="326"/>
      <c r="O9" s="326"/>
      <c r="P9" s="12"/>
      <c r="Q9" s="12"/>
      <c r="R9" s="12"/>
      <c r="S9" s="12"/>
      <c r="T9" s="12"/>
      <c r="U9" s="12"/>
      <c r="V9" s="12"/>
      <c r="W9" s="12"/>
      <c r="X9" s="12"/>
      <c r="Y9" s="12"/>
      <c r="Z9" s="12"/>
    </row>
    <row r="10" spans="1:28" s="11" customFormat="1" ht="18.75" x14ac:dyDescent="0.2">
      <c r="A10" s="320" t="s">
        <v>8</v>
      </c>
      <c r="B10" s="320"/>
      <c r="C10" s="320"/>
      <c r="D10" s="320"/>
      <c r="E10" s="320"/>
      <c r="F10" s="320"/>
      <c r="G10" s="320"/>
      <c r="H10" s="320"/>
      <c r="I10" s="320"/>
      <c r="J10" s="320"/>
      <c r="K10" s="320"/>
      <c r="L10" s="320"/>
      <c r="M10" s="320"/>
      <c r="N10" s="320"/>
      <c r="O10" s="320"/>
      <c r="P10" s="12"/>
      <c r="Q10" s="12"/>
      <c r="R10" s="12"/>
      <c r="S10" s="12"/>
      <c r="T10" s="12"/>
      <c r="U10" s="12"/>
      <c r="V10" s="12"/>
      <c r="W10" s="12"/>
      <c r="X10" s="12"/>
      <c r="Y10" s="12"/>
      <c r="Z10" s="12"/>
    </row>
    <row r="11" spans="1:28" s="11" customFormat="1" ht="18.75" x14ac:dyDescent="0.2">
      <c r="A11" s="323"/>
      <c r="B11" s="323"/>
      <c r="C11" s="323"/>
      <c r="D11" s="323"/>
      <c r="E11" s="323"/>
      <c r="F11" s="323"/>
      <c r="G11" s="323"/>
      <c r="H11" s="323"/>
      <c r="I11" s="323"/>
      <c r="J11" s="323"/>
      <c r="K11" s="323"/>
      <c r="L11" s="323"/>
      <c r="M11" s="323"/>
      <c r="N11" s="323"/>
      <c r="O11" s="323"/>
      <c r="P11" s="12"/>
      <c r="Q11" s="12"/>
      <c r="R11" s="12"/>
      <c r="S11" s="12"/>
      <c r="T11" s="12"/>
      <c r="U11" s="12"/>
      <c r="V11" s="12"/>
      <c r="W11" s="12"/>
      <c r="X11" s="12"/>
      <c r="Y11" s="12"/>
      <c r="Z11" s="12"/>
    </row>
    <row r="12" spans="1:28" s="11" customFormat="1" ht="18.75" x14ac:dyDescent="0.2">
      <c r="A12" s="326" t="str">
        <f>'1. паспорт местоположение'!A12:C12</f>
        <v>F_2633</v>
      </c>
      <c r="B12" s="326"/>
      <c r="C12" s="326"/>
      <c r="D12" s="326"/>
      <c r="E12" s="326"/>
      <c r="F12" s="326"/>
      <c r="G12" s="326"/>
      <c r="H12" s="326"/>
      <c r="I12" s="326"/>
      <c r="J12" s="326"/>
      <c r="K12" s="326"/>
      <c r="L12" s="326"/>
      <c r="M12" s="326"/>
      <c r="N12" s="326"/>
      <c r="O12" s="326"/>
      <c r="P12" s="12"/>
      <c r="Q12" s="12"/>
      <c r="R12" s="12"/>
      <c r="S12" s="12"/>
      <c r="T12" s="12"/>
      <c r="U12" s="12"/>
      <c r="V12" s="12"/>
      <c r="W12" s="12"/>
      <c r="X12" s="12"/>
      <c r="Y12" s="12"/>
      <c r="Z12" s="12"/>
    </row>
    <row r="13" spans="1:28" s="11" customFormat="1" ht="18.75" x14ac:dyDescent="0.2">
      <c r="A13" s="320" t="s">
        <v>7</v>
      </c>
      <c r="B13" s="320"/>
      <c r="C13" s="320"/>
      <c r="D13" s="320"/>
      <c r="E13" s="320"/>
      <c r="F13" s="320"/>
      <c r="G13" s="320"/>
      <c r="H13" s="320"/>
      <c r="I13" s="320"/>
      <c r="J13" s="320"/>
      <c r="K13" s="320"/>
      <c r="L13" s="320"/>
      <c r="M13" s="320"/>
      <c r="N13" s="320"/>
      <c r="O13" s="320"/>
      <c r="P13" s="12"/>
      <c r="Q13" s="12"/>
      <c r="R13" s="12"/>
      <c r="S13" s="12"/>
      <c r="T13" s="12"/>
      <c r="U13" s="12"/>
      <c r="V13" s="12"/>
      <c r="W13" s="12"/>
      <c r="X13" s="12"/>
      <c r="Y13" s="12"/>
      <c r="Z13" s="12"/>
    </row>
    <row r="14" spans="1:28" s="8" customFormat="1" ht="15.75" customHeight="1" x14ac:dyDescent="0.2">
      <c r="A14" s="330"/>
      <c r="B14" s="330"/>
      <c r="C14" s="330"/>
      <c r="D14" s="330"/>
      <c r="E14" s="330"/>
      <c r="F14" s="330"/>
      <c r="G14" s="330"/>
      <c r="H14" s="330"/>
      <c r="I14" s="330"/>
      <c r="J14" s="330"/>
      <c r="K14" s="330"/>
      <c r="L14" s="330"/>
      <c r="M14" s="330"/>
      <c r="N14" s="330"/>
      <c r="O14" s="330"/>
      <c r="P14" s="9"/>
      <c r="Q14" s="9"/>
      <c r="R14" s="9"/>
      <c r="S14" s="9"/>
      <c r="T14" s="9"/>
      <c r="U14" s="9"/>
      <c r="V14" s="9"/>
      <c r="W14" s="9"/>
      <c r="X14" s="9"/>
      <c r="Y14" s="9"/>
      <c r="Z14" s="9"/>
    </row>
    <row r="15" spans="1:28" s="3" customFormat="1" ht="15.75" x14ac:dyDescent="0.2">
      <c r="A15" s="326" t="str">
        <f>'1. паспорт местоположение'!A15:C15</f>
        <v>Строительство ПС 110 кВ "Нивенская" и двухцепной ВЛ 110 кВ ПС О-1 "Центральная" - ПС "Нивенская"</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3" customFormat="1" ht="15" customHeight="1" x14ac:dyDescent="0.2">
      <c r="A16" s="320" t="s">
        <v>6</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70" t="s">
        <v>435</v>
      </c>
      <c r="B18" s="370"/>
      <c r="C18" s="370"/>
      <c r="D18" s="370"/>
      <c r="E18" s="370"/>
      <c r="F18" s="370"/>
      <c r="G18" s="370"/>
      <c r="H18" s="370"/>
      <c r="I18" s="370"/>
      <c r="J18" s="370"/>
      <c r="K18" s="370"/>
      <c r="L18" s="370"/>
      <c r="M18" s="370"/>
      <c r="N18" s="370"/>
      <c r="O18" s="370"/>
      <c r="P18" s="6"/>
      <c r="Q18" s="6"/>
      <c r="R18" s="6"/>
      <c r="S18" s="6"/>
      <c r="T18" s="6"/>
      <c r="U18" s="6"/>
      <c r="V18" s="6"/>
      <c r="W18" s="6"/>
      <c r="X18" s="6"/>
      <c r="Y18" s="6"/>
      <c r="Z18" s="6"/>
    </row>
    <row r="19" spans="1:26" s="3" customFormat="1" ht="78" customHeight="1" x14ac:dyDescent="0.2">
      <c r="A19" s="324" t="s">
        <v>5</v>
      </c>
      <c r="B19" s="324" t="s">
        <v>88</v>
      </c>
      <c r="C19" s="324" t="s">
        <v>87</v>
      </c>
      <c r="D19" s="324" t="s">
        <v>76</v>
      </c>
      <c r="E19" s="371" t="s">
        <v>86</v>
      </c>
      <c r="F19" s="372"/>
      <c r="G19" s="372"/>
      <c r="H19" s="372"/>
      <c r="I19" s="373"/>
      <c r="J19" s="324" t="s">
        <v>85</v>
      </c>
      <c r="K19" s="324"/>
      <c r="L19" s="324"/>
      <c r="M19" s="324"/>
      <c r="N19" s="324"/>
      <c r="O19" s="324"/>
      <c r="P19" s="4"/>
      <c r="Q19" s="4"/>
      <c r="R19" s="4"/>
      <c r="S19" s="4"/>
      <c r="T19" s="4"/>
      <c r="U19" s="4"/>
      <c r="V19" s="4"/>
      <c r="W19" s="4"/>
    </row>
    <row r="20" spans="1:26" s="3" customFormat="1" ht="51" customHeight="1" x14ac:dyDescent="0.2">
      <c r="A20" s="324"/>
      <c r="B20" s="324"/>
      <c r="C20" s="324"/>
      <c r="D20" s="324"/>
      <c r="E20" s="46" t="s">
        <v>84</v>
      </c>
      <c r="F20" s="46" t="s">
        <v>83</v>
      </c>
      <c r="G20" s="46" t="s">
        <v>82</v>
      </c>
      <c r="H20" s="46" t="s">
        <v>81</v>
      </c>
      <c r="I20" s="46" t="s">
        <v>80</v>
      </c>
      <c r="J20" s="46" t="s">
        <v>79</v>
      </c>
      <c r="K20" s="46" t="s">
        <v>4</v>
      </c>
      <c r="L20" s="53" t="s">
        <v>3</v>
      </c>
      <c r="M20" s="52" t="s">
        <v>217</v>
      </c>
      <c r="N20" s="52" t="s">
        <v>78</v>
      </c>
      <c r="O20" s="52" t="s">
        <v>77</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t="s">
        <v>591</v>
      </c>
      <c r="C22" s="51" t="s">
        <v>591</v>
      </c>
      <c r="D22" s="51" t="s">
        <v>591</v>
      </c>
      <c r="E22" s="51" t="s">
        <v>591</v>
      </c>
      <c r="F22" s="51" t="s">
        <v>591</v>
      </c>
      <c r="G22" s="51" t="s">
        <v>591</v>
      </c>
      <c r="H22" s="51" t="s">
        <v>591</v>
      </c>
      <c r="I22" s="51" t="s">
        <v>591</v>
      </c>
      <c r="J22" s="51" t="s">
        <v>591</v>
      </c>
      <c r="K22" s="51" t="s">
        <v>591</v>
      </c>
      <c r="L22" s="51" t="s">
        <v>591</v>
      </c>
      <c r="M22" s="51" t="s">
        <v>591</v>
      </c>
      <c r="N22" s="51" t="s">
        <v>591</v>
      </c>
      <c r="O22" s="51" t="s">
        <v>591</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1"/>
  <sheetViews>
    <sheetView topLeftCell="A4" zoomScaleNormal="100" workbookViewId="0">
      <selection activeCell="B25" sqref="B25"/>
    </sheetView>
  </sheetViews>
  <sheetFormatPr defaultColWidth="9.140625" defaultRowHeight="15" x14ac:dyDescent="0.25"/>
  <cols>
    <col min="1" max="1" width="61.7109375" customWidth="1"/>
    <col min="2" max="2" width="18.5703125" customWidth="1"/>
    <col min="3" max="29" width="16.85546875" customWidth="1"/>
    <col min="30" max="31" width="18.5703125" customWidth="1"/>
    <col min="257" max="257" width="61.7109375" customWidth="1"/>
    <col min="258" max="258" width="18.5703125" customWidth="1"/>
    <col min="259" max="285" width="16.85546875" customWidth="1"/>
    <col min="286" max="287" width="18.5703125" customWidth="1"/>
    <col min="513" max="513" width="61.7109375" customWidth="1"/>
    <col min="514" max="514" width="18.5703125" customWidth="1"/>
    <col min="515" max="541" width="16.85546875" customWidth="1"/>
    <col min="542" max="543" width="18.5703125" customWidth="1"/>
    <col min="769" max="769" width="61.7109375" customWidth="1"/>
    <col min="770" max="770" width="18.5703125" customWidth="1"/>
    <col min="771" max="797" width="16.85546875" customWidth="1"/>
    <col min="798" max="799" width="18.5703125" customWidth="1"/>
    <col min="1025" max="1025" width="61.7109375" customWidth="1"/>
    <col min="1026" max="1026" width="18.5703125" customWidth="1"/>
    <col min="1027" max="1053" width="16.85546875" customWidth="1"/>
    <col min="1054" max="1055" width="18.5703125" customWidth="1"/>
    <col min="1281" max="1281" width="61.7109375" customWidth="1"/>
    <col min="1282" max="1282" width="18.5703125" customWidth="1"/>
    <col min="1283" max="1309" width="16.85546875" customWidth="1"/>
    <col min="1310" max="1311" width="18.5703125" customWidth="1"/>
    <col min="1537" max="1537" width="61.7109375" customWidth="1"/>
    <col min="1538" max="1538" width="18.5703125" customWidth="1"/>
    <col min="1539" max="1565" width="16.85546875" customWidth="1"/>
    <col min="1566" max="1567" width="18.5703125" customWidth="1"/>
    <col min="1793" max="1793" width="61.7109375" customWidth="1"/>
    <col min="1794" max="1794" width="18.5703125" customWidth="1"/>
    <col min="1795" max="1821" width="16.85546875" customWidth="1"/>
    <col min="1822" max="1823" width="18.5703125" customWidth="1"/>
    <col min="2049" max="2049" width="61.7109375" customWidth="1"/>
    <col min="2050" max="2050" width="18.5703125" customWidth="1"/>
    <col min="2051" max="2077" width="16.85546875" customWidth="1"/>
    <col min="2078" max="2079" width="18.5703125" customWidth="1"/>
    <col min="2305" max="2305" width="61.7109375" customWidth="1"/>
    <col min="2306" max="2306" width="18.5703125" customWidth="1"/>
    <col min="2307" max="2333" width="16.85546875" customWidth="1"/>
    <col min="2334" max="2335" width="18.5703125" customWidth="1"/>
    <col min="2561" max="2561" width="61.7109375" customWidth="1"/>
    <col min="2562" max="2562" width="18.5703125" customWidth="1"/>
    <col min="2563" max="2589" width="16.85546875" customWidth="1"/>
    <col min="2590" max="2591" width="18.5703125" customWidth="1"/>
    <col min="2817" max="2817" width="61.7109375" customWidth="1"/>
    <col min="2818" max="2818" width="18.5703125" customWidth="1"/>
    <col min="2819" max="2845" width="16.85546875" customWidth="1"/>
    <col min="2846" max="2847" width="18.5703125" customWidth="1"/>
    <col min="3073" max="3073" width="61.7109375" customWidth="1"/>
    <col min="3074" max="3074" width="18.5703125" customWidth="1"/>
    <col min="3075" max="3101" width="16.85546875" customWidth="1"/>
    <col min="3102" max="3103" width="18.5703125" customWidth="1"/>
    <col min="3329" max="3329" width="61.7109375" customWidth="1"/>
    <col min="3330" max="3330" width="18.5703125" customWidth="1"/>
    <col min="3331" max="3357" width="16.85546875" customWidth="1"/>
    <col min="3358" max="3359" width="18.5703125" customWidth="1"/>
    <col min="3585" max="3585" width="61.7109375" customWidth="1"/>
    <col min="3586" max="3586" width="18.5703125" customWidth="1"/>
    <col min="3587" max="3613" width="16.85546875" customWidth="1"/>
    <col min="3614" max="3615" width="18.5703125" customWidth="1"/>
    <col min="3841" max="3841" width="61.7109375" customWidth="1"/>
    <col min="3842" max="3842" width="18.5703125" customWidth="1"/>
    <col min="3843" max="3869" width="16.85546875" customWidth="1"/>
    <col min="3870" max="3871" width="18.5703125" customWidth="1"/>
    <col min="4097" max="4097" width="61.7109375" customWidth="1"/>
    <col min="4098" max="4098" width="18.5703125" customWidth="1"/>
    <col min="4099" max="4125" width="16.85546875" customWidth="1"/>
    <col min="4126" max="4127" width="18.5703125" customWidth="1"/>
    <col min="4353" max="4353" width="61.7109375" customWidth="1"/>
    <col min="4354" max="4354" width="18.5703125" customWidth="1"/>
    <col min="4355" max="4381" width="16.85546875" customWidth="1"/>
    <col min="4382" max="4383" width="18.5703125" customWidth="1"/>
    <col min="4609" max="4609" width="61.7109375" customWidth="1"/>
    <col min="4610" max="4610" width="18.5703125" customWidth="1"/>
    <col min="4611" max="4637" width="16.85546875" customWidth="1"/>
    <col min="4638" max="4639" width="18.5703125" customWidth="1"/>
    <col min="4865" max="4865" width="61.7109375" customWidth="1"/>
    <col min="4866" max="4866" width="18.5703125" customWidth="1"/>
    <col min="4867" max="4893" width="16.85546875" customWidth="1"/>
    <col min="4894" max="4895" width="18.5703125" customWidth="1"/>
    <col min="5121" max="5121" width="61.7109375" customWidth="1"/>
    <col min="5122" max="5122" width="18.5703125" customWidth="1"/>
    <col min="5123" max="5149" width="16.85546875" customWidth="1"/>
    <col min="5150" max="5151" width="18.5703125" customWidth="1"/>
    <col min="5377" max="5377" width="61.7109375" customWidth="1"/>
    <col min="5378" max="5378" width="18.5703125" customWidth="1"/>
    <col min="5379" max="5405" width="16.85546875" customWidth="1"/>
    <col min="5406" max="5407" width="18.5703125" customWidth="1"/>
    <col min="5633" max="5633" width="61.7109375" customWidth="1"/>
    <col min="5634" max="5634" width="18.5703125" customWidth="1"/>
    <col min="5635" max="5661" width="16.85546875" customWidth="1"/>
    <col min="5662" max="5663" width="18.5703125" customWidth="1"/>
    <col min="5889" max="5889" width="61.7109375" customWidth="1"/>
    <col min="5890" max="5890" width="18.5703125" customWidth="1"/>
    <col min="5891" max="5917" width="16.85546875" customWidth="1"/>
    <col min="5918" max="5919" width="18.5703125" customWidth="1"/>
    <col min="6145" max="6145" width="61.7109375" customWidth="1"/>
    <col min="6146" max="6146" width="18.5703125" customWidth="1"/>
    <col min="6147" max="6173" width="16.85546875" customWidth="1"/>
    <col min="6174" max="6175" width="18.5703125" customWidth="1"/>
    <col min="6401" max="6401" width="61.7109375" customWidth="1"/>
    <col min="6402" max="6402" width="18.5703125" customWidth="1"/>
    <col min="6403" max="6429" width="16.85546875" customWidth="1"/>
    <col min="6430" max="6431" width="18.5703125" customWidth="1"/>
    <col min="6657" max="6657" width="61.7109375" customWidth="1"/>
    <col min="6658" max="6658" width="18.5703125" customWidth="1"/>
    <col min="6659" max="6685" width="16.85546875" customWidth="1"/>
    <col min="6686" max="6687" width="18.5703125" customWidth="1"/>
    <col min="6913" max="6913" width="61.7109375" customWidth="1"/>
    <col min="6914" max="6914" width="18.5703125" customWidth="1"/>
    <col min="6915" max="6941" width="16.85546875" customWidth="1"/>
    <col min="6942" max="6943" width="18.5703125" customWidth="1"/>
    <col min="7169" max="7169" width="61.7109375" customWidth="1"/>
    <col min="7170" max="7170" width="18.5703125" customWidth="1"/>
    <col min="7171" max="7197" width="16.85546875" customWidth="1"/>
    <col min="7198" max="7199" width="18.5703125" customWidth="1"/>
    <col min="7425" max="7425" width="61.7109375" customWidth="1"/>
    <col min="7426" max="7426" width="18.5703125" customWidth="1"/>
    <col min="7427" max="7453" width="16.85546875" customWidth="1"/>
    <col min="7454" max="7455" width="18.5703125" customWidth="1"/>
    <col min="7681" max="7681" width="61.7109375" customWidth="1"/>
    <col min="7682" max="7682" width="18.5703125" customWidth="1"/>
    <col min="7683" max="7709" width="16.85546875" customWidth="1"/>
    <col min="7710" max="7711" width="18.5703125" customWidth="1"/>
    <col min="7937" max="7937" width="61.7109375" customWidth="1"/>
    <col min="7938" max="7938" width="18.5703125" customWidth="1"/>
    <col min="7939" max="7965" width="16.85546875" customWidth="1"/>
    <col min="7966" max="7967" width="18.5703125" customWidth="1"/>
    <col min="8193" max="8193" width="61.7109375" customWidth="1"/>
    <col min="8194" max="8194" width="18.5703125" customWidth="1"/>
    <col min="8195" max="8221" width="16.85546875" customWidth="1"/>
    <col min="8222" max="8223" width="18.5703125" customWidth="1"/>
    <col min="8449" max="8449" width="61.7109375" customWidth="1"/>
    <col min="8450" max="8450" width="18.5703125" customWidth="1"/>
    <col min="8451" max="8477" width="16.85546875" customWidth="1"/>
    <col min="8478" max="8479" width="18.5703125" customWidth="1"/>
    <col min="8705" max="8705" width="61.7109375" customWidth="1"/>
    <col min="8706" max="8706" width="18.5703125" customWidth="1"/>
    <col min="8707" max="8733" width="16.85546875" customWidth="1"/>
    <col min="8734" max="8735" width="18.5703125" customWidth="1"/>
    <col min="8961" max="8961" width="61.7109375" customWidth="1"/>
    <col min="8962" max="8962" width="18.5703125" customWidth="1"/>
    <col min="8963" max="8989" width="16.85546875" customWidth="1"/>
    <col min="8990" max="8991" width="18.5703125" customWidth="1"/>
    <col min="9217" max="9217" width="61.7109375" customWidth="1"/>
    <col min="9218" max="9218" width="18.5703125" customWidth="1"/>
    <col min="9219" max="9245" width="16.85546875" customWidth="1"/>
    <col min="9246" max="9247" width="18.5703125" customWidth="1"/>
    <col min="9473" max="9473" width="61.7109375" customWidth="1"/>
    <col min="9474" max="9474" width="18.5703125" customWidth="1"/>
    <col min="9475" max="9501" width="16.85546875" customWidth="1"/>
    <col min="9502" max="9503" width="18.5703125" customWidth="1"/>
    <col min="9729" max="9729" width="61.7109375" customWidth="1"/>
    <col min="9730" max="9730" width="18.5703125" customWidth="1"/>
    <col min="9731" max="9757" width="16.85546875" customWidth="1"/>
    <col min="9758" max="9759" width="18.5703125" customWidth="1"/>
    <col min="9985" max="9985" width="61.7109375" customWidth="1"/>
    <col min="9986" max="9986" width="18.5703125" customWidth="1"/>
    <col min="9987" max="10013" width="16.85546875" customWidth="1"/>
    <col min="10014" max="10015" width="18.5703125" customWidth="1"/>
    <col min="10241" max="10241" width="61.7109375" customWidth="1"/>
    <col min="10242" max="10242" width="18.5703125" customWidth="1"/>
    <col min="10243" max="10269" width="16.85546875" customWidth="1"/>
    <col min="10270" max="10271" width="18.5703125" customWidth="1"/>
    <col min="10497" max="10497" width="61.7109375" customWidth="1"/>
    <col min="10498" max="10498" width="18.5703125" customWidth="1"/>
    <col min="10499" max="10525" width="16.85546875" customWidth="1"/>
    <col min="10526" max="10527" width="18.5703125" customWidth="1"/>
    <col min="10753" max="10753" width="61.7109375" customWidth="1"/>
    <col min="10754" max="10754" width="18.5703125" customWidth="1"/>
    <col min="10755" max="10781" width="16.85546875" customWidth="1"/>
    <col min="10782" max="10783" width="18.5703125" customWidth="1"/>
    <col min="11009" max="11009" width="61.7109375" customWidth="1"/>
    <col min="11010" max="11010" width="18.5703125" customWidth="1"/>
    <col min="11011" max="11037" width="16.85546875" customWidth="1"/>
    <col min="11038" max="11039" width="18.5703125" customWidth="1"/>
    <col min="11265" max="11265" width="61.7109375" customWidth="1"/>
    <col min="11266" max="11266" width="18.5703125" customWidth="1"/>
    <col min="11267" max="11293" width="16.85546875" customWidth="1"/>
    <col min="11294" max="11295" width="18.5703125" customWidth="1"/>
    <col min="11521" max="11521" width="61.7109375" customWidth="1"/>
    <col min="11522" max="11522" width="18.5703125" customWidth="1"/>
    <col min="11523" max="11549" width="16.85546875" customWidth="1"/>
    <col min="11550" max="11551" width="18.5703125" customWidth="1"/>
    <col min="11777" max="11777" width="61.7109375" customWidth="1"/>
    <col min="11778" max="11778" width="18.5703125" customWidth="1"/>
    <col min="11779" max="11805" width="16.85546875" customWidth="1"/>
    <col min="11806" max="11807" width="18.5703125" customWidth="1"/>
    <col min="12033" max="12033" width="61.7109375" customWidth="1"/>
    <col min="12034" max="12034" width="18.5703125" customWidth="1"/>
    <col min="12035" max="12061" width="16.85546875" customWidth="1"/>
    <col min="12062" max="12063" width="18.5703125" customWidth="1"/>
    <col min="12289" max="12289" width="61.7109375" customWidth="1"/>
    <col min="12290" max="12290" width="18.5703125" customWidth="1"/>
    <col min="12291" max="12317" width="16.85546875" customWidth="1"/>
    <col min="12318" max="12319" width="18.5703125" customWidth="1"/>
    <col min="12545" max="12545" width="61.7109375" customWidth="1"/>
    <col min="12546" max="12546" width="18.5703125" customWidth="1"/>
    <col min="12547" max="12573" width="16.85546875" customWidth="1"/>
    <col min="12574" max="12575" width="18.5703125" customWidth="1"/>
    <col min="12801" max="12801" width="61.7109375" customWidth="1"/>
    <col min="12802" max="12802" width="18.5703125" customWidth="1"/>
    <col min="12803" max="12829" width="16.85546875" customWidth="1"/>
    <col min="12830" max="12831" width="18.5703125" customWidth="1"/>
    <col min="13057" max="13057" width="61.7109375" customWidth="1"/>
    <col min="13058" max="13058" width="18.5703125" customWidth="1"/>
    <col min="13059" max="13085" width="16.85546875" customWidth="1"/>
    <col min="13086" max="13087" width="18.5703125" customWidth="1"/>
    <col min="13313" max="13313" width="61.7109375" customWidth="1"/>
    <col min="13314" max="13314" width="18.5703125" customWidth="1"/>
    <col min="13315" max="13341" width="16.85546875" customWidth="1"/>
    <col min="13342" max="13343" width="18.5703125" customWidth="1"/>
    <col min="13569" max="13569" width="61.7109375" customWidth="1"/>
    <col min="13570" max="13570" width="18.5703125" customWidth="1"/>
    <col min="13571" max="13597" width="16.85546875" customWidth="1"/>
    <col min="13598" max="13599" width="18.5703125" customWidth="1"/>
    <col min="13825" max="13825" width="61.7109375" customWidth="1"/>
    <col min="13826" max="13826" width="18.5703125" customWidth="1"/>
    <col min="13827" max="13853" width="16.85546875" customWidth="1"/>
    <col min="13854" max="13855" width="18.5703125" customWidth="1"/>
    <col min="14081" max="14081" width="61.7109375" customWidth="1"/>
    <col min="14082" max="14082" width="18.5703125" customWidth="1"/>
    <col min="14083" max="14109" width="16.85546875" customWidth="1"/>
    <col min="14110" max="14111" width="18.5703125" customWidth="1"/>
    <col min="14337" max="14337" width="61.7109375" customWidth="1"/>
    <col min="14338" max="14338" width="18.5703125" customWidth="1"/>
    <col min="14339" max="14365" width="16.85546875" customWidth="1"/>
    <col min="14366" max="14367" width="18.5703125" customWidth="1"/>
    <col min="14593" max="14593" width="61.7109375" customWidth="1"/>
    <col min="14594" max="14594" width="18.5703125" customWidth="1"/>
    <col min="14595" max="14621" width="16.85546875" customWidth="1"/>
    <col min="14622" max="14623" width="18.5703125" customWidth="1"/>
    <col min="14849" max="14849" width="61.7109375" customWidth="1"/>
    <col min="14850" max="14850" width="18.5703125" customWidth="1"/>
    <col min="14851" max="14877" width="16.85546875" customWidth="1"/>
    <col min="14878" max="14879" width="18.5703125" customWidth="1"/>
    <col min="15105" max="15105" width="61.7109375" customWidth="1"/>
    <col min="15106" max="15106" width="18.5703125" customWidth="1"/>
    <col min="15107" max="15133" width="16.85546875" customWidth="1"/>
    <col min="15134" max="15135" width="18.5703125" customWidth="1"/>
    <col min="15361" max="15361" width="61.7109375" customWidth="1"/>
    <col min="15362" max="15362" width="18.5703125" customWidth="1"/>
    <col min="15363" max="15389" width="16.85546875" customWidth="1"/>
    <col min="15390" max="15391" width="18.5703125" customWidth="1"/>
    <col min="15617" max="15617" width="61.7109375" customWidth="1"/>
    <col min="15618" max="15618" width="18.5703125" customWidth="1"/>
    <col min="15619" max="15645" width="16.85546875" customWidth="1"/>
    <col min="15646" max="15647" width="18.5703125" customWidth="1"/>
    <col min="15873" max="15873" width="61.7109375" customWidth="1"/>
    <col min="15874" max="15874" width="18.5703125" customWidth="1"/>
    <col min="15875" max="15901" width="16.85546875" customWidth="1"/>
    <col min="15902" max="15903" width="18.5703125" customWidth="1"/>
    <col min="16129" max="16129" width="61.7109375" customWidth="1"/>
    <col min="16130" max="16130" width="18.5703125" customWidth="1"/>
    <col min="16131" max="16157" width="16.85546875" customWidth="1"/>
    <col min="16158" max="16159" width="18.5703125" customWidth="1"/>
  </cols>
  <sheetData>
    <row r="1" spans="1:32" ht="18.75" x14ac:dyDescent="0.25">
      <c r="A1" s="17"/>
      <c r="B1" s="11"/>
      <c r="C1" s="11"/>
      <c r="D1" s="11"/>
      <c r="E1" s="159"/>
      <c r="F1" s="159"/>
      <c r="G1" s="11"/>
      <c r="H1" s="43" t="s">
        <v>69</v>
      </c>
      <c r="I1" s="159"/>
      <c r="J1" s="159"/>
      <c r="K1" s="159"/>
      <c r="L1" s="159"/>
      <c r="M1" s="159"/>
      <c r="N1" s="159"/>
      <c r="O1" s="159"/>
      <c r="P1" s="159"/>
      <c r="Q1" s="181"/>
      <c r="R1" s="159"/>
      <c r="S1" s="159"/>
      <c r="T1" s="159"/>
      <c r="U1" s="159"/>
      <c r="V1" s="159"/>
      <c r="W1" s="159"/>
      <c r="X1" s="159"/>
      <c r="Y1" s="159"/>
      <c r="Z1" s="159"/>
      <c r="AA1" s="159"/>
      <c r="AB1" s="159"/>
      <c r="AC1" s="159"/>
    </row>
    <row r="2" spans="1:32" s="163" customFormat="1" ht="18.75" x14ac:dyDescent="0.3">
      <c r="A2" s="17"/>
      <c r="B2" s="11"/>
      <c r="C2" s="11"/>
      <c r="D2" s="11"/>
      <c r="E2" s="160"/>
      <c r="F2" s="160"/>
      <c r="G2" s="11"/>
      <c r="H2" s="14" t="s">
        <v>10</v>
      </c>
      <c r="I2" s="159"/>
      <c r="J2" s="159"/>
      <c r="K2" s="159"/>
      <c r="L2" s="159"/>
      <c r="M2" s="159"/>
      <c r="N2" s="159"/>
      <c r="O2" s="159"/>
      <c r="P2" s="159"/>
      <c r="Q2" s="181"/>
      <c r="R2" s="159"/>
      <c r="S2" s="159"/>
      <c r="T2" s="159"/>
      <c r="U2" s="159"/>
      <c r="V2" s="159"/>
      <c r="W2" s="159"/>
      <c r="X2" s="159"/>
      <c r="Y2" s="159"/>
      <c r="Z2" s="159"/>
      <c r="AA2" s="159"/>
      <c r="AB2" s="159"/>
      <c r="AC2" s="159"/>
      <c r="AD2"/>
      <c r="AE2"/>
      <c r="AF2"/>
    </row>
    <row r="3" spans="1:32" s="163" customFormat="1" ht="18.75" x14ac:dyDescent="0.3">
      <c r="A3" s="16"/>
      <c r="B3" s="11"/>
      <c r="C3" s="11"/>
      <c r="D3" s="11"/>
      <c r="E3" s="160"/>
      <c r="F3" s="160"/>
      <c r="G3" s="11"/>
      <c r="H3" s="14" t="s">
        <v>312</v>
      </c>
      <c r="I3" s="159"/>
      <c r="J3" s="159"/>
      <c r="K3" s="159"/>
      <c r="L3" s="159"/>
      <c r="M3" s="159"/>
      <c r="N3" s="159"/>
      <c r="O3" s="159"/>
      <c r="P3" s="159"/>
      <c r="Q3" s="181"/>
      <c r="R3" s="159"/>
      <c r="S3" s="159"/>
      <c r="T3" s="159"/>
      <c r="U3" s="159"/>
      <c r="V3" s="159"/>
      <c r="W3" s="159"/>
      <c r="X3" s="159"/>
      <c r="Y3" s="159"/>
      <c r="Z3" s="159"/>
      <c r="AA3" s="159"/>
      <c r="AB3" s="159"/>
      <c r="AC3" s="159"/>
      <c r="AD3"/>
      <c r="AE3"/>
      <c r="AF3"/>
    </row>
    <row r="4" spans="1:32" s="163" customFormat="1" ht="15.75" x14ac:dyDescent="0.25">
      <c r="A4" s="16"/>
      <c r="B4" s="11"/>
      <c r="C4" s="11"/>
      <c r="D4" s="11"/>
      <c r="E4" s="11"/>
      <c r="F4" s="11"/>
      <c r="G4" s="11"/>
      <c r="H4" s="11"/>
      <c r="I4" s="159"/>
      <c r="J4" s="159"/>
      <c r="K4" s="159"/>
      <c r="L4" s="159"/>
      <c r="M4" s="159"/>
      <c r="N4" s="159"/>
      <c r="O4" s="159"/>
      <c r="P4" s="159"/>
      <c r="Q4" s="181"/>
      <c r="R4" s="159"/>
      <c r="S4" s="159"/>
      <c r="T4" s="159"/>
      <c r="U4" s="159"/>
      <c r="V4" s="159"/>
      <c r="W4" s="159"/>
      <c r="X4" s="159"/>
      <c r="Y4" s="159"/>
      <c r="Z4" s="159"/>
      <c r="AA4" s="159"/>
      <c r="AB4" s="159"/>
      <c r="AC4" s="159"/>
      <c r="AD4"/>
      <c r="AE4"/>
      <c r="AF4"/>
    </row>
    <row r="5" spans="1:32" s="163" customFormat="1" ht="15.75" x14ac:dyDescent="0.25">
      <c r="A5" s="375" t="str">
        <f>'1. паспорт местоположение'!A5:C5</f>
        <v>Год раскрытия информации: 2016 год</v>
      </c>
      <c r="B5" s="375"/>
      <c r="C5" s="375"/>
      <c r="D5" s="375"/>
      <c r="E5" s="375"/>
      <c r="F5" s="375"/>
      <c r="G5" s="375"/>
      <c r="H5" s="375"/>
      <c r="I5" s="159"/>
      <c r="J5" s="159"/>
      <c r="K5" s="159"/>
      <c r="L5" s="159"/>
      <c r="M5" s="159"/>
      <c r="N5" s="159"/>
      <c r="O5" s="159"/>
      <c r="P5" s="159"/>
      <c r="Q5" s="181"/>
      <c r="R5" s="159"/>
      <c r="S5" s="159"/>
      <c r="T5" s="159"/>
      <c r="U5" s="159"/>
      <c r="V5" s="159"/>
      <c r="W5" s="159"/>
      <c r="X5" s="159"/>
      <c r="Y5" s="159"/>
      <c r="Z5" s="159"/>
      <c r="AA5" s="159"/>
      <c r="AB5" s="159"/>
      <c r="AC5" s="159"/>
      <c r="AD5"/>
      <c r="AE5"/>
      <c r="AF5"/>
    </row>
    <row r="6" spans="1:32" s="163" customFormat="1" ht="15.75" x14ac:dyDescent="0.25">
      <c r="A6" s="16"/>
      <c r="B6" s="11"/>
      <c r="C6" s="11"/>
      <c r="D6" s="11"/>
      <c r="E6" s="11"/>
      <c r="F6" s="11"/>
      <c r="G6" s="11"/>
      <c r="H6" s="11"/>
      <c r="I6" s="159"/>
      <c r="J6" s="159"/>
      <c r="K6" s="159"/>
      <c r="L6" s="159"/>
      <c r="M6" s="159"/>
      <c r="N6" s="159"/>
      <c r="O6" s="159"/>
      <c r="P6" s="159"/>
      <c r="Q6" s="181"/>
      <c r="R6" s="159"/>
      <c r="S6" s="159"/>
      <c r="T6" s="159"/>
      <c r="U6" s="159"/>
      <c r="V6" s="159"/>
      <c r="W6" s="159"/>
      <c r="X6" s="159"/>
      <c r="Y6" s="159"/>
      <c r="Z6" s="159"/>
      <c r="AA6" s="159"/>
      <c r="AB6" s="159"/>
      <c r="AC6" s="159"/>
      <c r="AD6"/>
      <c r="AE6"/>
      <c r="AF6"/>
    </row>
    <row r="7" spans="1:32" s="163" customFormat="1" ht="18.75" x14ac:dyDescent="0.25">
      <c r="A7" s="323" t="str">
        <f>'1. паспорт местоположение'!A7:C7</f>
        <v xml:space="preserve">Паспорт инвестиционного проекта </v>
      </c>
      <c r="B7" s="323"/>
      <c r="C7" s="323"/>
      <c r="D7" s="323"/>
      <c r="E7" s="323"/>
      <c r="F7" s="323"/>
      <c r="G7" s="323"/>
      <c r="H7" s="323"/>
      <c r="I7" s="159"/>
      <c r="J7" s="159"/>
      <c r="K7" s="159"/>
      <c r="L7" s="159"/>
      <c r="M7" s="159"/>
      <c r="N7" s="159"/>
      <c r="O7" s="159"/>
      <c r="P7" s="159"/>
      <c r="Q7" s="181"/>
      <c r="R7" s="159"/>
      <c r="S7" s="159"/>
      <c r="T7" s="159"/>
      <c r="U7" s="159"/>
      <c r="V7" s="159"/>
      <c r="W7" s="159"/>
      <c r="X7" s="159"/>
      <c r="Y7" s="159"/>
      <c r="Z7" s="159"/>
      <c r="AA7" s="159"/>
      <c r="AB7" s="159"/>
      <c r="AC7" s="159"/>
      <c r="AD7"/>
      <c r="AE7"/>
      <c r="AF7"/>
    </row>
    <row r="8" spans="1:32" s="163" customFormat="1" ht="18.75" x14ac:dyDescent="0.25">
      <c r="A8" s="276"/>
      <c r="B8" s="276"/>
      <c r="C8" s="276"/>
      <c r="D8" s="276"/>
      <c r="E8" s="276"/>
      <c r="F8" s="276"/>
      <c r="G8" s="276"/>
      <c r="H8" s="276"/>
      <c r="I8" s="159"/>
      <c r="J8" s="159"/>
      <c r="K8" s="159"/>
      <c r="L8" s="159"/>
      <c r="M8" s="159"/>
      <c r="N8" s="159"/>
      <c r="O8" s="159"/>
      <c r="P8" s="159"/>
      <c r="Q8" s="181"/>
      <c r="R8" s="159"/>
      <c r="S8" s="159"/>
      <c r="T8" s="159"/>
      <c r="U8" s="159"/>
      <c r="V8" s="159"/>
      <c r="W8" s="159"/>
      <c r="X8" s="159"/>
      <c r="Y8" s="159"/>
      <c r="Z8" s="159"/>
      <c r="AA8" s="159"/>
      <c r="AB8" s="159"/>
      <c r="AC8" s="159"/>
      <c r="AD8"/>
      <c r="AE8"/>
      <c r="AF8"/>
    </row>
    <row r="9" spans="1:32" s="163" customFormat="1" ht="18.75" x14ac:dyDescent="0.25">
      <c r="A9" s="376" t="str">
        <f>'1. паспорт местоположение'!A9:C9</f>
        <v xml:space="preserve">                         АО "Янтарьэнерго"                         </v>
      </c>
      <c r="B9" s="376"/>
      <c r="C9" s="376"/>
      <c r="D9" s="376"/>
      <c r="E9" s="376"/>
      <c r="F9" s="376"/>
      <c r="G9" s="376"/>
      <c r="H9" s="376"/>
      <c r="I9" s="159"/>
      <c r="J9" s="159"/>
      <c r="K9" s="159"/>
      <c r="L9" s="159"/>
      <c r="M9" s="159"/>
      <c r="N9" s="159"/>
      <c r="O9" s="159"/>
      <c r="P9" s="159"/>
      <c r="Q9" s="181"/>
      <c r="R9" s="159"/>
      <c r="S9" s="159"/>
      <c r="T9" s="159"/>
      <c r="U9" s="159"/>
      <c r="V9" s="159"/>
      <c r="W9" s="159"/>
      <c r="X9" s="159"/>
      <c r="Y9" s="159"/>
      <c r="Z9" s="159"/>
      <c r="AA9" s="159"/>
      <c r="AB9" s="159"/>
      <c r="AC9" s="159"/>
      <c r="AD9"/>
      <c r="AE9"/>
      <c r="AF9"/>
    </row>
    <row r="10" spans="1:32" ht="15.75" x14ac:dyDescent="0.25">
      <c r="A10" s="320" t="s">
        <v>8</v>
      </c>
      <c r="B10" s="320"/>
      <c r="C10" s="320"/>
      <c r="D10" s="320"/>
      <c r="E10" s="320"/>
      <c r="F10" s="320"/>
      <c r="G10" s="320"/>
      <c r="H10" s="320"/>
    </row>
    <row r="11" spans="1:32" s="163" customFormat="1" ht="18.75" x14ac:dyDescent="0.25">
      <c r="A11" s="276"/>
      <c r="B11" s="276"/>
      <c r="C11" s="276"/>
      <c r="D11" s="276"/>
      <c r="E11" s="276"/>
      <c r="F11" s="276"/>
      <c r="G11" s="276"/>
      <c r="H11" s="276"/>
      <c r="I11" s="159"/>
      <c r="J11" s="159"/>
      <c r="K11" s="159"/>
      <c r="L11" s="159"/>
      <c r="M11" s="159"/>
      <c r="N11" s="159"/>
      <c r="O11" s="159"/>
      <c r="P11" s="159"/>
      <c r="Q11" s="159"/>
      <c r="R11" s="159"/>
      <c r="S11" s="159"/>
      <c r="T11" s="159"/>
      <c r="U11" s="159"/>
      <c r="V11" s="159"/>
      <c r="W11" s="159"/>
      <c r="X11" s="159"/>
      <c r="Y11" s="159"/>
      <c r="Z11" s="159"/>
      <c r="AA11" s="159"/>
      <c r="AB11" s="159"/>
      <c r="AC11" s="159"/>
      <c r="AD11"/>
      <c r="AE11"/>
      <c r="AF11"/>
    </row>
    <row r="12" spans="1:32" s="163" customFormat="1" ht="18.75" x14ac:dyDescent="0.25">
      <c r="A12" s="376" t="str">
        <f>'1. паспорт местоположение'!A12:C12</f>
        <v>F_2633</v>
      </c>
      <c r="B12" s="376"/>
      <c r="C12" s="376"/>
      <c r="D12" s="376"/>
      <c r="E12" s="376"/>
      <c r="F12" s="376"/>
      <c r="G12" s="376"/>
      <c r="H12" s="376"/>
      <c r="I12" s="159"/>
      <c r="J12" s="159"/>
      <c r="K12" s="159"/>
      <c r="L12" s="159"/>
      <c r="M12" s="159"/>
      <c r="N12" s="159"/>
      <c r="O12" s="159"/>
      <c r="P12" s="159"/>
      <c r="Q12" s="183"/>
      <c r="R12" s="159"/>
      <c r="S12" s="159"/>
      <c r="T12" s="159"/>
      <c r="U12" s="159"/>
      <c r="V12" s="159"/>
      <c r="W12" s="159"/>
      <c r="X12" s="159"/>
      <c r="Y12" s="159"/>
      <c r="Z12" s="159"/>
      <c r="AA12" s="159"/>
      <c r="AB12" s="159"/>
      <c r="AC12" s="159"/>
      <c r="AD12"/>
      <c r="AE12"/>
      <c r="AF12"/>
    </row>
    <row r="13" spans="1:32" s="163" customFormat="1" ht="15.75" x14ac:dyDescent="0.25">
      <c r="A13" s="320" t="s">
        <v>7</v>
      </c>
      <c r="B13" s="320"/>
      <c r="C13" s="320"/>
      <c r="D13" s="320"/>
      <c r="E13" s="320"/>
      <c r="F13" s="320"/>
      <c r="G13" s="320"/>
      <c r="H13" s="320"/>
      <c r="I13" s="159"/>
      <c r="J13" s="159"/>
      <c r="K13" s="159"/>
      <c r="L13" s="159"/>
      <c r="M13" s="159"/>
      <c r="N13" s="159"/>
      <c r="O13" s="159"/>
      <c r="P13" s="159"/>
      <c r="Q13" s="183"/>
      <c r="R13" s="159"/>
      <c r="S13" s="159"/>
      <c r="T13" s="159"/>
      <c r="U13" s="159"/>
      <c r="V13" s="159"/>
      <c r="W13" s="159"/>
      <c r="X13" s="159"/>
      <c r="Y13" s="159"/>
      <c r="Z13" s="159"/>
      <c r="AA13" s="159"/>
      <c r="AB13" s="159"/>
      <c r="AC13" s="159"/>
      <c r="AD13"/>
      <c r="AE13"/>
      <c r="AF13"/>
    </row>
    <row r="14" spans="1:32" s="163" customFormat="1" ht="18.75" x14ac:dyDescent="0.25">
      <c r="A14" s="277"/>
      <c r="B14" s="277"/>
      <c r="C14" s="277"/>
      <c r="D14" s="277"/>
      <c r="E14" s="277"/>
      <c r="F14" s="277"/>
      <c r="G14" s="277"/>
      <c r="H14" s="277"/>
      <c r="I14" s="159"/>
      <c r="J14" s="159"/>
      <c r="K14" s="159"/>
      <c r="L14" s="159"/>
      <c r="M14" s="159"/>
      <c r="N14" s="159"/>
      <c r="O14" s="159"/>
      <c r="P14" s="159"/>
      <c r="Q14" s="183"/>
      <c r="R14" s="159"/>
      <c r="S14" s="159"/>
      <c r="T14" s="159"/>
      <c r="U14" s="159"/>
      <c r="V14" s="159"/>
      <c r="W14" s="159"/>
      <c r="X14" s="159"/>
      <c r="Y14" s="159"/>
      <c r="Z14" s="159"/>
      <c r="AA14" s="159"/>
      <c r="AB14" s="159"/>
      <c r="AC14" s="159"/>
      <c r="AD14"/>
      <c r="AE14"/>
      <c r="AF14"/>
    </row>
    <row r="15" spans="1:32" s="163" customFormat="1" ht="18.75" x14ac:dyDescent="0.25">
      <c r="A15" s="376" t="str">
        <f>'1. паспорт местоположение'!A15:C15</f>
        <v>Строительство ПС 110 кВ "Нивенская" и двухцепной ВЛ 110 кВ ПС О-1 "Центральная" - ПС "Нивенская"</v>
      </c>
      <c r="B15" s="376"/>
      <c r="C15" s="376"/>
      <c r="D15" s="376"/>
      <c r="E15" s="376"/>
      <c r="F15" s="376"/>
      <c r="G15" s="376"/>
      <c r="H15" s="376"/>
      <c r="I15" s="159"/>
      <c r="J15" s="159"/>
      <c r="K15" s="159"/>
      <c r="L15" s="159"/>
      <c r="M15" s="159"/>
      <c r="N15" s="159"/>
      <c r="O15" s="159"/>
      <c r="P15" s="159"/>
      <c r="Q15" s="183"/>
      <c r="R15" s="159"/>
      <c r="S15" s="159"/>
      <c r="T15" s="159"/>
      <c r="U15" s="159"/>
      <c r="V15" s="159"/>
      <c r="W15" s="159"/>
      <c r="X15" s="159"/>
      <c r="Y15" s="159"/>
      <c r="Z15" s="159"/>
      <c r="AA15" s="159"/>
      <c r="AB15" s="159"/>
      <c r="AC15" s="159"/>
      <c r="AD15"/>
      <c r="AE15"/>
      <c r="AF15"/>
    </row>
    <row r="16" spans="1:32" s="163" customFormat="1" ht="15.75" x14ac:dyDescent="0.25">
      <c r="A16" s="320" t="s">
        <v>6</v>
      </c>
      <c r="B16" s="320"/>
      <c r="C16" s="320"/>
      <c r="D16" s="320"/>
      <c r="E16" s="320"/>
      <c r="F16" s="320"/>
      <c r="G16" s="320"/>
      <c r="H16" s="320"/>
      <c r="I16" s="159"/>
      <c r="J16" s="159"/>
      <c r="K16" s="159"/>
      <c r="L16" s="159"/>
      <c r="M16" s="159"/>
      <c r="N16" s="159"/>
      <c r="O16" s="159"/>
      <c r="P16" s="159"/>
      <c r="Q16" s="183"/>
      <c r="R16" s="159"/>
      <c r="S16" s="159"/>
      <c r="T16" s="159"/>
      <c r="U16" s="159"/>
      <c r="V16" s="159"/>
      <c r="W16" s="159"/>
      <c r="X16" s="159"/>
      <c r="Y16" s="159"/>
      <c r="Z16" s="159"/>
      <c r="AA16" s="159"/>
      <c r="AB16" s="159"/>
      <c r="AC16" s="159"/>
      <c r="AD16"/>
      <c r="AE16"/>
      <c r="AF16"/>
    </row>
    <row r="17" spans="1:32" s="163" customFormat="1" ht="18.75" x14ac:dyDescent="0.25">
      <c r="A17" s="278"/>
      <c r="B17" s="278"/>
      <c r="C17" s="278"/>
      <c r="D17" s="278"/>
      <c r="E17" s="278"/>
      <c r="F17" s="278"/>
      <c r="G17" s="278"/>
      <c r="H17" s="278"/>
      <c r="I17" s="159"/>
      <c r="J17" s="159"/>
      <c r="K17" s="159"/>
      <c r="L17" s="159"/>
      <c r="M17" s="159"/>
      <c r="N17" s="159"/>
      <c r="O17" s="159"/>
      <c r="P17" s="159"/>
      <c r="Q17" s="184"/>
      <c r="R17" s="159"/>
      <c r="S17" s="159"/>
      <c r="T17" s="159"/>
      <c r="U17" s="159"/>
      <c r="V17" s="159"/>
      <c r="W17" s="159"/>
      <c r="X17" s="159"/>
      <c r="Y17" s="159"/>
      <c r="Z17" s="159"/>
      <c r="AA17" s="159"/>
      <c r="AB17" s="159"/>
      <c r="AC17" s="159"/>
      <c r="AD17"/>
      <c r="AE17"/>
      <c r="AF17"/>
    </row>
    <row r="18" spans="1:32" s="163" customFormat="1" ht="18.75" x14ac:dyDescent="0.25">
      <c r="A18" s="322" t="s">
        <v>436</v>
      </c>
      <c r="B18" s="322"/>
      <c r="C18" s="322"/>
      <c r="D18" s="322"/>
      <c r="E18" s="322"/>
      <c r="F18" s="322"/>
      <c r="G18" s="322"/>
      <c r="H18" s="322"/>
      <c r="I18" s="159"/>
      <c r="J18" s="159"/>
      <c r="K18" s="159"/>
      <c r="L18" s="159"/>
      <c r="M18" s="159"/>
      <c r="N18" s="159"/>
      <c r="O18" s="159"/>
      <c r="P18" s="159"/>
      <c r="Q18" s="183"/>
      <c r="R18" s="159"/>
      <c r="S18" s="159"/>
      <c r="T18" s="159"/>
      <c r="U18" s="159"/>
      <c r="V18" s="159"/>
      <c r="W18" s="159"/>
      <c r="X18" s="159"/>
      <c r="Y18" s="159"/>
      <c r="Z18" s="159"/>
      <c r="AA18" s="159"/>
      <c r="AB18" s="159"/>
      <c r="AC18" s="159"/>
      <c r="AD18"/>
      <c r="AE18"/>
      <c r="AF18"/>
    </row>
    <row r="19" spans="1:32" s="163" customFormat="1" ht="18.75" x14ac:dyDescent="0.25">
      <c r="A19" s="275"/>
      <c r="B19" s="275"/>
      <c r="C19" s="275"/>
      <c r="D19" s="275"/>
      <c r="E19" s="275"/>
      <c r="F19" s="275"/>
      <c r="G19" s="275"/>
      <c r="H19" s="275"/>
      <c r="I19" s="159"/>
      <c r="J19" s="159"/>
      <c r="K19" s="159"/>
      <c r="L19" s="159"/>
      <c r="M19" s="159"/>
      <c r="N19" s="159"/>
      <c r="O19" s="159"/>
      <c r="P19" s="159"/>
      <c r="Q19" s="183"/>
      <c r="R19" s="159"/>
      <c r="S19" s="159"/>
      <c r="T19" s="159"/>
      <c r="U19" s="159"/>
      <c r="V19" s="159"/>
      <c r="W19" s="159"/>
      <c r="X19" s="159"/>
      <c r="Y19" s="159"/>
      <c r="Z19" s="159"/>
      <c r="AA19" s="159"/>
      <c r="AB19" s="159"/>
      <c r="AC19" s="159"/>
      <c r="AD19"/>
      <c r="AE19"/>
      <c r="AF19"/>
    </row>
    <row r="20" spans="1:32" s="163" customFormat="1" ht="18.75" x14ac:dyDescent="0.25">
      <c r="A20" s="275"/>
      <c r="B20" s="275"/>
      <c r="C20" s="275"/>
      <c r="D20" s="275"/>
      <c r="E20" s="275"/>
      <c r="F20" s="275"/>
      <c r="G20" s="275"/>
      <c r="H20" s="275"/>
      <c r="I20" s="159"/>
      <c r="J20" s="159"/>
      <c r="K20" s="159"/>
      <c r="L20" s="159"/>
      <c r="M20" s="159"/>
      <c r="N20" s="159"/>
      <c r="O20" s="159"/>
      <c r="P20" s="159"/>
      <c r="Q20" s="183"/>
      <c r="R20" s="159"/>
      <c r="S20" s="159"/>
      <c r="T20" s="159"/>
      <c r="U20" s="159"/>
      <c r="V20" s="159"/>
      <c r="W20" s="159"/>
      <c r="X20" s="159"/>
      <c r="Y20" s="159"/>
      <c r="Z20" s="159"/>
      <c r="AA20" s="159"/>
      <c r="AB20" s="159"/>
      <c r="AC20" s="159"/>
      <c r="AD20"/>
      <c r="AE20"/>
      <c r="AF20"/>
    </row>
    <row r="21" spans="1:32" s="163" customFormat="1" ht="18.75" x14ac:dyDescent="0.25">
      <c r="A21" s="275"/>
      <c r="B21" s="275"/>
      <c r="C21" s="275"/>
      <c r="D21" s="275"/>
      <c r="E21" s="275"/>
      <c r="F21" s="275"/>
      <c r="G21" s="275"/>
      <c r="H21" s="275"/>
      <c r="I21" s="159"/>
      <c r="J21" s="159"/>
      <c r="K21" s="159"/>
      <c r="L21" s="159"/>
      <c r="M21" s="159"/>
      <c r="N21" s="159"/>
      <c r="O21" s="159"/>
      <c r="P21" s="159"/>
      <c r="Q21" s="183"/>
      <c r="R21" s="159"/>
      <c r="S21" s="159"/>
      <c r="T21" s="159"/>
      <c r="U21" s="159"/>
      <c r="V21" s="159"/>
      <c r="W21" s="159"/>
      <c r="X21" s="159"/>
      <c r="Y21" s="159"/>
      <c r="Z21" s="159"/>
      <c r="AA21" s="159"/>
      <c r="AB21" s="159"/>
      <c r="AC21" s="159"/>
      <c r="AD21"/>
      <c r="AE21"/>
      <c r="AF21"/>
    </row>
    <row r="22" spans="1:32" s="163" customFormat="1" ht="18.75" x14ac:dyDescent="0.25">
      <c r="A22" s="275"/>
      <c r="B22" s="275"/>
      <c r="C22" s="275"/>
      <c r="D22" s="275"/>
      <c r="E22" s="275"/>
      <c r="F22" s="275"/>
      <c r="G22" s="275"/>
      <c r="H22" s="275"/>
      <c r="I22" s="159"/>
      <c r="J22" s="159"/>
      <c r="K22" s="159"/>
      <c r="L22" s="159"/>
      <c r="M22" s="159"/>
      <c r="N22" s="159"/>
      <c r="O22" s="159"/>
      <c r="P22" s="159"/>
      <c r="Q22" s="183"/>
      <c r="R22" s="159"/>
      <c r="S22" s="159"/>
      <c r="T22" s="159"/>
      <c r="U22" s="159"/>
      <c r="V22" s="159"/>
      <c r="W22" s="159"/>
      <c r="X22" s="159"/>
      <c r="Y22" s="159"/>
      <c r="Z22" s="159"/>
      <c r="AA22" s="159"/>
      <c r="AB22" s="159"/>
      <c r="AC22" s="159"/>
      <c r="AD22"/>
      <c r="AE22"/>
      <c r="AF22"/>
    </row>
    <row r="23" spans="1:32" s="163" customFormat="1" ht="15.75" x14ac:dyDescent="0.25">
      <c r="A23" s="159"/>
      <c r="B23" s="159"/>
      <c r="C23" s="159"/>
      <c r="D23" s="182" t="s">
        <v>474</v>
      </c>
      <c r="E23" s="159"/>
      <c r="F23" s="159"/>
      <c r="G23" s="159"/>
      <c r="H23" s="159"/>
      <c r="I23" s="159"/>
      <c r="J23" s="159"/>
      <c r="K23" s="159"/>
      <c r="L23" s="159"/>
      <c r="M23" s="159"/>
      <c r="N23" s="159"/>
      <c r="O23" s="159"/>
      <c r="P23" s="159"/>
      <c r="Q23" s="183"/>
      <c r="R23" s="159"/>
      <c r="S23" s="159"/>
      <c r="T23" s="159"/>
      <c r="U23" s="159"/>
      <c r="V23" s="159"/>
      <c r="W23" s="159"/>
      <c r="X23" s="159"/>
      <c r="Y23" s="159"/>
      <c r="Z23" s="159"/>
      <c r="AA23" s="159"/>
      <c r="AB23" s="159"/>
      <c r="AC23" s="159"/>
      <c r="AD23"/>
      <c r="AE23"/>
      <c r="AF23"/>
    </row>
    <row r="24" spans="1:32" s="159" customFormat="1" ht="16.5" thickBot="1" x14ac:dyDescent="0.3">
      <c r="A24" s="185" t="s">
        <v>311</v>
      </c>
      <c r="B24" s="185" t="s">
        <v>1</v>
      </c>
      <c r="D24" s="186"/>
      <c r="E24" s="187"/>
      <c r="F24" s="187"/>
      <c r="G24" s="187"/>
      <c r="H24" s="187"/>
      <c r="I24"/>
      <c r="J24"/>
      <c r="K24"/>
      <c r="L24"/>
      <c r="M24"/>
      <c r="N24"/>
      <c r="O24"/>
      <c r="P24"/>
      <c r="Q24"/>
      <c r="R24"/>
      <c r="S24"/>
      <c r="T24"/>
      <c r="U24"/>
      <c r="V24"/>
      <c r="W24"/>
      <c r="X24"/>
      <c r="Y24"/>
      <c r="Z24"/>
      <c r="AA24"/>
      <c r="AB24"/>
      <c r="AC24"/>
      <c r="AD24"/>
      <c r="AE24"/>
      <c r="AF24"/>
    </row>
    <row r="25" spans="1:32" s="159" customFormat="1" ht="15.75" x14ac:dyDescent="0.25">
      <c r="A25" s="188" t="s">
        <v>472</v>
      </c>
      <c r="B25" s="189">
        <v>307267090.55000103</v>
      </c>
      <c r="I25"/>
      <c r="J25"/>
      <c r="K25"/>
      <c r="L25"/>
      <c r="M25"/>
      <c r="N25"/>
      <c r="O25"/>
      <c r="P25"/>
      <c r="Q25"/>
      <c r="R25"/>
      <c r="S25"/>
      <c r="T25"/>
      <c r="U25"/>
      <c r="V25"/>
      <c r="W25"/>
      <c r="X25"/>
      <c r="Y25"/>
      <c r="Z25"/>
      <c r="AA25"/>
      <c r="AB25"/>
      <c r="AC25"/>
      <c r="AD25"/>
      <c r="AE25"/>
      <c r="AF25"/>
    </row>
    <row r="26" spans="1:32" s="159" customFormat="1" ht="15.75" x14ac:dyDescent="0.25">
      <c r="A26" s="190" t="s">
        <v>309</v>
      </c>
      <c r="B26" s="191">
        <v>0</v>
      </c>
      <c r="I26"/>
      <c r="J26"/>
      <c r="K26"/>
      <c r="L26"/>
      <c r="M26"/>
      <c r="N26"/>
      <c r="O26"/>
      <c r="P26"/>
      <c r="Q26"/>
      <c r="R26"/>
      <c r="S26"/>
      <c r="T26"/>
      <c r="U26"/>
      <c r="V26"/>
      <c r="W26"/>
      <c r="X26"/>
      <c r="Y26"/>
      <c r="Z26"/>
      <c r="AA26"/>
      <c r="AB26"/>
      <c r="AC26"/>
      <c r="AD26"/>
      <c r="AE26"/>
      <c r="AF26"/>
    </row>
    <row r="27" spans="1:32" s="159" customFormat="1" ht="15.75" x14ac:dyDescent="0.25">
      <c r="A27" s="190" t="s">
        <v>307</v>
      </c>
      <c r="B27" s="191">
        <v>25</v>
      </c>
      <c r="D27" s="182" t="s">
        <v>310</v>
      </c>
      <c r="I27"/>
      <c r="J27"/>
      <c r="K27"/>
      <c r="L27"/>
      <c r="M27"/>
      <c r="N27"/>
      <c r="O27"/>
      <c r="P27"/>
      <c r="Q27"/>
      <c r="R27"/>
      <c r="S27"/>
      <c r="T27"/>
      <c r="U27"/>
      <c r="V27"/>
      <c r="W27"/>
      <c r="X27"/>
      <c r="Y27"/>
      <c r="Z27"/>
      <c r="AA27"/>
      <c r="AB27"/>
      <c r="AC27"/>
      <c r="AD27"/>
      <c r="AE27"/>
      <c r="AF27"/>
    </row>
    <row r="28" spans="1:32" s="159" customFormat="1" ht="16.5" thickBot="1" x14ac:dyDescent="0.3">
      <c r="A28" s="192" t="s">
        <v>305</v>
      </c>
      <c r="B28" s="193">
        <v>1</v>
      </c>
      <c r="D28" s="377" t="s">
        <v>308</v>
      </c>
      <c r="E28" s="378"/>
      <c r="F28" s="379"/>
      <c r="G28" s="282">
        <f>IF(SUM(B90:AC90)=0,"не окупается",SUM(B90:AC90))</f>
        <v>5.7798633149333698</v>
      </c>
      <c r="H28" s="283"/>
      <c r="I28"/>
      <c r="J28"/>
      <c r="K28"/>
      <c r="L28"/>
      <c r="M28"/>
      <c r="N28"/>
      <c r="O28"/>
      <c r="P28"/>
      <c r="Q28"/>
      <c r="R28"/>
      <c r="S28"/>
      <c r="T28"/>
      <c r="U28"/>
      <c r="V28"/>
      <c r="W28"/>
      <c r="X28"/>
      <c r="Y28"/>
      <c r="Z28"/>
      <c r="AA28"/>
      <c r="AB28"/>
      <c r="AC28"/>
      <c r="AD28"/>
      <c r="AE28"/>
      <c r="AF28"/>
    </row>
    <row r="29" spans="1:32" s="159" customFormat="1" ht="15.75" x14ac:dyDescent="0.25">
      <c r="A29" s="188" t="s">
        <v>304</v>
      </c>
      <c r="B29" s="189">
        <f>(2*400000+600000)/2</f>
        <v>700000</v>
      </c>
      <c r="D29" s="377" t="s">
        <v>306</v>
      </c>
      <c r="E29" s="378"/>
      <c r="F29" s="379"/>
      <c r="G29" s="282">
        <f>IF(SUM(B91:AC91)=0,"не окупается",SUM(B91:AC91))</f>
        <v>7.2011092026180412</v>
      </c>
      <c r="H29" s="283"/>
      <c r="I29"/>
      <c r="J29"/>
      <c r="K29"/>
      <c r="L29"/>
      <c r="M29"/>
      <c r="N29"/>
      <c r="O29"/>
      <c r="P29"/>
      <c r="Q29"/>
      <c r="R29"/>
      <c r="S29"/>
      <c r="T29"/>
      <c r="U29"/>
      <c r="V29"/>
      <c r="W29"/>
      <c r="X29"/>
      <c r="Y29"/>
      <c r="Z29"/>
      <c r="AA29"/>
      <c r="AB29"/>
      <c r="AC29"/>
      <c r="AD29"/>
      <c r="AE29"/>
      <c r="AF29"/>
    </row>
    <row r="30" spans="1:32" s="159" customFormat="1" ht="15.75" x14ac:dyDescent="0.25">
      <c r="A30" s="190" t="s">
        <v>473</v>
      </c>
      <c r="B30" s="191">
        <v>3</v>
      </c>
      <c r="D30" s="377" t="s">
        <v>483</v>
      </c>
      <c r="E30" s="378"/>
      <c r="F30" s="379"/>
      <c r="G30" s="284">
        <f>AC88</f>
        <v>97863547.67467773</v>
      </c>
      <c r="H30" s="285"/>
      <c r="I30"/>
      <c r="J30"/>
      <c r="K30"/>
      <c r="L30"/>
      <c r="M30"/>
      <c r="N30"/>
      <c r="O30"/>
      <c r="P30"/>
      <c r="Q30"/>
      <c r="R30"/>
      <c r="S30"/>
      <c r="T30"/>
      <c r="U30"/>
      <c r="V30"/>
      <c r="W30"/>
      <c r="X30"/>
      <c r="Y30"/>
      <c r="Z30"/>
      <c r="AA30"/>
      <c r="AB30"/>
      <c r="AC30"/>
      <c r="AD30"/>
      <c r="AE30"/>
      <c r="AF30"/>
    </row>
    <row r="31" spans="1:32" s="159" customFormat="1" ht="15.75" x14ac:dyDescent="0.25">
      <c r="A31" s="190" t="s">
        <v>303</v>
      </c>
      <c r="B31" s="191">
        <v>3</v>
      </c>
      <c r="D31" s="377" t="s">
        <v>484</v>
      </c>
      <c r="E31" s="378"/>
      <c r="F31" s="379"/>
      <c r="G31" s="286" t="str">
        <f>IF(G30&gt;0,"да","нет")</f>
        <v>да</v>
      </c>
      <c r="H31" s="287"/>
      <c r="I31"/>
      <c r="J31"/>
      <c r="K31"/>
      <c r="L31"/>
      <c r="M31"/>
      <c r="N31"/>
      <c r="O31"/>
      <c r="P31"/>
      <c r="Q31"/>
      <c r="R31"/>
      <c r="S31"/>
      <c r="T31"/>
      <c r="U31"/>
      <c r="V31"/>
      <c r="W31"/>
      <c r="X31"/>
      <c r="Y31"/>
      <c r="Z31"/>
      <c r="AA31"/>
      <c r="AB31"/>
      <c r="AC31"/>
      <c r="AD31"/>
      <c r="AE31"/>
      <c r="AF31"/>
    </row>
    <row r="32" spans="1:32" s="159" customFormat="1" ht="15.75" x14ac:dyDescent="0.25">
      <c r="A32" s="190" t="s">
        <v>282</v>
      </c>
      <c r="B32" s="191">
        <f>3*100000</f>
        <v>300000</v>
      </c>
      <c r="I32"/>
      <c r="J32"/>
      <c r="K32"/>
      <c r="L32"/>
      <c r="M32"/>
      <c r="N32"/>
      <c r="O32"/>
      <c r="P32"/>
      <c r="Q32"/>
      <c r="R32"/>
      <c r="S32"/>
      <c r="T32"/>
      <c r="U32"/>
      <c r="V32"/>
      <c r="W32"/>
      <c r="X32"/>
      <c r="Y32"/>
      <c r="Z32"/>
      <c r="AA32"/>
      <c r="AB32"/>
      <c r="AC32"/>
      <c r="AD32"/>
      <c r="AE32"/>
      <c r="AF32"/>
    </row>
    <row r="33" spans="1:32" s="159" customFormat="1" ht="15.75" x14ac:dyDescent="0.25">
      <c r="A33" s="190" t="s">
        <v>302</v>
      </c>
      <c r="B33" s="191">
        <v>1</v>
      </c>
      <c r="I33"/>
      <c r="J33"/>
      <c r="K33"/>
      <c r="L33"/>
      <c r="M33"/>
      <c r="N33"/>
      <c r="O33"/>
      <c r="P33"/>
      <c r="Q33"/>
      <c r="R33"/>
      <c r="S33"/>
      <c r="T33"/>
      <c r="U33"/>
      <c r="V33"/>
      <c r="W33"/>
      <c r="X33"/>
      <c r="Y33"/>
      <c r="Z33"/>
      <c r="AA33"/>
      <c r="AB33"/>
      <c r="AC33"/>
      <c r="AD33"/>
      <c r="AE33"/>
      <c r="AF33"/>
    </row>
    <row r="34" spans="1:32" s="159" customFormat="1" ht="15.75" x14ac:dyDescent="0.25">
      <c r="A34" s="190" t="s">
        <v>301</v>
      </c>
      <c r="B34" s="191">
        <v>1</v>
      </c>
      <c r="I34"/>
      <c r="J34"/>
      <c r="K34"/>
      <c r="L34"/>
      <c r="M34"/>
      <c r="N34"/>
      <c r="O34"/>
      <c r="P34"/>
      <c r="Q34"/>
      <c r="R34"/>
      <c r="S34"/>
      <c r="T34"/>
      <c r="U34"/>
      <c r="V34"/>
      <c r="W34"/>
      <c r="X34"/>
      <c r="Y34"/>
      <c r="Z34"/>
      <c r="AA34"/>
      <c r="AB34"/>
      <c r="AC34"/>
      <c r="AD34"/>
      <c r="AE34"/>
      <c r="AF34"/>
    </row>
    <row r="35" spans="1:32" s="159" customFormat="1" ht="15.75" x14ac:dyDescent="0.25">
      <c r="A35" s="194" t="s">
        <v>485</v>
      </c>
      <c r="B35" s="191">
        <v>2000000</v>
      </c>
      <c r="I35"/>
      <c r="J35"/>
      <c r="K35"/>
      <c r="L35"/>
      <c r="M35"/>
      <c r="N35"/>
      <c r="O35"/>
      <c r="P35"/>
      <c r="Q35"/>
      <c r="R35"/>
      <c r="S35"/>
      <c r="T35"/>
      <c r="U35"/>
      <c r="V35"/>
      <c r="W35"/>
      <c r="X35"/>
      <c r="Y35"/>
      <c r="Z35"/>
      <c r="AA35"/>
      <c r="AB35"/>
      <c r="AC35"/>
      <c r="AD35"/>
      <c r="AE35"/>
      <c r="AF35"/>
    </row>
    <row r="36" spans="1:32" s="159" customFormat="1" ht="16.5" thickBot="1" x14ac:dyDescent="0.3">
      <c r="A36" s="192" t="s">
        <v>276</v>
      </c>
      <c r="B36" s="195">
        <v>0.2</v>
      </c>
      <c r="I36"/>
      <c r="J36"/>
      <c r="K36"/>
      <c r="L36"/>
      <c r="M36"/>
      <c r="N36"/>
      <c r="O36"/>
      <c r="P36"/>
      <c r="Q36"/>
      <c r="R36"/>
      <c r="S36"/>
      <c r="T36"/>
      <c r="U36"/>
      <c r="V36"/>
      <c r="W36"/>
      <c r="X36"/>
      <c r="Y36"/>
      <c r="Z36"/>
      <c r="AA36"/>
      <c r="AB36"/>
      <c r="AC36"/>
      <c r="AD36"/>
      <c r="AE36"/>
      <c r="AF36"/>
    </row>
    <row r="37" spans="1:32" s="159" customFormat="1" ht="15.75" x14ac:dyDescent="0.25">
      <c r="A37" s="188" t="s">
        <v>474</v>
      </c>
      <c r="B37" s="189">
        <v>0</v>
      </c>
      <c r="I37"/>
      <c r="J37"/>
      <c r="K37"/>
      <c r="L37"/>
      <c r="M37"/>
      <c r="N37"/>
      <c r="O37"/>
      <c r="P37"/>
      <c r="Q37"/>
      <c r="R37"/>
      <c r="S37"/>
      <c r="T37"/>
      <c r="U37"/>
      <c r="V37"/>
      <c r="W37"/>
      <c r="X37"/>
      <c r="Y37"/>
      <c r="Z37"/>
      <c r="AA37"/>
      <c r="AB37"/>
      <c r="AC37"/>
      <c r="AD37"/>
      <c r="AE37"/>
      <c r="AF37"/>
    </row>
    <row r="38" spans="1:32" s="159" customFormat="1" ht="15.75" x14ac:dyDescent="0.25">
      <c r="A38" s="190" t="s">
        <v>300</v>
      </c>
      <c r="B38" s="191"/>
      <c r="I38"/>
      <c r="J38"/>
      <c r="K38"/>
      <c r="L38"/>
      <c r="M38"/>
      <c r="N38"/>
      <c r="O38"/>
      <c r="P38"/>
      <c r="Q38"/>
      <c r="R38"/>
      <c r="S38"/>
      <c r="T38"/>
      <c r="U38"/>
      <c r="V38"/>
      <c r="W38"/>
      <c r="X38"/>
      <c r="Y38"/>
      <c r="Z38"/>
      <c r="AA38"/>
      <c r="AB38"/>
      <c r="AC38"/>
      <c r="AD38"/>
      <c r="AE38"/>
      <c r="AF38"/>
    </row>
    <row r="39" spans="1:32" s="159" customFormat="1" ht="16.5" thickBot="1" x14ac:dyDescent="0.3">
      <c r="A39" s="194" t="s">
        <v>299</v>
      </c>
      <c r="B39" s="196"/>
      <c r="I39"/>
      <c r="J39"/>
      <c r="K39"/>
      <c r="L39"/>
      <c r="M39"/>
      <c r="N39"/>
      <c r="O39"/>
      <c r="P39"/>
      <c r="Q39"/>
      <c r="R39"/>
      <c r="S39"/>
      <c r="T39"/>
      <c r="U39"/>
      <c r="V39"/>
      <c r="W39"/>
      <c r="X39"/>
      <c r="Y39"/>
      <c r="Z39"/>
      <c r="AA39"/>
      <c r="AB39"/>
      <c r="AC39"/>
      <c r="AD39"/>
      <c r="AE39"/>
      <c r="AF39"/>
    </row>
    <row r="40" spans="1:32" s="281" customFormat="1" ht="15.75" x14ac:dyDescent="0.25">
      <c r="A40" s="197" t="s">
        <v>475</v>
      </c>
      <c r="B40" s="198">
        <v>1</v>
      </c>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c r="AE40"/>
      <c r="AF40"/>
    </row>
    <row r="41" spans="1:32" s="281" customFormat="1" ht="15.75" x14ac:dyDescent="0.25">
      <c r="A41" s="199" t="s">
        <v>298</v>
      </c>
      <c r="B41" s="200"/>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c r="AE41"/>
      <c r="AF41"/>
    </row>
    <row r="42" spans="1:32" s="281" customFormat="1" ht="15.75" x14ac:dyDescent="0.25">
      <c r="A42" s="199" t="s">
        <v>297</v>
      </c>
      <c r="B42" s="201"/>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c r="AE42"/>
      <c r="AF42"/>
    </row>
    <row r="43" spans="1:32" s="281" customFormat="1" ht="15.75" x14ac:dyDescent="0.25">
      <c r="A43" s="199" t="s">
        <v>296</v>
      </c>
      <c r="B43" s="201">
        <v>0</v>
      </c>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c r="AE43"/>
      <c r="AF43"/>
    </row>
    <row r="44" spans="1:32" s="281" customFormat="1" ht="15.75" x14ac:dyDescent="0.25">
      <c r="A44" s="199" t="s">
        <v>295</v>
      </c>
      <c r="B44" s="201">
        <v>0.20499999999999999</v>
      </c>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c r="AE44"/>
      <c r="AF44"/>
    </row>
    <row r="45" spans="1:32" s="281" customFormat="1" ht="15.75" x14ac:dyDescent="0.25">
      <c r="A45" s="199" t="s">
        <v>294</v>
      </c>
      <c r="B45" s="201">
        <f>1-B43</f>
        <v>1</v>
      </c>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c r="AE45"/>
      <c r="AF45"/>
    </row>
    <row r="46" spans="1:32" s="281" customFormat="1" ht="16.5" thickBot="1" x14ac:dyDescent="0.3">
      <c r="A46" s="202" t="s">
        <v>486</v>
      </c>
      <c r="B46" s="203">
        <f>B45*B44+B43*B42*(1-B36)</f>
        <v>0.20499999999999999</v>
      </c>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c r="AE46"/>
      <c r="AF46"/>
    </row>
    <row r="47" spans="1:32" s="281" customFormat="1" ht="15.75" x14ac:dyDescent="0.25">
      <c r="A47" s="204" t="s">
        <v>293</v>
      </c>
      <c r="B47" s="205">
        <f>B58</f>
        <v>1</v>
      </c>
      <c r="C47" s="205">
        <f t="shared" ref="C47:AA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AB58</f>
        <v>27</v>
      </c>
      <c r="AC47" s="205">
        <f>AC58</f>
        <v>28</v>
      </c>
      <c r="AD47"/>
      <c r="AE47"/>
      <c r="AF47"/>
    </row>
    <row r="48" spans="1:32" s="281" customFormat="1" ht="15.75" x14ac:dyDescent="0.25">
      <c r="A48" s="206" t="s">
        <v>292</v>
      </c>
      <c r="B48" s="207"/>
      <c r="C48" s="207"/>
      <c r="D48" s="207">
        <v>0</v>
      </c>
      <c r="E48" s="207">
        <v>5.8000000000000003E-2</v>
      </c>
      <c r="F48" s="207">
        <v>5.5E-2</v>
      </c>
      <c r="G48" s="207">
        <v>5.5E-2</v>
      </c>
      <c r="H48" s="207">
        <v>5.5E-2</v>
      </c>
      <c r="I48" s="207">
        <v>5.5E-2</v>
      </c>
      <c r="J48" s="207">
        <v>5.5E-2</v>
      </c>
      <c r="K48" s="207">
        <v>5.5E-2</v>
      </c>
      <c r="L48" s="207">
        <v>5.5E-2</v>
      </c>
      <c r="M48" s="207">
        <v>5.5E-2</v>
      </c>
      <c r="N48" s="207">
        <v>5.5E-2</v>
      </c>
      <c r="O48" s="207">
        <v>5.5E-2</v>
      </c>
      <c r="P48" s="207">
        <v>5.5E-2</v>
      </c>
      <c r="Q48" s="207">
        <v>5.5E-2</v>
      </c>
      <c r="R48" s="207">
        <v>5.5E-2</v>
      </c>
      <c r="S48" s="207">
        <v>5.5E-2</v>
      </c>
      <c r="T48" s="207">
        <v>5.5E-2</v>
      </c>
      <c r="U48" s="207">
        <v>5.5E-2</v>
      </c>
      <c r="V48" s="207">
        <v>5.5E-2</v>
      </c>
      <c r="W48" s="207">
        <v>5.5E-2</v>
      </c>
      <c r="X48" s="207">
        <v>5.5E-2</v>
      </c>
      <c r="Y48" s="207">
        <v>5.5E-2</v>
      </c>
      <c r="Z48" s="207">
        <v>5.5E-2</v>
      </c>
      <c r="AA48" s="207">
        <v>5.5E-2</v>
      </c>
      <c r="AB48" s="207">
        <v>5.5E-2</v>
      </c>
      <c r="AC48" s="207">
        <v>5.5E-2</v>
      </c>
      <c r="AD48"/>
      <c r="AE48"/>
      <c r="AF48"/>
    </row>
    <row r="49" spans="1:32" s="281" customFormat="1" ht="15.75" x14ac:dyDescent="0.25">
      <c r="A49" s="206" t="s">
        <v>291</v>
      </c>
      <c r="B49" s="207"/>
      <c r="C49" s="207"/>
      <c r="D49" s="207">
        <v>0</v>
      </c>
      <c r="E49" s="207">
        <v>5.8000000000000052E-2</v>
      </c>
      <c r="F49" s="207">
        <v>0.11619000000000002</v>
      </c>
      <c r="G49" s="207">
        <v>0.17758045</v>
      </c>
      <c r="H49" s="207">
        <v>0.24234737475000001</v>
      </c>
      <c r="I49" s="207">
        <v>0.31067648036124984</v>
      </c>
      <c r="J49" s="207">
        <v>0.38276368678111861</v>
      </c>
      <c r="K49" s="207">
        <v>0.45881568955408003</v>
      </c>
      <c r="L49" s="207">
        <v>0.53905055247955436</v>
      </c>
      <c r="M49" s="207">
        <v>0.62369833286592979</v>
      </c>
      <c r="N49" s="207">
        <v>0.71300174117355586</v>
      </c>
      <c r="O49" s="207">
        <v>0.80721683693810142</v>
      </c>
      <c r="P49" s="207">
        <v>0.90661376296969687</v>
      </c>
      <c r="Q49" s="207">
        <v>1.0114775199330301</v>
      </c>
      <c r="R49" s="207">
        <v>1.1221087835293466</v>
      </c>
      <c r="S49" s="207">
        <v>1.2388247666234604</v>
      </c>
      <c r="T49" s="207">
        <v>1.3619601287877505</v>
      </c>
      <c r="U49" s="207">
        <v>1.4918679358710767</v>
      </c>
      <c r="V49" s="207">
        <v>1.6289206723439857</v>
      </c>
      <c r="W49" s="207">
        <v>1.7735113093229047</v>
      </c>
      <c r="X49" s="207">
        <v>1.9260544313356642</v>
      </c>
      <c r="Y49" s="207">
        <v>2.0869874250591254</v>
      </c>
      <c r="Z49" s="207">
        <v>2.2567717334373771</v>
      </c>
      <c r="AA49" s="207">
        <v>2.4358941787764326</v>
      </c>
      <c r="AB49" s="207">
        <v>2.6248683586091359</v>
      </c>
      <c r="AC49" s="207">
        <v>2.8242361183326383</v>
      </c>
      <c r="AD49"/>
      <c r="AE49"/>
      <c r="AF49"/>
    </row>
    <row r="50" spans="1:32" s="281" customFormat="1" ht="16.5" thickBot="1" x14ac:dyDescent="0.3">
      <c r="A50" s="208" t="s">
        <v>476</v>
      </c>
      <c r="B50" s="209">
        <v>10187999.5</v>
      </c>
      <c r="C50" s="209">
        <v>55106173.105399996</v>
      </c>
      <c r="D50" s="209">
        <v>235599999.5</v>
      </c>
      <c r="E50" s="209">
        <v>88516483.249000609</v>
      </c>
      <c r="F50" s="209">
        <v>29672294.906879999</v>
      </c>
      <c r="G50" s="209">
        <v>32463688.575897604</v>
      </c>
      <c r="H50" s="209">
        <v>35472376.856413826</v>
      </c>
      <c r="I50" s="209">
        <v>38713818.18984475</v>
      </c>
      <c r="J50" s="209">
        <v>42204514.129962415</v>
      </c>
      <c r="K50" s="209">
        <v>45962077.323468745</v>
      </c>
      <c r="L50" s="209">
        <v>50005303.813017629</v>
      </c>
      <c r="M50" s="209">
        <v>54354249.932513408</v>
      </c>
      <c r="N50" s="209">
        <v>59030314.081119336</v>
      </c>
      <c r="O50" s="209">
        <v>64056323.680026077</v>
      </c>
      <c r="P50" s="209">
        <v>69456627.634717166</v>
      </c>
      <c r="Q50" s="209">
        <v>75039344.871318981</v>
      </c>
      <c r="R50" s="209">
        <v>79950025.355861083</v>
      </c>
      <c r="S50" s="210">
        <v>85173886.675467074</v>
      </c>
      <c r="T50" s="209">
        <v>89858450.442617759</v>
      </c>
      <c r="U50" s="209">
        <v>94800665.216961727</v>
      </c>
      <c r="V50" s="209">
        <v>100014701.80389461</v>
      </c>
      <c r="W50" s="209">
        <v>105515510.40310881</v>
      </c>
      <c r="X50" s="209">
        <v>111318863.47527978</v>
      </c>
      <c r="Y50" s="209">
        <v>117441400.96642016</v>
      </c>
      <c r="Z50" s="209">
        <v>123900678.01957326</v>
      </c>
      <c r="AA50" s="209">
        <v>130715215.31064978</v>
      </c>
      <c r="AB50" s="209">
        <v>137904552.1527355</v>
      </c>
      <c r="AC50" s="209">
        <v>145489302.52113596</v>
      </c>
      <c r="AD50"/>
      <c r="AE50"/>
      <c r="AF50"/>
    </row>
    <row r="51" spans="1:32" s="281" customFormat="1" ht="16.5" thickBot="1" x14ac:dyDescent="0.3">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c r="AE51"/>
      <c r="AF51"/>
    </row>
    <row r="52" spans="1:32" s="281" customFormat="1" ht="15.75" x14ac:dyDescent="0.25">
      <c r="A52" s="211" t="s">
        <v>290</v>
      </c>
      <c r="B52" s="205">
        <f>B58</f>
        <v>1</v>
      </c>
      <c r="C52" s="205">
        <f t="shared" ref="C52:AA52" si="1">C58</f>
        <v>2</v>
      </c>
      <c r="D52" s="205">
        <f t="shared" si="1"/>
        <v>3</v>
      </c>
      <c r="E52" s="205">
        <f t="shared" si="1"/>
        <v>4</v>
      </c>
      <c r="F52" s="205">
        <f t="shared" si="1"/>
        <v>5</v>
      </c>
      <c r="G52" s="205">
        <f t="shared" si="1"/>
        <v>6</v>
      </c>
      <c r="H52" s="205">
        <f t="shared" si="1"/>
        <v>7</v>
      </c>
      <c r="I52" s="205">
        <f t="shared" si="1"/>
        <v>8</v>
      </c>
      <c r="J52" s="205">
        <f t="shared" si="1"/>
        <v>9</v>
      </c>
      <c r="K52" s="205">
        <f t="shared" si="1"/>
        <v>10</v>
      </c>
      <c r="L52" s="205">
        <f t="shared" si="1"/>
        <v>11</v>
      </c>
      <c r="M52" s="205">
        <f t="shared" si="1"/>
        <v>12</v>
      </c>
      <c r="N52" s="205">
        <f t="shared" si="1"/>
        <v>13</v>
      </c>
      <c r="O52" s="205">
        <f t="shared" si="1"/>
        <v>14</v>
      </c>
      <c r="P52" s="205">
        <f t="shared" si="1"/>
        <v>15</v>
      </c>
      <c r="Q52" s="205">
        <f t="shared" si="1"/>
        <v>16</v>
      </c>
      <c r="R52" s="205">
        <f t="shared" si="1"/>
        <v>17</v>
      </c>
      <c r="S52" s="205">
        <f t="shared" si="1"/>
        <v>18</v>
      </c>
      <c r="T52" s="205">
        <f t="shared" si="1"/>
        <v>19</v>
      </c>
      <c r="U52" s="205">
        <f t="shared" si="1"/>
        <v>20</v>
      </c>
      <c r="V52" s="205">
        <f t="shared" si="1"/>
        <v>21</v>
      </c>
      <c r="W52" s="205">
        <f t="shared" si="1"/>
        <v>22</v>
      </c>
      <c r="X52" s="205">
        <f t="shared" si="1"/>
        <v>23</v>
      </c>
      <c r="Y52" s="205">
        <f t="shared" si="1"/>
        <v>24</v>
      </c>
      <c r="Z52" s="205">
        <f t="shared" si="1"/>
        <v>25</v>
      </c>
      <c r="AA52" s="205">
        <f t="shared" si="1"/>
        <v>26</v>
      </c>
      <c r="AB52" s="205">
        <f>AB58</f>
        <v>27</v>
      </c>
      <c r="AC52" s="205">
        <f>AC58</f>
        <v>28</v>
      </c>
      <c r="AD52"/>
      <c r="AE52"/>
      <c r="AF52"/>
    </row>
    <row r="53" spans="1:32" s="281" customFormat="1" ht="15.75" x14ac:dyDescent="0.25">
      <c r="A53" s="206" t="s">
        <v>289</v>
      </c>
      <c r="B53" s="212">
        <v>0</v>
      </c>
      <c r="C53" s="212">
        <f t="shared" ref="C53:AA53" si="2">B53+B54-B55</f>
        <v>0</v>
      </c>
      <c r="D53" s="212">
        <f t="shared" si="2"/>
        <v>0</v>
      </c>
      <c r="E53" s="212">
        <f t="shared" si="2"/>
        <v>0</v>
      </c>
      <c r="F53" s="212">
        <f t="shared" si="2"/>
        <v>0</v>
      </c>
      <c r="G53" s="212">
        <f t="shared" si="2"/>
        <v>0</v>
      </c>
      <c r="H53" s="212">
        <f t="shared" si="2"/>
        <v>0</v>
      </c>
      <c r="I53" s="212">
        <f t="shared" si="2"/>
        <v>0</v>
      </c>
      <c r="J53" s="212">
        <f t="shared" si="2"/>
        <v>0</v>
      </c>
      <c r="K53" s="212">
        <f t="shared" si="2"/>
        <v>0</v>
      </c>
      <c r="L53" s="212">
        <f t="shared" si="2"/>
        <v>0</v>
      </c>
      <c r="M53" s="212">
        <f t="shared" si="2"/>
        <v>0</v>
      </c>
      <c r="N53" s="212">
        <f t="shared" si="2"/>
        <v>0</v>
      </c>
      <c r="O53" s="212">
        <f t="shared" si="2"/>
        <v>0</v>
      </c>
      <c r="P53" s="212">
        <f t="shared" si="2"/>
        <v>0</v>
      </c>
      <c r="Q53" s="212">
        <f t="shared" si="2"/>
        <v>0</v>
      </c>
      <c r="R53" s="212">
        <f t="shared" si="2"/>
        <v>0</v>
      </c>
      <c r="S53" s="212">
        <f t="shared" si="2"/>
        <v>0</v>
      </c>
      <c r="T53" s="212">
        <f t="shared" si="2"/>
        <v>0</v>
      </c>
      <c r="U53" s="212">
        <f t="shared" si="2"/>
        <v>0</v>
      </c>
      <c r="V53" s="212">
        <f t="shared" si="2"/>
        <v>0</v>
      </c>
      <c r="W53" s="212">
        <f t="shared" si="2"/>
        <v>0</v>
      </c>
      <c r="X53" s="212">
        <f t="shared" si="2"/>
        <v>0</v>
      </c>
      <c r="Y53" s="212">
        <f t="shared" si="2"/>
        <v>0</v>
      </c>
      <c r="Z53" s="212">
        <f t="shared" si="2"/>
        <v>0</v>
      </c>
      <c r="AA53" s="212">
        <f t="shared" si="2"/>
        <v>0</v>
      </c>
      <c r="AB53" s="212">
        <f>AA53+AA54-AA55</f>
        <v>0</v>
      </c>
      <c r="AC53" s="212">
        <f>AB53+AB54-AB55</f>
        <v>0</v>
      </c>
      <c r="AD53"/>
      <c r="AE53"/>
      <c r="AF53"/>
    </row>
    <row r="54" spans="1:32" s="281" customFormat="1" ht="15.75" x14ac:dyDescent="0.25">
      <c r="A54" s="206" t="s">
        <v>288</v>
      </c>
      <c r="B54" s="212">
        <f>B25*B28*B43*1.18</f>
        <v>0</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c r="AE54"/>
      <c r="AF54"/>
    </row>
    <row r="55" spans="1:32" s="281" customFormat="1" ht="15.75" x14ac:dyDescent="0.25">
      <c r="A55" s="206" t="s">
        <v>287</v>
      </c>
      <c r="B55" s="212">
        <f>$B$54/$B$40</f>
        <v>0</v>
      </c>
      <c r="C55" s="212">
        <f t="shared" ref="C55:AA55" si="3">IF(ROUND(C53,1)=0,0,B55+C54/$B$40)</f>
        <v>0</v>
      </c>
      <c r="D55" s="212">
        <f t="shared" si="3"/>
        <v>0</v>
      </c>
      <c r="E55" s="212">
        <f t="shared" si="3"/>
        <v>0</v>
      </c>
      <c r="F55" s="212">
        <f t="shared" si="3"/>
        <v>0</v>
      </c>
      <c r="G55" s="212">
        <f t="shared" si="3"/>
        <v>0</v>
      </c>
      <c r="H55" s="212">
        <f t="shared" si="3"/>
        <v>0</v>
      </c>
      <c r="I55" s="212">
        <f t="shared" si="3"/>
        <v>0</v>
      </c>
      <c r="J55" s="212">
        <f t="shared" si="3"/>
        <v>0</v>
      </c>
      <c r="K55" s="212">
        <f t="shared" si="3"/>
        <v>0</v>
      </c>
      <c r="L55" s="212">
        <f t="shared" si="3"/>
        <v>0</v>
      </c>
      <c r="M55" s="212">
        <f t="shared" si="3"/>
        <v>0</v>
      </c>
      <c r="N55" s="212">
        <f t="shared" si="3"/>
        <v>0</v>
      </c>
      <c r="O55" s="212">
        <f t="shared" si="3"/>
        <v>0</v>
      </c>
      <c r="P55" s="212">
        <f t="shared" si="3"/>
        <v>0</v>
      </c>
      <c r="Q55" s="212">
        <f t="shared" si="3"/>
        <v>0</v>
      </c>
      <c r="R55" s="212">
        <f t="shared" si="3"/>
        <v>0</v>
      </c>
      <c r="S55" s="212">
        <f t="shared" si="3"/>
        <v>0</v>
      </c>
      <c r="T55" s="212">
        <f t="shared" si="3"/>
        <v>0</v>
      </c>
      <c r="U55" s="212">
        <f t="shared" si="3"/>
        <v>0</v>
      </c>
      <c r="V55" s="212">
        <f t="shared" si="3"/>
        <v>0</v>
      </c>
      <c r="W55" s="212">
        <f t="shared" si="3"/>
        <v>0</v>
      </c>
      <c r="X55" s="212">
        <f t="shared" si="3"/>
        <v>0</v>
      </c>
      <c r="Y55" s="212">
        <f t="shared" si="3"/>
        <v>0</v>
      </c>
      <c r="Z55" s="212">
        <f t="shared" si="3"/>
        <v>0</v>
      </c>
      <c r="AA55" s="212">
        <f t="shared" si="3"/>
        <v>0</v>
      </c>
      <c r="AB55" s="212">
        <f>IF(ROUND(AB53,1)=0,0,AA55+AB54/$B$40)</f>
        <v>0</v>
      </c>
      <c r="AC55" s="212">
        <f>IF(ROUND(AC53,1)=0,0,AB55+AC54/$B$40)</f>
        <v>0</v>
      </c>
      <c r="AD55"/>
      <c r="AE55"/>
      <c r="AF55"/>
    </row>
    <row r="56" spans="1:32" s="164" customFormat="1" ht="16.5" thickBot="1" x14ac:dyDescent="0.3">
      <c r="A56" s="208" t="s">
        <v>286</v>
      </c>
      <c r="B56" s="209">
        <f t="shared" ref="B56:AA56" si="4">AVERAGE(SUM(B53:B54),(SUM(B53:B54)-B55))*$B$42</f>
        <v>0</v>
      </c>
      <c r="C56" s="209">
        <f t="shared" si="4"/>
        <v>0</v>
      </c>
      <c r="D56" s="209">
        <f t="shared" si="4"/>
        <v>0</v>
      </c>
      <c r="E56" s="209">
        <f t="shared" si="4"/>
        <v>0</v>
      </c>
      <c r="F56" s="209">
        <f t="shared" si="4"/>
        <v>0</v>
      </c>
      <c r="G56" s="209">
        <f t="shared" si="4"/>
        <v>0</v>
      </c>
      <c r="H56" s="209">
        <f t="shared" si="4"/>
        <v>0</v>
      </c>
      <c r="I56" s="209">
        <f t="shared" si="4"/>
        <v>0</v>
      </c>
      <c r="J56" s="209">
        <f t="shared" si="4"/>
        <v>0</v>
      </c>
      <c r="K56" s="209">
        <f t="shared" si="4"/>
        <v>0</v>
      </c>
      <c r="L56" s="209">
        <f t="shared" si="4"/>
        <v>0</v>
      </c>
      <c r="M56" s="209">
        <f t="shared" si="4"/>
        <v>0</v>
      </c>
      <c r="N56" s="209">
        <f t="shared" si="4"/>
        <v>0</v>
      </c>
      <c r="O56" s="209">
        <f t="shared" si="4"/>
        <v>0</v>
      </c>
      <c r="P56" s="209">
        <f t="shared" si="4"/>
        <v>0</v>
      </c>
      <c r="Q56" s="209">
        <f t="shared" si="4"/>
        <v>0</v>
      </c>
      <c r="R56" s="209">
        <f t="shared" si="4"/>
        <v>0</v>
      </c>
      <c r="S56" s="209">
        <f t="shared" si="4"/>
        <v>0</v>
      </c>
      <c r="T56" s="209">
        <f t="shared" si="4"/>
        <v>0</v>
      </c>
      <c r="U56" s="209">
        <f t="shared" si="4"/>
        <v>0</v>
      </c>
      <c r="V56" s="209">
        <f t="shared" si="4"/>
        <v>0</v>
      </c>
      <c r="W56" s="209">
        <f t="shared" si="4"/>
        <v>0</v>
      </c>
      <c r="X56" s="209">
        <f t="shared" si="4"/>
        <v>0</v>
      </c>
      <c r="Y56" s="209">
        <f t="shared" si="4"/>
        <v>0</v>
      </c>
      <c r="Z56" s="209">
        <f t="shared" si="4"/>
        <v>0</v>
      </c>
      <c r="AA56" s="209">
        <f t="shared" si="4"/>
        <v>0</v>
      </c>
      <c r="AB56" s="209">
        <f>AVERAGE(SUM(AB53:AB54),(SUM(AB53:AB54)-AB55))*$B$42</f>
        <v>0</v>
      </c>
      <c r="AC56" s="209">
        <f>AVERAGE(SUM(AC53:AC54),(SUM(AC53:AC54)-AC55))*$B$42</f>
        <v>0</v>
      </c>
      <c r="AD56" s="281"/>
      <c r="AE56" s="281"/>
      <c r="AF56"/>
    </row>
    <row r="57" spans="1:32" s="164" customFormat="1" ht="16.5" thickBot="1" x14ac:dyDescent="0.3">
      <c r="A57" s="213"/>
      <c r="B57" s="214"/>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281"/>
      <c r="AE57" s="281"/>
      <c r="AF57"/>
    </row>
    <row r="58" spans="1:32" s="164" customFormat="1" ht="15.75" x14ac:dyDescent="0.25">
      <c r="A58" s="211" t="s">
        <v>477</v>
      </c>
      <c r="B58" s="205">
        <v>1</v>
      </c>
      <c r="C58" s="205">
        <f t="shared" ref="C58:AA58" si="5">B58+1</f>
        <v>2</v>
      </c>
      <c r="D58" s="205">
        <f t="shared" si="5"/>
        <v>3</v>
      </c>
      <c r="E58" s="205">
        <f t="shared" si="5"/>
        <v>4</v>
      </c>
      <c r="F58" s="205">
        <f t="shared" si="5"/>
        <v>5</v>
      </c>
      <c r="G58" s="205">
        <f t="shared" si="5"/>
        <v>6</v>
      </c>
      <c r="H58" s="205">
        <f t="shared" si="5"/>
        <v>7</v>
      </c>
      <c r="I58" s="205">
        <f t="shared" si="5"/>
        <v>8</v>
      </c>
      <c r="J58" s="205">
        <f t="shared" si="5"/>
        <v>9</v>
      </c>
      <c r="K58" s="205">
        <f t="shared" si="5"/>
        <v>10</v>
      </c>
      <c r="L58" s="205">
        <f t="shared" si="5"/>
        <v>11</v>
      </c>
      <c r="M58" s="205">
        <f t="shared" si="5"/>
        <v>12</v>
      </c>
      <c r="N58" s="205">
        <f t="shared" si="5"/>
        <v>13</v>
      </c>
      <c r="O58" s="205">
        <f t="shared" si="5"/>
        <v>14</v>
      </c>
      <c r="P58" s="205">
        <f t="shared" si="5"/>
        <v>15</v>
      </c>
      <c r="Q58" s="205">
        <f t="shared" si="5"/>
        <v>16</v>
      </c>
      <c r="R58" s="205">
        <f t="shared" si="5"/>
        <v>17</v>
      </c>
      <c r="S58" s="205">
        <f t="shared" si="5"/>
        <v>18</v>
      </c>
      <c r="T58" s="205">
        <f t="shared" si="5"/>
        <v>19</v>
      </c>
      <c r="U58" s="205">
        <f t="shared" si="5"/>
        <v>20</v>
      </c>
      <c r="V58" s="205">
        <f t="shared" si="5"/>
        <v>21</v>
      </c>
      <c r="W58" s="205">
        <f t="shared" si="5"/>
        <v>22</v>
      </c>
      <c r="X58" s="205">
        <f t="shared" si="5"/>
        <v>23</v>
      </c>
      <c r="Y58" s="205">
        <f t="shared" si="5"/>
        <v>24</v>
      </c>
      <c r="Z58" s="205">
        <f t="shared" si="5"/>
        <v>25</v>
      </c>
      <c r="AA58" s="205">
        <f t="shared" si="5"/>
        <v>26</v>
      </c>
      <c r="AB58" s="205">
        <f>AA58+1</f>
        <v>27</v>
      </c>
      <c r="AC58" s="205">
        <f>AB58+1</f>
        <v>28</v>
      </c>
      <c r="AD58" s="281"/>
      <c r="AE58" s="281"/>
      <c r="AF58"/>
    </row>
    <row r="59" spans="1:32" s="164" customFormat="1" x14ac:dyDescent="0.25">
      <c r="A59" s="215" t="s">
        <v>285</v>
      </c>
      <c r="B59" s="216">
        <f t="shared" ref="B59:AA59" si="6">B50*$B$28</f>
        <v>10187999.5</v>
      </c>
      <c r="C59" s="216">
        <f t="shared" si="6"/>
        <v>55106173.105399996</v>
      </c>
      <c r="D59" s="216">
        <f>D50*$B$28</f>
        <v>235599999.5</v>
      </c>
      <c r="E59" s="216">
        <f t="shared" si="6"/>
        <v>88516483.249000609</v>
      </c>
      <c r="F59" s="216">
        <f t="shared" si="6"/>
        <v>29672294.906879999</v>
      </c>
      <c r="G59" s="216">
        <f t="shared" si="6"/>
        <v>32463688.575897604</v>
      </c>
      <c r="H59" s="216">
        <f t="shared" si="6"/>
        <v>35472376.856413826</v>
      </c>
      <c r="I59" s="216">
        <f t="shared" si="6"/>
        <v>38713818.18984475</v>
      </c>
      <c r="J59" s="216">
        <f t="shared" si="6"/>
        <v>42204514.129962415</v>
      </c>
      <c r="K59" s="216">
        <f t="shared" si="6"/>
        <v>45962077.323468745</v>
      </c>
      <c r="L59" s="216">
        <f t="shared" si="6"/>
        <v>50005303.813017629</v>
      </c>
      <c r="M59" s="216">
        <f t="shared" si="6"/>
        <v>54354249.932513408</v>
      </c>
      <c r="N59" s="216">
        <f t="shared" si="6"/>
        <v>59030314.081119336</v>
      </c>
      <c r="O59" s="216">
        <f t="shared" si="6"/>
        <v>64056323.680026077</v>
      </c>
      <c r="P59" s="216">
        <f t="shared" si="6"/>
        <v>69456627.634717166</v>
      </c>
      <c r="Q59" s="216">
        <f t="shared" si="6"/>
        <v>75039344.871318981</v>
      </c>
      <c r="R59" s="216">
        <f t="shared" si="6"/>
        <v>79950025.355861083</v>
      </c>
      <c r="S59" s="216">
        <f t="shared" si="6"/>
        <v>85173886.675467074</v>
      </c>
      <c r="T59" s="216">
        <f t="shared" si="6"/>
        <v>89858450.442617759</v>
      </c>
      <c r="U59" s="216">
        <f t="shared" si="6"/>
        <v>94800665.216961727</v>
      </c>
      <c r="V59" s="216">
        <f t="shared" si="6"/>
        <v>100014701.80389461</v>
      </c>
      <c r="W59" s="216">
        <f t="shared" si="6"/>
        <v>105515510.40310881</v>
      </c>
      <c r="X59" s="216">
        <f t="shared" si="6"/>
        <v>111318863.47527978</v>
      </c>
      <c r="Y59" s="216">
        <f t="shared" si="6"/>
        <v>117441400.96642016</v>
      </c>
      <c r="Z59" s="216">
        <f t="shared" si="6"/>
        <v>123900678.01957326</v>
      </c>
      <c r="AA59" s="216">
        <f t="shared" si="6"/>
        <v>130715215.31064978</v>
      </c>
      <c r="AB59" s="216">
        <f>AB50*$B$28</f>
        <v>137904552.1527355</v>
      </c>
      <c r="AC59" s="216">
        <f>AC50*$B$28</f>
        <v>145489302.52113596</v>
      </c>
      <c r="AD59" s="281"/>
      <c r="AE59" s="281"/>
      <c r="AF59"/>
    </row>
    <row r="60" spans="1:32" s="164" customFormat="1" ht="15.75" x14ac:dyDescent="0.25">
      <c r="A60" s="206" t="s">
        <v>284</v>
      </c>
      <c r="B60" s="212">
        <f>SUM(B61:B66)</f>
        <v>0</v>
      </c>
      <c r="C60" s="212">
        <f>SUM(C61:C66)</f>
        <v>0</v>
      </c>
      <c r="D60" s="212">
        <f>SUM(D61:D66)</f>
        <v>0</v>
      </c>
      <c r="E60" s="212">
        <f t="shared" ref="E60:W60" si="7">SUM(E61:E66)</f>
        <v>-317400</v>
      </c>
      <c r="F60" s="212">
        <f t="shared" si="7"/>
        <v>-334857</v>
      </c>
      <c r="G60" s="212">
        <f t="shared" si="7"/>
        <v>-1177580.45</v>
      </c>
      <c r="H60" s="212">
        <f t="shared" si="7"/>
        <v>-372704.21242499998</v>
      </c>
      <c r="I60" s="212">
        <f t="shared" si="7"/>
        <v>-393202.94410837494</v>
      </c>
      <c r="J60" s="212">
        <f t="shared" si="7"/>
        <v>-1382763.6867811186</v>
      </c>
      <c r="K60" s="212">
        <f t="shared" si="7"/>
        <v>-437644.70686622401</v>
      </c>
      <c r="L60" s="212">
        <f t="shared" si="7"/>
        <v>-2571715.1657438665</v>
      </c>
      <c r="M60" s="212">
        <f t="shared" si="7"/>
        <v>-1623698.3328659297</v>
      </c>
      <c r="N60" s="212">
        <f t="shared" si="7"/>
        <v>-513900.52235206676</v>
      </c>
      <c r="O60" s="212">
        <f t="shared" si="7"/>
        <v>-542165.0510814304</v>
      </c>
      <c r="P60" s="212">
        <f t="shared" si="7"/>
        <v>-1906613.7629696969</v>
      </c>
      <c r="Q60" s="212">
        <f t="shared" si="7"/>
        <v>-603443.2559799091</v>
      </c>
      <c r="R60" s="212">
        <f t="shared" si="7"/>
        <v>-636632.63505880395</v>
      </c>
      <c r="S60" s="212">
        <f t="shared" si="7"/>
        <v>-2238824.7666234602</v>
      </c>
      <c r="T60" s="212">
        <f t="shared" si="7"/>
        <v>-5432508.2962118257</v>
      </c>
      <c r="U60" s="212">
        <f t="shared" si="7"/>
        <v>-747560.38076132303</v>
      </c>
      <c r="V60" s="212">
        <f t="shared" si="7"/>
        <v>-2628920.6723439856</v>
      </c>
      <c r="W60" s="212">
        <f t="shared" si="7"/>
        <v>-832053.39279687137</v>
      </c>
      <c r="X60" s="212">
        <f t="shared" ref="X60:AC60" si="8">SUM(X61:X66)</f>
        <v>-877816.32940069924</v>
      </c>
      <c r="Y60" s="212">
        <f t="shared" si="8"/>
        <v>-3086987.4250591253</v>
      </c>
      <c r="Z60" s="212">
        <f t="shared" si="8"/>
        <v>-977031.52003121318</v>
      </c>
      <c r="AA60" s="212">
        <f t="shared" si="8"/>
        <v>-1030768.2536329298</v>
      </c>
      <c r="AB60" s="212">
        <f t="shared" si="8"/>
        <v>-10874605.075827409</v>
      </c>
      <c r="AC60" s="212">
        <f t="shared" si="8"/>
        <v>-1147270.8354997914</v>
      </c>
      <c r="AD60" s="281"/>
      <c r="AE60" s="281"/>
      <c r="AF60"/>
    </row>
    <row r="61" spans="1:32" s="164" customFormat="1" ht="15.75" x14ac:dyDescent="0.25">
      <c r="A61" s="217" t="s">
        <v>283</v>
      </c>
      <c r="B61" s="212">
        <f>-IF(B$47&lt;=$B$30,0,$B$29*(1+B$49)*$B$28)</f>
        <v>0</v>
      </c>
      <c r="C61" s="212"/>
      <c r="D61" s="212"/>
      <c r="E61" s="212">
        <v>0</v>
      </c>
      <c r="F61" s="212">
        <v>0</v>
      </c>
      <c r="G61" s="212">
        <f>-IF(G$47&lt;=$B$30,0,$B$29*(1+G$49)*$B$28)</f>
        <v>-824306.31499999994</v>
      </c>
      <c r="H61" s="212">
        <v>0</v>
      </c>
      <c r="I61" s="212">
        <v>0</v>
      </c>
      <c r="J61" s="212">
        <f>-IF(J$47&lt;=$B$30,0,$B$29*(1+J$49)*$B$28)</f>
        <v>-967934.58074678306</v>
      </c>
      <c r="K61" s="212">
        <v>0</v>
      </c>
      <c r="L61" s="212">
        <v>0</v>
      </c>
      <c r="M61" s="212">
        <f>-IF(M$47&lt;=$B$30,0,$B$29*(1+M$49)*$B$28)</f>
        <v>-1136588.8330061508</v>
      </c>
      <c r="N61" s="212">
        <v>0</v>
      </c>
      <c r="O61" s="212">
        <v>0</v>
      </c>
      <c r="P61" s="212">
        <f>-IF(P$47&lt;=$B$30,0,$B$29*(1+P$49)*$B$28)</f>
        <v>-1334629.6340787879</v>
      </c>
      <c r="Q61" s="212">
        <v>0</v>
      </c>
      <c r="R61" s="212">
        <v>0</v>
      </c>
      <c r="S61" s="212">
        <f>-IF(S$47&lt;=$B$30,0,$B$29*(1+S$49)*$B$28)</f>
        <v>-1567177.3366364222</v>
      </c>
      <c r="T61" s="212">
        <v>0</v>
      </c>
      <c r="U61" s="212">
        <v>0</v>
      </c>
      <c r="V61" s="212">
        <f>-IF(V$47&lt;=$B$30,0,$B$29*(1+V$49)*$B$28)</f>
        <v>-1840244.47064079</v>
      </c>
      <c r="W61" s="212">
        <v>0</v>
      </c>
      <c r="X61" s="212">
        <v>0</v>
      </c>
      <c r="Y61" s="212">
        <f>-IF(Y$47&lt;=$B$30,0,$B$29*(1+Y$49)*$B$28)</f>
        <v>-2160891.1975413878</v>
      </c>
      <c r="Z61" s="212">
        <v>0</v>
      </c>
      <c r="AA61" s="212">
        <v>0</v>
      </c>
      <c r="AB61" s="212">
        <f>-IF(AB$47&lt;=$B$30,0,$B$29*(1+AB$49)*$B$28)</f>
        <v>-2537407.8510263953</v>
      </c>
      <c r="AC61" s="212">
        <v>0</v>
      </c>
      <c r="AD61" s="281"/>
      <c r="AE61" s="281"/>
      <c r="AF61"/>
    </row>
    <row r="62" spans="1:32" s="164" customFormat="1" ht="15.75" x14ac:dyDescent="0.25">
      <c r="A62" s="217" t="str">
        <f>A32</f>
        <v>Прочие расходы при эксплуатации объекта, руб. без НДС</v>
      </c>
      <c r="B62" s="212">
        <f>-IF(B$47&lt;=$B$33,0,$B$32*(1+B$49)*$B$28)</f>
        <v>0</v>
      </c>
      <c r="C62" s="212"/>
      <c r="D62" s="212"/>
      <c r="E62" s="212">
        <f>-IF(E$47&lt;=$B$33,0,$B$32*(1+E$49)*$B$28)</f>
        <v>-317400</v>
      </c>
      <c r="F62" s="212">
        <f>-IF(F$47&lt;=$B$33,0,$B$32*(1+F$49)*$B$28)</f>
        <v>-334857</v>
      </c>
      <c r="G62" s="212">
        <f t="shared" ref="G62:AC62" si="9">-IF(G$47&lt;=$B$33,0,$B$32*(1+G$49)*$B$28)</f>
        <v>-353274.13500000001</v>
      </c>
      <c r="H62" s="212">
        <f>-IF(H$47&lt;=$B$33,0,$B$32*(1+H$49)*$B$28)</f>
        <v>-372704.21242499998</v>
      </c>
      <c r="I62" s="212">
        <f t="shared" si="9"/>
        <v>-393202.94410837494</v>
      </c>
      <c r="J62" s="212">
        <f t="shared" si="9"/>
        <v>-414829.10603433556</v>
      </c>
      <c r="K62" s="212">
        <f t="shared" si="9"/>
        <v>-437644.70686622401</v>
      </c>
      <c r="L62" s="212">
        <f t="shared" si="9"/>
        <v>-461715.1657438663</v>
      </c>
      <c r="M62" s="212">
        <f t="shared" si="9"/>
        <v>-487109.49985977897</v>
      </c>
      <c r="N62" s="212">
        <f t="shared" si="9"/>
        <v>-513900.52235206676</v>
      </c>
      <c r="O62" s="212">
        <f t="shared" si="9"/>
        <v>-542165.0510814304</v>
      </c>
      <c r="P62" s="212">
        <f t="shared" si="9"/>
        <v>-571984.12889090902</v>
      </c>
      <c r="Q62" s="212">
        <f t="shared" si="9"/>
        <v>-603443.2559799091</v>
      </c>
      <c r="R62" s="212">
        <f t="shared" si="9"/>
        <v>-636632.63505880395</v>
      </c>
      <c r="S62" s="212">
        <f t="shared" si="9"/>
        <v>-671647.42998703814</v>
      </c>
      <c r="T62" s="212">
        <f t="shared" si="9"/>
        <v>-708588.03863632516</v>
      </c>
      <c r="U62" s="212">
        <f t="shared" si="9"/>
        <v>-747560.38076132303</v>
      </c>
      <c r="V62" s="212">
        <f t="shared" si="9"/>
        <v>-788676.20170319569</v>
      </c>
      <c r="W62" s="212">
        <f t="shared" si="9"/>
        <v>-832053.39279687137</v>
      </c>
      <c r="X62" s="212">
        <f t="shared" si="9"/>
        <v>-877816.32940069924</v>
      </c>
      <c r="Y62" s="212">
        <f t="shared" si="9"/>
        <v>-926096.22751773766</v>
      </c>
      <c r="Z62" s="212">
        <f t="shared" si="9"/>
        <v>-977031.52003121318</v>
      </c>
      <c r="AA62" s="212">
        <f t="shared" si="9"/>
        <v>-1030768.2536329298</v>
      </c>
      <c r="AB62" s="212">
        <f t="shared" si="9"/>
        <v>-1087460.5075827409</v>
      </c>
      <c r="AC62" s="212">
        <f t="shared" si="9"/>
        <v>-1147270.8354997914</v>
      </c>
      <c r="AD62" s="281"/>
      <c r="AE62" s="281"/>
      <c r="AF62"/>
    </row>
    <row r="63" spans="1:32" s="164" customFormat="1" ht="15.75" x14ac:dyDescent="0.25">
      <c r="A63" s="217" t="s">
        <v>485</v>
      </c>
      <c r="B63" s="212">
        <v>0</v>
      </c>
      <c r="C63" s="212"/>
      <c r="D63" s="212"/>
      <c r="E63" s="212">
        <v>0</v>
      </c>
      <c r="F63" s="212">
        <v>0</v>
      </c>
      <c r="G63" s="212">
        <v>0</v>
      </c>
      <c r="H63" s="212">
        <v>0</v>
      </c>
      <c r="I63" s="212">
        <v>0</v>
      </c>
      <c r="J63" s="212">
        <v>0</v>
      </c>
      <c r="K63" s="212">
        <v>0</v>
      </c>
      <c r="L63" s="212">
        <f>-IF(L$47&lt;=$B$30,0,$B$35*(1+L$48)*$B$28)</f>
        <v>-2110000</v>
      </c>
      <c r="M63" s="212">
        <v>0</v>
      </c>
      <c r="N63" s="212">
        <v>0</v>
      </c>
      <c r="O63" s="212">
        <v>0</v>
      </c>
      <c r="P63" s="212">
        <v>0</v>
      </c>
      <c r="Q63" s="212">
        <v>0</v>
      </c>
      <c r="R63" s="212">
        <v>0</v>
      </c>
      <c r="S63" s="212">
        <v>0</v>
      </c>
      <c r="T63" s="212">
        <f>-IF(T$47&lt;=$B$30,0,$B$35*(1+T$49)*$B$28)</f>
        <v>-4723920.2575755008</v>
      </c>
      <c r="U63" s="212">
        <v>0</v>
      </c>
      <c r="V63" s="212">
        <v>0</v>
      </c>
      <c r="W63" s="212">
        <v>0</v>
      </c>
      <c r="X63" s="212">
        <v>0</v>
      </c>
      <c r="Y63" s="212">
        <v>0</v>
      </c>
      <c r="Z63" s="212">
        <v>0</v>
      </c>
      <c r="AA63" s="212">
        <v>0</v>
      </c>
      <c r="AB63" s="212">
        <f>-IF(AB$47&lt;=$B$30,0,$B$35*(1+AB$49)*$B$28)</f>
        <v>-7249736.7172182715</v>
      </c>
      <c r="AC63" s="212">
        <v>0</v>
      </c>
      <c r="AD63" s="281"/>
      <c r="AE63" s="281"/>
      <c r="AF63"/>
    </row>
    <row r="64" spans="1:32" s="164" customFormat="1" ht="15.75" x14ac:dyDescent="0.25">
      <c r="A64" s="217" t="s">
        <v>474</v>
      </c>
      <c r="B64" s="212">
        <f>-$B$37*(1+B$49)*$B$28*365</f>
        <v>0</v>
      </c>
      <c r="C64" s="212">
        <f t="shared" ref="C64:AC64" si="10">-$B$37*(1+C$49)*$B$28*365</f>
        <v>0</v>
      </c>
      <c r="D64" s="212">
        <f t="shared" si="10"/>
        <v>0</v>
      </c>
      <c r="E64" s="212">
        <f t="shared" si="10"/>
        <v>0</v>
      </c>
      <c r="F64" s="212">
        <f t="shared" si="10"/>
        <v>0</v>
      </c>
      <c r="G64" s="212">
        <f t="shared" si="10"/>
        <v>0</v>
      </c>
      <c r="H64" s="212">
        <f t="shared" si="10"/>
        <v>0</v>
      </c>
      <c r="I64" s="212">
        <f t="shared" si="10"/>
        <v>0</v>
      </c>
      <c r="J64" s="212">
        <f t="shared" si="10"/>
        <v>0</v>
      </c>
      <c r="K64" s="212">
        <f t="shared" si="10"/>
        <v>0</v>
      </c>
      <c r="L64" s="212">
        <f t="shared" si="10"/>
        <v>0</v>
      </c>
      <c r="M64" s="212">
        <f t="shared" si="10"/>
        <v>0</v>
      </c>
      <c r="N64" s="212">
        <f t="shared" si="10"/>
        <v>0</v>
      </c>
      <c r="O64" s="212">
        <f t="shared" si="10"/>
        <v>0</v>
      </c>
      <c r="P64" s="212">
        <f t="shared" si="10"/>
        <v>0</v>
      </c>
      <c r="Q64" s="212">
        <f t="shared" si="10"/>
        <v>0</v>
      </c>
      <c r="R64" s="212">
        <f t="shared" si="10"/>
        <v>0</v>
      </c>
      <c r="S64" s="212">
        <f t="shared" si="10"/>
        <v>0</v>
      </c>
      <c r="T64" s="212">
        <f t="shared" si="10"/>
        <v>0</v>
      </c>
      <c r="U64" s="212">
        <f t="shared" si="10"/>
        <v>0</v>
      </c>
      <c r="V64" s="212">
        <f t="shared" si="10"/>
        <v>0</v>
      </c>
      <c r="W64" s="212">
        <f t="shared" si="10"/>
        <v>0</v>
      </c>
      <c r="X64" s="212">
        <f t="shared" si="10"/>
        <v>0</v>
      </c>
      <c r="Y64" s="212">
        <f t="shared" si="10"/>
        <v>0</v>
      </c>
      <c r="Z64" s="212">
        <f t="shared" si="10"/>
        <v>0</v>
      </c>
      <c r="AA64" s="212">
        <f t="shared" si="10"/>
        <v>0</v>
      </c>
      <c r="AB64" s="212">
        <f t="shared" si="10"/>
        <v>0</v>
      </c>
      <c r="AC64" s="212">
        <f t="shared" si="10"/>
        <v>0</v>
      </c>
      <c r="AD64" s="281"/>
      <c r="AE64" s="281"/>
      <c r="AF64"/>
    </row>
    <row r="65" spans="1:32" s="164" customFormat="1" ht="15.75" x14ac:dyDescent="0.25">
      <c r="A65" s="217" t="s">
        <v>474</v>
      </c>
      <c r="B65" s="212">
        <f t="shared" ref="B65:AC65" si="11">-$B$38*(1+B$49)*12</f>
        <v>0</v>
      </c>
      <c r="C65" s="212">
        <f t="shared" si="11"/>
        <v>0</v>
      </c>
      <c r="D65" s="212">
        <f t="shared" si="11"/>
        <v>0</v>
      </c>
      <c r="E65" s="212">
        <f t="shared" si="11"/>
        <v>0</v>
      </c>
      <c r="F65" s="212">
        <f t="shared" si="11"/>
        <v>0</v>
      </c>
      <c r="G65" s="212">
        <f t="shared" si="11"/>
        <v>0</v>
      </c>
      <c r="H65" s="212">
        <f t="shared" si="11"/>
        <v>0</v>
      </c>
      <c r="I65" s="212">
        <f t="shared" si="11"/>
        <v>0</v>
      </c>
      <c r="J65" s="212">
        <f t="shared" si="11"/>
        <v>0</v>
      </c>
      <c r="K65" s="212">
        <f t="shared" si="11"/>
        <v>0</v>
      </c>
      <c r="L65" s="212">
        <f t="shared" si="11"/>
        <v>0</v>
      </c>
      <c r="M65" s="212">
        <f t="shared" si="11"/>
        <v>0</v>
      </c>
      <c r="N65" s="212">
        <f t="shared" si="11"/>
        <v>0</v>
      </c>
      <c r="O65" s="212">
        <f t="shared" si="11"/>
        <v>0</v>
      </c>
      <c r="P65" s="212">
        <f t="shared" si="11"/>
        <v>0</v>
      </c>
      <c r="Q65" s="212">
        <f t="shared" si="11"/>
        <v>0</v>
      </c>
      <c r="R65" s="212">
        <f t="shared" si="11"/>
        <v>0</v>
      </c>
      <c r="S65" s="212">
        <f t="shared" si="11"/>
        <v>0</v>
      </c>
      <c r="T65" s="212">
        <f t="shared" si="11"/>
        <v>0</v>
      </c>
      <c r="U65" s="212">
        <f t="shared" si="11"/>
        <v>0</v>
      </c>
      <c r="V65" s="212">
        <f t="shared" si="11"/>
        <v>0</v>
      </c>
      <c r="W65" s="212">
        <f t="shared" si="11"/>
        <v>0</v>
      </c>
      <c r="X65" s="212">
        <f t="shared" si="11"/>
        <v>0</v>
      </c>
      <c r="Y65" s="212">
        <f t="shared" si="11"/>
        <v>0</v>
      </c>
      <c r="Z65" s="212">
        <f t="shared" si="11"/>
        <v>0</v>
      </c>
      <c r="AA65" s="212">
        <f t="shared" si="11"/>
        <v>0</v>
      </c>
      <c r="AB65" s="212">
        <f t="shared" si="11"/>
        <v>0</v>
      </c>
      <c r="AC65" s="212">
        <f t="shared" si="11"/>
        <v>0</v>
      </c>
      <c r="AD65" s="281"/>
      <c r="AE65" s="281"/>
      <c r="AF65"/>
    </row>
    <row r="66" spans="1:32" s="164" customFormat="1" ht="15.75" x14ac:dyDescent="0.25">
      <c r="A66" s="217" t="s">
        <v>487</v>
      </c>
      <c r="B66" s="212">
        <v>0</v>
      </c>
      <c r="C66" s="212">
        <v>0</v>
      </c>
      <c r="D66" s="212">
        <v>0</v>
      </c>
      <c r="E66" s="212">
        <v>0</v>
      </c>
      <c r="F66" s="212">
        <v>0</v>
      </c>
      <c r="G66" s="212">
        <v>0</v>
      </c>
      <c r="H66" s="212">
        <v>0</v>
      </c>
      <c r="I66" s="212">
        <v>0</v>
      </c>
      <c r="J66" s="212">
        <v>0</v>
      </c>
      <c r="K66" s="212">
        <v>0</v>
      </c>
      <c r="L66" s="212">
        <v>0</v>
      </c>
      <c r="M66" s="212">
        <v>0</v>
      </c>
      <c r="N66" s="212">
        <v>0</v>
      </c>
      <c r="O66" s="212">
        <v>0</v>
      </c>
      <c r="P66" s="212">
        <v>0</v>
      </c>
      <c r="Q66" s="212">
        <v>0</v>
      </c>
      <c r="R66" s="212">
        <v>0</v>
      </c>
      <c r="S66" s="212">
        <v>0</v>
      </c>
      <c r="T66" s="212">
        <v>0</v>
      </c>
      <c r="U66" s="212">
        <v>0</v>
      </c>
      <c r="V66" s="212">
        <v>0</v>
      </c>
      <c r="W66" s="212">
        <v>0</v>
      </c>
      <c r="X66" s="212">
        <v>0</v>
      </c>
      <c r="Y66" s="212">
        <v>0</v>
      </c>
      <c r="Z66" s="212">
        <v>0</v>
      </c>
      <c r="AA66" s="212">
        <v>0</v>
      </c>
      <c r="AB66" s="212">
        <v>0</v>
      </c>
      <c r="AC66" s="212">
        <v>0</v>
      </c>
      <c r="AD66" s="281"/>
      <c r="AE66" s="281"/>
      <c r="AF66"/>
    </row>
    <row r="67" spans="1:32" s="164" customFormat="1" x14ac:dyDescent="0.25">
      <c r="A67" s="218" t="s">
        <v>488</v>
      </c>
      <c r="B67" s="216">
        <f t="shared" ref="B67:AA67" si="12">B59+B60</f>
        <v>10187999.5</v>
      </c>
      <c r="C67" s="216">
        <f t="shared" si="12"/>
        <v>55106173.105399996</v>
      </c>
      <c r="D67" s="216">
        <f>D59+D60</f>
        <v>235599999.5</v>
      </c>
      <c r="E67" s="216">
        <f t="shared" si="12"/>
        <v>88199083.249000609</v>
      </c>
      <c r="F67" s="216">
        <f t="shared" si="12"/>
        <v>29337437.906879999</v>
      </c>
      <c r="G67" s="216">
        <f t="shared" si="12"/>
        <v>31286108.125897605</v>
      </c>
      <c r="H67" s="216">
        <f t="shared" si="12"/>
        <v>35099672.643988825</v>
      </c>
      <c r="I67" s="216">
        <f t="shared" si="12"/>
        <v>38320615.245736375</v>
      </c>
      <c r="J67" s="216">
        <f t="shared" si="12"/>
        <v>40821750.443181299</v>
      </c>
      <c r="K67" s="216">
        <f t="shared" si="12"/>
        <v>45524432.616602518</v>
      </c>
      <c r="L67" s="216">
        <f t="shared" si="12"/>
        <v>47433588.647273764</v>
      </c>
      <c r="M67" s="216">
        <f t="shared" si="12"/>
        <v>52730551.599647477</v>
      </c>
      <c r="N67" s="216">
        <f t="shared" si="12"/>
        <v>58516413.558767267</v>
      </c>
      <c r="O67" s="216">
        <f t="shared" si="12"/>
        <v>63514158.628944643</v>
      </c>
      <c r="P67" s="216">
        <f t="shared" si="12"/>
        <v>67550013.871747464</v>
      </c>
      <c r="Q67" s="216">
        <f t="shared" si="12"/>
        <v>74435901.615339071</v>
      </c>
      <c r="R67" s="216">
        <f t="shared" si="12"/>
        <v>79313392.720802277</v>
      </c>
      <c r="S67" s="216">
        <f t="shared" si="12"/>
        <v>82935061.908843607</v>
      </c>
      <c r="T67" s="216">
        <f t="shared" si="12"/>
        <v>84425942.146405935</v>
      </c>
      <c r="U67" s="216">
        <f t="shared" si="12"/>
        <v>94053104.836200401</v>
      </c>
      <c r="V67" s="216">
        <f t="shared" si="12"/>
        <v>97385781.131550625</v>
      </c>
      <c r="W67" s="216">
        <f t="shared" si="12"/>
        <v>104683457.01031193</v>
      </c>
      <c r="X67" s="216">
        <f t="shared" si="12"/>
        <v>110441047.14587907</v>
      </c>
      <c r="Y67" s="216">
        <f t="shared" si="12"/>
        <v>114354413.54136103</v>
      </c>
      <c r="Z67" s="216">
        <f t="shared" si="12"/>
        <v>122923646.49954204</v>
      </c>
      <c r="AA67" s="216">
        <f t="shared" si="12"/>
        <v>129684447.05701685</v>
      </c>
      <c r="AB67" s="216">
        <f>AB59+AB60</f>
        <v>127029947.0769081</v>
      </c>
      <c r="AC67" s="216">
        <f>AC59+AC60</f>
        <v>144342031.68563616</v>
      </c>
      <c r="AD67" s="281"/>
      <c r="AE67" s="281"/>
      <c r="AF67"/>
    </row>
    <row r="68" spans="1:32" s="164" customFormat="1" ht="15.75" x14ac:dyDescent="0.25">
      <c r="A68" s="217" t="s">
        <v>278</v>
      </c>
      <c r="B68" s="159"/>
      <c r="C68" s="212"/>
      <c r="D68" s="212"/>
      <c r="E68" s="212">
        <v>-14503006.673960047</v>
      </c>
      <c r="F68" s="212">
        <v>-14503006.673960047</v>
      </c>
      <c r="G68" s="212">
        <v>-14503006.673960047</v>
      </c>
      <c r="H68" s="212">
        <v>-14503006.673960047</v>
      </c>
      <c r="I68" s="212">
        <v>-14503006.673960047</v>
      </c>
      <c r="J68" s="212">
        <v>-14503006.673960047</v>
      </c>
      <c r="K68" s="212">
        <v>-14503006.673960047</v>
      </c>
      <c r="L68" s="212">
        <v>-14503006.673960047</v>
      </c>
      <c r="M68" s="212">
        <v>-14503006.673960047</v>
      </c>
      <c r="N68" s="212">
        <v>-14503006.673960047</v>
      </c>
      <c r="O68" s="212">
        <v>-14503006.673960047</v>
      </c>
      <c r="P68" s="212">
        <v>-14503006.673960047</v>
      </c>
      <c r="Q68" s="212">
        <v>-14503006.673960047</v>
      </c>
      <c r="R68" s="212">
        <v>-14503006.673960047</v>
      </c>
      <c r="S68" s="212">
        <v>-14503006.673960047</v>
      </c>
      <c r="T68" s="212">
        <v>-14503006.673960047</v>
      </c>
      <c r="U68" s="212">
        <v>-14503006.673960047</v>
      </c>
      <c r="V68" s="212">
        <v>-14503006.673960047</v>
      </c>
      <c r="W68" s="212">
        <v>-14503006.673960047</v>
      </c>
      <c r="X68" s="212">
        <v>-14503006.673960047</v>
      </c>
      <c r="Y68" s="212">
        <v>-14503006.673960047</v>
      </c>
      <c r="Z68" s="212">
        <v>-14503006.673960047</v>
      </c>
      <c r="AA68" s="212">
        <v>-14503006.673960047</v>
      </c>
      <c r="AB68" s="212">
        <v>-14503006.673960047</v>
      </c>
      <c r="AC68" s="212">
        <v>-14503006.673960047</v>
      </c>
      <c r="AD68" s="288">
        <v>-307267090.55000103</v>
      </c>
      <c r="AE68" s="289">
        <v>-362575166.84900117</v>
      </c>
      <c r="AF68"/>
    </row>
    <row r="69" spans="1:32" s="164" customFormat="1" x14ac:dyDescent="0.25">
      <c r="A69" s="218" t="s">
        <v>489</v>
      </c>
      <c r="B69" s="216">
        <f t="shared" ref="B69:J69" si="13">B67+B68</f>
        <v>10187999.5</v>
      </c>
      <c r="C69" s="216">
        <f t="shared" si="13"/>
        <v>55106173.105399996</v>
      </c>
      <c r="D69" s="216">
        <f>D67+D68</f>
        <v>235599999.5</v>
      </c>
      <c r="E69" s="216">
        <f t="shared" si="13"/>
        <v>73696076.575040564</v>
      </c>
      <c r="F69" s="216">
        <f t="shared" si="13"/>
        <v>14834431.232919952</v>
      </c>
      <c r="G69" s="216">
        <f t="shared" si="13"/>
        <v>16783101.451937556</v>
      </c>
      <c r="H69" s="216">
        <f t="shared" si="13"/>
        <v>20596665.97002878</v>
      </c>
      <c r="I69" s="216">
        <f t="shared" si="13"/>
        <v>23817608.57177633</v>
      </c>
      <c r="J69" s="216">
        <f t="shared" si="13"/>
        <v>26318743.769221254</v>
      </c>
      <c r="K69" s="216">
        <f>K67+K68</f>
        <v>31021425.942642473</v>
      </c>
      <c r="L69" s="216">
        <f>L67+L68</f>
        <v>32930581.973313719</v>
      </c>
      <c r="M69" s="216">
        <f t="shared" ref="M69:AA69" si="14">M67+M68</f>
        <v>38227544.925687432</v>
      </c>
      <c r="N69" s="216">
        <f t="shared" si="14"/>
        <v>44013406.884807222</v>
      </c>
      <c r="O69" s="216">
        <f t="shared" si="14"/>
        <v>49011151.954984598</v>
      </c>
      <c r="P69" s="216">
        <f t="shared" si="14"/>
        <v>53047007.197787419</v>
      </c>
      <c r="Q69" s="216">
        <f t="shared" si="14"/>
        <v>59932894.941379026</v>
      </c>
      <c r="R69" s="216">
        <f t="shared" si="14"/>
        <v>64810386.046842232</v>
      </c>
      <c r="S69" s="216">
        <f t="shared" si="14"/>
        <v>68432055.234883562</v>
      </c>
      <c r="T69" s="216">
        <f t="shared" si="14"/>
        <v>69922935.47244589</v>
      </c>
      <c r="U69" s="216">
        <f t="shared" si="14"/>
        <v>79550098.162240356</v>
      </c>
      <c r="V69" s="216">
        <f t="shared" si="14"/>
        <v>82882774.45759058</v>
      </c>
      <c r="W69" s="216">
        <f t="shared" si="14"/>
        <v>90180450.336351886</v>
      </c>
      <c r="X69" s="216">
        <f t="shared" si="14"/>
        <v>95938040.47191903</v>
      </c>
      <c r="Y69" s="216">
        <f t="shared" si="14"/>
        <v>99851406.867400989</v>
      </c>
      <c r="Z69" s="216">
        <f t="shared" si="14"/>
        <v>108420639.825582</v>
      </c>
      <c r="AA69" s="216">
        <f t="shared" si="14"/>
        <v>115181440.3830568</v>
      </c>
      <c r="AB69" s="216">
        <f>AB67+AB68</f>
        <v>112526940.40294805</v>
      </c>
      <c r="AC69" s="216">
        <f>AC67+AC68</f>
        <v>129839025.01167612</v>
      </c>
      <c r="AD69" s="281"/>
      <c r="AE69" s="281"/>
      <c r="AF69"/>
    </row>
    <row r="70" spans="1:32" s="164" customFormat="1" ht="15.75" x14ac:dyDescent="0.25">
      <c r="A70" s="217" t="s">
        <v>277</v>
      </c>
      <c r="B70" s="212">
        <f t="shared" ref="B70:AA70" si="15">-B56</f>
        <v>0</v>
      </c>
      <c r="C70" s="212">
        <f t="shared" si="15"/>
        <v>0</v>
      </c>
      <c r="D70" s="212">
        <f t="shared" si="15"/>
        <v>0</v>
      </c>
      <c r="E70" s="212">
        <f t="shared" si="15"/>
        <v>0</v>
      </c>
      <c r="F70" s="212">
        <f t="shared" si="15"/>
        <v>0</v>
      </c>
      <c r="G70" s="212">
        <f t="shared" si="15"/>
        <v>0</v>
      </c>
      <c r="H70" s="212">
        <f t="shared" si="15"/>
        <v>0</v>
      </c>
      <c r="I70" s="212">
        <f t="shared" si="15"/>
        <v>0</v>
      </c>
      <c r="J70" s="212">
        <f t="shared" si="15"/>
        <v>0</v>
      </c>
      <c r="K70" s="212">
        <f t="shared" si="15"/>
        <v>0</v>
      </c>
      <c r="L70" s="212">
        <f t="shared" si="15"/>
        <v>0</v>
      </c>
      <c r="M70" s="212">
        <f t="shared" si="15"/>
        <v>0</v>
      </c>
      <c r="N70" s="212">
        <f t="shared" si="15"/>
        <v>0</v>
      </c>
      <c r="O70" s="212">
        <f t="shared" si="15"/>
        <v>0</v>
      </c>
      <c r="P70" s="212">
        <f t="shared" si="15"/>
        <v>0</v>
      </c>
      <c r="Q70" s="212">
        <f t="shared" si="15"/>
        <v>0</v>
      </c>
      <c r="R70" s="212">
        <f t="shared" si="15"/>
        <v>0</v>
      </c>
      <c r="S70" s="212">
        <f t="shared" si="15"/>
        <v>0</v>
      </c>
      <c r="T70" s="212">
        <f t="shared" si="15"/>
        <v>0</v>
      </c>
      <c r="U70" s="212">
        <f t="shared" si="15"/>
        <v>0</v>
      </c>
      <c r="V70" s="212">
        <f t="shared" si="15"/>
        <v>0</v>
      </c>
      <c r="W70" s="212">
        <f t="shared" si="15"/>
        <v>0</v>
      </c>
      <c r="X70" s="212">
        <f t="shared" si="15"/>
        <v>0</v>
      </c>
      <c r="Y70" s="212">
        <f t="shared" si="15"/>
        <v>0</v>
      </c>
      <c r="Z70" s="212">
        <f t="shared" si="15"/>
        <v>0</v>
      </c>
      <c r="AA70" s="212">
        <f t="shared" si="15"/>
        <v>0</v>
      </c>
      <c r="AB70" s="212">
        <f>-AB56</f>
        <v>0</v>
      </c>
      <c r="AC70" s="212">
        <f>-AC56</f>
        <v>0</v>
      </c>
      <c r="AD70" s="281"/>
      <c r="AE70" s="281"/>
      <c r="AF70"/>
    </row>
    <row r="71" spans="1:32" s="164" customFormat="1" x14ac:dyDescent="0.25">
      <c r="A71" s="218" t="s">
        <v>281</v>
      </c>
      <c r="B71" s="216">
        <f t="shared" ref="B71:AA71" si="16">B69+B70</f>
        <v>10187999.5</v>
      </c>
      <c r="C71" s="216">
        <f t="shared" si="16"/>
        <v>55106173.105399996</v>
      </c>
      <c r="D71" s="216">
        <f t="shared" si="16"/>
        <v>235599999.5</v>
      </c>
      <c r="E71" s="216">
        <f t="shared" si="16"/>
        <v>73696076.575040564</v>
      </c>
      <c r="F71" s="216">
        <f t="shared" si="16"/>
        <v>14834431.232919952</v>
      </c>
      <c r="G71" s="216">
        <f t="shared" si="16"/>
        <v>16783101.451937556</v>
      </c>
      <c r="H71" s="216">
        <f t="shared" si="16"/>
        <v>20596665.97002878</v>
      </c>
      <c r="I71" s="216">
        <f t="shared" si="16"/>
        <v>23817608.57177633</v>
      </c>
      <c r="J71" s="216">
        <f t="shared" si="16"/>
        <v>26318743.769221254</v>
      </c>
      <c r="K71" s="216">
        <f t="shared" si="16"/>
        <v>31021425.942642473</v>
      </c>
      <c r="L71" s="216">
        <f t="shared" si="16"/>
        <v>32930581.973313719</v>
      </c>
      <c r="M71" s="216">
        <f t="shared" si="16"/>
        <v>38227544.925687432</v>
      </c>
      <c r="N71" s="216">
        <f t="shared" si="16"/>
        <v>44013406.884807222</v>
      </c>
      <c r="O71" s="216">
        <f t="shared" si="16"/>
        <v>49011151.954984598</v>
      </c>
      <c r="P71" s="216">
        <f t="shared" si="16"/>
        <v>53047007.197787419</v>
      </c>
      <c r="Q71" s="216">
        <f t="shared" si="16"/>
        <v>59932894.941379026</v>
      </c>
      <c r="R71" s="216">
        <f t="shared" si="16"/>
        <v>64810386.046842232</v>
      </c>
      <c r="S71" s="216">
        <f t="shared" si="16"/>
        <v>68432055.234883562</v>
      </c>
      <c r="T71" s="216">
        <f t="shared" si="16"/>
        <v>69922935.47244589</v>
      </c>
      <c r="U71" s="216">
        <f t="shared" si="16"/>
        <v>79550098.162240356</v>
      </c>
      <c r="V71" s="216">
        <f t="shared" si="16"/>
        <v>82882774.45759058</v>
      </c>
      <c r="W71" s="216">
        <f t="shared" si="16"/>
        <v>90180450.336351886</v>
      </c>
      <c r="X71" s="216">
        <f t="shared" si="16"/>
        <v>95938040.47191903</v>
      </c>
      <c r="Y71" s="216">
        <f t="shared" si="16"/>
        <v>99851406.867400989</v>
      </c>
      <c r="Z71" s="216">
        <f t="shared" si="16"/>
        <v>108420639.825582</v>
      </c>
      <c r="AA71" s="216">
        <f t="shared" si="16"/>
        <v>115181440.3830568</v>
      </c>
      <c r="AB71" s="216">
        <f>AB69+AB70</f>
        <v>112526940.40294805</v>
      </c>
      <c r="AC71" s="216">
        <f>AC69+AC70</f>
        <v>129839025.01167612</v>
      </c>
      <c r="AD71" s="281"/>
      <c r="AE71" s="281"/>
      <c r="AF71"/>
    </row>
    <row r="72" spans="1:32" s="164" customFormat="1" ht="15.75" x14ac:dyDescent="0.25">
      <c r="A72" s="217" t="s">
        <v>276</v>
      </c>
      <c r="B72" s="212">
        <f t="shared" ref="B72:AA72" si="17">-B71*$B$36</f>
        <v>-2037599.9000000001</v>
      </c>
      <c r="C72" s="212">
        <f t="shared" si="17"/>
        <v>-11021234.62108</v>
      </c>
      <c r="D72" s="212">
        <f t="shared" si="17"/>
        <v>-47119999.900000006</v>
      </c>
      <c r="E72" s="212">
        <f t="shared" si="17"/>
        <v>-14739215.315008113</v>
      </c>
      <c r="F72" s="212">
        <f t="shared" si="17"/>
        <v>-2966886.2465839908</v>
      </c>
      <c r="G72" s="212">
        <f t="shared" si="17"/>
        <v>-3356620.2903875113</v>
      </c>
      <c r="H72" s="212">
        <f t="shared" si="17"/>
        <v>-4119333.1940057562</v>
      </c>
      <c r="I72" s="212">
        <f t="shared" si="17"/>
        <v>-4763521.7143552667</v>
      </c>
      <c r="J72" s="212">
        <f t="shared" si="17"/>
        <v>-5263748.7538442509</v>
      </c>
      <c r="K72" s="212">
        <f t="shared" si="17"/>
        <v>-6204285.1885284949</v>
      </c>
      <c r="L72" s="212">
        <f t="shared" si="17"/>
        <v>-6586116.3946627444</v>
      </c>
      <c r="M72" s="212">
        <f t="shared" si="17"/>
        <v>-7645508.9851374868</v>
      </c>
      <c r="N72" s="212">
        <f t="shared" si="17"/>
        <v>-8802681.3769614454</v>
      </c>
      <c r="O72" s="212">
        <f t="shared" si="17"/>
        <v>-9802230.3909969199</v>
      </c>
      <c r="P72" s="212">
        <f t="shared" si="17"/>
        <v>-10609401.439557485</v>
      </c>
      <c r="Q72" s="212">
        <f t="shared" si="17"/>
        <v>-11986578.988275805</v>
      </c>
      <c r="R72" s="212">
        <f t="shared" si="17"/>
        <v>-12962077.209368447</v>
      </c>
      <c r="S72" s="212">
        <f t="shared" si="17"/>
        <v>-13686411.046976713</v>
      </c>
      <c r="T72" s="212">
        <f t="shared" si="17"/>
        <v>-13984587.09448918</v>
      </c>
      <c r="U72" s="212">
        <f t="shared" si="17"/>
        <v>-15910019.632448072</v>
      </c>
      <c r="V72" s="212">
        <f t="shared" si="17"/>
        <v>-16576554.891518116</v>
      </c>
      <c r="W72" s="212">
        <f t="shared" si="17"/>
        <v>-18036090.06727038</v>
      </c>
      <c r="X72" s="212">
        <f t="shared" si="17"/>
        <v>-19187608.094383806</v>
      </c>
      <c r="Y72" s="212">
        <f t="shared" si="17"/>
        <v>-19970281.373480197</v>
      </c>
      <c r="Z72" s="212">
        <f t="shared" si="17"/>
        <v>-21684127.9651164</v>
      </c>
      <c r="AA72" s="212">
        <f t="shared" si="17"/>
        <v>-23036288.076611362</v>
      </c>
      <c r="AB72" s="212">
        <f>-AB71*$B$36</f>
        <v>-22505388.080589611</v>
      </c>
      <c r="AC72" s="212">
        <f>-AC71*$B$36</f>
        <v>-25967805.002335224</v>
      </c>
      <c r="AD72" s="281"/>
      <c r="AE72" s="281"/>
      <c r="AF72"/>
    </row>
    <row r="73" spans="1:32" s="164" customFormat="1" ht="15.75" thickBot="1" x14ac:dyDescent="0.3">
      <c r="A73" s="219" t="s">
        <v>280</v>
      </c>
      <c r="B73" s="210">
        <f t="shared" ref="B73:AA73" si="18">B71+B72</f>
        <v>8150399.5999999996</v>
      </c>
      <c r="C73" s="210">
        <f t="shared" si="18"/>
        <v>44084938.48432</v>
      </c>
      <c r="D73" s="210">
        <f t="shared" si="18"/>
        <v>188479999.59999999</v>
      </c>
      <c r="E73" s="210">
        <f t="shared" si="18"/>
        <v>58956861.260032453</v>
      </c>
      <c r="F73" s="210">
        <f t="shared" si="18"/>
        <v>11867544.986335961</v>
      </c>
      <c r="G73" s="210">
        <f t="shared" si="18"/>
        <v>13426481.161550045</v>
      </c>
      <c r="H73" s="210">
        <f t="shared" si="18"/>
        <v>16477332.776023025</v>
      </c>
      <c r="I73" s="210">
        <f t="shared" si="18"/>
        <v>19054086.857421063</v>
      </c>
      <c r="J73" s="210">
        <f t="shared" si="18"/>
        <v>21054995.015377004</v>
      </c>
      <c r="K73" s="210">
        <f t="shared" si="18"/>
        <v>24817140.75411398</v>
      </c>
      <c r="L73" s="210">
        <f t="shared" si="18"/>
        <v>26344465.578650974</v>
      </c>
      <c r="M73" s="210">
        <f t="shared" si="18"/>
        <v>30582035.940549947</v>
      </c>
      <c r="N73" s="210">
        <f t="shared" si="18"/>
        <v>35210725.507845774</v>
      </c>
      <c r="O73" s="210">
        <f t="shared" si="18"/>
        <v>39208921.56398768</v>
      </c>
      <c r="P73" s="210">
        <f t="shared" si="18"/>
        <v>42437605.758229934</v>
      </c>
      <c r="Q73" s="210">
        <f t="shared" si="18"/>
        <v>47946315.953103222</v>
      </c>
      <c r="R73" s="210">
        <f t="shared" si="18"/>
        <v>51848308.837473787</v>
      </c>
      <c r="S73" s="210">
        <f t="shared" si="18"/>
        <v>54745644.187906846</v>
      </c>
      <c r="T73" s="210">
        <f t="shared" si="18"/>
        <v>55938348.377956711</v>
      </c>
      <c r="U73" s="210">
        <f t="shared" si="18"/>
        <v>63640078.529792286</v>
      </c>
      <c r="V73" s="210">
        <f t="shared" si="18"/>
        <v>66306219.566072464</v>
      </c>
      <c r="W73" s="210">
        <f t="shared" si="18"/>
        <v>72144360.269081503</v>
      </c>
      <c r="X73" s="210">
        <f t="shared" si="18"/>
        <v>76750432.377535224</v>
      </c>
      <c r="Y73" s="210">
        <f t="shared" si="18"/>
        <v>79881125.493920788</v>
      </c>
      <c r="Z73" s="210">
        <f t="shared" si="18"/>
        <v>86736511.860465601</v>
      </c>
      <c r="AA73" s="210">
        <f t="shared" si="18"/>
        <v>92145152.30644545</v>
      </c>
      <c r="AB73" s="210">
        <f>AB71+AB72</f>
        <v>90021552.322358444</v>
      </c>
      <c r="AC73" s="210">
        <f>AC71+AC72</f>
        <v>103871220.0093409</v>
      </c>
      <c r="AD73" s="281"/>
      <c r="AE73" s="281"/>
      <c r="AF73"/>
    </row>
    <row r="74" spans="1:32" s="164" customFormat="1" ht="16.5" thickBot="1" x14ac:dyDescent="0.3">
      <c r="A74" s="213"/>
      <c r="B74" s="220"/>
      <c r="C74" s="166"/>
      <c r="D74" s="166">
        <v>0.5</v>
      </c>
      <c r="E74" s="166">
        <v>1.5</v>
      </c>
      <c r="F74" s="166">
        <v>2.5</v>
      </c>
      <c r="G74" s="166">
        <v>3.5</v>
      </c>
      <c r="H74" s="166">
        <v>4.5</v>
      </c>
      <c r="I74" s="166">
        <v>5.5</v>
      </c>
      <c r="J74" s="166">
        <v>6.5</v>
      </c>
      <c r="K74" s="166">
        <v>7.5</v>
      </c>
      <c r="L74" s="166">
        <v>8.5</v>
      </c>
      <c r="M74" s="166">
        <v>9.5</v>
      </c>
      <c r="N74" s="166">
        <v>10.5</v>
      </c>
      <c r="O74" s="166">
        <v>11.5</v>
      </c>
      <c r="P74" s="166">
        <v>12.5</v>
      </c>
      <c r="Q74" s="166">
        <v>13.5</v>
      </c>
      <c r="R74" s="166">
        <v>14.5</v>
      </c>
      <c r="S74" s="166">
        <v>15.5</v>
      </c>
      <c r="T74" s="166">
        <v>16.5</v>
      </c>
      <c r="U74" s="166">
        <v>17.5</v>
      </c>
      <c r="V74" s="166">
        <v>18.5</v>
      </c>
      <c r="W74" s="166">
        <v>19.5</v>
      </c>
      <c r="X74" s="166">
        <v>20.5</v>
      </c>
      <c r="Y74" s="166">
        <v>21.5</v>
      </c>
      <c r="Z74" s="166">
        <v>22.5</v>
      </c>
      <c r="AA74" s="166">
        <v>23.5</v>
      </c>
      <c r="AB74" s="166">
        <v>24.5</v>
      </c>
      <c r="AC74" s="166">
        <v>25.5</v>
      </c>
      <c r="AD74" s="281"/>
      <c r="AE74" s="281"/>
      <c r="AF74"/>
    </row>
    <row r="75" spans="1:32" s="164" customFormat="1" ht="15.75" x14ac:dyDescent="0.25">
      <c r="A75" s="211" t="s">
        <v>279</v>
      </c>
      <c r="B75" s="205">
        <f>B58</f>
        <v>1</v>
      </c>
      <c r="C75" s="205">
        <f t="shared" ref="C75:AA75" si="19">C58</f>
        <v>2</v>
      </c>
      <c r="D75" s="205">
        <f t="shared" si="19"/>
        <v>3</v>
      </c>
      <c r="E75" s="205">
        <f t="shared" si="19"/>
        <v>4</v>
      </c>
      <c r="F75" s="205">
        <f t="shared" si="19"/>
        <v>5</v>
      </c>
      <c r="G75" s="205">
        <f t="shared" si="19"/>
        <v>6</v>
      </c>
      <c r="H75" s="205">
        <f t="shared" si="19"/>
        <v>7</v>
      </c>
      <c r="I75" s="205">
        <f t="shared" si="19"/>
        <v>8</v>
      </c>
      <c r="J75" s="205">
        <f t="shared" si="19"/>
        <v>9</v>
      </c>
      <c r="K75" s="205">
        <f t="shared" si="19"/>
        <v>10</v>
      </c>
      <c r="L75" s="205">
        <f t="shared" si="19"/>
        <v>11</v>
      </c>
      <c r="M75" s="205">
        <f t="shared" si="19"/>
        <v>12</v>
      </c>
      <c r="N75" s="205">
        <f t="shared" si="19"/>
        <v>13</v>
      </c>
      <c r="O75" s="205">
        <f t="shared" si="19"/>
        <v>14</v>
      </c>
      <c r="P75" s="205">
        <f t="shared" si="19"/>
        <v>15</v>
      </c>
      <c r="Q75" s="205">
        <f t="shared" si="19"/>
        <v>16</v>
      </c>
      <c r="R75" s="205">
        <f t="shared" si="19"/>
        <v>17</v>
      </c>
      <c r="S75" s="205">
        <f t="shared" si="19"/>
        <v>18</v>
      </c>
      <c r="T75" s="205">
        <f t="shared" si="19"/>
        <v>19</v>
      </c>
      <c r="U75" s="205">
        <f t="shared" si="19"/>
        <v>20</v>
      </c>
      <c r="V75" s="205">
        <f t="shared" si="19"/>
        <v>21</v>
      </c>
      <c r="W75" s="205">
        <f t="shared" si="19"/>
        <v>22</v>
      </c>
      <c r="X75" s="205">
        <f t="shared" si="19"/>
        <v>23</v>
      </c>
      <c r="Y75" s="205">
        <f t="shared" si="19"/>
        <v>24</v>
      </c>
      <c r="Z75" s="205">
        <f t="shared" si="19"/>
        <v>25</v>
      </c>
      <c r="AA75" s="205">
        <f t="shared" si="19"/>
        <v>26</v>
      </c>
      <c r="AB75" s="205">
        <f>AB58</f>
        <v>27</v>
      </c>
      <c r="AC75" s="205">
        <f>AC58</f>
        <v>28</v>
      </c>
      <c r="AD75" s="281"/>
      <c r="AE75" s="281"/>
      <c r="AF75"/>
    </row>
    <row r="76" spans="1:32" s="164" customFormat="1" x14ac:dyDescent="0.25">
      <c r="A76" s="215" t="s">
        <v>489</v>
      </c>
      <c r="B76" s="216">
        <f t="shared" ref="B76:AA76" si="20">B69</f>
        <v>10187999.5</v>
      </c>
      <c r="C76" s="216">
        <f t="shared" si="20"/>
        <v>55106173.105399996</v>
      </c>
      <c r="D76" s="216">
        <f>D69</f>
        <v>235599999.5</v>
      </c>
      <c r="E76" s="216">
        <f t="shared" si="20"/>
        <v>73696076.575040564</v>
      </c>
      <c r="F76" s="216">
        <f t="shared" si="20"/>
        <v>14834431.232919952</v>
      </c>
      <c r="G76" s="216">
        <f t="shared" si="20"/>
        <v>16783101.451937556</v>
      </c>
      <c r="H76" s="216">
        <f t="shared" si="20"/>
        <v>20596665.97002878</v>
      </c>
      <c r="I76" s="216">
        <f t="shared" si="20"/>
        <v>23817608.57177633</v>
      </c>
      <c r="J76" s="216">
        <f t="shared" si="20"/>
        <v>26318743.769221254</v>
      </c>
      <c r="K76" s="216">
        <f t="shared" si="20"/>
        <v>31021425.942642473</v>
      </c>
      <c r="L76" s="216">
        <f t="shared" si="20"/>
        <v>32930581.973313719</v>
      </c>
      <c r="M76" s="216">
        <f t="shared" si="20"/>
        <v>38227544.925687432</v>
      </c>
      <c r="N76" s="216">
        <f t="shared" si="20"/>
        <v>44013406.884807222</v>
      </c>
      <c r="O76" s="216">
        <f t="shared" si="20"/>
        <v>49011151.954984598</v>
      </c>
      <c r="P76" s="216">
        <f t="shared" si="20"/>
        <v>53047007.197787419</v>
      </c>
      <c r="Q76" s="216">
        <f t="shared" si="20"/>
        <v>59932894.941379026</v>
      </c>
      <c r="R76" s="216">
        <f t="shared" si="20"/>
        <v>64810386.046842232</v>
      </c>
      <c r="S76" s="216">
        <f t="shared" si="20"/>
        <v>68432055.234883562</v>
      </c>
      <c r="T76" s="216">
        <f t="shared" si="20"/>
        <v>69922935.47244589</v>
      </c>
      <c r="U76" s="216">
        <f t="shared" si="20"/>
        <v>79550098.162240356</v>
      </c>
      <c r="V76" s="216">
        <f t="shared" si="20"/>
        <v>82882774.45759058</v>
      </c>
      <c r="W76" s="216">
        <f t="shared" si="20"/>
        <v>90180450.336351886</v>
      </c>
      <c r="X76" s="216">
        <f t="shared" si="20"/>
        <v>95938040.47191903</v>
      </c>
      <c r="Y76" s="216">
        <f t="shared" si="20"/>
        <v>99851406.867400989</v>
      </c>
      <c r="Z76" s="216">
        <f t="shared" si="20"/>
        <v>108420639.825582</v>
      </c>
      <c r="AA76" s="216">
        <f t="shared" si="20"/>
        <v>115181440.3830568</v>
      </c>
      <c r="AB76" s="216">
        <f>AB69</f>
        <v>112526940.40294805</v>
      </c>
      <c r="AC76" s="216">
        <f>AC69</f>
        <v>129839025.01167612</v>
      </c>
      <c r="AD76" s="281"/>
      <c r="AE76" s="281"/>
      <c r="AF76"/>
    </row>
    <row r="77" spans="1:32" s="164" customFormat="1" ht="15.75" x14ac:dyDescent="0.25">
      <c r="A77" s="217" t="s">
        <v>278</v>
      </c>
      <c r="B77" s="212">
        <f t="shared" ref="B77:AA77" si="21">-B68</f>
        <v>0</v>
      </c>
      <c r="C77" s="212">
        <f t="shared" si="21"/>
        <v>0</v>
      </c>
      <c r="D77" s="212">
        <f t="shared" si="21"/>
        <v>0</v>
      </c>
      <c r="E77" s="212">
        <f t="shared" si="21"/>
        <v>14503006.673960047</v>
      </c>
      <c r="F77" s="212">
        <f t="shared" si="21"/>
        <v>14503006.673960047</v>
      </c>
      <c r="G77" s="212">
        <f t="shared" si="21"/>
        <v>14503006.673960047</v>
      </c>
      <c r="H77" s="212">
        <f t="shared" si="21"/>
        <v>14503006.673960047</v>
      </c>
      <c r="I77" s="212">
        <f t="shared" si="21"/>
        <v>14503006.673960047</v>
      </c>
      <c r="J77" s="212">
        <f t="shared" si="21"/>
        <v>14503006.673960047</v>
      </c>
      <c r="K77" s="212">
        <f t="shared" si="21"/>
        <v>14503006.673960047</v>
      </c>
      <c r="L77" s="212">
        <f>-L68</f>
        <v>14503006.673960047</v>
      </c>
      <c r="M77" s="212">
        <f>-M68</f>
        <v>14503006.673960047</v>
      </c>
      <c r="N77" s="212">
        <f t="shared" si="21"/>
        <v>14503006.673960047</v>
      </c>
      <c r="O77" s="212">
        <f t="shared" si="21"/>
        <v>14503006.673960047</v>
      </c>
      <c r="P77" s="212">
        <f t="shared" si="21"/>
        <v>14503006.673960047</v>
      </c>
      <c r="Q77" s="212">
        <f t="shared" si="21"/>
        <v>14503006.673960047</v>
      </c>
      <c r="R77" s="212">
        <f t="shared" si="21"/>
        <v>14503006.673960047</v>
      </c>
      <c r="S77" s="212">
        <f t="shared" si="21"/>
        <v>14503006.673960047</v>
      </c>
      <c r="T77" s="212">
        <f t="shared" si="21"/>
        <v>14503006.673960047</v>
      </c>
      <c r="U77" s="212">
        <f t="shared" si="21"/>
        <v>14503006.673960047</v>
      </c>
      <c r="V77" s="212">
        <f t="shared" si="21"/>
        <v>14503006.673960047</v>
      </c>
      <c r="W77" s="212">
        <f t="shared" si="21"/>
        <v>14503006.673960047</v>
      </c>
      <c r="X77" s="212">
        <f t="shared" si="21"/>
        <v>14503006.673960047</v>
      </c>
      <c r="Y77" s="212">
        <f t="shared" si="21"/>
        <v>14503006.673960047</v>
      </c>
      <c r="Z77" s="212">
        <f t="shared" si="21"/>
        <v>14503006.673960047</v>
      </c>
      <c r="AA77" s="212">
        <f t="shared" si="21"/>
        <v>14503006.673960047</v>
      </c>
      <c r="AB77" s="212">
        <f>-AB68</f>
        <v>14503006.673960047</v>
      </c>
      <c r="AC77" s="212">
        <f>-AC68</f>
        <v>14503006.673960047</v>
      </c>
      <c r="AD77" s="281"/>
      <c r="AE77" s="281"/>
      <c r="AF77"/>
    </row>
    <row r="78" spans="1:32" s="164" customFormat="1" ht="15.75" x14ac:dyDescent="0.25">
      <c r="A78" s="217" t="s">
        <v>277</v>
      </c>
      <c r="B78" s="212">
        <f t="shared" ref="B78:AA78" si="22">B70</f>
        <v>0</v>
      </c>
      <c r="C78" s="212">
        <f t="shared" si="22"/>
        <v>0</v>
      </c>
      <c r="D78" s="212">
        <f t="shared" si="22"/>
        <v>0</v>
      </c>
      <c r="E78" s="212">
        <f t="shared" si="22"/>
        <v>0</v>
      </c>
      <c r="F78" s="212">
        <f t="shared" si="22"/>
        <v>0</v>
      </c>
      <c r="G78" s="212">
        <f t="shared" si="22"/>
        <v>0</v>
      </c>
      <c r="H78" s="212">
        <f t="shared" si="22"/>
        <v>0</v>
      </c>
      <c r="I78" s="212">
        <f t="shared" si="22"/>
        <v>0</v>
      </c>
      <c r="J78" s="212">
        <f t="shared" si="22"/>
        <v>0</v>
      </c>
      <c r="K78" s="212">
        <f t="shared" si="22"/>
        <v>0</v>
      </c>
      <c r="L78" s="212">
        <f t="shared" si="22"/>
        <v>0</v>
      </c>
      <c r="M78" s="212">
        <f t="shared" si="22"/>
        <v>0</v>
      </c>
      <c r="N78" s="212">
        <f t="shared" si="22"/>
        <v>0</v>
      </c>
      <c r="O78" s="212">
        <f t="shared" si="22"/>
        <v>0</v>
      </c>
      <c r="P78" s="212">
        <f t="shared" si="22"/>
        <v>0</v>
      </c>
      <c r="Q78" s="212">
        <f t="shared" si="22"/>
        <v>0</v>
      </c>
      <c r="R78" s="212">
        <f t="shared" si="22"/>
        <v>0</v>
      </c>
      <c r="S78" s="212">
        <f t="shared" si="22"/>
        <v>0</v>
      </c>
      <c r="T78" s="212">
        <f t="shared" si="22"/>
        <v>0</v>
      </c>
      <c r="U78" s="212">
        <f t="shared" si="22"/>
        <v>0</v>
      </c>
      <c r="V78" s="212">
        <f t="shared" si="22"/>
        <v>0</v>
      </c>
      <c r="W78" s="212">
        <f t="shared" si="22"/>
        <v>0</v>
      </c>
      <c r="X78" s="212">
        <f t="shared" si="22"/>
        <v>0</v>
      </c>
      <c r="Y78" s="212">
        <f t="shared" si="22"/>
        <v>0</v>
      </c>
      <c r="Z78" s="212">
        <f t="shared" si="22"/>
        <v>0</v>
      </c>
      <c r="AA78" s="212">
        <f t="shared" si="22"/>
        <v>0</v>
      </c>
      <c r="AB78" s="212">
        <f>AB70</f>
        <v>0</v>
      </c>
      <c r="AC78" s="212">
        <f>AC70</f>
        <v>0</v>
      </c>
      <c r="AD78" s="281"/>
      <c r="AE78" s="281"/>
      <c r="AF78"/>
    </row>
    <row r="79" spans="1:32" s="164" customFormat="1" ht="15.75" x14ac:dyDescent="0.25">
      <c r="A79" s="217" t="s">
        <v>276</v>
      </c>
      <c r="B79" s="212">
        <f>IF(SUM($B$72:B72)+SUM($A$79:A79)&gt;0,0,SUM($B$72:B72)-SUM($A$79:A79))</f>
        <v>-2037599.9000000001</v>
      </c>
      <c r="C79" s="212">
        <f>IF(SUM($B$72:C72)+SUM($A$79:B79)&gt;0,0,SUM($B$72:C72)-SUM($A$79:B79))</f>
        <v>-11021234.62108</v>
      </c>
      <c r="D79" s="212">
        <f>IF(SUM($B$72:D72)+SUM($A$79:C79)&gt;0,0,SUM($B$72:D72)-SUM($A$79:C79))</f>
        <v>-47119999.900000006</v>
      </c>
      <c r="E79" s="212">
        <f>IF(SUM($B$72:E72)+SUM($A$79:D79)&gt;0,0,SUM($B$72:E72)-SUM($A$79:D79))</f>
        <v>-14739215.315008119</v>
      </c>
      <c r="F79" s="212">
        <f>IF(SUM($B$72:F72)+SUM($A$79:E79)&gt;0,0,SUM($B$72:F72)-SUM($A$79:E79))</f>
        <v>-2966886.2465839982</v>
      </c>
      <c r="G79" s="212">
        <f>IF(SUM($B$72:G72)+SUM($A$79:F79)&gt;0,0,SUM($B$72:G72)-SUM($A$79:F79))</f>
        <v>-3356620.2903875113</v>
      </c>
      <c r="H79" s="212">
        <f>IF(SUM($B$72:H72)+SUM($A$79:G79)&gt;0,0,SUM($B$72:H72)-SUM($A$79:G79))</f>
        <v>-4119333.1940057576</v>
      </c>
      <c r="I79" s="212">
        <f>IF(SUM($B$72:I72)+SUM($A$79:H79)&gt;0,0,SUM($B$72:I72)-SUM($A$79:H79))</f>
        <v>-4763521.7143552601</v>
      </c>
      <c r="J79" s="212">
        <f>IF(SUM($B$72:J72)+SUM($A$79:I79)&gt;0,0,SUM($B$72:J72)-SUM($A$79:I79))</f>
        <v>-5263748.7538442463</v>
      </c>
      <c r="K79" s="212">
        <f>IF(SUM($B$72:K72)+SUM($A$79:J79)&gt;0,0,SUM($B$72:K72)-SUM($A$79:J79))</f>
        <v>-6204285.188528493</v>
      </c>
      <c r="L79" s="212">
        <f>IF(SUM($B$72:L72)+SUM($A$79:K79)&gt;0,0,SUM($B$72:L72)-SUM($A$79:K79))</f>
        <v>-6586116.3946627378</v>
      </c>
      <c r="M79" s="212">
        <f>IF(SUM($B$72:M72)+SUM($A$79:L79)&gt;0,0,SUM($B$72:M72)-SUM($A$79:L79))</f>
        <v>-7645508.9851374924</v>
      </c>
      <c r="N79" s="212">
        <f>IF(SUM($B$72:N72)+SUM($A$79:M79)&gt;0,0,SUM($B$72:N72)-SUM($A$79:M79))</f>
        <v>-8802681.3769614398</v>
      </c>
      <c r="O79" s="212">
        <f>IF(SUM($B$72:O72)+SUM($A$79:N79)&gt;0,0,SUM($B$72:O72)-SUM($A$79:N79))</f>
        <v>-9802230.390996933</v>
      </c>
      <c r="P79" s="212">
        <f>IF(SUM($B$72:P72)+SUM($A$79:O79)&gt;0,0,SUM($B$72:P72)-SUM($A$79:O79))</f>
        <v>-10609401.439557493</v>
      </c>
      <c r="Q79" s="212">
        <f>IF(SUM($B$72:Q72)+SUM($A$79:P79)&gt;0,0,SUM($B$72:Q72)-SUM($A$79:P79))</f>
        <v>-11986578.988275796</v>
      </c>
      <c r="R79" s="212">
        <f>IF(SUM($B$72:R72)+SUM($A$79:Q79)&gt;0,0,SUM($B$72:R72)-SUM($A$79:Q79))</f>
        <v>-12962077.209368438</v>
      </c>
      <c r="S79" s="212">
        <f>IF(SUM($B$72:S72)+SUM($A$79:R79)&gt;0,0,SUM($B$72:S72)-SUM($A$79:R79))</f>
        <v>-13686411.046976715</v>
      </c>
      <c r="T79" s="212">
        <f>IF(SUM($B$72:T72)+SUM($A$79:S79)&gt;0,0,SUM($B$72:T72)-SUM($A$79:S79))</f>
        <v>-13984587.094489187</v>
      </c>
      <c r="U79" s="212">
        <f>IF(SUM($B$72:U72)+SUM($A$79:T79)&gt;0,0,SUM($B$72:U72)-SUM($A$79:T79))</f>
        <v>-15910019.632448077</v>
      </c>
      <c r="V79" s="212">
        <f>IF(SUM($B$72:V72)+SUM($A$79:U79)&gt;0,0,SUM($B$72:V72)-SUM($A$79:U79))</f>
        <v>-16576554.891518116</v>
      </c>
      <c r="W79" s="212">
        <f>IF(SUM($B$72:W72)+SUM($A$79:V79)&gt;0,0,SUM($B$72:W72)-SUM($A$79:V79))</f>
        <v>-18036090.067270368</v>
      </c>
      <c r="X79" s="212">
        <f>IF(SUM($B$72:X72)+SUM($A$79:W79)&gt;0,0,SUM($B$72:X72)-SUM($A$79:W79))</f>
        <v>-19187608.094383806</v>
      </c>
      <c r="Y79" s="212">
        <f>IF(SUM($B$72:Y72)+SUM($A$79:X79)&gt;0,0,SUM($B$72:Y72)-SUM($A$79:X79))</f>
        <v>-19970281.373480171</v>
      </c>
      <c r="Z79" s="212">
        <f>IF(SUM($B$72:Z72)+SUM($A$79:Y79)&gt;0,0,SUM($B$72:Z72)-SUM($A$79:Y79))</f>
        <v>-21684127.965116382</v>
      </c>
      <c r="AA79" s="212">
        <f>IF(SUM($B$72:AA72)+SUM($A$79:Z79)&gt;0,0,SUM($B$72:AA72)-SUM($A$79:Z79))</f>
        <v>-23036288.07661134</v>
      </c>
      <c r="AB79" s="212">
        <f>IF(SUM($B$72:AB72)+SUM($A$79:AA79)&gt;0,0,SUM($B$72:AB72)-SUM($A$79:AA79))</f>
        <v>-22505388.080589592</v>
      </c>
      <c r="AC79" s="212">
        <f>IF(SUM($B$72:AC72)+SUM($A$79:AB79)&gt;0,0,SUM($B$72:AC72)-SUM($A$79:AB79))</f>
        <v>-25967805.00233525</v>
      </c>
      <c r="AD79" s="281"/>
      <c r="AE79" s="281"/>
      <c r="AF79"/>
    </row>
    <row r="80" spans="1:32" s="164" customFormat="1" ht="15.75" x14ac:dyDescent="0.25">
      <c r="A80" s="217" t="s">
        <v>275</v>
      </c>
      <c r="B80" s="212">
        <f>IF(((SUM($B$59:B59)+SUM($B$61:B65))+SUM($B$82:B82))&lt;0,((SUM($B$59:B59)+SUM($B$61:B65))+SUM($B$82:B82))*0.18-SUM($A$80:A80),IF(SUM(A$80:$B80)&lt;0,0-SUM(A$80:$B80),0))</f>
        <v>-0.09</v>
      </c>
      <c r="C80" s="212">
        <f>IF(((SUM($B$59:C59)+SUM($B$61:C65))+SUM($B$82:C82))&lt;0,((SUM($B$59:C59)+SUM($B$61:C65))+SUM($B$82:C82))*0.18-SUM($A$80:B80),IF(SUM($B$80:B80)&lt;0,0-SUM($B$80:B80),0))</f>
        <v>-0.09</v>
      </c>
      <c r="D80" s="212">
        <f>IF(((SUM($B$59:D59)+SUM($B$61:D65))+SUM($B$82:D82))&lt;0,((SUM($B$59:D59)+SUM($B$61:D65))+SUM($B$82:D82))*0.18-SUM($A$80:C80),IF(SUM($B$80:C80)&lt;0,0-SUM($B$80:C80),0))</f>
        <v>-9.0000000000000024E-2</v>
      </c>
      <c r="E80" s="212">
        <f>IF(((SUM($B$59:E59)+SUM($B$61:E65))+SUM($B$82:E82))&lt;0,((SUM($B$59:E59)+SUM($B$61:E65))+SUM($B$82:E82))*0.18-SUM($A$80:D80),IF(SUM($B$80:D80)&lt;0,0-SUM($B$80:D80),0))</f>
        <v>0.27</v>
      </c>
      <c r="F80" s="212">
        <f>IF(((SUM($B$59:F59)+SUM($B$61:F65))+SUM($B$82:F82))&lt;0,((SUM($B$59:F59)+SUM($B$61:F65))+SUM($B$82:F82))*0.18-SUM($A$80:E80),IF(SUM($B$80:E80)&lt;0,0-SUM($B$80:E80),0))</f>
        <v>0</v>
      </c>
      <c r="G80" s="212">
        <f>IF(((SUM($B$59:G59)+SUM($B$61:G65))+SUM($B$82:G82))&lt;0,((SUM($B$59:G59)+SUM($B$61:G65))+SUM($B$82:G82))*0.18-SUM($A$80:F80),IF(SUM($B$80:F80)&lt;0,0-SUM($B$80:F80),0))</f>
        <v>0</v>
      </c>
      <c r="H80" s="212">
        <f>IF(((SUM($B$59:H59)+SUM($B$61:H65))+SUM($B$82:H82))&lt;0,((SUM($B$59:H59)+SUM($B$61:H65))+SUM($B$82:H82))*0.18-SUM($A$80:G80),IF(SUM($B$80:G80)&lt;0,0-SUM($B$80:G80),0))</f>
        <v>0</v>
      </c>
      <c r="I80" s="212">
        <f>IF(((SUM($B$59:I59)+SUM($B$61:I65))+SUM($B$82:I82))&lt;0,((SUM($B$59:I59)+SUM($B$61:I65))+SUM($B$82:I82))*0.18-SUM($A$80:H80),IF(SUM($B$80:H80)&lt;0,0-SUM($B$80:H80),0))</f>
        <v>0</v>
      </c>
      <c r="J80" s="212">
        <f>IF(((SUM($B$59:J59)+SUM($B$61:J65))+SUM($B$82:J82))&lt;0,((SUM($B$59:J59)+SUM($B$61:J65))+SUM($B$82:J82))*0.18-SUM($A$80:I80),IF(SUM($B$80:I80)&lt;0,0-SUM($B$80:I80),0))</f>
        <v>0</v>
      </c>
      <c r="K80" s="212">
        <f>IF(((SUM($B$59:K59)+SUM($B$61:K65))+SUM($B$82:K82))&lt;0,((SUM($B$59:K59)+SUM($B$61:K65))+SUM($B$82:K82))*0.18-SUM($A$80:J80),IF(SUM($B$80:J80)&lt;0,0-SUM($B$80:J80),0))</f>
        <v>0</v>
      </c>
      <c r="L80" s="212">
        <f>IF(((SUM($B$59:L59)+SUM($B$61:L65))+SUM($B$82:L82))&lt;0,((SUM($B$59:L59)+SUM($B$61:L65))+SUM($B$82:L82))*0.18-SUM($A$80:K80),IF(SUM($B$80:K80)&lt;0,0-SUM($B$80:K80),0))</f>
        <v>0</v>
      </c>
      <c r="M80" s="212">
        <f>IF(((SUM($B$59:M59)+SUM($B$61:M65))+SUM($B$82:M82))&lt;0,((SUM($B$59:M59)+SUM($B$61:M65))+SUM($B$82:M82))*0.18-SUM($A$80:L80),IF(SUM($B$80:L80)&lt;0,0-SUM($B$80:L80),0))</f>
        <v>0</v>
      </c>
      <c r="N80" s="212">
        <f>IF(((SUM($B$59:N59)+SUM($B$61:N65))+SUM($B$82:N82))&lt;0,((SUM($B$59:N59)+SUM($B$61:N65))+SUM($B$82:N82))*0.18-SUM($A$80:M80),IF(SUM($B$80:M80)&lt;0,0-SUM($B$80:M80),0))</f>
        <v>0</v>
      </c>
      <c r="O80" s="212">
        <f>IF(((SUM($B$59:O59)+SUM($B$61:O65))+SUM($B$82:O82))&lt;0,((SUM($B$59:O59)+SUM($B$61:O65))+SUM($B$82:O82))*0.18-SUM($A$80:N80),IF(SUM($B$80:N80)&lt;0,0-SUM($B$80:N80),0))</f>
        <v>0</v>
      </c>
      <c r="P80" s="212">
        <f>IF(((SUM($B$59:P59)+SUM($B$61:P65))+SUM($B$82:P82))&lt;0,((SUM($B$59:P59)+SUM($B$61:P65))+SUM($B$82:P82))*0.18-SUM($A$80:O80),IF(SUM($B$80:O80)&lt;0,0-SUM($B$80:O80),0))</f>
        <v>0</v>
      </c>
      <c r="Q80" s="212">
        <f>IF(((SUM($B$59:Q59)+SUM($B$61:Q65))+SUM($B$82:Q82))&lt;0,((SUM($B$59:Q59)+SUM($B$61:Q65))+SUM($B$82:Q82))*0.18-SUM($A$80:P80),IF(SUM($B$80:P80)&lt;0,0-SUM($B$80:P80),0))</f>
        <v>0</v>
      </c>
      <c r="R80" s="212">
        <f>IF(((SUM($B$59:R59)+SUM($B$61:R65))+SUM($B$82:R82))&lt;0,((SUM($B$59:R59)+SUM($B$61:R65))+SUM($B$82:R82))*0.18-SUM($A$80:Q80),IF(SUM($B$80:Q80)&lt;0,0-SUM($B$80:Q80),0))</f>
        <v>0</v>
      </c>
      <c r="S80" s="212">
        <f>IF(((SUM($B$59:S59)+SUM($B$61:S65))+SUM($B$82:S82))&lt;0,((SUM($B$59:S59)+SUM($B$61:S65))+SUM($B$82:S82))*0.18-SUM($A$80:R80),IF(SUM($B$80:R80)&lt;0,0-SUM($B$80:R80),0))</f>
        <v>0</v>
      </c>
      <c r="T80" s="212">
        <f>IF(((SUM($B$59:T59)+SUM($B$61:T65))+SUM($B$82:T82))&lt;0,((SUM($B$59:T59)+SUM($B$61:T65))+SUM($B$82:T82))*0.18-SUM($A$80:S80),IF(SUM($B$80:S80)&lt;0,0-SUM($B$80:S80),0))</f>
        <v>0</v>
      </c>
      <c r="U80" s="212">
        <f>IF(((SUM($B$59:U59)+SUM($B$61:U65))+SUM($B$82:U82))&lt;0,((SUM($B$59:U59)+SUM($B$61:U65))+SUM($B$82:U82))*0.18-SUM($A$80:T80),IF(SUM($B$80:T80)&lt;0,0-SUM($B$80:T80),0))</f>
        <v>0</v>
      </c>
      <c r="V80" s="212">
        <f>IF(((SUM($B$59:V59)+SUM($B$61:V65))+SUM($B$82:V82))&lt;0,((SUM($B$59:V59)+SUM($B$61:V65))+SUM($B$82:V82))*0.18-SUM($A$80:U80),IF(SUM($B$80:U80)&lt;0,0-SUM($B$80:U80),0))</f>
        <v>0</v>
      </c>
      <c r="W80" s="212">
        <f>IF(((SUM($B$59:W59)+SUM($B$61:W65))+SUM($B$82:W82))&lt;0,((SUM($B$59:W59)+SUM($B$61:W65))+SUM($B$82:W82))*0.18-SUM($A$80:V80),IF(SUM($B$80:V80)&lt;0,0-SUM($B$80:V80),0))</f>
        <v>0</v>
      </c>
      <c r="X80" s="212">
        <f>IF(((SUM($B$59:X59)+SUM($B$61:X65))+SUM($B$82:X82))&lt;0,((SUM($B$59:X59)+SUM($B$61:X65))+SUM($B$82:X82))*0.18-SUM($A$80:W80),IF(SUM($B$80:W80)&lt;0,0-SUM($B$80:W80),0))</f>
        <v>0</v>
      </c>
      <c r="Y80" s="212">
        <f>IF(((SUM($B$59:Y59)+SUM($B$61:Y65))+SUM($B$82:Y82))&lt;0,((SUM($B$59:Y59)+SUM($B$61:Y65))+SUM($B$82:Y82))*0.18-SUM($A$80:X80),IF(SUM($B$80:X80)&lt;0,0-SUM($B$80:X80),0))</f>
        <v>0</v>
      </c>
      <c r="Z80" s="212">
        <f>IF(((SUM($B$59:Z59)+SUM($B$61:Z65))+SUM($B$82:Z82))&lt;0,((SUM($B$59:Z59)+SUM($B$61:Z65))+SUM($B$82:Z82))*0.18-SUM($A$80:Y80),IF(SUM($B$80:Y80)&lt;0,0-SUM($B$80:Y80),0))</f>
        <v>0</v>
      </c>
      <c r="AA80" s="212">
        <f>IF(((SUM($B$59:AA59)+SUM($B$61:AA65))+SUM($B$82:AA82))&lt;0,((SUM($B$59:AA59)+SUM($B$61:AA65))+SUM($B$82:AA82))*0.18-SUM($A$80:Z80),IF(SUM($B$80:Z80)&lt;0,0-SUM($B$80:Z80),0))</f>
        <v>0</v>
      </c>
      <c r="AB80" s="212">
        <f>IF(((SUM($B$59:AB59)+SUM($B$61:AB65))+SUM($B$82:AB82))&lt;0,((SUM($B$59:AB59)+SUM($B$61:AB65))+SUM($B$82:AB82))*0.18-SUM($A$80:AA80),IF(SUM($B$80:AA80)&lt;0,0-SUM($B$80:AA80),0))</f>
        <v>0</v>
      </c>
      <c r="AC80" s="212">
        <f>IF(((SUM($B$59:AC59)+SUM($B$61:AC65))+SUM($B$82:AC82))&lt;0,((SUM($B$59:AC59)+SUM($B$61:AC65))+SUM($B$82:AC82))*0.18-SUM($A$80:AB80),IF(SUM($B$80:AB80)&lt;0,0-SUM($B$80:AB80),0))</f>
        <v>0</v>
      </c>
      <c r="AD80" s="281"/>
      <c r="AE80" s="281"/>
      <c r="AF80"/>
    </row>
    <row r="81" spans="1:32" s="164" customFormat="1" ht="15.75" x14ac:dyDescent="0.25">
      <c r="A81" s="217" t="s">
        <v>274</v>
      </c>
      <c r="B81" s="212">
        <f>-B59*(B39)</f>
        <v>0</v>
      </c>
      <c r="C81" s="212">
        <f>-(C59-B59)*$B$39</f>
        <v>0</v>
      </c>
      <c r="D81" s="212">
        <f>-(D59-C59)*$B$39</f>
        <v>0</v>
      </c>
      <c r="E81" s="212">
        <f t="shared" ref="E81:AA81" si="23">-(E59-D59)*$B$39</f>
        <v>0</v>
      </c>
      <c r="F81" s="212">
        <f t="shared" si="23"/>
        <v>0</v>
      </c>
      <c r="G81" s="212">
        <f t="shared" si="23"/>
        <v>0</v>
      </c>
      <c r="H81" s="212">
        <f t="shared" si="23"/>
        <v>0</v>
      </c>
      <c r="I81" s="212">
        <f t="shared" si="23"/>
        <v>0</v>
      </c>
      <c r="J81" s="212">
        <f t="shared" si="23"/>
        <v>0</v>
      </c>
      <c r="K81" s="212">
        <f t="shared" si="23"/>
        <v>0</v>
      </c>
      <c r="L81" s="212">
        <f t="shared" si="23"/>
        <v>0</v>
      </c>
      <c r="M81" s="212">
        <f t="shared" si="23"/>
        <v>0</v>
      </c>
      <c r="N81" s="212">
        <f t="shared" si="23"/>
        <v>0</v>
      </c>
      <c r="O81" s="212">
        <f t="shared" si="23"/>
        <v>0</v>
      </c>
      <c r="P81" s="212">
        <f t="shared" si="23"/>
        <v>0</v>
      </c>
      <c r="Q81" s="212">
        <f t="shared" si="23"/>
        <v>0</v>
      </c>
      <c r="R81" s="212">
        <f t="shared" si="23"/>
        <v>0</v>
      </c>
      <c r="S81" s="212">
        <f t="shared" si="23"/>
        <v>0</v>
      </c>
      <c r="T81" s="212">
        <f t="shared" si="23"/>
        <v>0</v>
      </c>
      <c r="U81" s="212">
        <f t="shared" si="23"/>
        <v>0</v>
      </c>
      <c r="V81" s="212">
        <f t="shared" si="23"/>
        <v>0</v>
      </c>
      <c r="W81" s="212">
        <f t="shared" si="23"/>
        <v>0</v>
      </c>
      <c r="X81" s="212">
        <f t="shared" si="23"/>
        <v>0</v>
      </c>
      <c r="Y81" s="212">
        <f t="shared" si="23"/>
        <v>0</v>
      </c>
      <c r="Z81" s="212">
        <f t="shared" si="23"/>
        <v>0</v>
      </c>
      <c r="AA81" s="212">
        <f t="shared" si="23"/>
        <v>0</v>
      </c>
      <c r="AB81" s="212">
        <f>-(AB59-AA59)*$B$39</f>
        <v>0</v>
      </c>
      <c r="AC81" s="212">
        <f>-(AC59-AB59)*$B$39</f>
        <v>0</v>
      </c>
      <c r="AD81" s="281"/>
      <c r="AE81" s="281"/>
      <c r="AF81"/>
    </row>
    <row r="82" spans="1:32" s="164" customFormat="1" ht="15.75" x14ac:dyDescent="0.25">
      <c r="A82" s="217" t="s">
        <v>478</v>
      </c>
      <c r="B82" s="212">
        <v>-10188000</v>
      </c>
      <c r="C82" s="212">
        <v>-55106173.605399996</v>
      </c>
      <c r="D82" s="212">
        <v>-235600000</v>
      </c>
      <c r="E82" s="212">
        <v>-61432766.641000599</v>
      </c>
      <c r="F82" s="212"/>
      <c r="G82" s="212"/>
      <c r="H82" s="212"/>
      <c r="I82" s="212"/>
      <c r="J82" s="212"/>
      <c r="K82" s="212"/>
      <c r="L82" s="212"/>
      <c r="M82" s="212"/>
      <c r="N82" s="212"/>
      <c r="O82" s="212"/>
      <c r="P82" s="212"/>
      <c r="Q82" s="212"/>
      <c r="R82" s="212"/>
      <c r="S82" s="212"/>
      <c r="T82" s="212"/>
      <c r="U82" s="212"/>
      <c r="V82" s="212"/>
      <c r="W82" s="212"/>
      <c r="X82" s="212"/>
      <c r="Y82" s="212"/>
      <c r="Z82" s="212"/>
      <c r="AA82" s="212"/>
      <c r="AB82" s="212"/>
      <c r="AC82" s="212"/>
      <c r="AD82" s="288">
        <v>-307056729.02237338</v>
      </c>
      <c r="AE82" s="289">
        <v>-362326940.24640059</v>
      </c>
      <c r="AF82"/>
    </row>
    <row r="83" spans="1:32" s="164" customFormat="1" ht="15.75" x14ac:dyDescent="0.25">
      <c r="A83" s="217" t="s">
        <v>273</v>
      </c>
      <c r="B83" s="212">
        <f t="shared" ref="B83:AA83" si="24">B54-B55</f>
        <v>0</v>
      </c>
      <c r="C83" s="212">
        <f t="shared" si="24"/>
        <v>0</v>
      </c>
      <c r="D83" s="212">
        <f t="shared" si="24"/>
        <v>0</v>
      </c>
      <c r="E83" s="212">
        <f t="shared" si="24"/>
        <v>0</v>
      </c>
      <c r="F83" s="212">
        <f t="shared" si="24"/>
        <v>0</v>
      </c>
      <c r="G83" s="212">
        <f t="shared" si="24"/>
        <v>0</v>
      </c>
      <c r="H83" s="212">
        <f t="shared" si="24"/>
        <v>0</v>
      </c>
      <c r="I83" s="212">
        <f t="shared" si="24"/>
        <v>0</v>
      </c>
      <c r="J83" s="212">
        <f t="shared" si="24"/>
        <v>0</v>
      </c>
      <c r="K83" s="212">
        <f t="shared" si="24"/>
        <v>0</v>
      </c>
      <c r="L83" s="212">
        <f t="shared" si="24"/>
        <v>0</v>
      </c>
      <c r="M83" s="212">
        <f t="shared" si="24"/>
        <v>0</v>
      </c>
      <c r="N83" s="212">
        <f t="shared" si="24"/>
        <v>0</v>
      </c>
      <c r="O83" s="212">
        <f t="shared" si="24"/>
        <v>0</v>
      </c>
      <c r="P83" s="212">
        <f t="shared" si="24"/>
        <v>0</v>
      </c>
      <c r="Q83" s="212">
        <f t="shared" si="24"/>
        <v>0</v>
      </c>
      <c r="R83" s="212">
        <f t="shared" si="24"/>
        <v>0</v>
      </c>
      <c r="S83" s="212">
        <f t="shared" si="24"/>
        <v>0</v>
      </c>
      <c r="T83" s="212">
        <f t="shared" si="24"/>
        <v>0</v>
      </c>
      <c r="U83" s="212">
        <f t="shared" si="24"/>
        <v>0</v>
      </c>
      <c r="V83" s="212">
        <f t="shared" si="24"/>
        <v>0</v>
      </c>
      <c r="W83" s="212">
        <f t="shared" si="24"/>
        <v>0</v>
      </c>
      <c r="X83" s="212">
        <f t="shared" si="24"/>
        <v>0</v>
      </c>
      <c r="Y83" s="212">
        <f t="shared" si="24"/>
        <v>0</v>
      </c>
      <c r="Z83" s="212">
        <f t="shared" si="24"/>
        <v>0</v>
      </c>
      <c r="AA83" s="212">
        <f t="shared" si="24"/>
        <v>0</v>
      </c>
      <c r="AB83" s="212">
        <f>AB54-AB55</f>
        <v>0</v>
      </c>
      <c r="AC83" s="212">
        <f>AC54-AC55</f>
        <v>0</v>
      </c>
      <c r="AD83" s="281"/>
      <c r="AE83" s="281"/>
      <c r="AF83"/>
    </row>
    <row r="84" spans="1:32" s="164" customFormat="1" x14ac:dyDescent="0.25">
      <c r="A84" s="218" t="s">
        <v>272</v>
      </c>
      <c r="B84" s="216">
        <f>SUM(B76:B83)</f>
        <v>-2037600.4900000002</v>
      </c>
      <c r="C84" s="216">
        <f t="shared" ref="C84:V84" si="25">SUM(C76:C83)</f>
        <v>-11021235.21108</v>
      </c>
      <c r="D84" s="216">
        <f t="shared" si="25"/>
        <v>-47120000.49000001</v>
      </c>
      <c r="E84" s="216">
        <f t="shared" si="25"/>
        <v>12027101.562991887</v>
      </c>
      <c r="F84" s="216">
        <f t="shared" si="25"/>
        <v>26370551.660296001</v>
      </c>
      <c r="G84" s="216">
        <f t="shared" si="25"/>
        <v>27929487.83551009</v>
      </c>
      <c r="H84" s="216">
        <f t="shared" si="25"/>
        <v>30980339.449983068</v>
      </c>
      <c r="I84" s="216">
        <f t="shared" si="25"/>
        <v>33557093.531381115</v>
      </c>
      <c r="J84" s="216">
        <f t="shared" si="25"/>
        <v>35558001.689337052</v>
      </c>
      <c r="K84" s="216">
        <f t="shared" si="25"/>
        <v>39320147.428074025</v>
      </c>
      <c r="L84" s="216">
        <f t="shared" si="25"/>
        <v>40847472.252611026</v>
      </c>
      <c r="M84" s="216">
        <f t="shared" si="25"/>
        <v>45085042.614509985</v>
      </c>
      <c r="N84" s="216">
        <f t="shared" si="25"/>
        <v>49713732.181805827</v>
      </c>
      <c r="O84" s="216">
        <f t="shared" si="25"/>
        <v>53711928.23794771</v>
      </c>
      <c r="P84" s="216">
        <f t="shared" si="25"/>
        <v>56940612.432189971</v>
      </c>
      <c r="Q84" s="216">
        <f t="shared" si="25"/>
        <v>62449322.627063274</v>
      </c>
      <c r="R84" s="216">
        <f t="shared" si="25"/>
        <v>66351315.51143384</v>
      </c>
      <c r="S84" s="216">
        <f t="shared" si="25"/>
        <v>69248650.861866891</v>
      </c>
      <c r="T84" s="216">
        <f t="shared" si="25"/>
        <v>70441355.051916748</v>
      </c>
      <c r="U84" s="216">
        <f t="shared" si="25"/>
        <v>78143085.203752324</v>
      </c>
      <c r="V84" s="216">
        <f t="shared" si="25"/>
        <v>80809226.240032509</v>
      </c>
      <c r="W84" s="216">
        <f t="shared" ref="W84:AC84" si="26">SUM(W76:W83)</f>
        <v>86647366.943041563</v>
      </c>
      <c r="X84" s="216">
        <f t="shared" si="26"/>
        <v>91253439.051495269</v>
      </c>
      <c r="Y84" s="216">
        <f t="shared" si="26"/>
        <v>94384132.167880863</v>
      </c>
      <c r="Z84" s="216">
        <f t="shared" si="26"/>
        <v>101239518.53442566</v>
      </c>
      <c r="AA84" s="216">
        <f t="shared" si="26"/>
        <v>106648158.98040551</v>
      </c>
      <c r="AB84" s="216">
        <f t="shared" si="26"/>
        <v>104524558.9963185</v>
      </c>
      <c r="AC84" s="216">
        <f t="shared" si="26"/>
        <v>118374226.68330091</v>
      </c>
      <c r="AD84" s="281"/>
      <c r="AE84" s="281"/>
      <c r="AF84"/>
    </row>
    <row r="85" spans="1:32" s="164" customFormat="1" x14ac:dyDescent="0.25">
      <c r="A85" s="218" t="s">
        <v>490</v>
      </c>
      <c r="B85" s="216">
        <f>SUM($B$84:B84)</f>
        <v>-2037600.4900000002</v>
      </c>
      <c r="C85" s="216">
        <f>SUM($B$84:C84)</f>
        <v>-13058835.70108</v>
      </c>
      <c r="D85" s="216">
        <f>SUM($B$84:D84)</f>
        <v>-60178836.191080011</v>
      </c>
      <c r="E85" s="216">
        <f>SUM($B$84:E84)</f>
        <v>-48151734.628088124</v>
      </c>
      <c r="F85" s="216">
        <f>SUM($B$84:F84)</f>
        <v>-21781182.967792124</v>
      </c>
      <c r="G85" s="216">
        <f>SUM($B$84:G84)</f>
        <v>6148304.8677179664</v>
      </c>
      <c r="H85" s="216">
        <f>SUM($B$84:H84)</f>
        <v>37128644.317701034</v>
      </c>
      <c r="I85" s="216">
        <f>SUM($B$84:I84)</f>
        <v>70685737.849082142</v>
      </c>
      <c r="J85" s="216">
        <f>SUM($B$84:J84)</f>
        <v>106243739.53841919</v>
      </c>
      <c r="K85" s="216">
        <f>SUM($B$84:K84)</f>
        <v>145563886.96649322</v>
      </c>
      <c r="L85" s="216">
        <f>SUM($B$84:L84)</f>
        <v>186411359.21910423</v>
      </c>
      <c r="M85" s="216">
        <f>SUM($B$84:M84)</f>
        <v>231496401.83361423</v>
      </c>
      <c r="N85" s="216">
        <f>SUM($B$84:N84)</f>
        <v>281210134.01542008</v>
      </c>
      <c r="O85" s="216">
        <f>SUM($B$84:O84)</f>
        <v>334922062.25336778</v>
      </c>
      <c r="P85" s="216">
        <f>SUM($B$84:P84)</f>
        <v>391862674.68555772</v>
      </c>
      <c r="Q85" s="216">
        <f>SUM($B$84:Q84)</f>
        <v>454311997.312621</v>
      </c>
      <c r="R85" s="216">
        <f>SUM($B$84:R84)</f>
        <v>520663312.82405484</v>
      </c>
      <c r="S85" s="216">
        <f>SUM($B$84:S84)</f>
        <v>589911963.68592167</v>
      </c>
      <c r="T85" s="216">
        <f>SUM($B$84:T84)</f>
        <v>660353318.73783839</v>
      </c>
      <c r="U85" s="216">
        <f>SUM($B$84:U84)</f>
        <v>738496403.94159067</v>
      </c>
      <c r="V85" s="216">
        <f>SUM($B$84:V84)</f>
        <v>819305630.18162322</v>
      </c>
      <c r="W85" s="216">
        <f>SUM($B$84:W84)</f>
        <v>905952997.12466478</v>
      </c>
      <c r="X85" s="216">
        <f>SUM($B$84:X84)</f>
        <v>997206436.1761601</v>
      </c>
      <c r="Y85" s="216">
        <f>SUM($B$84:Y84)</f>
        <v>1091590568.3440409</v>
      </c>
      <c r="Z85" s="216">
        <f>SUM($B$84:Z84)</f>
        <v>1192830086.8784666</v>
      </c>
      <c r="AA85" s="216">
        <f>SUM($B$84:AA84)</f>
        <v>1299478245.8588722</v>
      </c>
      <c r="AB85" s="216">
        <f>SUM($B$84:AB84)</f>
        <v>1404002804.8551908</v>
      </c>
      <c r="AC85" s="216">
        <f>SUM($B$84:AC84)</f>
        <v>1522377031.5384917</v>
      </c>
      <c r="AD85" s="281"/>
      <c r="AE85" s="281"/>
      <c r="AF85"/>
    </row>
    <row r="86" spans="1:32" s="164" customFormat="1" ht="15.75" x14ac:dyDescent="0.25">
      <c r="A86" s="221" t="s">
        <v>479</v>
      </c>
      <c r="B86" s="222">
        <f t="shared" ref="B86:AA86" si="27">1/POWER((1+$B$44),B74)</f>
        <v>1</v>
      </c>
      <c r="C86" s="222">
        <f t="shared" si="27"/>
        <v>1</v>
      </c>
      <c r="D86" s="222">
        <f t="shared" si="27"/>
        <v>0.9109750373485539</v>
      </c>
      <c r="E86" s="222">
        <f t="shared" si="27"/>
        <v>0.75599588161705711</v>
      </c>
      <c r="F86" s="222">
        <f t="shared" si="27"/>
        <v>0.6273824743710017</v>
      </c>
      <c r="G86" s="222">
        <f t="shared" si="27"/>
        <v>0.52064935632448273</v>
      </c>
      <c r="H86" s="222">
        <f t="shared" si="27"/>
        <v>0.43207415462612664</v>
      </c>
      <c r="I86" s="222">
        <f t="shared" si="27"/>
        <v>0.35856776317520883</v>
      </c>
      <c r="J86" s="222">
        <f t="shared" si="27"/>
        <v>0.29756660844415667</v>
      </c>
      <c r="K86" s="222">
        <f t="shared" si="27"/>
        <v>0.24694324352212174</v>
      </c>
      <c r="L86" s="222">
        <f t="shared" si="27"/>
        <v>0.20493215230051592</v>
      </c>
      <c r="M86" s="222">
        <f t="shared" si="27"/>
        <v>0.1700681761830008</v>
      </c>
      <c r="N86" s="222">
        <f t="shared" si="27"/>
        <v>0.14113541591950271</v>
      </c>
      <c r="O86" s="222">
        <f t="shared" si="27"/>
        <v>0.11712482648921385</v>
      </c>
      <c r="P86" s="222">
        <f t="shared" si="27"/>
        <v>9.719902613212765E-2</v>
      </c>
      <c r="Q86" s="222">
        <f t="shared" si="27"/>
        <v>8.0663092225832109E-2</v>
      </c>
      <c r="R86" s="222">
        <f t="shared" si="27"/>
        <v>6.6940325498615838E-2</v>
      </c>
      <c r="S86" s="222">
        <f t="shared" si="27"/>
        <v>5.5552137343249659E-2</v>
      </c>
      <c r="T86" s="222">
        <f t="shared" si="27"/>
        <v>4.6101358791078552E-2</v>
      </c>
      <c r="U86" s="222">
        <f t="shared" si="27"/>
        <v>3.825838903823945E-2</v>
      </c>
      <c r="V86" s="222">
        <f t="shared" si="27"/>
        <v>3.174970044667174E-2</v>
      </c>
      <c r="W86" s="222">
        <f t="shared" si="27"/>
        <v>2.6348299125868668E-2</v>
      </c>
      <c r="X86" s="222">
        <f t="shared" si="27"/>
        <v>2.1865808403210511E-2</v>
      </c>
      <c r="Y86" s="222">
        <f t="shared" si="27"/>
        <v>1.814589908980126E-2</v>
      </c>
      <c r="Z86" s="222">
        <f t="shared" si="27"/>
        <v>1.5058837418922204E-2</v>
      </c>
      <c r="AA86" s="222">
        <f t="shared" si="27"/>
        <v>1.2496960513628384E-2</v>
      </c>
      <c r="AB86" s="222">
        <f>1/POWER((1+$B$44),AB74)</f>
        <v>1.0370921588073345E-2</v>
      </c>
      <c r="AC86" s="222">
        <f>1/POWER((1+$B$44),AC74)</f>
        <v>8.6065739320110735E-3</v>
      </c>
      <c r="AD86" s="281"/>
      <c r="AE86" s="281"/>
      <c r="AF86"/>
    </row>
    <row r="87" spans="1:32" s="164" customFormat="1" x14ac:dyDescent="0.25">
      <c r="A87" s="215" t="s">
        <v>491</v>
      </c>
      <c r="B87" s="216">
        <f t="shared" ref="B87:AA87" si="28">B84*B86</f>
        <v>-2037600.4900000002</v>
      </c>
      <c r="C87" s="216">
        <f t="shared" si="28"/>
        <v>-11021235.21108</v>
      </c>
      <c r="D87" s="216">
        <f t="shared" si="28"/>
        <v>-42925144.206241637</v>
      </c>
      <c r="E87" s="216">
        <f t="shared" si="28"/>
        <v>9092439.2494119368</v>
      </c>
      <c r="F87" s="216">
        <f t="shared" si="28"/>
        <v>16544421.951164832</v>
      </c>
      <c r="G87" s="216">
        <f t="shared" si="28"/>
        <v>14541469.864030799</v>
      </c>
      <c r="H87" s="216">
        <f t="shared" si="28"/>
        <v>13385803.977881875</v>
      </c>
      <c r="I87" s="216">
        <f t="shared" si="28"/>
        <v>12032491.966208596</v>
      </c>
      <c r="J87" s="216">
        <f t="shared" si="28"/>
        <v>10580873.965747619</v>
      </c>
      <c r="K87" s="216">
        <f t="shared" si="28"/>
        <v>9709844.7416566126</v>
      </c>
      <c r="L87" s="216">
        <f t="shared" si="28"/>
        <v>8370960.4047631808</v>
      </c>
      <c r="M87" s="216">
        <f t="shared" si="28"/>
        <v>7667530.970582583</v>
      </c>
      <c r="N87" s="216">
        <f t="shared" si="28"/>
        <v>7016368.2683899319</v>
      </c>
      <c r="O87" s="216">
        <f t="shared" si="28"/>
        <v>6291000.2752707312</v>
      </c>
      <c r="P87" s="216">
        <f t="shared" si="28"/>
        <v>5534572.0757757854</v>
      </c>
      <c r="Q87" s="216">
        <f t="shared" si="28"/>
        <v>5037355.4705075491</v>
      </c>
      <c r="R87" s="216">
        <f t="shared" si="28"/>
        <v>4441578.657596739</v>
      </c>
      <c r="S87" s="216">
        <f t="shared" si="28"/>
        <v>3846910.5635131733</v>
      </c>
      <c r="T87" s="216">
        <f t="shared" si="28"/>
        <v>3247442.1829781677</v>
      </c>
      <c r="U87" s="216">
        <f t="shared" si="28"/>
        <v>2989628.5543734492</v>
      </c>
      <c r="V87" s="216">
        <f t="shared" si="28"/>
        <v>2565668.726448358</v>
      </c>
      <c r="W87" s="216">
        <f t="shared" si="28"/>
        <v>2283010.7426841636</v>
      </c>
      <c r="X87" s="216">
        <f t="shared" si="28"/>
        <v>1995330.2144340435</v>
      </c>
      <c r="Y87" s="216">
        <f t="shared" si="28"/>
        <v>1712684.9379968313</v>
      </c>
      <c r="Z87" s="216">
        <f t="shared" si="28"/>
        <v>1524549.4499798771</v>
      </c>
      <c r="AA87" s="216">
        <f t="shared" si="28"/>
        <v>1332777.83162929</v>
      </c>
      <c r="AB87" s="216">
        <f>AB84*AB86</f>
        <v>1084016.0053787655</v>
      </c>
      <c r="AC87" s="216">
        <f>AC84*AC86</f>
        <v>1018796.5335944673</v>
      </c>
      <c r="AD87" s="281"/>
      <c r="AE87" s="281"/>
      <c r="AF87"/>
    </row>
    <row r="88" spans="1:32" s="160" customFormat="1" ht="14.25" x14ac:dyDescent="0.2">
      <c r="A88" s="215" t="s">
        <v>492</v>
      </c>
      <c r="B88" s="216">
        <f>SUM($B$87:B87)</f>
        <v>-2037600.4900000002</v>
      </c>
      <c r="C88" s="216">
        <f>SUM($B$87:C87)</f>
        <v>-13058835.70108</v>
      </c>
      <c r="D88" s="216">
        <f>SUM($B$87:D87)</f>
        <v>-55983979.907321639</v>
      </c>
      <c r="E88" s="216">
        <f>SUM($B$87:E87)</f>
        <v>-46891540.657909706</v>
      </c>
      <c r="F88" s="216">
        <f>SUM($B$87:F87)</f>
        <v>-30347118.706744872</v>
      </c>
      <c r="G88" s="216">
        <f>SUM($B$87:G87)</f>
        <v>-15805648.842714073</v>
      </c>
      <c r="H88" s="216">
        <f>SUM($B$87:H87)</f>
        <v>-2419844.8648321982</v>
      </c>
      <c r="I88" s="216">
        <f>SUM($B$87:I87)</f>
        <v>9612647.1013763975</v>
      </c>
      <c r="J88" s="216">
        <f>SUM($B$87:J87)</f>
        <v>20193521.067124017</v>
      </c>
      <c r="K88" s="216">
        <f>SUM($B$87:K87)</f>
        <v>29903365.808780629</v>
      </c>
      <c r="L88" s="216">
        <f>SUM($B$87:L87)</f>
        <v>38274326.21354381</v>
      </c>
      <c r="M88" s="216">
        <f>SUM($B$87:M87)</f>
        <v>45941857.184126392</v>
      </c>
      <c r="N88" s="216">
        <f>SUM($B$87:N87)</f>
        <v>52958225.452516325</v>
      </c>
      <c r="O88" s="216">
        <f>SUM($B$87:O87)</f>
        <v>59249225.727787055</v>
      </c>
      <c r="P88" s="216">
        <f>SUM($B$87:P87)</f>
        <v>64783797.803562842</v>
      </c>
      <c r="Q88" s="216">
        <f>SUM($B$87:Q87)</f>
        <v>69821153.274070397</v>
      </c>
      <c r="R88" s="216">
        <f>SUM($B$87:R87)</f>
        <v>74262731.931667134</v>
      </c>
      <c r="S88" s="216">
        <f>SUM($B$87:S87)</f>
        <v>78109642.495180309</v>
      </c>
      <c r="T88" s="216">
        <f>SUM($B$87:T87)</f>
        <v>81357084.678158477</v>
      </c>
      <c r="U88" s="216">
        <f>SUM($B$87:U87)</f>
        <v>84346713.23253192</v>
      </c>
      <c r="V88" s="216">
        <f>SUM($B$87:V87)</f>
        <v>86912381.958980277</v>
      </c>
      <c r="W88" s="216">
        <f>SUM($B$87:W87)</f>
        <v>89195392.701664448</v>
      </c>
      <c r="X88" s="216">
        <f>SUM($B$87:X87)</f>
        <v>91190722.91609849</v>
      </c>
      <c r="Y88" s="216">
        <f>SUM($B$87:Y87)</f>
        <v>92903407.854095325</v>
      </c>
      <c r="Z88" s="216">
        <f>SUM($B$87:Z87)</f>
        <v>94427957.304075196</v>
      </c>
      <c r="AA88" s="216">
        <f>SUM($B$87:AA87)</f>
        <v>95760735.135704488</v>
      </c>
      <c r="AB88" s="216">
        <f>SUM($B$87:AB87)</f>
        <v>96844751.141083255</v>
      </c>
      <c r="AC88" s="216">
        <f>SUM($B$87:AC87)</f>
        <v>97863547.67467773</v>
      </c>
      <c r="AD88" s="281"/>
      <c r="AE88" s="281"/>
      <c r="AF88" s="164"/>
    </row>
    <row r="89" spans="1:32" s="160" customFormat="1" ht="14.25" x14ac:dyDescent="0.2">
      <c r="A89" s="215" t="s">
        <v>493</v>
      </c>
      <c r="B89" s="223">
        <f>IF((ISERR(IRR($B$84:B84))),0,IF(IRR($B$84:B84)&lt;0,0,IRR($B$84:B84)))</f>
        <v>0</v>
      </c>
      <c r="C89" s="223">
        <f>IF((ISERR(IRR($B$84:C84))),0,IF(IRR($B$84:C84)&lt;0,0,IRR($B$84:C84)))</f>
        <v>0</v>
      </c>
      <c r="D89" s="223">
        <f>IF((ISERR(IRR($B$84:D84))),0,IF(IRR($B$84:D84)&lt;0,0,IRR($B$84:D84)))</f>
        <v>0</v>
      </c>
      <c r="E89" s="223">
        <f>IF((ISERR(IRR($B$84:E84))),0,IF(IRR($B$84:E84)&lt;0,0,IRR($B$84:E84)))</f>
        <v>0</v>
      </c>
      <c r="F89" s="223">
        <f>IF((ISERR(IRR($B$84:F84))),0,IF(IRR($B$84:F84)&lt;0,0,IRR($B$84:F84)))</f>
        <v>0</v>
      </c>
      <c r="G89" s="223">
        <f>IF((ISERR(IRR($B$84:G84))),0,IF(IRR($B$84:G84)&lt;0,0,IRR($B$84:G84)))</f>
        <v>3.9922965397859E-2</v>
      </c>
      <c r="H89" s="223">
        <f>IF((ISERR(IRR($B$84:H84))),0,IF(IRR($B$84:H84)&lt;0,0,IRR($B$84:H84)))</f>
        <v>0.17450705089738983</v>
      </c>
      <c r="I89" s="223">
        <f>IF((ISERR(IRR($B$84:I84))),0,IF(IRR($B$84:I84)&lt;0,0,IRR($B$84:I84)))</f>
        <v>0.25238946334597756</v>
      </c>
      <c r="J89" s="223">
        <f>IF((ISERR(IRR($B$84:J84))),0,IF(IRR($B$84:J84)&lt;0,0,IRR($B$84:J84)))</f>
        <v>0.29960148720024593</v>
      </c>
      <c r="K89" s="223">
        <f>IF((ISERR(IRR($B$84:K84))),0,IF(IRR($B$84:K84)&lt;0,0,IRR($B$84:K84)))</f>
        <v>0.33089851892487254</v>
      </c>
      <c r="L89" s="223">
        <f>IF((ISERR(IRR($B$84:L84))),0,IF(IRR($B$84:L84)&lt;0,0,IRR($B$84:L84)))</f>
        <v>0.35109658128989052</v>
      </c>
      <c r="M89" s="223">
        <f>IF((ISERR(IRR($B$84:M84))),0,IF(IRR($B$84:M84)&lt;0,0,IRR($B$84:M84)))</f>
        <v>0.36534686599119648</v>
      </c>
      <c r="N89" s="223">
        <f>IF((ISERR(IRR($B$84:N84))),0,IF(IRR($B$84:N84)&lt;0,0,IRR($B$84:N84)))</f>
        <v>0.37557482968469258</v>
      </c>
      <c r="O89" s="223">
        <f>IF((ISERR(IRR($B$84:O84))),0,IF(IRR($B$84:O84)&lt;0,0,IRR($B$84:O84)))</f>
        <v>0.38288322959005994</v>
      </c>
      <c r="P89" s="223">
        <f>IF((ISERR(IRR($B$84:P84))),0,IF(IRR($B$84:P84)&lt;0,0,IRR($B$84:P84)))</f>
        <v>0.38808185157054487</v>
      </c>
      <c r="Q89" s="223">
        <f>IF((ISERR(IRR($B$84:Q84))),0,IF(IRR($B$84:Q84)&lt;0,0,IRR($B$84:Q84)))</f>
        <v>0.39195082708310069</v>
      </c>
      <c r="R89" s="223">
        <f>IF((ISERR(IRR($B$84:R84))),0,IF(IRR($B$84:R84)&lt;0,0,IRR($B$84:R84)))</f>
        <v>0.39476507446443732</v>
      </c>
      <c r="S89" s="223">
        <f>IF((ISERR(IRR($B$84:S84))),0,IF(IRR($B$84:S84)&lt;0,0,IRR($B$84:S84)))</f>
        <v>0.39679246293229653</v>
      </c>
      <c r="T89" s="223">
        <f>IF((ISERR(IRR($B$84:T84))),0,IF(IRR($B$84:T84)&lt;0,0,IRR($B$84:T84)))</f>
        <v>0.39822621594568974</v>
      </c>
      <c r="U89" s="223">
        <f>IF((ISERR(IRR($B$84:U84))),0,IF(IRR($B$84:U84)&lt;0,0,IRR($B$84:U84)))</f>
        <v>0.39933754948775824</v>
      </c>
      <c r="V89" s="223">
        <f>IF((ISERR(IRR($B$84:V84))),0,IF(IRR($B$84:V84)&lt;0,0,IRR($B$84:V84)))</f>
        <v>0.40014354211477254</v>
      </c>
      <c r="W89" s="223">
        <f>IF((ISERR(IRR($B$84:W84))),0,IF(IRR($B$84:W84)&lt;0,0,IRR($B$84:W84)))</f>
        <v>0.40075170205282551</v>
      </c>
      <c r="X89" s="223">
        <f>IF((ISERR(IRR($B$84:X84))),0,IF(IRR($B$84:X84)&lt;0,0,IRR($B$84:X84)))</f>
        <v>0.40120357555042463</v>
      </c>
      <c r="Y89" s="223">
        <f>IF((ISERR(IRR($B$84:Y84))),0,IF(IRR($B$84:Y84)&lt;0,0,IRR($B$84:Y84)))</f>
        <v>0.40153405599562841</v>
      </c>
      <c r="Z89" s="223">
        <f>IF((ISERR(IRR($B$84:Z84))),0,IF(IRR($B$84:Z84)&lt;0,0,IRR($B$84:Z84)))</f>
        <v>0.40178514626406225</v>
      </c>
      <c r="AA89" s="223">
        <f>IF((ISERR(IRR($B$84:AA84))),0,IF(IRR($B$84:AA84)&lt;0,0,IRR($B$84:AA84)))</f>
        <v>0.40197274695093332</v>
      </c>
      <c r="AB89" s="223">
        <f>IF((ISERR(IRR($B$84:AB84))),0,IF(IRR($B$84:AB84)&lt;0,0,IRR($B$84:AB84)))</f>
        <v>0.40210331586399128</v>
      </c>
      <c r="AC89" s="223">
        <f>IF((ISERR(IRR($B$84:AC84))),0,IF(IRR($B$84:AC84)&lt;0,0,IRR($B$84:AC84)))</f>
        <v>0.40220841575274591</v>
      </c>
      <c r="AD89" s="281"/>
      <c r="AE89" s="281"/>
      <c r="AF89" s="164"/>
    </row>
    <row r="90" spans="1:32" s="160" customFormat="1" ht="14.25" x14ac:dyDescent="0.2">
      <c r="A90" s="215" t="s">
        <v>494</v>
      </c>
      <c r="B90" s="224">
        <f>IF(AND(B85&gt;0,A85&lt;0),(B75-(B85/(B85-A85))),0)</f>
        <v>0</v>
      </c>
      <c r="C90" s="224">
        <f t="shared" ref="C90:AA90" si="29">IF(AND(C85&gt;0,B85&lt;0),(C75-(C85/(C85-B85))),0)</f>
        <v>0</v>
      </c>
      <c r="D90" s="224">
        <f t="shared" si="29"/>
        <v>0</v>
      </c>
      <c r="E90" s="224">
        <f t="shared" si="29"/>
        <v>0</v>
      </c>
      <c r="F90" s="224">
        <f t="shared" si="29"/>
        <v>0</v>
      </c>
      <c r="G90" s="224">
        <f t="shared" si="29"/>
        <v>5.7798633149333698</v>
      </c>
      <c r="H90" s="224">
        <f>IF(AND(H85&gt;0,G85&lt;0),(H75-(H85/(H85-G85))),0)</f>
        <v>0</v>
      </c>
      <c r="I90" s="224">
        <f t="shared" si="29"/>
        <v>0</v>
      </c>
      <c r="J90" s="224">
        <f t="shared" si="29"/>
        <v>0</v>
      </c>
      <c r="K90" s="224">
        <f t="shared" si="29"/>
        <v>0</v>
      </c>
      <c r="L90" s="224">
        <f t="shared" si="29"/>
        <v>0</v>
      </c>
      <c r="M90" s="224">
        <f t="shared" si="29"/>
        <v>0</v>
      </c>
      <c r="N90" s="224">
        <f t="shared" si="29"/>
        <v>0</v>
      </c>
      <c r="O90" s="224">
        <f t="shared" si="29"/>
        <v>0</v>
      </c>
      <c r="P90" s="224">
        <f t="shared" si="29"/>
        <v>0</v>
      </c>
      <c r="Q90" s="224">
        <f t="shared" si="29"/>
        <v>0</v>
      </c>
      <c r="R90" s="224">
        <f t="shared" si="29"/>
        <v>0</v>
      </c>
      <c r="S90" s="224">
        <f t="shared" si="29"/>
        <v>0</v>
      </c>
      <c r="T90" s="224">
        <f t="shared" si="29"/>
        <v>0</v>
      </c>
      <c r="U90" s="224">
        <f t="shared" si="29"/>
        <v>0</v>
      </c>
      <c r="V90" s="224">
        <f t="shared" si="29"/>
        <v>0</v>
      </c>
      <c r="W90" s="224">
        <f t="shared" si="29"/>
        <v>0</v>
      </c>
      <c r="X90" s="224">
        <f t="shared" si="29"/>
        <v>0</v>
      </c>
      <c r="Y90" s="224">
        <f t="shared" si="29"/>
        <v>0</v>
      </c>
      <c r="Z90" s="224">
        <f t="shared" si="29"/>
        <v>0</v>
      </c>
      <c r="AA90" s="224">
        <f t="shared" si="29"/>
        <v>0</v>
      </c>
      <c r="AB90" s="224">
        <f>IF(AND(AB85&gt;0,AA85&lt;0),(AB75-(AB85/(AB85-AA85))),0)</f>
        <v>0</v>
      </c>
      <c r="AC90" s="224">
        <f>IF(AND(AC85&gt;0,AB85&lt;0),(AC75-(AC85/(AC85-AB85))),0)</f>
        <v>0</v>
      </c>
      <c r="AD90" s="281"/>
      <c r="AE90" s="281"/>
      <c r="AF90" s="164"/>
    </row>
    <row r="91" spans="1:32" s="160" customFormat="1" thickBot="1" x14ac:dyDescent="0.25">
      <c r="A91" s="225" t="s">
        <v>495</v>
      </c>
      <c r="B91" s="226">
        <f t="shared" ref="B91:AA91" si="30">IF(AND(B88&gt;0,A88&lt;0),(B75-(B88/(B88-A88))),0)</f>
        <v>0</v>
      </c>
      <c r="C91" s="226">
        <f t="shared" si="30"/>
        <v>0</v>
      </c>
      <c r="D91" s="226">
        <f t="shared" si="30"/>
        <v>0</v>
      </c>
      <c r="E91" s="226">
        <f t="shared" si="30"/>
        <v>0</v>
      </c>
      <c r="F91" s="226">
        <f t="shared" si="30"/>
        <v>0</v>
      </c>
      <c r="G91" s="226">
        <f t="shared" si="30"/>
        <v>0</v>
      </c>
      <c r="H91" s="226">
        <f t="shared" si="30"/>
        <v>0</v>
      </c>
      <c r="I91" s="226">
        <f t="shared" si="30"/>
        <v>7.2011092026180412</v>
      </c>
      <c r="J91" s="226">
        <f t="shared" si="30"/>
        <v>0</v>
      </c>
      <c r="K91" s="226">
        <f t="shared" si="30"/>
        <v>0</v>
      </c>
      <c r="L91" s="226">
        <f t="shared" si="30"/>
        <v>0</v>
      </c>
      <c r="M91" s="226">
        <f t="shared" si="30"/>
        <v>0</v>
      </c>
      <c r="N91" s="226">
        <f t="shared" si="30"/>
        <v>0</v>
      </c>
      <c r="O91" s="226">
        <f t="shared" si="30"/>
        <v>0</v>
      </c>
      <c r="P91" s="226">
        <f t="shared" si="30"/>
        <v>0</v>
      </c>
      <c r="Q91" s="226">
        <f t="shared" si="30"/>
        <v>0</v>
      </c>
      <c r="R91" s="226">
        <f t="shared" si="30"/>
        <v>0</v>
      </c>
      <c r="S91" s="226">
        <f t="shared" si="30"/>
        <v>0</v>
      </c>
      <c r="T91" s="226">
        <f t="shared" si="30"/>
        <v>0</v>
      </c>
      <c r="U91" s="226">
        <f t="shared" si="30"/>
        <v>0</v>
      </c>
      <c r="V91" s="226">
        <f t="shared" si="30"/>
        <v>0</v>
      </c>
      <c r="W91" s="226">
        <f t="shared" si="30"/>
        <v>0</v>
      </c>
      <c r="X91" s="226">
        <f t="shared" si="30"/>
        <v>0</v>
      </c>
      <c r="Y91" s="226">
        <f t="shared" si="30"/>
        <v>0</v>
      </c>
      <c r="Z91" s="226">
        <f t="shared" si="30"/>
        <v>0</v>
      </c>
      <c r="AA91" s="226">
        <f t="shared" si="30"/>
        <v>0</v>
      </c>
      <c r="AB91" s="226">
        <f>IF(AND(AB88&gt;0,AA88&lt;0),(AB75-(AB88/(AB88-AA88))),0)</f>
        <v>0</v>
      </c>
      <c r="AC91" s="226">
        <f>IF(AND(AC88&gt;0,AB88&lt;0),(AC75-(AC88/(AC88-AB88))),0)</f>
        <v>0</v>
      </c>
      <c r="AD91" s="281"/>
      <c r="AE91" s="281"/>
      <c r="AF91" s="164"/>
    </row>
    <row r="92" spans="1:32" s="160" customFormat="1" ht="15.75" x14ac:dyDescent="0.2">
      <c r="A92" s="159"/>
      <c r="B92" s="227">
        <v>2014</v>
      </c>
      <c r="C92" s="227">
        <f>B92+1</f>
        <v>2015</v>
      </c>
      <c r="D92" s="159">
        <f t="shared" ref="D92:AA92" si="31">C92+1</f>
        <v>2016</v>
      </c>
      <c r="E92" s="159">
        <f t="shared" si="31"/>
        <v>2017</v>
      </c>
      <c r="F92" s="159">
        <f t="shared" si="31"/>
        <v>2018</v>
      </c>
      <c r="G92" s="159">
        <f t="shared" si="31"/>
        <v>2019</v>
      </c>
      <c r="H92" s="159">
        <f t="shared" si="31"/>
        <v>2020</v>
      </c>
      <c r="I92" s="159">
        <f t="shared" si="31"/>
        <v>2021</v>
      </c>
      <c r="J92" s="159">
        <f t="shared" si="31"/>
        <v>2022</v>
      </c>
      <c r="K92" s="159">
        <f t="shared" si="31"/>
        <v>2023</v>
      </c>
      <c r="L92" s="159">
        <f t="shared" si="31"/>
        <v>2024</v>
      </c>
      <c r="M92" s="159">
        <f t="shared" si="31"/>
        <v>2025</v>
      </c>
      <c r="N92" s="159">
        <f t="shared" si="31"/>
        <v>2026</v>
      </c>
      <c r="O92" s="159">
        <f t="shared" si="31"/>
        <v>2027</v>
      </c>
      <c r="P92" s="159">
        <f t="shared" si="31"/>
        <v>2028</v>
      </c>
      <c r="Q92" s="159">
        <f t="shared" si="31"/>
        <v>2029</v>
      </c>
      <c r="R92" s="159">
        <f t="shared" si="31"/>
        <v>2030</v>
      </c>
      <c r="S92" s="159">
        <f t="shared" si="31"/>
        <v>2031</v>
      </c>
      <c r="T92" s="159">
        <f t="shared" si="31"/>
        <v>2032</v>
      </c>
      <c r="U92" s="159">
        <f t="shared" si="31"/>
        <v>2033</v>
      </c>
      <c r="V92" s="159">
        <f t="shared" si="31"/>
        <v>2034</v>
      </c>
      <c r="W92" s="159">
        <f t="shared" si="31"/>
        <v>2035</v>
      </c>
      <c r="X92" s="159">
        <f t="shared" si="31"/>
        <v>2036</v>
      </c>
      <c r="Y92" s="159">
        <f t="shared" si="31"/>
        <v>2037</v>
      </c>
      <c r="Z92" s="159">
        <f t="shared" si="31"/>
        <v>2038</v>
      </c>
      <c r="AA92" s="159">
        <f t="shared" si="31"/>
        <v>2039</v>
      </c>
      <c r="AB92" s="159">
        <f>AA92+1</f>
        <v>2040</v>
      </c>
      <c r="AC92" s="159">
        <f>AB92+1</f>
        <v>2041</v>
      </c>
      <c r="AD92" s="290"/>
      <c r="AE92" s="290"/>
      <c r="AF92" s="290"/>
    </row>
    <row r="93" spans="1:32" s="160" customFormat="1" ht="15.75" x14ac:dyDescent="0.2">
      <c r="A93" s="380" t="s">
        <v>496</v>
      </c>
      <c r="B93" s="380"/>
      <c r="C93" s="380"/>
      <c r="D93" s="380"/>
      <c r="E93" s="380"/>
      <c r="F93" s="380"/>
      <c r="G93" s="380"/>
      <c r="H93" s="380"/>
      <c r="I93" s="380"/>
      <c r="J93" s="380"/>
      <c r="K93" s="380"/>
      <c r="L93" s="380"/>
      <c r="M93" s="380"/>
      <c r="N93" s="380"/>
      <c r="O93" s="380"/>
      <c r="P93" s="380"/>
      <c r="Q93" s="380"/>
      <c r="R93" s="380"/>
      <c r="S93" s="380"/>
      <c r="T93" s="380"/>
      <c r="U93" s="380"/>
      <c r="V93" s="380"/>
      <c r="W93" s="380"/>
      <c r="X93" s="380"/>
      <c r="Y93" s="380"/>
      <c r="Z93" s="380"/>
      <c r="AA93" s="380"/>
      <c r="AB93" s="380"/>
      <c r="AC93" s="380"/>
      <c r="AD93" s="281"/>
      <c r="AE93" s="281"/>
      <c r="AF93" s="164"/>
    </row>
    <row r="94" spans="1:32" s="160" customFormat="1" ht="61.9" customHeight="1" x14ac:dyDescent="0.2">
      <c r="A94" s="374" t="s">
        <v>497</v>
      </c>
      <c r="B94" s="374"/>
      <c r="C94" s="374"/>
      <c r="D94" s="374"/>
      <c r="E94" s="374"/>
      <c r="F94" s="374"/>
      <c r="G94" s="374"/>
      <c r="H94" s="374"/>
      <c r="I94" s="374"/>
      <c r="J94" s="159"/>
      <c r="K94" s="159"/>
      <c r="L94" s="159"/>
      <c r="M94" s="159"/>
      <c r="N94" s="159"/>
      <c r="O94" s="159"/>
      <c r="P94" s="159"/>
      <c r="Q94" s="159"/>
      <c r="R94" s="159"/>
      <c r="S94" s="159"/>
      <c r="T94" s="159"/>
      <c r="U94" s="159"/>
      <c r="V94" s="159"/>
      <c r="W94" s="159"/>
      <c r="X94" s="159"/>
      <c r="Y94" s="159"/>
      <c r="Z94" s="159"/>
      <c r="AA94" s="159"/>
      <c r="AB94" s="159"/>
      <c r="AC94" s="159"/>
      <c r="AD94" s="281"/>
      <c r="AE94" s="281"/>
      <c r="AF94" s="164"/>
    </row>
    <row r="95" spans="1:32" s="160" customFormat="1" ht="15.75" x14ac:dyDescent="0.2">
      <c r="A95" s="159"/>
      <c r="B95" s="159"/>
      <c r="C95" s="228"/>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281"/>
      <c r="AE95" s="281"/>
      <c r="AF95" s="164"/>
    </row>
    <row r="96" spans="1:32" s="162" customFormat="1" ht="32.25" hidden="1" customHeight="1" x14ac:dyDescent="0.2">
      <c r="A96" s="161" t="s">
        <v>480</v>
      </c>
      <c r="B96" s="167">
        <f>B82*B86</f>
        <v>-10188000</v>
      </c>
      <c r="C96" s="167">
        <f t="shared" ref="C96:AC96" si="32">C82*C86</f>
        <v>-55106173.605399996</v>
      </c>
      <c r="D96" s="167">
        <f t="shared" si="32"/>
        <v>-214625718.7993193</v>
      </c>
      <c r="E96" s="167">
        <f t="shared" si="32"/>
        <v>-46442918.576938182</v>
      </c>
      <c r="F96" s="167">
        <f t="shared" si="32"/>
        <v>0</v>
      </c>
      <c r="G96" s="167">
        <f t="shared" si="32"/>
        <v>0</v>
      </c>
      <c r="H96" s="167">
        <f t="shared" si="32"/>
        <v>0</v>
      </c>
      <c r="I96" s="167">
        <f t="shared" si="32"/>
        <v>0</v>
      </c>
      <c r="J96" s="167">
        <f>J82*J86</f>
        <v>0</v>
      </c>
      <c r="K96" s="167">
        <f t="shared" si="32"/>
        <v>0</v>
      </c>
      <c r="L96" s="167">
        <f>L82*L86</f>
        <v>0</v>
      </c>
      <c r="M96" s="167">
        <f t="shared" si="32"/>
        <v>0</v>
      </c>
      <c r="N96" s="167">
        <f t="shared" si="32"/>
        <v>0</v>
      </c>
      <c r="O96" s="167">
        <f t="shared" si="32"/>
        <v>0</v>
      </c>
      <c r="P96" s="167">
        <f t="shared" si="32"/>
        <v>0</v>
      </c>
      <c r="Q96" s="167">
        <f t="shared" si="32"/>
        <v>0</v>
      </c>
      <c r="R96" s="167">
        <f t="shared" si="32"/>
        <v>0</v>
      </c>
      <c r="S96" s="167">
        <f t="shared" si="32"/>
        <v>0</v>
      </c>
      <c r="T96" s="167">
        <f t="shared" si="32"/>
        <v>0</v>
      </c>
      <c r="U96" s="167">
        <f t="shared" si="32"/>
        <v>0</v>
      </c>
      <c r="V96" s="167">
        <f t="shared" si="32"/>
        <v>0</v>
      </c>
      <c r="W96" s="167">
        <f t="shared" si="32"/>
        <v>0</v>
      </c>
      <c r="X96" s="167">
        <f t="shared" si="32"/>
        <v>0</v>
      </c>
      <c r="Y96" s="167">
        <f t="shared" si="32"/>
        <v>0</v>
      </c>
      <c r="Z96" s="167">
        <f t="shared" si="32"/>
        <v>0</v>
      </c>
      <c r="AA96" s="167">
        <f t="shared" si="32"/>
        <v>0</v>
      </c>
      <c r="AB96" s="167">
        <f t="shared" si="32"/>
        <v>0</v>
      </c>
      <c r="AC96" s="167">
        <f t="shared" si="32"/>
        <v>0</v>
      </c>
      <c r="AD96" s="291">
        <f>SUM(B96:AC96)</f>
        <v>-326362810.98165751</v>
      </c>
      <c r="AE96" s="281"/>
      <c r="AF96" s="164"/>
    </row>
    <row r="97" spans="1:32" s="162" customFormat="1" ht="15.75" hidden="1" x14ac:dyDescent="0.2">
      <c r="A97" s="168">
        <f>AD96</f>
        <v>-326362810.98165751</v>
      </c>
      <c r="B97" s="161"/>
      <c r="C97" s="161"/>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c r="AD97" s="281"/>
      <c r="AE97" s="281"/>
      <c r="AF97" s="164"/>
    </row>
    <row r="98" spans="1:32" s="162" customFormat="1" ht="15.75" hidden="1" x14ac:dyDescent="0.2">
      <c r="A98" s="161"/>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c r="AB98" s="161"/>
      <c r="AC98" s="161"/>
      <c r="AD98" s="281"/>
      <c r="AE98" s="281"/>
      <c r="AF98" s="164"/>
    </row>
    <row r="99" spans="1:32" s="162" customFormat="1" ht="15.75" hidden="1" x14ac:dyDescent="0.2">
      <c r="A99" s="161" t="s">
        <v>481</v>
      </c>
      <c r="B99" s="169">
        <f>(G30+-A97)/-A97</f>
        <v>1.2998612108417522</v>
      </c>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c r="AD99" s="281"/>
      <c r="AE99" s="281"/>
      <c r="AF99" s="164"/>
    </row>
    <row r="100" spans="1:32" s="162" customFormat="1" ht="15.75" x14ac:dyDescent="0.2">
      <c r="A100" s="161"/>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281"/>
      <c r="AE100" s="281"/>
      <c r="AF100" s="164"/>
    </row>
    <row r="101" spans="1:32" s="160" customFormat="1" ht="15.75" x14ac:dyDescent="0.2">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281"/>
      <c r="AE101" s="281"/>
      <c r="AF101" s="164"/>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0" zoomScaleSheetLayoutView="80" workbookViewId="0">
      <selection activeCell="B21" sqref="B21:B23"/>
    </sheetView>
  </sheetViews>
  <sheetFormatPr defaultRowHeight="15.75" x14ac:dyDescent="0.25"/>
  <cols>
    <col min="1" max="1" width="8.28515625" style="66" customWidth="1"/>
    <col min="2" max="2" width="34.5703125" style="66" customWidth="1"/>
    <col min="3" max="6" width="14.140625" style="66" customWidth="1"/>
    <col min="7" max="8" width="21.7109375" style="66" customWidth="1"/>
    <col min="9" max="9" width="29.140625" style="66" customWidth="1"/>
    <col min="10" max="10" width="31.710937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43" t="s">
        <v>69</v>
      </c>
    </row>
    <row r="2" spans="1:42" ht="18.75" x14ac:dyDescent="0.3">
      <c r="J2" s="14" t="s">
        <v>10</v>
      </c>
    </row>
    <row r="3" spans="1:42" ht="18.75" x14ac:dyDescent="0.3">
      <c r="J3" s="14" t="s">
        <v>68</v>
      </c>
    </row>
    <row r="4" spans="1:42" ht="18.75" x14ac:dyDescent="0.3">
      <c r="I4" s="14"/>
    </row>
    <row r="5" spans="1:42" x14ac:dyDescent="0.25">
      <c r="A5" s="325" t="str">
        <f>'1. паспорт местоположение'!A5:C5</f>
        <v>Год раскрытия информации: 2016 год</v>
      </c>
      <c r="B5" s="325"/>
      <c r="C5" s="325"/>
      <c r="D5" s="325"/>
      <c r="E5" s="325"/>
      <c r="F5" s="325"/>
      <c r="G5" s="325"/>
      <c r="H5" s="325"/>
      <c r="I5" s="325"/>
      <c r="J5" s="325"/>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row>
    <row r="6" spans="1:42" ht="18.75" x14ac:dyDescent="0.3">
      <c r="I6" s="14"/>
    </row>
    <row r="7" spans="1:42" ht="18.75" x14ac:dyDescent="0.25">
      <c r="A7" s="323" t="s">
        <v>9</v>
      </c>
      <c r="B7" s="323"/>
      <c r="C7" s="323"/>
      <c r="D7" s="323"/>
      <c r="E7" s="323"/>
      <c r="F7" s="323"/>
      <c r="G7" s="323"/>
      <c r="H7" s="323"/>
      <c r="I7" s="323"/>
      <c r="J7" s="323"/>
    </row>
    <row r="8" spans="1:42" ht="18.75" x14ac:dyDescent="0.25">
      <c r="A8" s="323"/>
      <c r="B8" s="323"/>
      <c r="C8" s="323"/>
      <c r="D8" s="323"/>
      <c r="E8" s="323"/>
      <c r="F8" s="323"/>
      <c r="G8" s="323"/>
      <c r="H8" s="323"/>
      <c r="I8" s="323"/>
      <c r="J8" s="323"/>
    </row>
    <row r="9" spans="1:42" x14ac:dyDescent="0.25">
      <c r="A9" s="326" t="str">
        <f>'1. паспорт местоположение'!A9:C9</f>
        <v xml:space="preserve">                         АО "Янтарьэнерго"                         </v>
      </c>
      <c r="B9" s="326"/>
      <c r="C9" s="326"/>
      <c r="D9" s="326"/>
      <c r="E9" s="326"/>
      <c r="F9" s="326"/>
      <c r="G9" s="326"/>
      <c r="H9" s="326"/>
      <c r="I9" s="326"/>
      <c r="J9" s="326"/>
    </row>
    <row r="10" spans="1:42" x14ac:dyDescent="0.25">
      <c r="A10" s="320" t="s">
        <v>8</v>
      </c>
      <c r="B10" s="320"/>
      <c r="C10" s="320"/>
      <c r="D10" s="320"/>
      <c r="E10" s="320"/>
      <c r="F10" s="320"/>
      <c r="G10" s="320"/>
      <c r="H10" s="320"/>
      <c r="I10" s="320"/>
      <c r="J10" s="320"/>
    </row>
    <row r="11" spans="1:42" ht="18.75" x14ac:dyDescent="0.25">
      <c r="A11" s="323"/>
      <c r="B11" s="323"/>
      <c r="C11" s="323"/>
      <c r="D11" s="323"/>
      <c r="E11" s="323"/>
      <c r="F11" s="323"/>
      <c r="G11" s="323"/>
      <c r="H11" s="323"/>
      <c r="I11" s="323"/>
      <c r="J11" s="323"/>
    </row>
    <row r="12" spans="1:42" x14ac:dyDescent="0.25">
      <c r="A12" s="326" t="str">
        <f>'1. паспорт местоположение'!A12:C12</f>
        <v>F_2633</v>
      </c>
      <c r="B12" s="326"/>
      <c r="C12" s="326"/>
      <c r="D12" s="326"/>
      <c r="E12" s="326"/>
      <c r="F12" s="326"/>
      <c r="G12" s="326"/>
      <c r="H12" s="326"/>
      <c r="I12" s="326"/>
      <c r="J12" s="326"/>
    </row>
    <row r="13" spans="1:42" x14ac:dyDescent="0.25">
      <c r="A13" s="320" t="s">
        <v>7</v>
      </c>
      <c r="B13" s="320"/>
      <c r="C13" s="320"/>
      <c r="D13" s="320"/>
      <c r="E13" s="320"/>
      <c r="F13" s="320"/>
      <c r="G13" s="320"/>
      <c r="H13" s="320"/>
      <c r="I13" s="320"/>
      <c r="J13" s="320"/>
    </row>
    <row r="14" spans="1:42" ht="18.75" x14ac:dyDescent="0.25">
      <c r="A14" s="330"/>
      <c r="B14" s="330"/>
      <c r="C14" s="330"/>
      <c r="D14" s="330"/>
      <c r="E14" s="330"/>
      <c r="F14" s="330"/>
      <c r="G14" s="330"/>
      <c r="H14" s="330"/>
      <c r="I14" s="330"/>
      <c r="J14" s="330"/>
    </row>
    <row r="15" spans="1:42" x14ac:dyDescent="0.25">
      <c r="A15" s="331" t="str">
        <f>'1. паспорт местоположение'!A15:C15</f>
        <v>Строительство ПС 110 кВ "Нивенская" и двухцепной ВЛ 110 кВ ПС О-1 "Центральная" - ПС "Нивенская"</v>
      </c>
      <c r="B15" s="331"/>
      <c r="C15" s="331"/>
      <c r="D15" s="331"/>
      <c r="E15" s="331"/>
      <c r="F15" s="331"/>
      <c r="G15" s="331"/>
      <c r="H15" s="331"/>
      <c r="I15" s="331"/>
      <c r="J15" s="331"/>
    </row>
    <row r="16" spans="1:42" x14ac:dyDescent="0.25">
      <c r="A16" s="320" t="s">
        <v>6</v>
      </c>
      <c r="B16" s="320"/>
      <c r="C16" s="320"/>
      <c r="D16" s="320"/>
      <c r="E16" s="320"/>
      <c r="F16" s="320"/>
      <c r="G16" s="320"/>
      <c r="H16" s="320"/>
      <c r="I16" s="320"/>
      <c r="J16" s="320"/>
    </row>
    <row r="17" spans="1:10" x14ac:dyDescent="0.25">
      <c r="J17" s="92"/>
    </row>
    <row r="18" spans="1:10" x14ac:dyDescent="0.25">
      <c r="I18" s="91"/>
    </row>
    <row r="19" spans="1:10" x14ac:dyDescent="0.25">
      <c r="A19" s="383" t="s">
        <v>437</v>
      </c>
      <c r="B19" s="383"/>
      <c r="C19" s="383"/>
      <c r="D19" s="383"/>
      <c r="E19" s="383"/>
      <c r="F19" s="383"/>
      <c r="G19" s="383"/>
      <c r="H19" s="383"/>
      <c r="I19" s="383"/>
      <c r="J19" s="383"/>
    </row>
    <row r="20" spans="1:10" x14ac:dyDescent="0.25">
      <c r="A20" s="70"/>
      <c r="B20" s="70"/>
      <c r="C20" s="90"/>
      <c r="D20" s="90"/>
      <c r="E20" s="90"/>
      <c r="F20" s="90"/>
      <c r="G20" s="90"/>
      <c r="H20" s="90"/>
      <c r="I20" s="90"/>
      <c r="J20" s="90"/>
    </row>
    <row r="21" spans="1:10" ht="15.75" customHeight="1" x14ac:dyDescent="0.25">
      <c r="A21" s="436" t="s">
        <v>207</v>
      </c>
      <c r="B21" s="436" t="s">
        <v>812</v>
      </c>
      <c r="C21" s="436" t="s">
        <v>396</v>
      </c>
      <c r="D21" s="436"/>
      <c r="E21" s="436"/>
      <c r="F21" s="436"/>
      <c r="G21" s="437" t="s">
        <v>206</v>
      </c>
      <c r="H21" s="438" t="s">
        <v>398</v>
      </c>
      <c r="I21" s="436" t="s">
        <v>205</v>
      </c>
      <c r="J21" s="439" t="s">
        <v>397</v>
      </c>
    </row>
    <row r="22" spans="1:10" ht="15.75" customHeight="1" x14ac:dyDescent="0.25">
      <c r="A22" s="436"/>
      <c r="B22" s="436"/>
      <c r="C22" s="440" t="s">
        <v>2</v>
      </c>
      <c r="D22" s="440"/>
      <c r="E22" s="441" t="s">
        <v>11</v>
      </c>
      <c r="F22" s="442"/>
      <c r="G22" s="437"/>
      <c r="H22" s="443"/>
      <c r="I22" s="436"/>
      <c r="J22" s="439"/>
    </row>
    <row r="23" spans="1:10" ht="47.25" customHeight="1" x14ac:dyDescent="0.25">
      <c r="A23" s="436"/>
      <c r="B23" s="436"/>
      <c r="C23" s="444" t="s">
        <v>204</v>
      </c>
      <c r="D23" s="444" t="s">
        <v>203</v>
      </c>
      <c r="E23" s="444" t="s">
        <v>204</v>
      </c>
      <c r="F23" s="444" t="s">
        <v>203</v>
      </c>
      <c r="G23" s="437"/>
      <c r="H23" s="445"/>
      <c r="I23" s="436"/>
      <c r="J23" s="439"/>
    </row>
    <row r="24" spans="1:10" x14ac:dyDescent="0.25">
      <c r="A24" s="446">
        <v>1</v>
      </c>
      <c r="B24" s="446">
        <v>2</v>
      </c>
      <c r="C24" s="444">
        <v>3</v>
      </c>
      <c r="D24" s="444">
        <v>4</v>
      </c>
      <c r="E24" s="444">
        <v>5</v>
      </c>
      <c r="F24" s="444">
        <v>6</v>
      </c>
      <c r="G24" s="444">
        <v>9</v>
      </c>
      <c r="H24" s="444">
        <v>10</v>
      </c>
      <c r="I24" s="444">
        <v>11</v>
      </c>
      <c r="J24" s="444">
        <v>12</v>
      </c>
    </row>
    <row r="25" spans="1:10" ht="31.5" x14ac:dyDescent="0.25">
      <c r="A25" s="447">
        <v>1</v>
      </c>
      <c r="B25" s="448" t="s">
        <v>202</v>
      </c>
      <c r="C25" s="449"/>
      <c r="D25" s="450"/>
      <c r="E25" s="450"/>
      <c r="F25" s="450"/>
      <c r="G25" s="451"/>
      <c r="H25" s="451"/>
      <c r="I25" s="452"/>
      <c r="J25" s="453"/>
    </row>
    <row r="26" spans="1:10" ht="31.5" customHeight="1" x14ac:dyDescent="0.25">
      <c r="A26" s="447" t="s">
        <v>813</v>
      </c>
      <c r="B26" s="454" t="s">
        <v>814</v>
      </c>
      <c r="C26" s="449" t="s">
        <v>510</v>
      </c>
      <c r="D26" s="449">
        <v>41824</v>
      </c>
      <c r="E26" s="449" t="s">
        <v>510</v>
      </c>
      <c r="F26" s="449">
        <v>41824</v>
      </c>
      <c r="G26" s="451">
        <v>100</v>
      </c>
      <c r="H26" s="451"/>
      <c r="I26" s="452"/>
      <c r="J26" s="452"/>
    </row>
    <row r="27" spans="1:10" s="73" customFormat="1" ht="31.5" x14ac:dyDescent="0.25">
      <c r="A27" s="447" t="s">
        <v>815</v>
      </c>
      <c r="B27" s="454" t="s">
        <v>816</v>
      </c>
      <c r="C27" s="449"/>
      <c r="D27" s="450"/>
      <c r="E27" s="450"/>
      <c r="F27" s="450"/>
      <c r="G27" s="451"/>
      <c r="H27" s="451"/>
      <c r="I27" s="452"/>
      <c r="J27" s="452"/>
    </row>
    <row r="28" spans="1:10" s="73" customFormat="1" ht="31.5" customHeight="1" x14ac:dyDescent="0.25">
      <c r="A28" s="447" t="s">
        <v>817</v>
      </c>
      <c r="B28" s="454" t="s">
        <v>818</v>
      </c>
      <c r="C28" s="449"/>
      <c r="D28" s="450"/>
      <c r="E28" s="450"/>
      <c r="F28" s="450"/>
      <c r="G28" s="451"/>
      <c r="H28" s="451"/>
      <c r="I28" s="452"/>
      <c r="J28" s="452"/>
    </row>
    <row r="29" spans="1:10" s="73" customFormat="1" ht="31.5" x14ac:dyDescent="0.25">
      <c r="A29" s="447" t="s">
        <v>819</v>
      </c>
      <c r="B29" s="454" t="s">
        <v>820</v>
      </c>
      <c r="C29" s="449"/>
      <c r="D29" s="450"/>
      <c r="E29" s="450"/>
      <c r="F29" s="450"/>
      <c r="G29" s="451"/>
      <c r="H29" s="451"/>
      <c r="I29" s="452"/>
      <c r="J29" s="452"/>
    </row>
    <row r="30" spans="1:10" s="73" customFormat="1" ht="63" x14ac:dyDescent="0.25">
      <c r="A30" s="447" t="s">
        <v>821</v>
      </c>
      <c r="B30" s="454" t="s">
        <v>822</v>
      </c>
      <c r="C30" s="172" t="s">
        <v>512</v>
      </c>
      <c r="D30" s="172" t="s">
        <v>513</v>
      </c>
      <c r="E30" s="172" t="s">
        <v>512</v>
      </c>
      <c r="F30" s="172" t="s">
        <v>513</v>
      </c>
      <c r="G30" s="451">
        <v>100</v>
      </c>
      <c r="H30" s="451"/>
      <c r="I30" s="452"/>
      <c r="J30" s="452"/>
    </row>
    <row r="31" spans="1:10" s="73" customFormat="1" ht="47.25" x14ac:dyDescent="0.25">
      <c r="A31" s="447" t="s">
        <v>823</v>
      </c>
      <c r="B31" s="454" t="s">
        <v>824</v>
      </c>
      <c r="C31" s="449">
        <v>41883</v>
      </c>
      <c r="D31" s="450">
        <v>41912</v>
      </c>
      <c r="E31" s="450">
        <v>41883</v>
      </c>
      <c r="F31" s="450">
        <v>41912</v>
      </c>
      <c r="G31" s="451">
        <v>100</v>
      </c>
      <c r="H31" s="451"/>
      <c r="I31" s="452"/>
      <c r="J31" s="452"/>
    </row>
    <row r="32" spans="1:10" s="73" customFormat="1" ht="31.5" x14ac:dyDescent="0.25">
      <c r="A32" s="447" t="s">
        <v>825</v>
      </c>
      <c r="B32" s="454" t="s">
        <v>826</v>
      </c>
      <c r="C32" s="449">
        <v>41944</v>
      </c>
      <c r="D32" s="450">
        <v>42063</v>
      </c>
      <c r="E32" s="449">
        <v>41944</v>
      </c>
      <c r="F32" s="450">
        <v>42063</v>
      </c>
      <c r="G32" s="451">
        <v>100</v>
      </c>
      <c r="H32" s="451"/>
      <c r="I32" s="452"/>
      <c r="J32" s="452"/>
    </row>
    <row r="33" spans="1:10" s="73" customFormat="1" ht="47.25" x14ac:dyDescent="0.25">
      <c r="A33" s="447" t="s">
        <v>827</v>
      </c>
      <c r="B33" s="454" t="s">
        <v>828</v>
      </c>
      <c r="C33" s="449">
        <v>41974</v>
      </c>
      <c r="D33" s="450">
        <v>42094</v>
      </c>
      <c r="E33" s="450">
        <v>41974</v>
      </c>
      <c r="F33" s="450">
        <v>42094</v>
      </c>
      <c r="G33" s="451">
        <v>100</v>
      </c>
      <c r="H33" s="451"/>
      <c r="I33" s="452"/>
      <c r="J33" s="452"/>
    </row>
    <row r="34" spans="1:10" s="73" customFormat="1" ht="63" customHeight="1" x14ac:dyDescent="0.25">
      <c r="A34" s="447" t="s">
        <v>829</v>
      </c>
      <c r="B34" s="454" t="s">
        <v>830</v>
      </c>
      <c r="C34" s="450" t="s">
        <v>533</v>
      </c>
      <c r="D34" s="450" t="s">
        <v>533</v>
      </c>
      <c r="E34" s="450" t="s">
        <v>533</v>
      </c>
      <c r="F34" s="450" t="s">
        <v>533</v>
      </c>
      <c r="G34" s="455"/>
      <c r="H34" s="455"/>
      <c r="I34" s="455"/>
      <c r="J34" s="452"/>
    </row>
    <row r="35" spans="1:10" s="73" customFormat="1" ht="31.5" customHeight="1" x14ac:dyDescent="0.25">
      <c r="A35" s="447" t="s">
        <v>831</v>
      </c>
      <c r="B35" s="454" t="s">
        <v>201</v>
      </c>
      <c r="C35" s="449" t="s">
        <v>512</v>
      </c>
      <c r="D35" s="450" t="s">
        <v>511</v>
      </c>
      <c r="E35" s="450" t="s">
        <v>512</v>
      </c>
      <c r="F35" s="450" t="s">
        <v>511</v>
      </c>
      <c r="G35" s="451">
        <v>100</v>
      </c>
      <c r="H35" s="451"/>
      <c r="I35" s="455"/>
      <c r="J35" s="452"/>
    </row>
    <row r="36" spans="1:10" ht="31.5" x14ac:dyDescent="0.25">
      <c r="A36" s="447" t="s">
        <v>832</v>
      </c>
      <c r="B36" s="454" t="s">
        <v>833</v>
      </c>
      <c r="C36" s="172" t="s">
        <v>515</v>
      </c>
      <c r="D36" s="172" t="s">
        <v>513</v>
      </c>
      <c r="E36" s="172" t="s">
        <v>515</v>
      </c>
      <c r="F36" s="172" t="s">
        <v>513</v>
      </c>
      <c r="G36" s="451">
        <v>100</v>
      </c>
      <c r="H36" s="451"/>
      <c r="I36" s="452"/>
      <c r="J36" s="452"/>
    </row>
    <row r="37" spans="1:10" ht="31.5" x14ac:dyDescent="0.25">
      <c r="A37" s="447" t="s">
        <v>834</v>
      </c>
      <c r="B37" s="454" t="s">
        <v>200</v>
      </c>
      <c r="C37" s="172" t="s">
        <v>512</v>
      </c>
      <c r="D37" s="172" t="s">
        <v>513</v>
      </c>
      <c r="E37" s="172" t="s">
        <v>512</v>
      </c>
      <c r="F37" s="172" t="s">
        <v>513</v>
      </c>
      <c r="G37" s="451">
        <v>100</v>
      </c>
      <c r="H37" s="451"/>
      <c r="I37" s="452"/>
      <c r="J37" s="452"/>
    </row>
    <row r="38" spans="1:10" x14ac:dyDescent="0.25">
      <c r="A38" s="447" t="s">
        <v>835</v>
      </c>
      <c r="B38" s="448" t="s">
        <v>199</v>
      </c>
      <c r="C38" s="449"/>
      <c r="D38" s="450"/>
      <c r="E38" s="450"/>
      <c r="F38" s="450"/>
      <c r="G38" s="452"/>
      <c r="H38" s="452"/>
      <c r="I38" s="452"/>
      <c r="J38" s="452"/>
    </row>
    <row r="39" spans="1:10" ht="78.75" x14ac:dyDescent="0.25">
      <c r="A39" s="447">
        <v>2</v>
      </c>
      <c r="B39" s="454" t="s">
        <v>836</v>
      </c>
      <c r="C39" s="449" t="s">
        <v>514</v>
      </c>
      <c r="D39" s="450" t="s">
        <v>513</v>
      </c>
      <c r="E39" s="450" t="s">
        <v>514</v>
      </c>
      <c r="F39" s="450" t="s">
        <v>513</v>
      </c>
      <c r="G39" s="456">
        <v>100</v>
      </c>
      <c r="H39" s="452"/>
      <c r="I39" s="452"/>
      <c r="J39" s="452"/>
    </row>
    <row r="40" spans="1:10" ht="31.5" customHeight="1" x14ac:dyDescent="0.25">
      <c r="A40" s="447" t="s">
        <v>837</v>
      </c>
      <c r="B40" s="454" t="s">
        <v>838</v>
      </c>
      <c r="C40" s="172" t="s">
        <v>517</v>
      </c>
      <c r="D40" s="172" t="s">
        <v>518</v>
      </c>
      <c r="E40" s="172" t="s">
        <v>517</v>
      </c>
      <c r="F40" s="172" t="s">
        <v>518</v>
      </c>
      <c r="G40" s="451">
        <v>100</v>
      </c>
      <c r="H40" s="451"/>
      <c r="I40" s="452"/>
      <c r="J40" s="452"/>
    </row>
    <row r="41" spans="1:10" ht="47.25" x14ac:dyDescent="0.25">
      <c r="A41" s="447" t="s">
        <v>839</v>
      </c>
      <c r="B41" s="448" t="s">
        <v>840</v>
      </c>
      <c r="C41" s="449"/>
      <c r="D41" s="450"/>
      <c r="E41" s="450"/>
      <c r="F41" s="450"/>
      <c r="G41" s="452"/>
      <c r="H41" s="452"/>
      <c r="I41" s="452"/>
      <c r="J41" s="452"/>
    </row>
    <row r="42" spans="1:10" ht="31.15" customHeight="1" x14ac:dyDescent="0.25">
      <c r="A42" s="447">
        <v>3</v>
      </c>
      <c r="B42" s="454" t="s">
        <v>841</v>
      </c>
      <c r="C42" s="172" t="s">
        <v>516</v>
      </c>
      <c r="D42" s="172" t="s">
        <v>513</v>
      </c>
      <c r="E42" s="172" t="s">
        <v>516</v>
      </c>
      <c r="F42" s="172" t="s">
        <v>513</v>
      </c>
      <c r="G42" s="451">
        <v>100</v>
      </c>
      <c r="H42" s="451"/>
      <c r="I42" s="452"/>
      <c r="J42" s="452"/>
    </row>
    <row r="43" spans="1:10" ht="31.5" x14ac:dyDescent="0.25">
      <c r="A43" s="447" t="s">
        <v>842</v>
      </c>
      <c r="B43" s="454" t="s">
        <v>198</v>
      </c>
      <c r="C43" s="172" t="s">
        <v>517</v>
      </c>
      <c r="D43" s="172" t="s">
        <v>518</v>
      </c>
      <c r="E43" s="172" t="s">
        <v>517</v>
      </c>
      <c r="F43" s="172" t="s">
        <v>518</v>
      </c>
      <c r="G43" s="451">
        <v>100</v>
      </c>
      <c r="H43" s="451"/>
      <c r="I43" s="452"/>
      <c r="J43" s="452"/>
    </row>
    <row r="44" spans="1:10" ht="63" customHeight="1" x14ac:dyDescent="0.25">
      <c r="A44" s="447" t="s">
        <v>843</v>
      </c>
      <c r="B44" s="454" t="s">
        <v>197</v>
      </c>
      <c r="C44" s="172" t="s">
        <v>517</v>
      </c>
      <c r="D44" s="172" t="s">
        <v>519</v>
      </c>
      <c r="E44" s="172" t="s">
        <v>517</v>
      </c>
      <c r="F44" s="172" t="s">
        <v>519</v>
      </c>
      <c r="G44" s="451">
        <v>100</v>
      </c>
      <c r="H44" s="451"/>
      <c r="I44" s="452"/>
      <c r="J44" s="452"/>
    </row>
    <row r="45" spans="1:10" ht="78.75" x14ac:dyDescent="0.25">
      <c r="A45" s="447" t="s">
        <v>844</v>
      </c>
      <c r="B45" s="454" t="s">
        <v>845</v>
      </c>
      <c r="C45" s="172"/>
      <c r="D45" s="172"/>
      <c r="E45" s="172"/>
      <c r="F45" s="172"/>
      <c r="G45" s="452"/>
      <c r="H45" s="452"/>
      <c r="I45" s="452"/>
      <c r="J45" s="452"/>
    </row>
    <row r="46" spans="1:10" ht="173.25" x14ac:dyDescent="0.25">
      <c r="A46" s="447" t="s">
        <v>846</v>
      </c>
      <c r="B46" s="454" t="s">
        <v>847</v>
      </c>
      <c r="C46" s="449"/>
      <c r="D46" s="450"/>
      <c r="E46" s="450"/>
      <c r="F46" s="450"/>
      <c r="G46" s="452"/>
      <c r="H46" s="452"/>
      <c r="I46" s="452"/>
      <c r="J46" s="452"/>
    </row>
    <row r="47" spans="1:10" x14ac:dyDescent="0.25">
      <c r="A47" s="447" t="s">
        <v>848</v>
      </c>
      <c r="B47" s="454" t="s">
        <v>196</v>
      </c>
      <c r="C47" s="172" t="s">
        <v>520</v>
      </c>
      <c r="D47" s="172">
        <v>42809</v>
      </c>
      <c r="E47" s="172"/>
      <c r="F47" s="172"/>
      <c r="G47" s="452"/>
      <c r="H47" s="452"/>
      <c r="I47" s="452"/>
      <c r="J47" s="452"/>
    </row>
    <row r="48" spans="1:10" ht="31.5" x14ac:dyDescent="0.25">
      <c r="A48" s="447" t="s">
        <v>849</v>
      </c>
      <c r="B48" s="448" t="s">
        <v>195</v>
      </c>
      <c r="C48" s="449"/>
      <c r="D48" s="450"/>
      <c r="E48" s="450"/>
      <c r="F48" s="450"/>
      <c r="G48" s="452"/>
      <c r="H48" s="452"/>
      <c r="I48" s="452"/>
      <c r="J48" s="452"/>
    </row>
    <row r="49" spans="1:10" ht="31.5" x14ac:dyDescent="0.25">
      <c r="A49" s="447">
        <v>4</v>
      </c>
      <c r="B49" s="454" t="s">
        <v>194</v>
      </c>
      <c r="C49" s="172">
        <v>42809</v>
      </c>
      <c r="D49" s="450">
        <v>42824</v>
      </c>
      <c r="E49" s="450"/>
      <c r="F49" s="450"/>
      <c r="G49" s="452"/>
      <c r="H49" s="452"/>
      <c r="I49" s="452"/>
      <c r="J49" s="452"/>
    </row>
    <row r="50" spans="1:10" ht="78.75" x14ac:dyDescent="0.25">
      <c r="A50" s="447" t="s">
        <v>850</v>
      </c>
      <c r="B50" s="454" t="s">
        <v>851</v>
      </c>
      <c r="C50" s="172">
        <v>42835</v>
      </c>
      <c r="D50" s="172">
        <v>42845</v>
      </c>
      <c r="E50" s="450"/>
      <c r="F50" s="450"/>
      <c r="G50" s="452"/>
      <c r="H50" s="452"/>
      <c r="I50" s="452"/>
      <c r="J50" s="452"/>
    </row>
    <row r="51" spans="1:10" ht="63" x14ac:dyDescent="0.25">
      <c r="A51" s="447" t="s">
        <v>852</v>
      </c>
      <c r="B51" s="454" t="s">
        <v>853</v>
      </c>
      <c r="C51" s="172">
        <v>42835</v>
      </c>
      <c r="D51" s="172">
        <v>42845</v>
      </c>
      <c r="E51" s="450"/>
      <c r="F51" s="450"/>
      <c r="G51" s="452"/>
      <c r="H51" s="452"/>
      <c r="I51" s="452"/>
      <c r="J51" s="452"/>
    </row>
    <row r="52" spans="1:10" ht="78.75" x14ac:dyDescent="0.25">
      <c r="A52" s="447" t="s">
        <v>854</v>
      </c>
      <c r="B52" s="454" t="s">
        <v>193</v>
      </c>
      <c r="C52" s="172">
        <v>42809</v>
      </c>
      <c r="D52" s="450">
        <v>42824</v>
      </c>
      <c r="E52" s="450"/>
      <c r="F52" s="450"/>
      <c r="G52" s="452"/>
      <c r="H52" s="452"/>
      <c r="I52" s="452"/>
      <c r="J52" s="452"/>
    </row>
    <row r="53" spans="1:10" ht="31.5" x14ac:dyDescent="0.25">
      <c r="A53" s="447" t="s">
        <v>855</v>
      </c>
      <c r="B53" s="457" t="s">
        <v>856</v>
      </c>
      <c r="C53" s="172">
        <v>42835</v>
      </c>
      <c r="D53" s="172">
        <v>42845</v>
      </c>
      <c r="E53" s="450"/>
      <c r="F53" s="450"/>
      <c r="G53" s="452"/>
      <c r="H53" s="452"/>
      <c r="I53" s="452"/>
      <c r="J53" s="452"/>
    </row>
    <row r="54" spans="1:10" ht="31.5" x14ac:dyDescent="0.25">
      <c r="A54" s="447" t="s">
        <v>857</v>
      </c>
      <c r="B54" s="454" t="s">
        <v>192</v>
      </c>
      <c r="C54" s="172">
        <v>42875</v>
      </c>
      <c r="D54" s="172">
        <v>42885</v>
      </c>
      <c r="E54" s="450"/>
      <c r="F54" s="450"/>
      <c r="G54" s="452"/>
      <c r="H54" s="452"/>
      <c r="I54" s="452"/>
      <c r="J54" s="452"/>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2017-02-10T07:14:03Z</dcterms:modified>
</cp:coreProperties>
</file>