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9" i="24" l="1"/>
  <c r="I27" i="24"/>
  <c r="C27" i="24" l="1"/>
  <c r="C29" i="24" s="1"/>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0" i="23" l="1"/>
  <c r="B63" i="23"/>
  <c r="B65" i="23"/>
  <c r="B66" i="23"/>
  <c r="B68" i="23" l="1"/>
  <c r="B34" i="23"/>
  <c r="B38" i="23"/>
  <c r="A15" i="25"/>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B52" i="25"/>
  <c r="B50" i="25"/>
  <c r="B59" i="25" s="1"/>
  <c r="B48" i="25"/>
  <c r="B47" i="25"/>
  <c r="B45" i="25"/>
  <c r="B44" i="25"/>
  <c r="B27" i="25"/>
  <c r="A7" i="25"/>
  <c r="A5" i="25"/>
  <c r="C48" i="25" l="1"/>
  <c r="H136" i="25"/>
  <c r="I136" i="25" s="1"/>
  <c r="E48" i="25"/>
  <c r="E137" i="25"/>
  <c r="C49" i="25" s="1"/>
  <c r="F137" i="25"/>
  <c r="D141" i="25"/>
  <c r="B73" i="25" s="1"/>
  <c r="B85" i="25" s="1"/>
  <c r="B99" i="25" s="1"/>
  <c r="B25" i="25"/>
  <c r="B54" i="25" s="1"/>
  <c r="B29" i="25"/>
  <c r="B46" i="25"/>
  <c r="D48" i="25"/>
  <c r="B49" i="25"/>
  <c r="C141" i="25"/>
  <c r="D58" i="25"/>
  <c r="C52" i="25"/>
  <c r="C47" i="25"/>
  <c r="B80" i="25"/>
  <c r="B66" i="25"/>
  <c r="B68" i="25" s="1"/>
  <c r="B79" i="25"/>
  <c r="F140" i="25"/>
  <c r="B55" i="25"/>
  <c r="B56" i="25" s="1"/>
  <c r="B69" i="25" s="1"/>
  <c r="B77" i="25" s="1"/>
  <c r="C67" i="25"/>
  <c r="C74" i="25"/>
  <c r="G120" i="25"/>
  <c r="I118" i="25"/>
  <c r="I120" i="25" s="1"/>
  <c r="C109" i="25" s="1"/>
  <c r="E141" i="25"/>
  <c r="C73" i="25" s="1"/>
  <c r="C85" i="25" s="1"/>
  <c r="C99" i="25" s="1"/>
  <c r="F48" i="25" l="1"/>
  <c r="C61" i="25"/>
  <c r="C60" i="25" s="1"/>
  <c r="G137" i="25"/>
  <c r="D49" i="25"/>
  <c r="C108" i="25"/>
  <c r="C50" i="25" s="1"/>
  <c r="C59" i="25" s="1"/>
  <c r="D109" i="25"/>
  <c r="B82" i="25"/>
  <c r="G140" i="25"/>
  <c r="J136" i="25"/>
  <c r="G48" i="25"/>
  <c r="B70" i="25"/>
  <c r="B75" i="25"/>
  <c r="F76" i="25"/>
  <c r="D67" i="25"/>
  <c r="C76" i="25"/>
  <c r="C53" i="25"/>
  <c r="F141" i="25"/>
  <c r="D73" i="25" s="1"/>
  <c r="D85" i="25" s="1"/>
  <c r="D99" i="25" s="1"/>
  <c r="D74" i="25"/>
  <c r="E58" i="25"/>
  <c r="D52" i="25"/>
  <c r="D47" i="25"/>
  <c r="D61" i="25" s="1"/>
  <c r="D60" i="25" s="1"/>
  <c r="H137" i="25" l="1"/>
  <c r="E49" i="25"/>
  <c r="F58" i="25"/>
  <c r="E52" i="25"/>
  <c r="E47" i="25"/>
  <c r="E74" i="25"/>
  <c r="H140" i="25"/>
  <c r="H141" i="25"/>
  <c r="F73" i="25" s="1"/>
  <c r="F85" i="25" s="1"/>
  <c r="F99" i="25" s="1"/>
  <c r="E109" i="25"/>
  <c r="D108" i="25"/>
  <c r="D50" i="25" s="1"/>
  <c r="D59" i="25" s="1"/>
  <c r="C55" i="25"/>
  <c r="D53" i="25"/>
  <c r="D76" i="25"/>
  <c r="E67" i="25"/>
  <c r="B71" i="25"/>
  <c r="K136" i="25"/>
  <c r="H48" i="25"/>
  <c r="G141" i="25"/>
  <c r="E73" i="25" s="1"/>
  <c r="E85" i="25" s="1"/>
  <c r="E99" i="25" s="1"/>
  <c r="C80" i="25"/>
  <c r="C66" i="25"/>
  <c r="C68" i="25" s="1"/>
  <c r="C79" i="25"/>
  <c r="E61" i="25" l="1"/>
  <c r="E60" i="25" s="1"/>
  <c r="F49" i="25"/>
  <c r="I137" i="25"/>
  <c r="B78" i="25"/>
  <c r="B83" i="25" s="1"/>
  <c r="F67" i="25"/>
  <c r="G67" i="25" s="1"/>
  <c r="E76" i="25"/>
  <c r="D55" i="25"/>
  <c r="E53" i="25" s="1"/>
  <c r="D66" i="25"/>
  <c r="D68" i="25" s="1"/>
  <c r="D80" i="25"/>
  <c r="F74" i="25"/>
  <c r="G58" i="25"/>
  <c r="F52" i="25"/>
  <c r="F47" i="25"/>
  <c r="D79" i="25"/>
  <c r="C75" i="25"/>
  <c r="L136" i="25"/>
  <c r="I48" i="25"/>
  <c r="B72" i="25"/>
  <c r="C82" i="25"/>
  <c r="C56" i="25"/>
  <c r="C69" i="25" s="1"/>
  <c r="C77" i="25" s="1"/>
  <c r="E108" i="25"/>
  <c r="E50" i="25" s="1"/>
  <c r="E59" i="25" s="1"/>
  <c r="F109" i="25"/>
  <c r="I140" i="25"/>
  <c r="I141" i="25" s="1"/>
  <c r="G73" i="25" s="1"/>
  <c r="G85" i="25" s="1"/>
  <c r="G99" i="25" s="1"/>
  <c r="F61" i="25" l="1"/>
  <c r="F60" i="25" s="1"/>
  <c r="J137" i="25"/>
  <c r="G49" i="25"/>
  <c r="C70" i="25"/>
  <c r="E80" i="25"/>
  <c r="E66" i="25"/>
  <c r="E68" i="25" s="1"/>
  <c r="D75" i="25"/>
  <c r="E55" i="25"/>
  <c r="F53" i="25"/>
  <c r="B88" i="25"/>
  <c r="B86" i="25"/>
  <c r="B84" i="25"/>
  <c r="B89" i="25" s="1"/>
  <c r="J140" i="25"/>
  <c r="G109" i="25"/>
  <c r="F108" i="25"/>
  <c r="F50" i="25" s="1"/>
  <c r="F59" i="25" s="1"/>
  <c r="M136" i="25"/>
  <c r="J48" i="25"/>
  <c r="E79" i="25"/>
  <c r="H58" i="25"/>
  <c r="G52" i="25"/>
  <c r="G47" i="25"/>
  <c r="G61" i="25" s="1"/>
  <c r="G60" i="25" s="1"/>
  <c r="G74" i="25"/>
  <c r="D82" i="25"/>
  <c r="D56" i="25"/>
  <c r="D69" i="25" s="1"/>
  <c r="D77" i="25" s="1"/>
  <c r="H67" i="25"/>
  <c r="G76" i="25"/>
  <c r="K137" i="25" l="1"/>
  <c r="H49" i="25"/>
  <c r="F79" i="25"/>
  <c r="C71" i="25"/>
  <c r="C72" i="25" s="1"/>
  <c r="N136" i="25"/>
  <c r="K48" i="25"/>
  <c r="G108" i="25"/>
  <c r="G50" i="25" s="1"/>
  <c r="G59" i="25" s="1"/>
  <c r="H109" i="25"/>
  <c r="K140" i="25"/>
  <c r="B87" i="25"/>
  <c r="B90" i="25" s="1"/>
  <c r="F55" i="25"/>
  <c r="G53" i="25" s="1"/>
  <c r="E75" i="25"/>
  <c r="H76" i="25"/>
  <c r="I67" i="25"/>
  <c r="H74" i="25"/>
  <c r="I58" i="25"/>
  <c r="H52" i="25"/>
  <c r="H47" i="25"/>
  <c r="H61" i="25" s="1"/>
  <c r="H60" i="25" s="1"/>
  <c r="F80" i="25"/>
  <c r="F66" i="25"/>
  <c r="F68" i="25" s="1"/>
  <c r="J141" i="25"/>
  <c r="H73" i="25" s="1"/>
  <c r="H85" i="25" s="1"/>
  <c r="H99" i="25" s="1"/>
  <c r="E82" i="25"/>
  <c r="E56" i="25"/>
  <c r="E69" i="25" s="1"/>
  <c r="E77" i="25" s="1"/>
  <c r="D70" i="25"/>
  <c r="G79" i="25"/>
  <c r="C78" i="25" l="1"/>
  <c r="C83" i="25" s="1"/>
  <c r="C86" i="25" s="1"/>
  <c r="L137" i="25"/>
  <c r="I49" i="25"/>
  <c r="E70" i="25"/>
  <c r="D71" i="25"/>
  <c r="J67" i="25"/>
  <c r="I76" i="25"/>
  <c r="E71" i="25"/>
  <c r="E72" i="25"/>
  <c r="G55" i="25"/>
  <c r="H53" i="25"/>
  <c r="L140" i="25"/>
  <c r="I109" i="25"/>
  <c r="H108" i="25"/>
  <c r="H50" i="25" s="1"/>
  <c r="H59" i="25" s="1"/>
  <c r="F75" i="25"/>
  <c r="J58" i="25"/>
  <c r="I52" i="25"/>
  <c r="I47" i="25"/>
  <c r="I61" i="25" s="1"/>
  <c r="I60" i="25" s="1"/>
  <c r="I74" i="25"/>
  <c r="F82" i="25"/>
  <c r="F56" i="25"/>
  <c r="F69" i="25" s="1"/>
  <c r="F77" i="25" s="1"/>
  <c r="K141" i="25"/>
  <c r="I73" i="25" s="1"/>
  <c r="I85" i="25" s="1"/>
  <c r="I99" i="25" s="1"/>
  <c r="G80" i="25"/>
  <c r="G66" i="25"/>
  <c r="G68" i="25" s="1"/>
  <c r="H79" i="25"/>
  <c r="O136" i="25"/>
  <c r="L48" i="25"/>
  <c r="C84" i="25" l="1"/>
  <c r="C89" i="25" s="1"/>
  <c r="C88" i="25"/>
  <c r="M137" i="25"/>
  <c r="J49" i="25"/>
  <c r="P136" i="25"/>
  <c r="M48" i="25"/>
  <c r="G75" i="25"/>
  <c r="C87" i="25"/>
  <c r="C90" i="25" s="1"/>
  <c r="I108" i="25"/>
  <c r="I50" i="25" s="1"/>
  <c r="I59" i="25" s="1"/>
  <c r="J109" i="25"/>
  <c r="M140" i="25"/>
  <c r="H55" i="25"/>
  <c r="D78" i="25"/>
  <c r="D83" i="25" s="1"/>
  <c r="J74" i="25"/>
  <c r="K58" i="25"/>
  <c r="J52" i="25"/>
  <c r="J47" i="25"/>
  <c r="F70" i="25"/>
  <c r="H66" i="25"/>
  <c r="H68" i="25" s="1"/>
  <c r="H80" i="25"/>
  <c r="I79" i="25"/>
  <c r="L141" i="25"/>
  <c r="J73" i="25" s="1"/>
  <c r="J85" i="25" s="1"/>
  <c r="J99" i="25" s="1"/>
  <c r="G82" i="25"/>
  <c r="G56" i="25"/>
  <c r="G69" i="25" s="1"/>
  <c r="G77" i="25" s="1"/>
  <c r="J76" i="25"/>
  <c r="K67" i="25"/>
  <c r="D72" i="25"/>
  <c r="J61" i="25" l="1"/>
  <c r="J60" i="25" s="1"/>
  <c r="K49" i="25"/>
  <c r="N137" i="25"/>
  <c r="E78" i="25"/>
  <c r="E83" i="25" s="1"/>
  <c r="E86" i="25" s="1"/>
  <c r="L67" i="25"/>
  <c r="K76" i="25"/>
  <c r="F71" i="25"/>
  <c r="H82" i="25"/>
  <c r="H56" i="25"/>
  <c r="H69" i="25" s="1"/>
  <c r="H77" i="25" s="1"/>
  <c r="N140" i="25"/>
  <c r="N141" i="25" s="1"/>
  <c r="L73" i="25" s="1"/>
  <c r="L85" i="25" s="1"/>
  <c r="L99" i="25" s="1"/>
  <c r="K109" i="25"/>
  <c r="J108" i="25"/>
  <c r="J50" i="25" s="1"/>
  <c r="J59" i="25" s="1"/>
  <c r="G70" i="25"/>
  <c r="H75" i="25"/>
  <c r="L58" i="25"/>
  <c r="K52" i="25"/>
  <c r="K47" i="25"/>
  <c r="K61" i="25" s="1"/>
  <c r="K60" i="25" s="1"/>
  <c r="K74" i="25"/>
  <c r="D86" i="25"/>
  <c r="D88" i="25"/>
  <c r="D84" i="25"/>
  <c r="D89" i="25" s="1"/>
  <c r="I53" i="25"/>
  <c r="M141" i="25"/>
  <c r="K73" i="25" s="1"/>
  <c r="K85" i="25" s="1"/>
  <c r="K99" i="25" s="1"/>
  <c r="I80" i="25"/>
  <c r="I66" i="25"/>
  <c r="I68" i="25" s="1"/>
  <c r="Q136" i="25"/>
  <c r="N48" i="25"/>
  <c r="E88" i="25" l="1"/>
  <c r="E84" i="25"/>
  <c r="O137" i="25"/>
  <c r="L49" i="25"/>
  <c r="E89" i="25"/>
  <c r="I55" i="25"/>
  <c r="J53" i="25"/>
  <c r="J80" i="25"/>
  <c r="J66" i="25"/>
  <c r="J68" i="25" s="1"/>
  <c r="F78" i="25"/>
  <c r="F83" i="25" s="1"/>
  <c r="R136" i="25"/>
  <c r="O48" i="25"/>
  <c r="J79" i="25"/>
  <c r="I75" i="25"/>
  <c r="E87" i="25"/>
  <c r="D87" i="25"/>
  <c r="D90" i="25" s="1"/>
  <c r="L74" i="25"/>
  <c r="M58" i="25"/>
  <c r="L52" i="25"/>
  <c r="L47" i="25"/>
  <c r="L61" i="25" s="1"/>
  <c r="L60" i="25" s="1"/>
  <c r="H70" i="25"/>
  <c r="G71" i="25"/>
  <c r="G72" i="25" s="1"/>
  <c r="K108" i="25"/>
  <c r="K50" i="25" s="1"/>
  <c r="K59" i="25" s="1"/>
  <c r="L109" i="25"/>
  <c r="O140" i="25"/>
  <c r="F72" i="25"/>
  <c r="L76" i="25"/>
  <c r="M67" i="25"/>
  <c r="P137" i="25" l="1"/>
  <c r="M49" i="25"/>
  <c r="G78" i="25"/>
  <c r="G83" i="25" s="1"/>
  <c r="G86" i="25" s="1"/>
  <c r="E90" i="25"/>
  <c r="P140" i="25"/>
  <c r="M109" i="25"/>
  <c r="L108" i="25"/>
  <c r="L50" i="25" s="1"/>
  <c r="L59" i="25" s="1"/>
  <c r="H71" i="25"/>
  <c r="H72" i="25" s="1"/>
  <c r="F86" i="25"/>
  <c r="F88" i="25"/>
  <c r="F84" i="25"/>
  <c r="F89" i="25" s="1"/>
  <c r="J55" i="25"/>
  <c r="K53" i="25" s="1"/>
  <c r="N67" i="25"/>
  <c r="M76" i="25"/>
  <c r="O141" i="25"/>
  <c r="M73" i="25" s="1"/>
  <c r="M85" i="25" s="1"/>
  <c r="M99" i="25" s="1"/>
  <c r="K80" i="25"/>
  <c r="K66" i="25"/>
  <c r="K68" i="25" s="1"/>
  <c r="K79" i="25"/>
  <c r="N58" i="25"/>
  <c r="M52" i="25"/>
  <c r="M47" i="25"/>
  <c r="M74" i="25"/>
  <c r="S136" i="25"/>
  <c r="P48" i="25"/>
  <c r="J75" i="25"/>
  <c r="I82" i="25"/>
  <c r="I56" i="25"/>
  <c r="I69" i="25" s="1"/>
  <c r="G88" i="25" l="1"/>
  <c r="H78" i="25"/>
  <c r="H83" i="25" s="1"/>
  <c r="H86" i="25" s="1"/>
  <c r="M61" i="25"/>
  <c r="M60" i="25" s="1"/>
  <c r="N49" i="25"/>
  <c r="Q137" i="25"/>
  <c r="G84" i="25"/>
  <c r="G89" i="25" s="1"/>
  <c r="N74" i="25"/>
  <c r="O58" i="25"/>
  <c r="N52" i="25"/>
  <c r="N47" i="25"/>
  <c r="K75" i="25"/>
  <c r="N76" i="25"/>
  <c r="O67" i="25"/>
  <c r="K55" i="25"/>
  <c r="L53" i="25" s="1"/>
  <c r="M108" i="25"/>
  <c r="M50" i="25" s="1"/>
  <c r="M59" i="25" s="1"/>
  <c r="N109" i="25"/>
  <c r="Q140" i="25"/>
  <c r="I77" i="25"/>
  <c r="I70" i="25"/>
  <c r="T136" i="25"/>
  <c r="Q48" i="25"/>
  <c r="J82" i="25"/>
  <c r="J56" i="25"/>
  <c r="J69" i="25" s="1"/>
  <c r="H84" i="25"/>
  <c r="H88" i="25"/>
  <c r="F87" i="25"/>
  <c r="F90" i="25" s="1"/>
  <c r="H87" i="25"/>
  <c r="G87" i="25"/>
  <c r="G90" i="25" s="1"/>
  <c r="L66" i="25"/>
  <c r="L68" i="25" s="1"/>
  <c r="L80" i="25"/>
  <c r="L79" i="25"/>
  <c r="P141" i="25"/>
  <c r="N73" i="25" s="1"/>
  <c r="N85" i="25" s="1"/>
  <c r="N99" i="25" s="1"/>
  <c r="N61" i="25" l="1"/>
  <c r="N60" i="25" s="1"/>
  <c r="R137" i="25"/>
  <c r="O49" i="25"/>
  <c r="H89" i="25"/>
  <c r="L75" i="25"/>
  <c r="H90" i="25"/>
  <c r="U136" i="25"/>
  <c r="R48" i="25"/>
  <c r="I71" i="25"/>
  <c r="I78" i="25" s="1"/>
  <c r="I83" i="25" s="1"/>
  <c r="R140" i="25"/>
  <c r="O109" i="25"/>
  <c r="N108" i="25"/>
  <c r="N50" i="25" s="1"/>
  <c r="N59" i="25" s="1"/>
  <c r="L55" i="25"/>
  <c r="M53" i="25" s="1"/>
  <c r="P67" i="25"/>
  <c r="O76" i="25"/>
  <c r="P58" i="25"/>
  <c r="O52" i="25"/>
  <c r="O47" i="25"/>
  <c r="O74" i="25"/>
  <c r="J77" i="25"/>
  <c r="J70" i="25"/>
  <c r="Q141" i="25"/>
  <c r="O73" i="25" s="1"/>
  <c r="O85" i="25" s="1"/>
  <c r="O99" i="25" s="1"/>
  <c r="M80" i="25"/>
  <c r="M66" i="25"/>
  <c r="M68" i="25" s="1"/>
  <c r="M79" i="25"/>
  <c r="K82" i="25"/>
  <c r="K56" i="25"/>
  <c r="K69" i="25" s="1"/>
  <c r="O61" i="25" l="1"/>
  <c r="O60" i="25" s="1"/>
  <c r="S137" i="25"/>
  <c r="P49" i="25"/>
  <c r="K77" i="25"/>
  <c r="K70" i="25"/>
  <c r="I86" i="25"/>
  <c r="I84" i="25"/>
  <c r="I89" i="25" s="1"/>
  <c r="I88" i="25"/>
  <c r="P74" i="25"/>
  <c r="Q58" i="25"/>
  <c r="P52" i="25"/>
  <c r="P47" i="25"/>
  <c r="P61" i="25" s="1"/>
  <c r="P60" i="25" s="1"/>
  <c r="P76" i="25"/>
  <c r="Q67" i="25"/>
  <c r="M55" i="25"/>
  <c r="N53" i="25" s="1"/>
  <c r="O108" i="25"/>
  <c r="O50" i="25" s="1"/>
  <c r="O59" i="25" s="1"/>
  <c r="P109" i="25"/>
  <c r="S140" i="25"/>
  <c r="V136" i="25"/>
  <c r="S48" i="25"/>
  <c r="M75" i="25"/>
  <c r="J71" i="25"/>
  <c r="J78" i="25" s="1"/>
  <c r="J83" i="25" s="1"/>
  <c r="L82" i="25"/>
  <c r="L56" i="25"/>
  <c r="L69" i="25" s="1"/>
  <c r="N80" i="25"/>
  <c r="N66" i="25"/>
  <c r="N68" i="25" s="1"/>
  <c r="N79" i="25"/>
  <c r="R141" i="25"/>
  <c r="P73" i="25" s="1"/>
  <c r="P85" i="25" s="1"/>
  <c r="P99" i="25" s="1"/>
  <c r="I72" i="25"/>
  <c r="J72" i="25" l="1"/>
  <c r="Q49" i="25"/>
  <c r="T137" i="25"/>
  <c r="T140" i="25"/>
  <c r="Q109" i="25"/>
  <c r="P108" i="25"/>
  <c r="P50" i="25" s="1"/>
  <c r="P59" i="25" s="1"/>
  <c r="N55" i="25"/>
  <c r="O53" i="25" s="1"/>
  <c r="R67" i="25"/>
  <c r="Q76" i="25"/>
  <c r="R58" i="25"/>
  <c r="Q52" i="25"/>
  <c r="Q47" i="25"/>
  <c r="Q61" i="25" s="1"/>
  <c r="Q60" i="25" s="1"/>
  <c r="Q74" i="25"/>
  <c r="J86" i="25"/>
  <c r="J87" i="25" s="1"/>
  <c r="J88" i="25"/>
  <c r="J84" i="25"/>
  <c r="J89" i="25" s="1"/>
  <c r="K71" i="25"/>
  <c r="K78" i="25" s="1"/>
  <c r="K83" i="25" s="1"/>
  <c r="N75" i="25"/>
  <c r="L77" i="25"/>
  <c r="L70" i="25"/>
  <c r="W136" i="25"/>
  <c r="T48" i="25"/>
  <c r="S141" i="25"/>
  <c r="Q73" i="25" s="1"/>
  <c r="Q85" i="25" s="1"/>
  <c r="Q99" i="25" s="1"/>
  <c r="O80" i="25"/>
  <c r="O66" i="25"/>
  <c r="O68" i="25" s="1"/>
  <c r="O79" i="25"/>
  <c r="M82" i="25"/>
  <c r="M56" i="25"/>
  <c r="M69" i="25" s="1"/>
  <c r="I87" i="25"/>
  <c r="I90" i="25" s="1"/>
  <c r="R49" i="25" l="1"/>
  <c r="U137" i="25"/>
  <c r="K72" i="25"/>
  <c r="J90" i="25"/>
  <c r="M77" i="25"/>
  <c r="M70" i="25"/>
  <c r="L71" i="25"/>
  <c r="L78" i="25" s="1"/>
  <c r="L83" i="25" s="1"/>
  <c r="R74" i="25"/>
  <c r="S58" i="25"/>
  <c r="R52" i="25"/>
  <c r="R47" i="25"/>
  <c r="R76" i="25"/>
  <c r="S67" i="25"/>
  <c r="O55" i="25"/>
  <c r="Q108" i="25"/>
  <c r="Q50" i="25" s="1"/>
  <c r="Q59" i="25" s="1"/>
  <c r="R109" i="25"/>
  <c r="U140" i="25"/>
  <c r="U141" i="25" s="1"/>
  <c r="S73" i="25" s="1"/>
  <c r="S85" i="25" s="1"/>
  <c r="S99" i="25" s="1"/>
  <c r="K86" i="25"/>
  <c r="K87" i="25" s="1"/>
  <c r="K90" i="25" s="1"/>
  <c r="K88" i="25"/>
  <c r="K84" i="25"/>
  <c r="K89" i="25" s="1"/>
  <c r="O75" i="25"/>
  <c r="X136" i="25"/>
  <c r="U48" i="25"/>
  <c r="N82" i="25"/>
  <c r="N56" i="25"/>
  <c r="N69" i="25" s="1"/>
  <c r="P66" i="25"/>
  <c r="P68" i="25" s="1"/>
  <c r="P80" i="25"/>
  <c r="P79" i="25"/>
  <c r="T141" i="25"/>
  <c r="R73" i="25" s="1"/>
  <c r="R85" i="25" s="1"/>
  <c r="R99" i="25" s="1"/>
  <c r="R61" i="25" l="1"/>
  <c r="R60" i="25" s="1"/>
  <c r="V137" i="25"/>
  <c r="S49" i="25"/>
  <c r="L86" i="25"/>
  <c r="L87" i="25" s="1"/>
  <c r="L88" i="25"/>
  <c r="B105" i="25" s="1"/>
  <c r="L84" i="25"/>
  <c r="L89" i="25" s="1"/>
  <c r="G28" i="25" s="1"/>
  <c r="C105" i="25" s="1"/>
  <c r="P75" i="25"/>
  <c r="Q80" i="25"/>
  <c r="Q66" i="25"/>
  <c r="Q68" i="25" s="1"/>
  <c r="Q79" i="25"/>
  <c r="O82" i="25"/>
  <c r="O56" i="25"/>
  <c r="O69" i="25" s="1"/>
  <c r="M71" i="25"/>
  <c r="M78" i="25" s="1"/>
  <c r="M83" i="25" s="1"/>
  <c r="N77" i="25"/>
  <c r="N70" i="25"/>
  <c r="Y136" i="25"/>
  <c r="V48" i="25"/>
  <c r="V140" i="25"/>
  <c r="S109" i="25"/>
  <c r="R108" i="25"/>
  <c r="R50" i="25" s="1"/>
  <c r="R59" i="25" s="1"/>
  <c r="P53" i="25"/>
  <c r="T67" i="25"/>
  <c r="S76" i="25"/>
  <c r="T58" i="25"/>
  <c r="S52" i="25"/>
  <c r="S47" i="25"/>
  <c r="S74" i="25"/>
  <c r="L72" i="25"/>
  <c r="S61" i="25" l="1"/>
  <c r="S60" i="25" s="1"/>
  <c r="W137" i="25"/>
  <c r="T49" i="25"/>
  <c r="M72" i="25"/>
  <c r="M86" i="25"/>
  <c r="M87" i="25" s="1"/>
  <c r="M90" i="25" s="1"/>
  <c r="M88" i="25"/>
  <c r="M84" i="25"/>
  <c r="M89" i="25" s="1"/>
  <c r="P55" i="25"/>
  <c r="Q53" i="25" s="1"/>
  <c r="S108" i="25"/>
  <c r="S50" i="25" s="1"/>
  <c r="S59" i="25" s="1"/>
  <c r="T109" i="25"/>
  <c r="W140" i="25"/>
  <c r="W141" i="25" s="1"/>
  <c r="U73" i="25" s="1"/>
  <c r="U85" i="25" s="1"/>
  <c r="U99" i="25" s="1"/>
  <c r="N71" i="25"/>
  <c r="N78" i="25" s="1"/>
  <c r="N83" i="25" s="1"/>
  <c r="O77" i="25"/>
  <c r="O70" i="25"/>
  <c r="T74" i="25"/>
  <c r="U58" i="25"/>
  <c r="T52" i="25"/>
  <c r="T47" i="25"/>
  <c r="T76" i="25"/>
  <c r="U67" i="25"/>
  <c r="R80" i="25"/>
  <c r="R66" i="25"/>
  <c r="R68" i="25" s="1"/>
  <c r="R79" i="25"/>
  <c r="V141" i="25"/>
  <c r="T73" i="25" s="1"/>
  <c r="T85" i="25" s="1"/>
  <c r="T99" i="25" s="1"/>
  <c r="Z136" i="25"/>
  <c r="W48" i="25"/>
  <c r="Q75" i="25"/>
  <c r="L90" i="25"/>
  <c r="G29" i="25" s="1"/>
  <c r="D105" i="25" s="1"/>
  <c r="G30" i="25"/>
  <c r="A105" i="25" s="1"/>
  <c r="T61" i="25" l="1"/>
  <c r="T60" i="25" s="1"/>
  <c r="U49" i="25"/>
  <c r="X137" i="25"/>
  <c r="N72" i="25"/>
  <c r="N86" i="25"/>
  <c r="N87" i="25" s="1"/>
  <c r="N90" i="25" s="1"/>
  <c r="N88" i="25"/>
  <c r="N84" i="25"/>
  <c r="N89" i="25" s="1"/>
  <c r="AA136" i="25"/>
  <c r="X48" i="25"/>
  <c r="S80" i="25"/>
  <c r="S66" i="25"/>
  <c r="S68" i="25" s="1"/>
  <c r="S79" i="25"/>
  <c r="Q55" i="25"/>
  <c r="R75" i="25"/>
  <c r="V67" i="25"/>
  <c r="U76" i="25"/>
  <c r="V58" i="25"/>
  <c r="U52" i="25"/>
  <c r="U47" i="25"/>
  <c r="U61" i="25" s="1"/>
  <c r="U60" i="25" s="1"/>
  <c r="U74" i="25"/>
  <c r="O71" i="25"/>
  <c r="O78" i="25" s="1"/>
  <c r="O83" i="25" s="1"/>
  <c r="X140" i="25"/>
  <c r="X141" i="25"/>
  <c r="V73" i="25" s="1"/>
  <c r="V85" i="25" s="1"/>
  <c r="V99" i="25" s="1"/>
  <c r="U109" i="25"/>
  <c r="T108" i="25"/>
  <c r="T50" i="25" s="1"/>
  <c r="T59" i="25" s="1"/>
  <c r="P82" i="25"/>
  <c r="P56" i="25"/>
  <c r="P69" i="25" s="1"/>
  <c r="O72" i="25" l="1"/>
  <c r="V49" i="25"/>
  <c r="Y137" i="25"/>
  <c r="P77" i="25"/>
  <c r="P70" i="25"/>
  <c r="T66" i="25"/>
  <c r="T68" i="25" s="1"/>
  <c r="T80" i="25"/>
  <c r="T79" i="25"/>
  <c r="Q82" i="25"/>
  <c r="Q56" i="25"/>
  <c r="Q69" i="25" s="1"/>
  <c r="S75" i="25"/>
  <c r="O86" i="25"/>
  <c r="O87" i="25" s="1"/>
  <c r="O90" i="25" s="1"/>
  <c r="O88" i="25"/>
  <c r="O84" i="25"/>
  <c r="O89" i="25" s="1"/>
  <c r="AB136" i="25"/>
  <c r="Y48" i="25"/>
  <c r="U108" i="25"/>
  <c r="U50" i="25" s="1"/>
  <c r="U59" i="25" s="1"/>
  <c r="V109" i="25"/>
  <c r="Y140" i="25"/>
  <c r="Y141" i="25" s="1"/>
  <c r="W73" i="25" s="1"/>
  <c r="W85" i="25" s="1"/>
  <c r="W99" i="25" s="1"/>
  <c r="V74" i="25"/>
  <c r="W58" i="25"/>
  <c r="V52" i="25"/>
  <c r="V47" i="25"/>
  <c r="V61" i="25" s="1"/>
  <c r="V60" i="25" s="1"/>
  <c r="V76" i="25"/>
  <c r="W67" i="25"/>
  <c r="R53" i="25"/>
  <c r="W49" i="25" l="1"/>
  <c r="Z137" i="25"/>
  <c r="R55" i="25"/>
  <c r="U80" i="25"/>
  <c r="U66" i="25"/>
  <c r="U68" i="25" s="1"/>
  <c r="U79" i="25"/>
  <c r="AC136" i="25"/>
  <c r="Z48" i="25"/>
  <c r="Q77" i="25"/>
  <c r="Q70" i="25"/>
  <c r="P71" i="25"/>
  <c r="P78" i="25" s="1"/>
  <c r="P83" i="25" s="1"/>
  <c r="X67" i="25"/>
  <c r="W76" i="25"/>
  <c r="X58" i="25"/>
  <c r="W52" i="25"/>
  <c r="W47" i="25"/>
  <c r="W74" i="25"/>
  <c r="Z140" i="25"/>
  <c r="W109" i="25"/>
  <c r="V108" i="25"/>
  <c r="V50" i="25" s="1"/>
  <c r="V59" i="25" s="1"/>
  <c r="T75" i="25"/>
  <c r="W61" i="25" l="1"/>
  <c r="W60" i="25" s="1"/>
  <c r="X49" i="25"/>
  <c r="AA137" i="25"/>
  <c r="P72" i="25"/>
  <c r="W108" i="25"/>
  <c r="W50" i="25" s="1"/>
  <c r="W59" i="25" s="1"/>
  <c r="X109" i="25"/>
  <c r="AA140" i="25"/>
  <c r="AA141" i="25" s="1"/>
  <c r="Y73" i="25" s="1"/>
  <c r="Y85" i="25" s="1"/>
  <c r="Y99" i="25" s="1"/>
  <c r="X74" i="25"/>
  <c r="Y58" i="25"/>
  <c r="X52" i="25"/>
  <c r="X47" i="25"/>
  <c r="X61" i="25" s="1"/>
  <c r="X60" i="25" s="1"/>
  <c r="X76" i="25"/>
  <c r="Y67" i="25"/>
  <c r="AD136" i="25"/>
  <c r="AA48" i="25"/>
  <c r="U75" i="25"/>
  <c r="R82" i="25"/>
  <c r="R56" i="25"/>
  <c r="R69" i="25" s="1"/>
  <c r="P86" i="25"/>
  <c r="P87" i="25" s="1"/>
  <c r="P90" i="25" s="1"/>
  <c r="P84" i="25"/>
  <c r="P89" i="25" s="1"/>
  <c r="P88" i="25"/>
  <c r="V80" i="25"/>
  <c r="V66" i="25"/>
  <c r="V68" i="25" s="1"/>
  <c r="V79" i="25"/>
  <c r="Z141" i="25"/>
  <c r="X73" i="25" s="1"/>
  <c r="X85" i="25" s="1"/>
  <c r="X99" i="25" s="1"/>
  <c r="Q71" i="25"/>
  <c r="Q78" i="25" s="1"/>
  <c r="Q83" i="25" s="1"/>
  <c r="S53" i="25"/>
  <c r="AB137" i="25" l="1"/>
  <c r="Y49" i="25"/>
  <c r="Q86" i="25"/>
  <c r="Q87" i="25" s="1"/>
  <c r="Q90" i="25" s="1"/>
  <c r="Q88" i="25"/>
  <c r="Q84" i="25"/>
  <c r="Q89" i="25" s="1"/>
  <c r="S55" i="25"/>
  <c r="R77" i="25"/>
  <c r="R70" i="25"/>
  <c r="W80" i="25"/>
  <c r="W66" i="25"/>
  <c r="W68" i="25" s="1"/>
  <c r="W79" i="25"/>
  <c r="Q72" i="25"/>
  <c r="V75" i="25"/>
  <c r="AE136" i="25"/>
  <c r="AB48" i="25"/>
  <c r="Z67" i="25"/>
  <c r="Y76" i="25"/>
  <c r="Z58" i="25"/>
  <c r="Y52" i="25"/>
  <c r="Y47" i="25"/>
  <c r="Y61" i="25" s="1"/>
  <c r="Y60" i="25" s="1"/>
  <c r="Y74" i="25"/>
  <c r="AB140" i="25"/>
  <c r="AB141" i="25" s="1"/>
  <c r="Z73" i="25" s="1"/>
  <c r="Z85" i="25" s="1"/>
  <c r="Z99" i="25" s="1"/>
  <c r="Y109" i="25"/>
  <c r="X108" i="25"/>
  <c r="X50" i="25" s="1"/>
  <c r="X59" i="25" s="1"/>
  <c r="Z49" i="25" l="1"/>
  <c r="AC137" i="25"/>
  <c r="X66" i="25"/>
  <c r="X68" i="25" s="1"/>
  <c r="X80" i="25"/>
  <c r="X79" i="25"/>
  <c r="S82" i="25"/>
  <c r="S56" i="25"/>
  <c r="S69" i="25" s="1"/>
  <c r="Y108" i="25"/>
  <c r="Y50" i="25" s="1"/>
  <c r="Y59" i="25" s="1"/>
  <c r="Z109" i="25"/>
  <c r="AC140" i="25"/>
  <c r="Z74" i="25"/>
  <c r="AA58" i="25"/>
  <c r="Z52" i="25"/>
  <c r="Z47" i="25"/>
  <c r="Z76" i="25"/>
  <c r="AA67" i="25"/>
  <c r="AF136" i="25"/>
  <c r="AC48" i="25"/>
  <c r="W75" i="25"/>
  <c r="R71" i="25"/>
  <c r="R78" i="25" s="1"/>
  <c r="R83" i="25" s="1"/>
  <c r="T53" i="25"/>
  <c r="Z61" i="25" l="1"/>
  <c r="Z60" i="25" s="1"/>
  <c r="AA49" i="25"/>
  <c r="AD137" i="25"/>
  <c r="R72" i="25"/>
  <c r="T55" i="25"/>
  <c r="AB67" i="25"/>
  <c r="AA76" i="25"/>
  <c r="AQ67" i="25"/>
  <c r="AB58" i="25"/>
  <c r="AA52" i="25"/>
  <c r="AA47" i="25"/>
  <c r="AA61" i="25" s="1"/>
  <c r="AA60" i="25" s="1"/>
  <c r="AA74" i="25"/>
  <c r="AD140" i="25"/>
  <c r="AD141" i="25" s="1"/>
  <c r="AB73" i="25" s="1"/>
  <c r="AB85" i="25" s="1"/>
  <c r="AB99" i="25" s="1"/>
  <c r="AA109" i="25"/>
  <c r="Z108" i="25"/>
  <c r="Z50" i="25" s="1"/>
  <c r="Z59" i="25" s="1"/>
  <c r="S77" i="25"/>
  <c r="S70" i="25"/>
  <c r="R86" i="25"/>
  <c r="R87" i="25" s="1"/>
  <c r="R90" i="25" s="1"/>
  <c r="R84" i="25"/>
  <c r="R89" i="25" s="1"/>
  <c r="R88" i="25"/>
  <c r="AG136" i="25"/>
  <c r="AD48" i="25"/>
  <c r="AC141" i="25"/>
  <c r="AA73" i="25" s="1"/>
  <c r="AA85" i="25" s="1"/>
  <c r="AA99" i="25" s="1"/>
  <c r="Y80" i="25"/>
  <c r="Y66" i="25"/>
  <c r="Y68" i="25" s="1"/>
  <c r="Y79" i="25"/>
  <c r="X75" i="25"/>
  <c r="AE137" i="25" l="1"/>
  <c r="AB49" i="25"/>
  <c r="Y75" i="25"/>
  <c r="AH136" i="25"/>
  <c r="AE48" i="25"/>
  <c r="S71" i="25"/>
  <c r="S78" i="25" s="1"/>
  <c r="S83" i="25" s="1"/>
  <c r="Z80" i="25"/>
  <c r="Z66" i="25"/>
  <c r="Z68" i="25" s="1"/>
  <c r="Z79" i="25"/>
  <c r="AB76" i="25"/>
  <c r="AC67" i="25"/>
  <c r="T82" i="25"/>
  <c r="T56" i="25"/>
  <c r="T69" i="25" s="1"/>
  <c r="AA108" i="25"/>
  <c r="AA50" i="25" s="1"/>
  <c r="AA59" i="25" s="1"/>
  <c r="AB109" i="25"/>
  <c r="AE140" i="25"/>
  <c r="AE141" i="25" s="1"/>
  <c r="AC73" i="25" s="1"/>
  <c r="AC85" i="25" s="1"/>
  <c r="AC99" i="25" s="1"/>
  <c r="AB74" i="25"/>
  <c r="AC58" i="25"/>
  <c r="AB52" i="25"/>
  <c r="AB47" i="25"/>
  <c r="AB61" i="25" s="1"/>
  <c r="AB60" i="25" s="1"/>
  <c r="U53" i="25"/>
  <c r="S72" i="25" l="1"/>
  <c r="AF137" i="25"/>
  <c r="AC49" i="25"/>
  <c r="U55" i="25"/>
  <c r="V53" i="25" s="1"/>
  <c r="AA80" i="25"/>
  <c r="AA66" i="25"/>
  <c r="AA68" i="25" s="1"/>
  <c r="AA79" i="25"/>
  <c r="Z75" i="25"/>
  <c r="AD58" i="25"/>
  <c r="AC52" i="25"/>
  <c r="AC47" i="25"/>
  <c r="AC61" i="25" s="1"/>
  <c r="AC60" i="25" s="1"/>
  <c r="AC74" i="25"/>
  <c r="AF140" i="25"/>
  <c r="AC109" i="25"/>
  <c r="AB108" i="25"/>
  <c r="AB50" i="25" s="1"/>
  <c r="AB59" i="25" s="1"/>
  <c r="S86" i="25"/>
  <c r="S87" i="25" s="1"/>
  <c r="S90" i="25" s="1"/>
  <c r="S84" i="25"/>
  <c r="S89" i="25" s="1"/>
  <c r="S88" i="25"/>
  <c r="T77" i="25"/>
  <c r="T70" i="25"/>
  <c r="AD67" i="25"/>
  <c r="AC76" i="25"/>
  <c r="AI136" i="25"/>
  <c r="AF48" i="25"/>
  <c r="AD49" i="25" l="1"/>
  <c r="AG137" i="25"/>
  <c r="T71" i="25"/>
  <c r="T78" i="25" s="1"/>
  <c r="T83" i="25" s="1"/>
  <c r="AC108" i="25"/>
  <c r="AC50" i="25" s="1"/>
  <c r="AC59" i="25" s="1"/>
  <c r="AD109" i="25"/>
  <c r="AG140" i="25"/>
  <c r="AD74" i="25"/>
  <c r="AE58" i="25"/>
  <c r="AD52" i="25"/>
  <c r="AD47" i="25"/>
  <c r="AA75" i="25"/>
  <c r="V55" i="25"/>
  <c r="AJ136" i="25"/>
  <c r="AG48" i="25"/>
  <c r="AD76" i="25"/>
  <c r="AE67" i="25"/>
  <c r="AB66" i="25"/>
  <c r="AB68" i="25" s="1"/>
  <c r="AB80" i="25"/>
  <c r="AB79" i="25"/>
  <c r="AF141" i="25"/>
  <c r="AD73" i="25" s="1"/>
  <c r="AD85" i="25" s="1"/>
  <c r="AD99" i="25" s="1"/>
  <c r="U82" i="25"/>
  <c r="U56" i="25"/>
  <c r="U69" i="25" s="1"/>
  <c r="AD61" i="25" l="1"/>
  <c r="AD60" i="25" s="1"/>
  <c r="AE49" i="25"/>
  <c r="AH137" i="25"/>
  <c r="T86" i="25"/>
  <c r="T87" i="25" s="1"/>
  <c r="T90" i="25" s="1"/>
  <c r="T88" i="25"/>
  <c r="T84" i="25"/>
  <c r="T89" i="25" s="1"/>
  <c r="U77" i="25"/>
  <c r="U70" i="25"/>
  <c r="AB75" i="25"/>
  <c r="AF67" i="25"/>
  <c r="AE76" i="25"/>
  <c r="V82" i="25"/>
  <c r="V56" i="25"/>
  <c r="V69" i="25" s="1"/>
  <c r="AF58" i="25"/>
  <c r="AE52" i="25"/>
  <c r="AE47" i="25"/>
  <c r="AE61" i="25" s="1"/>
  <c r="AE60" i="25" s="1"/>
  <c r="AE74" i="25"/>
  <c r="AH140" i="25"/>
  <c r="AE109" i="25"/>
  <c r="AD108" i="25"/>
  <c r="AD50" i="25" s="1"/>
  <c r="AD59" i="25" s="1"/>
  <c r="AK136" i="25"/>
  <c r="AH48" i="25"/>
  <c r="W53" i="25"/>
  <c r="AG141" i="25"/>
  <c r="AE73" i="25" s="1"/>
  <c r="AE85" i="25" s="1"/>
  <c r="AE99" i="25" s="1"/>
  <c r="AC80" i="25"/>
  <c r="AC66" i="25"/>
  <c r="AC68" i="25" s="1"/>
  <c r="AC79" i="25"/>
  <c r="T72" i="25"/>
  <c r="AI137" i="25" l="1"/>
  <c r="AF49" i="25"/>
  <c r="AC75" i="25"/>
  <c r="W55" i="25"/>
  <c r="X53" i="25" s="1"/>
  <c r="AL136" i="25"/>
  <c r="AI48" i="25"/>
  <c r="AE108" i="25"/>
  <c r="AE50" i="25" s="1"/>
  <c r="AE59" i="25" s="1"/>
  <c r="AF109" i="25"/>
  <c r="AI140" i="25"/>
  <c r="AF74" i="25"/>
  <c r="AG58" i="25"/>
  <c r="AF52" i="25"/>
  <c r="AF47" i="25"/>
  <c r="AF61" i="25" s="1"/>
  <c r="AF60" i="25" s="1"/>
  <c r="AF76" i="25"/>
  <c r="AG67" i="25"/>
  <c r="AR67" i="25"/>
  <c r="AD80" i="25"/>
  <c r="AD66" i="25"/>
  <c r="AD68" i="25" s="1"/>
  <c r="AD79" i="25"/>
  <c r="AH141" i="25"/>
  <c r="AF73" i="25" s="1"/>
  <c r="AF85" i="25" s="1"/>
  <c r="AF99" i="25" s="1"/>
  <c r="V77" i="25"/>
  <c r="V70" i="25"/>
  <c r="U71" i="25"/>
  <c r="U78" i="25" s="1"/>
  <c r="U83" i="25" s="1"/>
  <c r="AG49" i="25" l="1"/>
  <c r="AJ137" i="25"/>
  <c r="U86" i="25"/>
  <c r="U87" i="25" s="1"/>
  <c r="U90" i="25" s="1"/>
  <c r="U88" i="25"/>
  <c r="U84" i="25"/>
  <c r="U89" i="25" s="1"/>
  <c r="V71" i="25"/>
  <c r="V78" i="25" s="1"/>
  <c r="AD75" i="25"/>
  <c r="AH67" i="25"/>
  <c r="AG76" i="25"/>
  <c r="AH58" i="25"/>
  <c r="AG52" i="25"/>
  <c r="AG47" i="25"/>
  <c r="AG61" i="25" s="1"/>
  <c r="AG60" i="25" s="1"/>
  <c r="AG74" i="25"/>
  <c r="AJ140" i="25"/>
  <c r="AG109" i="25"/>
  <c r="AF108" i="25"/>
  <c r="AF50" i="25" s="1"/>
  <c r="AF59" i="25" s="1"/>
  <c r="X55" i="25"/>
  <c r="Y53" i="25" s="1"/>
  <c r="U72" i="25"/>
  <c r="V83" i="25"/>
  <c r="AI141" i="25"/>
  <c r="AG73" i="25" s="1"/>
  <c r="AG85" i="25" s="1"/>
  <c r="AG99" i="25" s="1"/>
  <c r="AE80" i="25"/>
  <c r="AE66" i="25"/>
  <c r="AE68" i="25" s="1"/>
  <c r="AE79" i="25"/>
  <c r="AM136" i="25"/>
  <c r="AJ48" i="25"/>
  <c r="W82" i="25"/>
  <c r="W56" i="25"/>
  <c r="W69" i="25" s="1"/>
  <c r="V72" i="25" l="1"/>
  <c r="AH49" i="25"/>
  <c r="AK137" i="25"/>
  <c r="AN136" i="25"/>
  <c r="AK48" i="25"/>
  <c r="AE75" i="25"/>
  <c r="Y55" i="25"/>
  <c r="Z53" i="25" s="1"/>
  <c r="AG108" i="25"/>
  <c r="AG50" i="25" s="1"/>
  <c r="AG59" i="25" s="1"/>
  <c r="AH109" i="25"/>
  <c r="AK140" i="25"/>
  <c r="AH74" i="25"/>
  <c r="AI58" i="25"/>
  <c r="AH52" i="25"/>
  <c r="AH47" i="25"/>
  <c r="AH61" i="25" s="1"/>
  <c r="AH60" i="25" s="1"/>
  <c r="AH76" i="25"/>
  <c r="AI67" i="25"/>
  <c r="W77" i="25"/>
  <c r="W70" i="25"/>
  <c r="V86" i="25"/>
  <c r="V87" i="25" s="1"/>
  <c r="V90" i="25" s="1"/>
  <c r="V84" i="25"/>
  <c r="V89" i="25" s="1"/>
  <c r="V88" i="25"/>
  <c r="X82" i="25"/>
  <c r="X56" i="25"/>
  <c r="X69" i="25" s="1"/>
  <c r="AF66" i="25"/>
  <c r="AF68" i="25" s="1"/>
  <c r="AF80" i="25"/>
  <c r="AF79" i="25"/>
  <c r="AJ141" i="25"/>
  <c r="AH73" i="25" s="1"/>
  <c r="AH85" i="25" s="1"/>
  <c r="AH99" i="25" s="1"/>
  <c r="AI49" i="25" l="1"/>
  <c r="AL137" i="25"/>
  <c r="X77" i="25"/>
  <c r="X70" i="25"/>
  <c r="AF75" i="25"/>
  <c r="W71" i="25"/>
  <c r="W78" i="25" s="1"/>
  <c r="W83" i="25" s="1"/>
  <c r="AJ67" i="25"/>
  <c r="AI76" i="25"/>
  <c r="AJ58" i="25"/>
  <c r="AI52" i="25"/>
  <c r="AI47" i="25"/>
  <c r="AI74" i="25"/>
  <c r="AL140" i="25"/>
  <c r="AL141" i="25" s="1"/>
  <c r="AJ73" i="25" s="1"/>
  <c r="AJ85" i="25" s="1"/>
  <c r="AJ99" i="25" s="1"/>
  <c r="AI109" i="25"/>
  <c r="AH108" i="25"/>
  <c r="AH50" i="25" s="1"/>
  <c r="AH59" i="25" s="1"/>
  <c r="Z55" i="25"/>
  <c r="AK141" i="25"/>
  <c r="AI73" i="25" s="1"/>
  <c r="AI85" i="25" s="1"/>
  <c r="AI99" i="25" s="1"/>
  <c r="AG80" i="25"/>
  <c r="AG66" i="25"/>
  <c r="AG68" i="25" s="1"/>
  <c r="AG79" i="25"/>
  <c r="Y82" i="25"/>
  <c r="Y56" i="25"/>
  <c r="Y69" i="25" s="1"/>
  <c r="AO136" i="25"/>
  <c r="AL48" i="25"/>
  <c r="AI61" i="25" l="1"/>
  <c r="AI60" i="25" s="1"/>
  <c r="AJ49" i="25"/>
  <c r="AM137" i="25"/>
  <c r="W72" i="25"/>
  <c r="AG75" i="25"/>
  <c r="Z82" i="25"/>
  <c r="Z56" i="25"/>
  <c r="Z69" i="25" s="1"/>
  <c r="AH80" i="25"/>
  <c r="AH66" i="25"/>
  <c r="AH68" i="25" s="1"/>
  <c r="AH79" i="25"/>
  <c r="X71" i="25"/>
  <c r="X78" i="25" s="1"/>
  <c r="X83" i="25" s="1"/>
  <c r="AP136" i="25"/>
  <c r="AM48" i="25"/>
  <c r="Y77" i="25"/>
  <c r="Y70" i="25"/>
  <c r="W86" i="25"/>
  <c r="W87" i="25" s="1"/>
  <c r="W90" i="25" s="1"/>
  <c r="W84" i="25"/>
  <c r="W89" i="25" s="1"/>
  <c r="W88" i="25"/>
  <c r="AA53" i="25"/>
  <c r="AI108" i="25"/>
  <c r="AI50" i="25" s="1"/>
  <c r="AI59" i="25" s="1"/>
  <c r="AJ109" i="25"/>
  <c r="AM140" i="25"/>
  <c r="AM141" i="25" s="1"/>
  <c r="AK73" i="25" s="1"/>
  <c r="AK85" i="25" s="1"/>
  <c r="AK99" i="25" s="1"/>
  <c r="AJ74" i="25"/>
  <c r="AK58" i="25"/>
  <c r="AJ52" i="25"/>
  <c r="AJ47" i="25"/>
  <c r="AJ61" i="25" s="1"/>
  <c r="AJ60" i="25" s="1"/>
  <c r="AJ76" i="25"/>
  <c r="AK67" i="25"/>
  <c r="AK49" i="25" l="1"/>
  <c r="AN137" i="25"/>
  <c r="X86" i="25"/>
  <c r="X87" i="25" s="1"/>
  <c r="X90" i="25" s="1"/>
  <c r="X84" i="25"/>
  <c r="X89" i="25" s="1"/>
  <c r="X88" i="25"/>
  <c r="AI80" i="25"/>
  <c r="AI66" i="25"/>
  <c r="AI68" i="25" s="1"/>
  <c r="AI79" i="25"/>
  <c r="AL67" i="25"/>
  <c r="AK76" i="25"/>
  <c r="AL58" i="25"/>
  <c r="AK52" i="25"/>
  <c r="AK47" i="25"/>
  <c r="AK61" i="25" s="1"/>
  <c r="AK60" i="25" s="1"/>
  <c r="AK74" i="25"/>
  <c r="AN140" i="25"/>
  <c r="AN141" i="25" s="1"/>
  <c r="AL73" i="25" s="1"/>
  <c r="AL85" i="25" s="1"/>
  <c r="AL99" i="25" s="1"/>
  <c r="AK109" i="25"/>
  <c r="AJ108" i="25"/>
  <c r="AJ50" i="25" s="1"/>
  <c r="AJ59" i="25" s="1"/>
  <c r="AA55" i="25"/>
  <c r="AB53" i="25" s="1"/>
  <c r="Y71" i="25"/>
  <c r="Y78" i="25" s="1"/>
  <c r="AH75" i="25"/>
  <c r="Z77" i="25"/>
  <c r="Z70" i="25"/>
  <c r="Y83" i="25"/>
  <c r="AQ136" i="25"/>
  <c r="AN48" i="25"/>
  <c r="X72" i="25"/>
  <c r="AL49" i="25" l="1"/>
  <c r="AO137" i="25"/>
  <c r="AB55" i="25"/>
  <c r="AC53" i="25" s="1"/>
  <c r="AR136" i="25"/>
  <c r="AO48" i="25"/>
  <c r="Z71" i="25"/>
  <c r="Z78" i="25" s="1"/>
  <c r="Y72" i="25"/>
  <c r="AJ66" i="25"/>
  <c r="AJ68" i="25" s="1"/>
  <c r="AJ80" i="25"/>
  <c r="AJ79" i="25"/>
  <c r="Y86" i="25"/>
  <c r="Y87" i="25" s="1"/>
  <c r="Y90" i="25" s="1"/>
  <c r="Y84" i="25"/>
  <c r="Y89" i="25" s="1"/>
  <c r="Y88" i="25"/>
  <c r="Z83" i="25"/>
  <c r="AA82" i="25"/>
  <c r="AA56" i="25"/>
  <c r="AA69" i="25" s="1"/>
  <c r="AK108" i="25"/>
  <c r="AK50" i="25" s="1"/>
  <c r="AK59" i="25" s="1"/>
  <c r="AL109" i="25"/>
  <c r="AO140" i="25"/>
  <c r="AO141" i="25" s="1"/>
  <c r="AM73" i="25" s="1"/>
  <c r="AM85" i="25" s="1"/>
  <c r="AM99" i="25" s="1"/>
  <c r="AL74" i="25"/>
  <c r="AM58" i="25"/>
  <c r="AL52" i="25"/>
  <c r="AL47" i="25"/>
  <c r="AL76" i="25"/>
  <c r="AM67" i="25"/>
  <c r="AI75" i="25"/>
  <c r="AL61" i="25" l="1"/>
  <c r="AL60" i="25" s="1"/>
  <c r="AM49" i="25"/>
  <c r="AP137" i="25"/>
  <c r="Z72" i="25"/>
  <c r="AB82" i="25"/>
  <c r="AB56" i="25"/>
  <c r="AB69" i="25" s="1"/>
  <c r="AK80" i="25"/>
  <c r="AK66" i="25"/>
  <c r="AK68" i="25" s="1"/>
  <c r="AK79" i="25"/>
  <c r="AN67" i="25"/>
  <c r="AM76" i="25"/>
  <c r="AN58" i="25"/>
  <c r="AM52" i="25"/>
  <c r="AM47" i="25"/>
  <c r="AM61" i="25" s="1"/>
  <c r="AM60" i="25" s="1"/>
  <c r="AM74" i="25"/>
  <c r="AP140" i="25"/>
  <c r="AP141" i="25"/>
  <c r="AN73" i="25" s="1"/>
  <c r="AN85" i="25" s="1"/>
  <c r="AN99" i="25" s="1"/>
  <c r="AM109" i="25"/>
  <c r="AL108" i="25"/>
  <c r="AL50" i="25" s="1"/>
  <c r="AL59" i="25" s="1"/>
  <c r="AA77" i="25"/>
  <c r="AA70" i="25"/>
  <c r="Z86" i="25"/>
  <c r="Z87" i="25" s="1"/>
  <c r="Z90" i="25" s="1"/>
  <c r="Z88" i="25"/>
  <c r="Z84" i="25"/>
  <c r="Z89" i="25" s="1"/>
  <c r="AJ75" i="25"/>
  <c r="AS136" i="25"/>
  <c r="AT136" i="25" s="1"/>
  <c r="AU136" i="25" s="1"/>
  <c r="AV136" i="25" s="1"/>
  <c r="AW136" i="25" s="1"/>
  <c r="AX136" i="25" s="1"/>
  <c r="AY136" i="25" s="1"/>
  <c r="AP48" i="25"/>
  <c r="AC55" i="25"/>
  <c r="AQ137" i="25" l="1"/>
  <c r="AN49" i="25"/>
  <c r="AC82" i="25"/>
  <c r="AC56" i="25"/>
  <c r="AC69" i="25" s="1"/>
  <c r="AA71" i="25"/>
  <c r="AA78" i="25" s="1"/>
  <c r="AA83" i="25" s="1"/>
  <c r="AL80" i="25"/>
  <c r="AL66" i="25"/>
  <c r="AL68" i="25" s="1"/>
  <c r="AL79" i="25"/>
  <c r="AB77" i="25"/>
  <c r="AB70" i="25"/>
  <c r="AD53" i="25"/>
  <c r="AM108" i="25"/>
  <c r="AM50" i="25" s="1"/>
  <c r="AM59" i="25" s="1"/>
  <c r="AN109" i="25"/>
  <c r="AQ140" i="25"/>
  <c r="AQ141" i="25" s="1"/>
  <c r="AO73" i="25" s="1"/>
  <c r="AO85" i="25" s="1"/>
  <c r="AO99" i="25" s="1"/>
  <c r="AN74" i="25"/>
  <c r="AO58" i="25"/>
  <c r="AN52" i="25"/>
  <c r="AN47" i="25"/>
  <c r="AN61" i="25" s="1"/>
  <c r="AN60" i="25" s="1"/>
  <c r="AN76" i="25"/>
  <c r="AO67" i="25"/>
  <c r="AK75" i="25"/>
  <c r="AR137" i="25" l="1"/>
  <c r="AO49" i="25"/>
  <c r="AM80" i="25"/>
  <c r="AM66" i="25"/>
  <c r="AM68" i="25" s="1"/>
  <c r="AM79" i="25"/>
  <c r="AP67" i="25"/>
  <c r="AO76" i="25"/>
  <c r="AP58" i="25"/>
  <c r="AO52" i="25"/>
  <c r="AO47" i="25"/>
  <c r="AO61" i="25" s="1"/>
  <c r="AO60" i="25" s="1"/>
  <c r="AO74" i="25"/>
  <c r="AR140" i="25"/>
  <c r="AR141" i="25" s="1"/>
  <c r="AP73" i="25" s="1"/>
  <c r="AP85" i="25" s="1"/>
  <c r="AP99" i="25" s="1"/>
  <c r="AQ99" i="25" s="1"/>
  <c r="A100" i="25" s="1"/>
  <c r="AO109" i="25"/>
  <c r="AN108" i="25"/>
  <c r="AN50" i="25" s="1"/>
  <c r="AN59" i="25" s="1"/>
  <c r="AA86" i="25"/>
  <c r="AA87" i="25" s="1"/>
  <c r="AA90" i="25" s="1"/>
  <c r="AA84" i="25"/>
  <c r="AA89" i="25" s="1"/>
  <c r="AA88" i="25"/>
  <c r="AD55" i="25"/>
  <c r="AE53" i="25" s="1"/>
  <c r="AL75" i="25"/>
  <c r="AA72" i="25"/>
  <c r="AC77" i="25"/>
  <c r="AC70" i="25"/>
  <c r="AB71" i="25"/>
  <c r="AB78" i="25" s="1"/>
  <c r="AB83" i="25" s="1"/>
  <c r="AB72" i="25" l="1"/>
  <c r="AS137" i="25"/>
  <c r="AT137" i="25" s="1"/>
  <c r="AU137" i="25" s="1"/>
  <c r="AV137" i="25" s="1"/>
  <c r="AW137" i="25" s="1"/>
  <c r="AX137" i="25" s="1"/>
  <c r="AY137" i="25" s="1"/>
  <c r="AP49" i="25"/>
  <c r="AE55" i="25"/>
  <c r="AF53" i="25" s="1"/>
  <c r="AN66" i="25"/>
  <c r="AN68" i="25" s="1"/>
  <c r="AN80" i="25"/>
  <c r="AN79" i="25"/>
  <c r="AB86" i="25"/>
  <c r="AB87" i="25" s="1"/>
  <c r="AB90" i="25" s="1"/>
  <c r="AB88" i="25"/>
  <c r="AB84" i="25"/>
  <c r="AB89" i="25" s="1"/>
  <c r="AC71" i="25"/>
  <c r="AC78" i="25" s="1"/>
  <c r="AC83" i="25" s="1"/>
  <c r="AD82" i="25"/>
  <c r="AD56" i="25"/>
  <c r="AD69" i="25" s="1"/>
  <c r="AO108" i="25"/>
  <c r="AO50" i="25" s="1"/>
  <c r="AO59" i="25" s="1"/>
  <c r="AP109" i="25"/>
  <c r="AP108" i="25" s="1"/>
  <c r="AP50" i="25" s="1"/>
  <c r="AP59" i="25" s="1"/>
  <c r="AS140" i="25"/>
  <c r="AS141" i="25" s="1"/>
  <c r="AP74" i="25"/>
  <c r="AP52" i="25"/>
  <c r="AP47" i="25"/>
  <c r="AP61" i="25" s="1"/>
  <c r="AP60" i="25" s="1"/>
  <c r="AP76" i="25"/>
  <c r="AS67" i="25"/>
  <c r="AM75" i="25"/>
  <c r="AC86" i="25" l="1"/>
  <c r="AC87" i="25" s="1"/>
  <c r="AC90" i="25" s="1"/>
  <c r="AC84" i="25"/>
  <c r="AC89" i="25" s="1"/>
  <c r="AC88" i="25"/>
  <c r="AF55" i="25"/>
  <c r="AO80" i="25"/>
  <c r="AO66" i="25"/>
  <c r="AO68" i="25" s="1"/>
  <c r="AO79" i="25"/>
  <c r="AP79" i="25" s="1"/>
  <c r="AT140" i="25"/>
  <c r="AT141" i="25" s="1"/>
  <c r="AP80" i="25"/>
  <c r="AP66" i="25"/>
  <c r="AP68" i="25" s="1"/>
  <c r="AD77" i="25"/>
  <c r="AD70" i="25"/>
  <c r="AC72" i="25"/>
  <c r="AN75" i="25"/>
  <c r="AE82" i="25"/>
  <c r="AE56" i="25"/>
  <c r="AE69" i="25" s="1"/>
  <c r="AE77" i="25" l="1"/>
  <c r="AE70" i="25"/>
  <c r="AP75" i="25"/>
  <c r="AO75" i="25"/>
  <c r="AF82" i="25"/>
  <c r="AF56" i="25"/>
  <c r="AF69" i="25" s="1"/>
  <c r="AD71" i="25"/>
  <c r="AD78" i="25" s="1"/>
  <c r="AD83" i="25" s="1"/>
  <c r="AU140" i="25"/>
  <c r="AG53" i="25"/>
  <c r="AD86" i="25" l="1"/>
  <c r="AD87" i="25" s="1"/>
  <c r="AD90" i="25" s="1"/>
  <c r="AD84" i="25"/>
  <c r="AD89" i="25" s="1"/>
  <c r="AD88" i="25"/>
  <c r="AV140" i="25"/>
  <c r="AV141" i="25"/>
  <c r="AF77" i="25"/>
  <c r="AF70" i="25"/>
  <c r="AE71" i="25"/>
  <c r="AE78" i="25" s="1"/>
  <c r="AE83" i="25" s="1"/>
  <c r="AG55" i="25"/>
  <c r="AU141" i="25"/>
  <c r="AD72" i="25"/>
  <c r="AE86" i="25" l="1"/>
  <c r="AE87" i="25" s="1"/>
  <c r="AE90" i="25" s="1"/>
  <c r="AE88" i="25"/>
  <c r="AE84" i="25"/>
  <c r="AE89" i="25" s="1"/>
  <c r="AG82" i="25"/>
  <c r="AG56" i="25"/>
  <c r="AG69" i="25" s="1"/>
  <c r="AF71" i="25"/>
  <c r="AF78" i="25" s="1"/>
  <c r="AF83" i="25" s="1"/>
  <c r="AH53" i="25"/>
  <c r="AE72" i="25"/>
  <c r="AW140" i="25"/>
  <c r="AF72" i="25" l="1"/>
  <c r="AX140" i="25"/>
  <c r="AX141" i="25"/>
  <c r="AF86" i="25"/>
  <c r="AF87" i="25" s="1"/>
  <c r="AF90" i="25" s="1"/>
  <c r="AF84" i="25"/>
  <c r="AF89" i="25" s="1"/>
  <c r="AF88" i="25"/>
  <c r="AH55" i="25"/>
  <c r="AI53" i="25" s="1"/>
  <c r="AW141" i="25"/>
  <c r="AG77" i="25"/>
  <c r="AG70" i="25"/>
  <c r="AG71" i="25" l="1"/>
  <c r="AG78" i="25" s="1"/>
  <c r="AG83" i="25" s="1"/>
  <c r="AI55" i="25"/>
  <c r="AJ53" i="25" s="1"/>
  <c r="AH82" i="25"/>
  <c r="AH56" i="25"/>
  <c r="AH69" i="25" s="1"/>
  <c r="AY140" i="25"/>
  <c r="AY141" i="25" s="1"/>
  <c r="AG72" i="25" l="1"/>
  <c r="AJ55" i="25"/>
  <c r="AH77" i="25"/>
  <c r="AH70" i="25"/>
  <c r="AG86" i="25"/>
  <c r="AG87" i="25" s="1"/>
  <c r="AG90" i="25" s="1"/>
  <c r="AG88" i="25"/>
  <c r="AG84" i="25"/>
  <c r="AG89" i="25" s="1"/>
  <c r="AI82" i="25"/>
  <c r="AI56" i="25"/>
  <c r="AI69" i="25" s="1"/>
  <c r="AH71" i="25" l="1"/>
  <c r="AH78" i="25" s="1"/>
  <c r="AH83" i="25" s="1"/>
  <c r="AJ82" i="25"/>
  <c r="AJ56" i="25"/>
  <c r="AJ69" i="25" s="1"/>
  <c r="AI77" i="25"/>
  <c r="AI70" i="25"/>
  <c r="AK53" i="25"/>
  <c r="AH86" i="25" l="1"/>
  <c r="AH87" i="25" s="1"/>
  <c r="AH90" i="25" s="1"/>
  <c r="AH84" i="25"/>
  <c r="AH89" i="25" s="1"/>
  <c r="AH88" i="25"/>
  <c r="AK55" i="25"/>
  <c r="AL53" i="25"/>
  <c r="AI71" i="25"/>
  <c r="AI78" i="25" s="1"/>
  <c r="AI72" i="25"/>
  <c r="AJ77" i="25"/>
  <c r="AJ70" i="25"/>
  <c r="AI83" i="25"/>
  <c r="AH72" i="25"/>
  <c r="AJ71" i="25" l="1"/>
  <c r="AJ78" i="25" s="1"/>
  <c r="AJ83" i="25" s="1"/>
  <c r="AL55" i="25"/>
  <c r="AI86" i="25"/>
  <c r="AI87" i="25" s="1"/>
  <c r="AI90" i="25" s="1"/>
  <c r="AI84" i="25"/>
  <c r="AI89" i="25" s="1"/>
  <c r="AI88" i="25"/>
  <c r="AK82" i="25"/>
  <c r="AK56" i="25"/>
  <c r="AK69" i="25" s="1"/>
  <c r="AK77" i="25" l="1"/>
  <c r="AK70" i="25"/>
  <c r="AJ86" i="25"/>
  <c r="AJ87" i="25" s="1"/>
  <c r="AJ90" i="25" s="1"/>
  <c r="AJ88" i="25"/>
  <c r="AJ84" i="25"/>
  <c r="AJ89" i="25" s="1"/>
  <c r="AL82" i="25"/>
  <c r="AL56" i="25"/>
  <c r="AL69" i="25" s="1"/>
  <c r="AM53" i="25"/>
  <c r="AJ72" i="25"/>
  <c r="AK71" i="25" l="1"/>
  <c r="AK78" i="25" s="1"/>
  <c r="AK83" i="25" s="1"/>
  <c r="AM55" i="25"/>
  <c r="AL77" i="25"/>
  <c r="AL70" i="25"/>
  <c r="AK86" i="25" l="1"/>
  <c r="AK87" i="25" s="1"/>
  <c r="AK90" i="25" s="1"/>
  <c r="AK88" i="25"/>
  <c r="AK84" i="25"/>
  <c r="AK89" i="25" s="1"/>
  <c r="AM82" i="25"/>
  <c r="AM56" i="25"/>
  <c r="AM69" i="25" s="1"/>
  <c r="AL71" i="25"/>
  <c r="AL78" i="25" s="1"/>
  <c r="AL83" i="25" s="1"/>
  <c r="AN53" i="25"/>
  <c r="AK72" i="25"/>
  <c r="AL86" i="25" l="1"/>
  <c r="AL87" i="25" s="1"/>
  <c r="AL90" i="25" s="1"/>
  <c r="AL88" i="25"/>
  <c r="AL84" i="25"/>
  <c r="AL89" i="25" s="1"/>
  <c r="AM77" i="25"/>
  <c r="AM70" i="25"/>
  <c r="AN55" i="25"/>
  <c r="AO53" i="25" s="1"/>
  <c r="AL72" i="25"/>
  <c r="AO55" i="25" l="1"/>
  <c r="AP53" i="25" s="1"/>
  <c r="AP55" i="25" s="1"/>
  <c r="AN82" i="25"/>
  <c r="AN56" i="25"/>
  <c r="AN69" i="25" s="1"/>
  <c r="AM71" i="25"/>
  <c r="AM78" i="25" s="1"/>
  <c r="AM83" i="25" s="1"/>
  <c r="AM86" i="25" l="1"/>
  <c r="AM87" i="25" s="1"/>
  <c r="AM90" i="25" s="1"/>
  <c r="AM88" i="25"/>
  <c r="AM84" i="25"/>
  <c r="AM89" i="25" s="1"/>
  <c r="AP82" i="25"/>
  <c r="AP56" i="25"/>
  <c r="AP69" i="25" s="1"/>
  <c r="AM72" i="25"/>
  <c r="AN77" i="25"/>
  <c r="AN70" i="25"/>
  <c r="AO82" i="25"/>
  <c r="AO56" i="25"/>
  <c r="AO69" i="25" s="1"/>
  <c r="AO77" i="25" l="1"/>
  <c r="AO70" i="25"/>
  <c r="AN71" i="25"/>
  <c r="AN78" i="25" s="1"/>
  <c r="AN83" i="25" s="1"/>
  <c r="AP77" i="25"/>
  <c r="AP70" i="25"/>
  <c r="AN86" i="25" l="1"/>
  <c r="AN87" i="25" s="1"/>
  <c r="AN90" i="25" s="1"/>
  <c r="AN84" i="25"/>
  <c r="AN89" i="25" s="1"/>
  <c r="AN88" i="25"/>
  <c r="AO71" i="25"/>
  <c r="AO78" i="25" s="1"/>
  <c r="AO83" i="25" s="1"/>
  <c r="AP71" i="25"/>
  <c r="AN72" i="25"/>
  <c r="AP78" i="25" l="1"/>
  <c r="AP83" i="25" s="1"/>
  <c r="AO72" i="25"/>
  <c r="AP86" i="25"/>
  <c r="AP88" i="25"/>
  <c r="AP84" i="25"/>
  <c r="AO86" i="25"/>
  <c r="AO87" i="25" s="1"/>
  <c r="AO90" i="25" s="1"/>
  <c r="AO88" i="25"/>
  <c r="AO84" i="25"/>
  <c r="AO89" i="25" s="1"/>
  <c r="AP72" i="25"/>
  <c r="AP89" i="25" l="1"/>
  <c r="AP87" i="25"/>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<sst xmlns="http://schemas.openxmlformats.org/spreadsheetml/2006/main" count="954" uniqueCount="635">
  <si>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</si>
  <si>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</si>
  <si>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</si>
  <si>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</si>
  <si>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</si>
  <si>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</si>
  <si>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</si>
  <si>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</si>
  <si>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</si>
  <si>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</si>
  <si>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</si>
  <si>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</si>
  <si>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</si>
  <si>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</si>
  <si>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</si>
  <si>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</si>
  <si>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</si>
  <si>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</si>
  <si>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</si>
  <si>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</si>
  <si>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</si>
  <si>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</si>
  <si>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</si>
  <si>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</si>
  <si>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</si>
  <si>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</si>
  <si>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</si>
  <si>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</si>
  <si>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</si>
  <si>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</si>
  <si>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</si>
  <si>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</si>
  <si>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</si>
  <si>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</si>
  <si>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</si>
  <si>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</si>
  <si>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</si>
  <si>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</si>
  <si>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</si>
  <si>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</si>
  <si>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</si>
  <si>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</si>
  <si>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</si>
  <si>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</si>
  <si>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</si>
  <si>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</si>
  <si>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</si>
  <si>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</si>
  <si>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</si>
  <si>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</si>
  <si>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</si>
  <si>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</si>
  <si>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</si>
  <si>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</si>
  <si>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</si>
  <si>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</si>
  <si>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</si>
  <si>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</si>
  <si>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</si>
  <si>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</si>
  <si>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</si>
  <si>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</si>
  <si>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</si>
  <si>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</si>
  <si>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</si>
  <si>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</si>
  <si>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</si>
  <si>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</si>
  <si>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</si>
  <si>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</si>
  <si>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</si>
  <si>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</si>
  <si>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</si>
  <si>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</si>
  <si>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</si>
  <si>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</si>
  <si>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</si>
  <si>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</si>
  <si>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</si>
  <si>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</si>
  <si>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</si>
  <si>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</si>
  <si>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</si>
  <si>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</si>
  <si>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</si>
  <si>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</si>
  <si>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</si>
  <si>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</si>
  <si>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</si>
  <si>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</si>
  <si>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</si>
  <si>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</si>
  <si>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</si>
  <si>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</si>
  <si>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</si>
  <si>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</si>
  <si>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</si>
  <si>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</si>
  <si>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</si>
  <si>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</si>
  <si>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</si>
  <si>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</si>
  <si>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</si>
  <si>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</si>
  <si>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</si>
  <si>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</si>
  <si>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</si>
  <si>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</si>
  <si>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</si>
  <si>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</si>
  <si>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</si>
  <si>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</si>
  <si>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</si>
  <si>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</si>
  <si>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</si>
  <si>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</si>
  <si>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</si>
  <si>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</si>
  <si>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</si>
  <si>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</si>
  <si>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</si>
  <si>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</si>
  <si>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</si>
  <si>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</si>
  <si>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</si>
  <si>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</si>
  <si>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</si>
  <si>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</si>
  <si>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</si>
  <si>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</si>
  <si>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</si>
  <si>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</si>
  <si>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</si>
  <si>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</si>
  <si>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</si>
  <si>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</si>
  <si>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</si>
  <si>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</si>
  <si>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</si>
  <si>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</si>
  <si>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</si>
  <si>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</si>
  <si>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</si>
  <si>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</si>
  <si>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</si>
  <si>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</si>
  <si>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</si>
  <si>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</si>
  <si>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</si>
  <si>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</si>
  <si>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</si>
  <si>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</si>
  <si>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</si>
  <si>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</si>
  <si>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</si>
  <si>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</si>
  <si>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</si>
  <si>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</si>
  <si>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</si>
  <si>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</si>
  <si>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</si>
  <si>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</si>
  <si>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</si>
  <si>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</si>
  <si>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</si>
  <si>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</si>
  <si>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</si>
  <si>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</si>
  <si>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</si>
  <si>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</si>
  <si>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</si>
  <si>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</si>
  <si>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</si>
  <si>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</si>
  <si>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</si>
  <si>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</si>
  <si>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</si>
  <si>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</si>
  <si>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</si>
  <si>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</si>
  <si>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</si>
  <si>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</si>
  <si>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</si>
  <si>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</si>
  <si>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</si>
  <si>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</si>
  <si>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</si>
  <si>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</si>
  <si>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</si>
  <si>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</si>
  <si>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</si>
  <si>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</si>
  <si>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</si>
  <si>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</si>
  <si>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</si>
  <si>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</si>
  <si>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</si>
  <si>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</si>
  <si>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</si>
  <si>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</si>
  <si>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</si>
  <si>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</si>
  <si>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</si>
  <si>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</si>
  <si>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</si>
  <si>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</si>
  <si>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</si>
  <si>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</si>
  <si>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</si>
  <si>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</si>
  <si>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</si>
  <si>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</si>
  <si>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</si>
  <si>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</si>
  <si>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</si>
  <si>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</si>
  <si>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</si>
  <si>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</si>
  <si>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</si>
  <si>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</si>
  <si>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</si>
  <si>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</si>
  <si>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</si>
  <si>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</si>
  <si>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</si>
  <si>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</si>
  <si>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</si>
  <si>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</si>
  <si>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</si>
  <si>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</si>
  <si>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</si>
  <si>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</si>
  <si>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</si>
  <si>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</si>
  <si>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</si>
  <si>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</si>
  <si>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</si>
  <si>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</si>
  <si>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</si>
  <si>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</si>
  <si>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</si>
  <si>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</si>
  <si>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</si>
  <si>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</si>
  <si>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</si>
  <si>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</si>
  <si>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</si>
  <si>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</si>
  <si>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</si>
  <si>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</si>
  <si>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</si>
  <si>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</si>
  <si>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</si>
  <si>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</si>
  <si>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</si>
  <si>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</si>
  <si>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</si>
  <si>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</si>
  <si>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</si>
  <si>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</si>
  <si>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</si>
  <si>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</si>
  <si>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</si>
  <si>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</si>
  <si>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</si>
  <si>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</si>
  <si>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</si>
  <si>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</si>
  <si>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</si>
  <si>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</si>
  <si>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</si>
  <si>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</si>
  <si>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</si>
  <si>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</si>
  <si>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</si>
  <si>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</si>
  <si>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</si>
  <si>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</si>
  <si>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</si>
  <si>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</si>
  <si>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</si>
  <si>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</si>
  <si>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</si>
  <si>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</si>
  <si>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</si>
  <si>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</si>
  <si>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</si>
  <si>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</si>
  <si>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</si>
  <si>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</si>
  <si>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</si>
  <si>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</si>
  <si>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</si>
  <si>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</si>
  <si>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</si>
  <si>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</si>
  <si>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</si>
  <si>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</si>
  <si>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</si>
  <si>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</si>
  <si>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</si>
  <si>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</si>
  <si>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</si>
  <si>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</si>
  <si>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</si>
  <si>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</si>
  <si>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</si>
  <si>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</si>
  <si>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</si>
  <si>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</si>
  <si>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</si>
  <si>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</si>
  <si>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</si>
  <si>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</si>
  <si>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</si>
  <si>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</si>
  <si>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</si>
  <si>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</si>
  <si>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</si>
  <si>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</si>
  <si>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</si>
  <si>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</si>
  <si>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</si>
  <si>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</si>
  <si>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</si>
  <si>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</si>
  <si>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</si>
  <si>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</si>
  <si>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</si>
  <si>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</si>
  <si>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</si>
  <si>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</si>
  <si>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</si>
  <si>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</si>
  <si>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</si>
  <si>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</si>
  <si>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</si>
  <si>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</si>
  <si>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</si>
  <si>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</si>
  <si>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</si>
  <si>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</si>
  <si>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</si>
  <si>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</si>
  <si>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</si>
  <si>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</si>
  <si>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</si>
  <si>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</si>
  <si>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</si>
  <si>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</si>
  <si>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</si>
  <si>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</si>
  <si>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</si>
  <si>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</si>
  <si>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</si>
  <si>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</si>
  <si>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</si>
  <si>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</si>
  <si>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</si>
  <si>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</si>
  <si>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</si>
  <si>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</si>
  <si>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</si>
  <si>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</si>
  <si>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</si>
  <si>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</si>
  <si>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</si>
  <si>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</si>
  <si>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</si>
  <si>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</si>
  <si>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</si>
  <si>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</si>
  <si>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</si>
  <si>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</si>
  <si>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</si>
  <si>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</si>
  <si>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</si>
  <si>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</si>
  <si>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</si>
  <si>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</si>
  <si>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</si>
  <si>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</si>
  <si>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</si>
  <si>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</si>
  <si>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</si>
  <si>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</si>
  <si>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</si>
  <si>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</si>
  <si>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</si>
  <si>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</si>
  <si>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</si>
  <si>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</si>
  <si>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</si>
  <si>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</si>
  <si>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</si>
  <si>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</si>
  <si>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</si>
  <si>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</si>
  <si>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</si>
  <si>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</si>
  <si>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</si>
  <si>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</si>
  <si>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</si>
  <si>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</si>
  <si>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</si>
  <si>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</si>
  <si>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</si>
  <si>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</si>
  <si>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</si>
  <si>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</si>
  <si>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</si>
  <si>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</si>
  <si>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</si>
  <si>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</si>
  <si>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</si>
  <si>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</si>
  <si>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</si>
  <si>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</si>
  <si>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</si>
  <si>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</si>
  <si>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</si>
  <si>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</si>
  <si>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</si>
  <si>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</si>
  <si>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</si>
  <si>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</si>
  <si>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</si>
  <si>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</si>
  <si>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</si>
  <si>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</si>
  <si>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</si>
  <si>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</si>
  <si>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</si>
  <si>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</si>
  <si>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</si>
  <si>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</si>
  <si>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</si>
  <si>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</si>
  <si>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</si>
  <si>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</si>
  <si>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</si>
  <si>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</si>
  <si>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</si>
  <si>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</si>
  <si>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</si>
  <si>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</si>
  <si>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</si>
  <si>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</si>
  <si>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</si>
  <si>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</si>
  <si>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</si>
  <si>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</si>
  <si>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</si>
  <si>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</si>
  <si>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</si>
  <si>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</si>
  <si>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</si>
  <si>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</si>
  <si>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</si>
  <si>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</si>
  <si>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</si>
  <si>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</si>
  <si>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</si>
  <si>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</si>
  <si>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</si>
  <si>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</si>
  <si>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</si>
  <si>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</si>
  <si>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</si>
  <si>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</si>
  <si>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</si>
  <si>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</si>
  <si>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</si>
  <si>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</si>
  <si>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</si>
  <si>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</si>
  <si>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</si>
  <si>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</si>
  <si>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</si>
  <si>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</si>
  <si>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</si>
  <si>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</si>
  <si>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</si>
  <si>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</si>
  <si>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</si>
  <si>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</si>
  <si>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</si>
  <si>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</si>
  <si>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</si>
  <si>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</si>
  <si>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</si>
  <si>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</si>
  <si>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</si>
  <si>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</si>
  <si>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</si>
  <si>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</si>
  <si>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</si>
  <si>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</si>
  <si>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</si>
  <si>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</si>
  <si>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</si>
  <si>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</si>
  <si>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</si>
  <si>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</si>
  <si>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</si>
  <si>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</si>
  <si>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</si>
  <si>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</si>
  <si>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</si>
  <si>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</si>
  <si>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</si>
  <si>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</si>
  <si>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</si>
  <si>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</si>
  <si>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</si>
  <si>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</si>
  <si>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</si>
  <si>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</si>
  <si>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</si>
  <si>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</si>
  <si>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</si>
  <si>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</si>
  <si>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</si>
  <si>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</si>
  <si>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</si>
  <si>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</si>
  <si>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</si>
  <si>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</si>
  <si>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</si>
  <si>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</si>
  <si>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</si>
  <si>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</si>
  <si>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</si>
  <si>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</si>
  <si>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</si>
  <si>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</si>
  <si>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</si>
  <si>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</si>
  <si>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</si>
  <si>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</si>
  <si>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</si>
  <si>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</si>
  <si>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</si>
  <si>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</si>
  <si>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</si>
  <si>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</si>
  <si>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</si>
  <si>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</si>
  <si>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</si>
  <si>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</si>
  <si>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</si>
  <si>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</si>
  <si>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</si>
  <si>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</si>
  <si>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</si>
  <si>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</si>
  <si>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</si>
  <si>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</si>
  <si>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</si>
  <si>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</si>
  <si>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</si>
  <si>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</si>
  <si>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</si>
  <si>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</si>
  <si>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</si>
  <si>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</si>
  <si>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</si>
  <si>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</si>
  <si>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</si>
  <si>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</si>
  <si>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</si>
  <si>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</si>
  <si>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</si>
  <si>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</si>
  <si>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</si>
  <si>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</si>
  <si>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</si>
  <si>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</si>
  <si>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</si>
  <si>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</si>
  <si>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6.69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</si>
  <si>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</si>
  <si>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</si>
  <si>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</si>
  <si>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</si>
  <si>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</si>
  <si>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</si>
  <si>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</si>
  <si>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</si>
  <si>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</si>
  <si>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</si>
  <si>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</si>
  <si>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</si>
  <si>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</si>
  <si>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</si>
  <si>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</si>
  <si>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</si>
  <si>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</si>
  <si>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</si>
  <si>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</si>
  <si>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</si>
  <si>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</si>
  <si>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</si>
  <si>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</si>
  <si>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</si>
  <si>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</si>
  <si>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</si>
  <si>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</si>
  <si>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</si>
  <si>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</si>
  <si>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</si>
  <si>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</si>
  <si>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</si>
  <si>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</si>
  <si>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</si>
  <si>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</si>
  <si>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</si>
  <si>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</si>
  <si>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</si>
  <si>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</si>
  <si>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</si>
  <si>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</si>
  <si>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</si>
  <si>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</si>
  <si>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</si>
  <si>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F_596-9</t>
  </si>
  <si>
    <t>Светлогорский городской округ</t>
  </si>
  <si>
    <t>подстанция классом напряжения 110 кВ: ПС О-9 "Светлогорск"</t>
  </si>
  <si>
    <t>Комплекс технических средств безопасности на ПС 110кВ О-9 "Светлогорск"</t>
  </si>
  <si>
    <t xml:space="preserve">Факт </t>
  </si>
  <si>
    <t>по состоянию на 01.01.2016</t>
  </si>
  <si>
    <t>нд</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</si>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</sst>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5218800"/>
        <c:axId val="535219192"/>
      </c:lineChart>
      <c:catAx>
        <c:axId val="535218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5219192"/>
        <c:crosses val="autoZero"/>
        <c:auto val="1"/>
        <c:lblAlgn val="ctr"/>
        <c:lblOffset val="100"/>
        <c:noMultiLvlLbl val="0"/>
      </c:catAx>
      <c:valAx>
        <c:axId val="535219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52188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628</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6,39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5,41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90" workbookViewId="0">
      <pane xSplit="4" ySplit="5" topLeftCell="E25" activePane="bottomRight" state="frozen"/>
      <selection activeCell="A20" sqref="A20"/>
      <selection pane="topRight" activeCell="E20" sqref="E20"/>
      <selection pane="bottomLeft" activeCell="A25" sqref="A25"/>
      <selection pane="bottomRight" activeCell="I30" sqref="I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9" t="str">
        <f>'[3]1.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0" t="str">
        <f>'1. паспорт местоположение'!A12:C12</f>
        <v>F_596-9</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6" t="str">
        <f>'1. паспорт местоположение'!A15:C15</f>
        <v>Комплекс технических средств безопасности на ПС 110кВ О-9 "Светлогорск"</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8" t="s">
        <v>519</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200</v>
      </c>
      <c r="B20" s="439" t="s">
        <v>199</v>
      </c>
      <c r="C20" s="418" t="s">
        <v>198</v>
      </c>
      <c r="D20" s="418"/>
      <c r="E20" s="441" t="s">
        <v>197</v>
      </c>
      <c r="F20" s="441"/>
      <c r="G20" s="442" t="s">
        <v>570</v>
      </c>
      <c r="H20" s="433" t="s">
        <v>571</v>
      </c>
      <c r="I20" s="434"/>
      <c r="J20" s="434"/>
      <c r="K20" s="434"/>
      <c r="L20" s="433" t="s">
        <v>572</v>
      </c>
      <c r="M20" s="434"/>
      <c r="N20" s="434"/>
      <c r="O20" s="434"/>
      <c r="P20" s="433" t="s">
        <v>573</v>
      </c>
      <c r="Q20" s="434"/>
      <c r="R20" s="434"/>
      <c r="S20" s="434"/>
      <c r="T20" s="433" t="s">
        <v>574</v>
      </c>
      <c r="U20" s="434"/>
      <c r="V20" s="434"/>
      <c r="W20" s="434"/>
      <c r="X20" s="433" t="s">
        <v>575</v>
      </c>
      <c r="Y20" s="434"/>
      <c r="Z20" s="434"/>
      <c r="AA20" s="434"/>
      <c r="AB20" s="445" t="s">
        <v>196</v>
      </c>
      <c r="AC20" s="446"/>
      <c r="AD20" s="88"/>
      <c r="AE20" s="88"/>
      <c r="AF20" s="88"/>
    </row>
    <row r="21" spans="1:32" ht="99.75" customHeight="1" x14ac:dyDescent="0.25">
      <c r="A21" s="440"/>
      <c r="B21" s="440"/>
      <c r="C21" s="418"/>
      <c r="D21" s="418"/>
      <c r="E21" s="441"/>
      <c r="F21" s="441"/>
      <c r="G21" s="443"/>
      <c r="H21" s="435" t="s">
        <v>3</v>
      </c>
      <c r="I21" s="435"/>
      <c r="J21" s="435" t="s">
        <v>629</v>
      </c>
      <c r="K21" s="435"/>
      <c r="L21" s="435" t="s">
        <v>3</v>
      </c>
      <c r="M21" s="435"/>
      <c r="N21" s="435" t="s">
        <v>195</v>
      </c>
      <c r="O21" s="435"/>
      <c r="P21" s="435" t="s">
        <v>3</v>
      </c>
      <c r="Q21" s="435"/>
      <c r="R21" s="435" t="s">
        <v>195</v>
      </c>
      <c r="S21" s="435"/>
      <c r="T21" s="435" t="s">
        <v>3</v>
      </c>
      <c r="U21" s="435"/>
      <c r="V21" s="435" t="s">
        <v>195</v>
      </c>
      <c r="W21" s="435"/>
      <c r="X21" s="435" t="s">
        <v>3</v>
      </c>
      <c r="Y21" s="435"/>
      <c r="Z21" s="435" t="s">
        <v>195</v>
      </c>
      <c r="AA21" s="435"/>
      <c r="AB21" s="447"/>
      <c r="AC21" s="448"/>
    </row>
    <row r="22" spans="1:32" ht="89.25" customHeight="1" x14ac:dyDescent="0.25">
      <c r="A22" s="425"/>
      <c r="B22" s="425"/>
      <c r="C22" s="347" t="s">
        <v>3</v>
      </c>
      <c r="D22" s="347" t="s">
        <v>193</v>
      </c>
      <c r="E22" s="206" t="s">
        <v>576</v>
      </c>
      <c r="F22" s="87" t="s">
        <v>630</v>
      </c>
      <c r="G22" s="444"/>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6.6884020207560191</v>
      </c>
      <c r="D24" s="351">
        <v>0</v>
      </c>
      <c r="E24" s="351">
        <v>6.3863220207560181</v>
      </c>
      <c r="F24" s="351">
        <v>6.3863220207560181</v>
      </c>
      <c r="G24" s="351">
        <v>0</v>
      </c>
      <c r="H24" s="351">
        <v>7.0445999999999995E-2</v>
      </c>
      <c r="I24" s="351">
        <v>7.0445999999999995E-2</v>
      </c>
      <c r="J24" s="351">
        <v>0</v>
      </c>
      <c r="K24" s="351">
        <v>0</v>
      </c>
      <c r="L24" s="351">
        <v>0</v>
      </c>
      <c r="M24" s="351">
        <v>0</v>
      </c>
      <c r="N24" s="351">
        <v>0</v>
      </c>
      <c r="O24" s="351">
        <v>0</v>
      </c>
      <c r="P24" s="351">
        <v>6.3158760207560185</v>
      </c>
      <c r="Q24" s="351">
        <v>0</v>
      </c>
      <c r="R24" s="351">
        <v>0</v>
      </c>
      <c r="S24" s="351">
        <v>0</v>
      </c>
      <c r="T24" s="351">
        <v>0</v>
      </c>
      <c r="U24" s="351">
        <v>0</v>
      </c>
      <c r="V24" s="351">
        <v>0</v>
      </c>
      <c r="W24" s="351">
        <v>0</v>
      </c>
      <c r="X24" s="351">
        <v>0</v>
      </c>
      <c r="Y24" s="351">
        <v>0</v>
      </c>
      <c r="Z24" s="351">
        <v>0</v>
      </c>
      <c r="AA24" s="351">
        <v>0</v>
      </c>
      <c r="AB24" s="351">
        <f>H24+L24+P24+T24+X24</f>
        <v>6.3863220207560181</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5.6681373057254403</v>
      </c>
      <c r="D27" s="351">
        <v>0</v>
      </c>
      <c r="E27" s="352">
        <v>5.4121373057254401</v>
      </c>
      <c r="F27" s="352">
        <v>5.4121373057254401</v>
      </c>
      <c r="G27" s="352">
        <v>0</v>
      </c>
      <c r="H27" s="352">
        <v>5.9700000000000003E-2</v>
      </c>
      <c r="I27" s="352">
        <f>I24/1.18</f>
        <v>5.9699999999999996E-2</v>
      </c>
      <c r="J27" s="352">
        <v>0</v>
      </c>
      <c r="K27" s="352">
        <v>0</v>
      </c>
      <c r="L27" s="352">
        <v>0</v>
      </c>
      <c r="M27" s="352">
        <v>0</v>
      </c>
      <c r="N27" s="352">
        <v>0</v>
      </c>
      <c r="O27" s="352">
        <v>0</v>
      </c>
      <c r="P27" s="352">
        <v>5.3524373057254397</v>
      </c>
      <c r="Q27" s="352">
        <v>0</v>
      </c>
      <c r="R27" s="352">
        <v>0</v>
      </c>
      <c r="S27" s="352">
        <v>0</v>
      </c>
      <c r="T27" s="352">
        <v>0</v>
      </c>
      <c r="U27" s="352">
        <v>0</v>
      </c>
      <c r="V27" s="352">
        <v>0</v>
      </c>
      <c r="W27" s="352">
        <v>0</v>
      </c>
      <c r="X27" s="352">
        <v>0</v>
      </c>
      <c r="Y27" s="352">
        <v>0</v>
      </c>
      <c r="Z27" s="352">
        <v>0</v>
      </c>
      <c r="AA27" s="352">
        <v>0</v>
      </c>
      <c r="AB27" s="351">
        <f t="shared" si="1"/>
        <v>5.4121373057254401</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1.0202647150305793</v>
      </c>
      <c r="D29" s="351">
        <v>0</v>
      </c>
      <c r="E29" s="352">
        <v>0.97418471503057802</v>
      </c>
      <c r="F29" s="352">
        <v>0.97418471503057802</v>
      </c>
      <c r="G29" s="352">
        <v>0</v>
      </c>
      <c r="H29" s="352">
        <v>1.0745999999999992E-2</v>
      </c>
      <c r="I29" s="352">
        <f>I24-I27</f>
        <v>1.0745999999999999E-2</v>
      </c>
      <c r="J29" s="352">
        <v>0</v>
      </c>
      <c r="K29" s="352">
        <v>0</v>
      </c>
      <c r="L29" s="352">
        <v>0</v>
      </c>
      <c r="M29" s="352">
        <v>0</v>
      </c>
      <c r="N29" s="352">
        <v>0</v>
      </c>
      <c r="O29" s="352">
        <v>0</v>
      </c>
      <c r="P29" s="352">
        <v>0.96343871503057876</v>
      </c>
      <c r="Q29" s="352">
        <v>0</v>
      </c>
      <c r="R29" s="352">
        <v>0</v>
      </c>
      <c r="S29" s="352">
        <v>0</v>
      </c>
      <c r="T29" s="352">
        <v>0</v>
      </c>
      <c r="U29" s="352">
        <v>0</v>
      </c>
      <c r="V29" s="352">
        <v>0</v>
      </c>
      <c r="W29" s="352">
        <v>0</v>
      </c>
      <c r="X29" s="352">
        <v>0</v>
      </c>
      <c r="Y29" s="352">
        <v>0</v>
      </c>
      <c r="Z29" s="352">
        <v>0</v>
      </c>
      <c r="AA29" s="352">
        <v>0</v>
      </c>
      <c r="AB29" s="351">
        <f t="shared" si="1"/>
        <v>0.9741847150305788</v>
      </c>
      <c r="AC29" s="351">
        <v>0</v>
      </c>
    </row>
    <row r="30" spans="1:32" ht="47.25" x14ac:dyDescent="0.25">
      <c r="A30" s="85" t="s">
        <v>64</v>
      </c>
      <c r="B30" s="84" t="s">
        <v>183</v>
      </c>
      <c r="C30" s="351">
        <v>5.6681373057254403</v>
      </c>
      <c r="D30" s="351">
        <v>0</v>
      </c>
      <c r="E30" s="351">
        <v>5.4121373057254401</v>
      </c>
      <c r="F30" s="351">
        <v>5.4121373057254401</v>
      </c>
      <c r="G30" s="351">
        <v>0</v>
      </c>
      <c r="H30" s="351">
        <v>5.9700000000000003E-2</v>
      </c>
      <c r="I30" s="351">
        <v>0</v>
      </c>
      <c r="J30" s="351">
        <v>0</v>
      </c>
      <c r="K30" s="351">
        <v>0</v>
      </c>
      <c r="L30" s="351">
        <v>0</v>
      </c>
      <c r="M30" s="351">
        <v>0</v>
      </c>
      <c r="N30" s="351">
        <v>0</v>
      </c>
      <c r="O30" s="351">
        <v>0</v>
      </c>
      <c r="P30" s="351">
        <v>5.3524373057254397</v>
      </c>
      <c r="Q30" s="351">
        <v>0</v>
      </c>
      <c r="R30" s="351">
        <v>0</v>
      </c>
      <c r="S30" s="351">
        <v>0</v>
      </c>
      <c r="T30" s="351">
        <v>0</v>
      </c>
      <c r="U30" s="351">
        <v>0</v>
      </c>
      <c r="V30" s="351">
        <v>0</v>
      </c>
      <c r="W30" s="351">
        <v>0</v>
      </c>
      <c r="X30" s="351">
        <v>0</v>
      </c>
      <c r="Y30" s="351">
        <v>0</v>
      </c>
      <c r="Z30" s="351">
        <v>0</v>
      </c>
      <c r="AA30" s="351">
        <v>0</v>
      </c>
      <c r="AB30" s="351">
        <f t="shared" si="1"/>
        <v>5.4121373057254401</v>
      </c>
      <c r="AC30" s="351">
        <v>0</v>
      </c>
    </row>
    <row r="31" spans="1:32" x14ac:dyDescent="0.25">
      <c r="A31" s="85" t="s">
        <v>182</v>
      </c>
      <c r="B31" s="56" t="s">
        <v>181</v>
      </c>
      <c r="C31" s="351">
        <v>0.30569999999999997</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0.32233149316142939</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4.6976562904692614</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0.34244952209474988</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5.6681373057254403</v>
      </c>
      <c r="D52" s="351">
        <v>0</v>
      </c>
      <c r="E52" s="352">
        <v>5.6681373057254403</v>
      </c>
      <c r="F52" s="352">
        <v>5.6681373057254403</v>
      </c>
      <c r="G52" s="352">
        <v>0</v>
      </c>
      <c r="H52" s="352">
        <v>0</v>
      </c>
      <c r="I52" s="352">
        <v>0</v>
      </c>
      <c r="J52" s="352">
        <v>0</v>
      </c>
      <c r="K52" s="352">
        <v>0</v>
      </c>
      <c r="L52" s="352">
        <v>0</v>
      </c>
      <c r="M52" s="352">
        <v>0</v>
      </c>
      <c r="N52" s="351">
        <v>0</v>
      </c>
      <c r="O52" s="352">
        <v>0</v>
      </c>
      <c r="P52" s="352">
        <v>5.6681373057254403</v>
      </c>
      <c r="Q52" s="352">
        <v>0</v>
      </c>
      <c r="R52" s="352">
        <v>0</v>
      </c>
      <c r="S52" s="352">
        <v>0</v>
      </c>
      <c r="T52" s="352">
        <v>0</v>
      </c>
      <c r="U52" s="352">
        <v>0</v>
      </c>
      <c r="V52" s="352">
        <v>0</v>
      </c>
      <c r="W52" s="352">
        <v>0</v>
      </c>
      <c r="X52" s="352">
        <v>0</v>
      </c>
      <c r="Y52" s="352">
        <v>0</v>
      </c>
      <c r="Z52" s="352">
        <v>0</v>
      </c>
      <c r="AA52" s="352">
        <v>0</v>
      </c>
      <c r="AB52" s="351">
        <f t="shared" si="1"/>
        <v>5.6681373057254403</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1"/>
      <c r="C66" s="431"/>
      <c r="D66" s="431"/>
      <c r="E66" s="431"/>
      <c r="F66" s="431"/>
      <c r="G66" s="431"/>
      <c r="H66" s="431"/>
      <c r="I66" s="431"/>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0"/>
      <c r="C68" s="430"/>
      <c r="D68" s="430"/>
      <c r="E68" s="430"/>
      <c r="F68" s="430"/>
      <c r="G68" s="430"/>
      <c r="H68" s="430"/>
      <c r="I68" s="430"/>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1"/>
      <c r="C70" s="431"/>
      <c r="D70" s="431"/>
      <c r="E70" s="431"/>
      <c r="F70" s="431"/>
      <c r="G70" s="431"/>
      <c r="H70" s="431"/>
      <c r="I70" s="431"/>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1"/>
      <c r="C72" s="431"/>
      <c r="D72" s="431"/>
      <c r="E72" s="431"/>
      <c r="F72" s="431"/>
      <c r="G72" s="431"/>
      <c r="H72" s="431"/>
      <c r="I72" s="431"/>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0"/>
      <c r="C73" s="430"/>
      <c r="D73" s="430"/>
      <c r="E73" s="430"/>
      <c r="F73" s="430"/>
      <c r="G73" s="430"/>
      <c r="H73" s="430"/>
      <c r="I73" s="430"/>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1"/>
      <c r="C74" s="431"/>
      <c r="D74" s="431"/>
      <c r="E74" s="431"/>
      <c r="F74" s="431"/>
      <c r="G74" s="431"/>
      <c r="H74" s="431"/>
      <c r="I74" s="431"/>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2"/>
      <c r="C75" s="432"/>
      <c r="D75" s="432"/>
      <c r="E75" s="432"/>
      <c r="F75" s="432"/>
      <c r="G75" s="432"/>
      <c r="H75" s="432"/>
      <c r="I75" s="432"/>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9"/>
      <c r="C77" s="429"/>
      <c r="D77" s="429"/>
      <c r="E77" s="429"/>
      <c r="F77" s="429"/>
      <c r="G77" s="429"/>
      <c r="H77" s="429"/>
      <c r="I77" s="429"/>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5" priority="7" operator="notEqual">
      <formula>0</formula>
    </cfRule>
  </conditionalFormatting>
  <conditionalFormatting sqref="H24:AA26 H30:AA64 H27:I29 L27:AA29">
    <cfRule type="cellIs" dxfId="4" priority="6" operator="notEqual">
      <formula>0</formula>
    </cfRule>
  </conditionalFormatting>
  <conditionalFormatting sqref="C24:F26 C30:F64 D27:F29">
    <cfRule type="cellIs" dxfId="3" priority="5" operator="notEqual">
      <formula>0</formula>
    </cfRule>
  </conditionalFormatting>
  <conditionalFormatting sqref="J27:K29">
    <cfRule type="cellIs" dxfId="2" priority="4" operator="notEqual">
      <formula>0</formula>
    </cfRule>
  </conditionalFormatting>
  <conditionalFormatting sqref="AB24:AC64">
    <cfRule type="cellIs" dxfId="1" priority="3" operator="notEqual">
      <formula>0</formula>
    </cfRule>
  </conditionalFormatting>
  <conditionalFormatting sqref="C27: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4" t="str">
        <f>'1. паспорт местоположение'!A12:C12</f>
        <v>F_596-9</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x14ac:dyDescent="0.25">
      <c r="A15" s="364" t="str">
        <f>'1. паспорт местоположение'!A15</f>
        <v>Комплекс технических средств безопасности на ПС 110кВ О-9 "Светлогорск"</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65" t="s">
        <v>532</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6" customFormat="1" ht="58.5" customHeight="1" x14ac:dyDescent="0.25">
      <c r="A22" s="456" t="s">
        <v>53</v>
      </c>
      <c r="B22" s="467" t="s">
        <v>25</v>
      </c>
      <c r="C22" s="456" t="s">
        <v>52</v>
      </c>
      <c r="D22" s="456" t="s">
        <v>51</v>
      </c>
      <c r="E22" s="470" t="s">
        <v>543</v>
      </c>
      <c r="F22" s="471"/>
      <c r="G22" s="471"/>
      <c r="H22" s="471"/>
      <c r="I22" s="471"/>
      <c r="J22" s="471"/>
      <c r="K22" s="471"/>
      <c r="L22" s="472"/>
      <c r="M22" s="456" t="s">
        <v>50</v>
      </c>
      <c r="N22" s="456" t="s">
        <v>49</v>
      </c>
      <c r="O22" s="456" t="s">
        <v>48</v>
      </c>
      <c r="P22" s="451" t="s">
        <v>272</v>
      </c>
      <c r="Q22" s="451" t="s">
        <v>47</v>
      </c>
      <c r="R22" s="451" t="s">
        <v>46</v>
      </c>
      <c r="S22" s="451" t="s">
        <v>45</v>
      </c>
      <c r="T22" s="451"/>
      <c r="U22" s="473" t="s">
        <v>44</v>
      </c>
      <c r="V22" s="473" t="s">
        <v>43</v>
      </c>
      <c r="W22" s="451" t="s">
        <v>42</v>
      </c>
      <c r="X22" s="451" t="s">
        <v>41</v>
      </c>
      <c r="Y22" s="451" t="s">
        <v>40</v>
      </c>
      <c r="Z22" s="458"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9" t="s">
        <v>26</v>
      </c>
    </row>
    <row r="23" spans="1:48" s="26" customFormat="1" ht="64.5" customHeight="1" x14ac:dyDescent="0.25">
      <c r="A23" s="466"/>
      <c r="B23" s="468"/>
      <c r="C23" s="466"/>
      <c r="D23" s="466"/>
      <c r="E23" s="461" t="s">
        <v>24</v>
      </c>
      <c r="F23" s="452" t="s">
        <v>141</v>
      </c>
      <c r="G23" s="452" t="s">
        <v>140</v>
      </c>
      <c r="H23" s="452" t="s">
        <v>139</v>
      </c>
      <c r="I23" s="454" t="s">
        <v>451</v>
      </c>
      <c r="J23" s="454" t="s">
        <v>452</v>
      </c>
      <c r="K23" s="454" t="s">
        <v>453</v>
      </c>
      <c r="L23" s="452" t="s">
        <v>81</v>
      </c>
      <c r="M23" s="466"/>
      <c r="N23" s="466"/>
      <c r="O23" s="466"/>
      <c r="P23" s="451"/>
      <c r="Q23" s="451"/>
      <c r="R23" s="451"/>
      <c r="S23" s="463" t="s">
        <v>3</v>
      </c>
      <c r="T23" s="463" t="s">
        <v>12</v>
      </c>
      <c r="U23" s="473"/>
      <c r="V23" s="473"/>
      <c r="W23" s="451"/>
      <c r="X23" s="451"/>
      <c r="Y23" s="451"/>
      <c r="Z23" s="451"/>
      <c r="AA23" s="451"/>
      <c r="AB23" s="451"/>
      <c r="AC23" s="451"/>
      <c r="AD23" s="451"/>
      <c r="AE23" s="451"/>
      <c r="AF23" s="451" t="s">
        <v>23</v>
      </c>
      <c r="AG23" s="451"/>
      <c r="AH23" s="451" t="s">
        <v>22</v>
      </c>
      <c r="AI23" s="451"/>
      <c r="AJ23" s="456" t="s">
        <v>21</v>
      </c>
      <c r="AK23" s="456" t="s">
        <v>20</v>
      </c>
      <c r="AL23" s="456" t="s">
        <v>19</v>
      </c>
      <c r="AM23" s="456" t="s">
        <v>18</v>
      </c>
      <c r="AN23" s="456" t="s">
        <v>17</v>
      </c>
      <c r="AO23" s="456" t="s">
        <v>16</v>
      </c>
      <c r="AP23" s="456" t="s">
        <v>15</v>
      </c>
      <c r="AQ23" s="474" t="s">
        <v>12</v>
      </c>
      <c r="AR23" s="451"/>
      <c r="AS23" s="451"/>
      <c r="AT23" s="451"/>
      <c r="AU23" s="451"/>
      <c r="AV23" s="460"/>
    </row>
    <row r="24" spans="1:48" s="26"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169" t="s">
        <v>14</v>
      </c>
      <c r="AG24" s="169" t="s">
        <v>13</v>
      </c>
      <c r="AH24" s="170" t="s">
        <v>3</v>
      </c>
      <c r="AI24" s="170" t="s">
        <v>12</v>
      </c>
      <c r="AJ24" s="457"/>
      <c r="AK24" s="457"/>
      <c r="AL24" s="457"/>
      <c r="AM24" s="457"/>
      <c r="AN24" s="457"/>
      <c r="AO24" s="457"/>
      <c r="AP24" s="457"/>
      <c r="AQ24" s="475"/>
      <c r="AR24" s="451"/>
      <c r="AS24" s="451"/>
      <c r="AT24" s="451"/>
      <c r="AU24" s="451"/>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34" sqref="B34:B35"/>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6" t="str">
        <f>'[4]1. паспорт местоположение'!A5:C5</f>
        <v>Год раскрытия информации: 2016 год</v>
      </c>
      <c r="B5" s="476"/>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F_596-9</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7" t="str">
        <f>'1. паспорт местоположение'!A15:C15</f>
        <v>Комплекс технических средств безопасности на ПС 110кВ О-9 "Светлогорск"</v>
      </c>
      <c r="B15" s="477"/>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8" t="s">
        <v>533</v>
      </c>
      <c r="B18" s="479"/>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О-9 "Светлогорск"</v>
      </c>
    </row>
    <row r="22" spans="1:2" ht="16.5" thickBot="1" x14ac:dyDescent="0.3">
      <c r="A22" s="143" t="s">
        <v>398</v>
      </c>
      <c r="B22" s="198" t="str">
        <f>'1. паспорт местоположение'!C27</f>
        <v>Светлогорский городской округ</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581</v>
      </c>
    </row>
    <row r="26" spans="1:2" ht="16.5" thickBot="1" x14ac:dyDescent="0.3">
      <c r="A26" s="146" t="s">
        <v>401</v>
      </c>
      <c r="B26" s="147" t="s">
        <v>633</v>
      </c>
    </row>
    <row r="27" spans="1:2" ht="29.25" thickBot="1" x14ac:dyDescent="0.3">
      <c r="A27" s="154" t="s">
        <v>402</v>
      </c>
      <c r="B27" s="345">
        <f>'5. анализ эконом эфф'!B122</f>
        <v>6.6885530607560204</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0.29063399999999995</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0.29063399999999995</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0.2463*1.18</f>
        <v>0.29063399999999995</v>
      </c>
      <c r="F63" s="202" t="s">
        <v>578</v>
      </c>
    </row>
    <row r="64" spans="1:6" ht="16.5" thickBot="1" x14ac:dyDescent="0.3">
      <c r="A64" s="149" t="s">
        <v>409</v>
      </c>
      <c r="B64" s="203">
        <f>B63/$B$27</f>
        <v>4.3452447391835299E-2</v>
      </c>
    </row>
    <row r="65" spans="1:3" ht="16.5" thickBot="1" x14ac:dyDescent="0.3">
      <c r="A65" s="149" t="s">
        <v>410</v>
      </c>
      <c r="B65" s="199">
        <f>0.2463*1.18</f>
        <v>0.29063399999999995</v>
      </c>
      <c r="C65" s="140">
        <v>1</v>
      </c>
    </row>
    <row r="66" spans="1:3" ht="16.5" thickBot="1" x14ac:dyDescent="0.3">
      <c r="A66" s="149" t="s">
        <v>411</v>
      </c>
      <c r="B66" s="199">
        <f>0.2463*1.18</f>
        <v>0.29063399999999995</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4.3452447391835299E-2</v>
      </c>
    </row>
    <row r="81" spans="1:2" ht="16.5" thickBot="1" x14ac:dyDescent="0.3">
      <c r="A81" s="145" t="s">
        <v>419</v>
      </c>
      <c r="B81" s="205">
        <f xml:space="preserve"> SUMIF(C33:C74, 1,B33:B74)</f>
        <v>0.29063399999999995</v>
      </c>
    </row>
    <row r="82" spans="1:2" ht="16.5" thickBot="1" x14ac:dyDescent="0.3">
      <c r="A82" s="145" t="s">
        <v>420</v>
      </c>
      <c r="B82" s="204">
        <f>B83/$B$27</f>
        <v>4.3452447391835299E-2</v>
      </c>
    </row>
    <row r="83" spans="1:2" ht="16.5" thickBot="1" x14ac:dyDescent="0.3">
      <c r="A83" s="146" t="s">
        <v>421</v>
      </c>
      <c r="B83" s="205">
        <f xml:space="preserve"> SUMIF(C35:C76, 2,B35:B76)</f>
        <v>0.29063399999999995</v>
      </c>
    </row>
    <row r="84" spans="1:2" x14ac:dyDescent="0.25">
      <c r="A84" s="148" t="s">
        <v>422</v>
      </c>
      <c r="B84" s="480" t="s">
        <v>423</v>
      </c>
    </row>
    <row r="85" spans="1:2" x14ac:dyDescent="0.25">
      <c r="A85" s="152" t="s">
        <v>424</v>
      </c>
      <c r="B85" s="481"/>
    </row>
    <row r="86" spans="1:2" x14ac:dyDescent="0.25">
      <c r="A86" s="152" t="s">
        <v>425</v>
      </c>
      <c r="B86" s="481"/>
    </row>
    <row r="87" spans="1:2" x14ac:dyDescent="0.25">
      <c r="A87" s="152" t="s">
        <v>426</v>
      </c>
      <c r="B87" s="481"/>
    </row>
    <row r="88" spans="1:2" x14ac:dyDescent="0.25">
      <c r="A88" s="152" t="s">
        <v>427</v>
      </c>
      <c r="B88" s="481"/>
    </row>
    <row r="89" spans="1:2" ht="16.5" thickBot="1" x14ac:dyDescent="0.3">
      <c r="A89" s="153" t="s">
        <v>428</v>
      </c>
      <c r="B89" s="482"/>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80" t="s">
        <v>442</v>
      </c>
    </row>
    <row r="102" spans="1:2" x14ac:dyDescent="0.25">
      <c r="A102" s="152" t="s">
        <v>443</v>
      </c>
      <c r="B102" s="481"/>
    </row>
    <row r="103" spans="1:2" x14ac:dyDescent="0.25">
      <c r="A103" s="152" t="s">
        <v>444</v>
      </c>
      <c r="B103" s="481"/>
    </row>
    <row r="104" spans="1:2" x14ac:dyDescent="0.25">
      <c r="A104" s="152" t="s">
        <v>445</v>
      </c>
      <c r="B104" s="481"/>
    </row>
    <row r="105" spans="1:2" x14ac:dyDescent="0.25">
      <c r="A105" s="152" t="s">
        <v>446</v>
      </c>
      <c r="B105" s="481"/>
    </row>
    <row r="106" spans="1:2" ht="16.5" thickBot="1" x14ac:dyDescent="0.3">
      <c r="A106" s="162" t="s">
        <v>447</v>
      </c>
      <c r="B106" s="482"/>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4" t="str">
        <f>'1. паспорт местоположение'!A12:C12</f>
        <v>F_596-9</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0"/>
      <c r="U13" s="10"/>
      <c r="V13" s="10"/>
      <c r="W13" s="10"/>
      <c r="X13" s="10"/>
      <c r="Y13" s="10"/>
      <c r="Z13" s="10"/>
      <c r="AA13" s="10"/>
      <c r="AB13" s="10"/>
    </row>
    <row r="14" spans="1:28" s="3" customFormat="1" ht="12" x14ac:dyDescent="0.2">
      <c r="A14" s="364" t="str">
        <f>'1. паспорт местоположение'!A15:C15</f>
        <v>Комплекс технических средств безопасности на ПС 110кВ О-9 "Светлогорск"</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63" t="s">
        <v>6</v>
      </c>
      <c r="B19" s="363" t="s">
        <v>109</v>
      </c>
      <c r="C19" s="365" t="s">
        <v>396</v>
      </c>
      <c r="D19" s="363" t="s">
        <v>395</v>
      </c>
      <c r="E19" s="363" t="s">
        <v>108</v>
      </c>
      <c r="F19" s="363" t="s">
        <v>107</v>
      </c>
      <c r="G19" s="363" t="s">
        <v>391</v>
      </c>
      <c r="H19" s="363" t="s">
        <v>106</v>
      </c>
      <c r="I19" s="363" t="s">
        <v>105</v>
      </c>
      <c r="J19" s="363" t="s">
        <v>104</v>
      </c>
      <c r="K19" s="363" t="s">
        <v>103</v>
      </c>
      <c r="L19" s="363" t="s">
        <v>102</v>
      </c>
      <c r="M19" s="363" t="s">
        <v>101</v>
      </c>
      <c r="N19" s="363" t="s">
        <v>100</v>
      </c>
      <c r="O19" s="363" t="s">
        <v>99</v>
      </c>
      <c r="P19" s="363" t="s">
        <v>98</v>
      </c>
      <c r="Q19" s="363" t="s">
        <v>394</v>
      </c>
      <c r="R19" s="363"/>
      <c r="S19" s="367" t="s">
        <v>500</v>
      </c>
      <c r="T19" s="4"/>
      <c r="U19" s="4"/>
      <c r="V19" s="4"/>
      <c r="W19" s="4"/>
      <c r="X19" s="4"/>
      <c r="Y19" s="4"/>
    </row>
    <row r="20" spans="1:28" s="3" customFormat="1" ht="180.75" customHeight="1" x14ac:dyDescent="0.2">
      <c r="A20" s="363"/>
      <c r="B20" s="363"/>
      <c r="C20" s="366"/>
      <c r="D20" s="363"/>
      <c r="E20" s="363"/>
      <c r="F20" s="363"/>
      <c r="G20" s="363"/>
      <c r="H20" s="363"/>
      <c r="I20" s="363"/>
      <c r="J20" s="363"/>
      <c r="K20" s="363"/>
      <c r="L20" s="363"/>
      <c r="M20" s="363"/>
      <c r="N20" s="363"/>
      <c r="O20" s="363"/>
      <c r="P20" s="363"/>
      <c r="Q20" s="47" t="s">
        <v>392</v>
      </c>
      <c r="R20" s="48" t="s">
        <v>393</v>
      </c>
      <c r="S20" s="367"/>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4" t="str">
        <f>'1. паспорт местоположение'!A12:C12</f>
        <v>F_596-9</v>
      </c>
      <c r="B13" s="364"/>
      <c r="C13" s="364"/>
      <c r="D13" s="364"/>
      <c r="E13" s="364"/>
      <c r="F13" s="364"/>
      <c r="G13" s="364"/>
      <c r="H13" s="364"/>
      <c r="I13" s="364"/>
      <c r="J13" s="364"/>
      <c r="K13" s="364"/>
      <c r="L13" s="364"/>
      <c r="M13" s="364"/>
      <c r="N13" s="364"/>
      <c r="O13" s="364"/>
      <c r="P13" s="364"/>
      <c r="Q13" s="364"/>
      <c r="R13" s="364"/>
      <c r="S13" s="364"/>
      <c r="T13" s="364"/>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3" customFormat="1" ht="12" x14ac:dyDescent="0.2">
      <c r="A16" s="364" t="str">
        <f>'1. паспорт местоположение'!A15</f>
        <v>Комплекс технических средств безопасности на ПС 110кВ О-9 "Светлогорск"</v>
      </c>
      <c r="B16" s="364"/>
      <c r="C16" s="364"/>
      <c r="D16" s="364"/>
      <c r="E16" s="364"/>
      <c r="F16" s="364"/>
      <c r="G16" s="364"/>
      <c r="H16" s="364"/>
      <c r="I16" s="364"/>
      <c r="J16" s="364"/>
      <c r="K16" s="364"/>
      <c r="L16" s="364"/>
      <c r="M16" s="364"/>
      <c r="N16" s="364"/>
      <c r="O16" s="364"/>
      <c r="P16" s="364"/>
      <c r="Q16" s="364"/>
      <c r="R16" s="364"/>
      <c r="S16" s="364"/>
      <c r="T16" s="364"/>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79" t="s">
        <v>6</v>
      </c>
      <c r="B21" s="372" t="s">
        <v>235</v>
      </c>
      <c r="C21" s="373"/>
      <c r="D21" s="376" t="s">
        <v>131</v>
      </c>
      <c r="E21" s="372" t="s">
        <v>542</v>
      </c>
      <c r="F21" s="373"/>
      <c r="G21" s="372" t="s">
        <v>286</v>
      </c>
      <c r="H21" s="373"/>
      <c r="I21" s="372" t="s">
        <v>130</v>
      </c>
      <c r="J21" s="373"/>
      <c r="K21" s="376" t="s">
        <v>129</v>
      </c>
      <c r="L21" s="372" t="s">
        <v>128</v>
      </c>
      <c r="M21" s="373"/>
      <c r="N21" s="372" t="s">
        <v>538</v>
      </c>
      <c r="O21" s="373"/>
      <c r="P21" s="376" t="s">
        <v>127</v>
      </c>
      <c r="Q21" s="382" t="s">
        <v>126</v>
      </c>
      <c r="R21" s="383"/>
      <c r="S21" s="382" t="s">
        <v>125</v>
      </c>
      <c r="T21" s="384"/>
    </row>
    <row r="22" spans="1:113" ht="204.75" customHeight="1" x14ac:dyDescent="0.25">
      <c r="A22" s="380"/>
      <c r="B22" s="374"/>
      <c r="C22" s="375"/>
      <c r="D22" s="378"/>
      <c r="E22" s="374"/>
      <c r="F22" s="375"/>
      <c r="G22" s="374"/>
      <c r="H22" s="375"/>
      <c r="I22" s="374"/>
      <c r="J22" s="375"/>
      <c r="K22" s="377"/>
      <c r="L22" s="374"/>
      <c r="M22" s="375"/>
      <c r="N22" s="374"/>
      <c r="O22" s="375"/>
      <c r="P22" s="377"/>
      <c r="Q22" s="119" t="s">
        <v>124</v>
      </c>
      <c r="R22" s="119" t="s">
        <v>512</v>
      </c>
      <c r="S22" s="119" t="s">
        <v>123</v>
      </c>
      <c r="T22" s="119" t="s">
        <v>122</v>
      </c>
    </row>
    <row r="23" spans="1:113" ht="51.75" customHeight="1" x14ac:dyDescent="0.25">
      <c r="A23" s="381"/>
      <c r="B23" s="180" t="s">
        <v>120</v>
      </c>
      <c r="C23" s="180" t="s">
        <v>121</v>
      </c>
      <c r="D23" s="377"/>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1" t="s">
        <v>548</v>
      </c>
      <c r="C29" s="371"/>
      <c r="D29" s="371"/>
      <c r="E29" s="371"/>
      <c r="F29" s="371"/>
      <c r="G29" s="371"/>
      <c r="H29" s="371"/>
      <c r="I29" s="371"/>
      <c r="J29" s="371"/>
      <c r="K29" s="371"/>
      <c r="L29" s="371"/>
      <c r="M29" s="371"/>
      <c r="N29" s="371"/>
      <c r="O29" s="371"/>
      <c r="P29" s="371"/>
      <c r="Q29" s="371"/>
      <c r="R29" s="37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4" t="str">
        <f>'1. паспорт местоположение'!A9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4" t="str">
        <f>'1. паспорт местоположение'!A12</f>
        <v>F_596-9</v>
      </c>
      <c r="F12" s="364"/>
      <c r="G12" s="364"/>
      <c r="H12" s="364"/>
      <c r="I12" s="364"/>
      <c r="J12" s="364"/>
      <c r="K12" s="364"/>
      <c r="L12" s="364"/>
      <c r="M12" s="364"/>
      <c r="N12" s="364"/>
      <c r="O12" s="364"/>
      <c r="P12" s="364"/>
      <c r="Q12" s="364"/>
      <c r="R12" s="364"/>
      <c r="S12" s="364"/>
      <c r="T12" s="364"/>
      <c r="U12" s="364"/>
      <c r="V12" s="364"/>
      <c r="W12" s="364"/>
      <c r="X12" s="364"/>
      <c r="Y12" s="364"/>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4" t="str">
        <f>'1. паспорт местоположение'!A15</f>
        <v>Комплекс технических средств безопасности на ПС 110кВ О-9 "Светлогорск"</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9" t="s">
        <v>522</v>
      </c>
      <c r="C21" s="390"/>
      <c r="D21" s="389" t="s">
        <v>524</v>
      </c>
      <c r="E21" s="390"/>
      <c r="F21" s="382" t="s">
        <v>103</v>
      </c>
      <c r="G21" s="384"/>
      <c r="H21" s="384"/>
      <c r="I21" s="383"/>
      <c r="J21" s="386" t="s">
        <v>525</v>
      </c>
      <c r="K21" s="389" t="s">
        <v>526</v>
      </c>
      <c r="L21" s="390"/>
      <c r="M21" s="389" t="s">
        <v>527</v>
      </c>
      <c r="N21" s="390"/>
      <c r="O21" s="389" t="s">
        <v>514</v>
      </c>
      <c r="P21" s="390"/>
      <c r="Q21" s="389" t="s">
        <v>136</v>
      </c>
      <c r="R21" s="390"/>
      <c r="S21" s="386" t="s">
        <v>135</v>
      </c>
      <c r="T21" s="386" t="s">
        <v>528</v>
      </c>
      <c r="U21" s="386" t="s">
        <v>523</v>
      </c>
      <c r="V21" s="389" t="s">
        <v>134</v>
      </c>
      <c r="W21" s="390"/>
      <c r="X21" s="382" t="s">
        <v>126</v>
      </c>
      <c r="Y21" s="384"/>
      <c r="Z21" s="382" t="s">
        <v>125</v>
      </c>
      <c r="AA21" s="384"/>
    </row>
    <row r="22" spans="1:27" ht="216" customHeight="1" x14ac:dyDescent="0.25">
      <c r="A22" s="387"/>
      <c r="B22" s="391"/>
      <c r="C22" s="392"/>
      <c r="D22" s="391"/>
      <c r="E22" s="392"/>
      <c r="F22" s="382" t="s">
        <v>133</v>
      </c>
      <c r="G22" s="383"/>
      <c r="H22" s="382" t="s">
        <v>132</v>
      </c>
      <c r="I22" s="383"/>
      <c r="J22" s="388"/>
      <c r="K22" s="391"/>
      <c r="L22" s="392"/>
      <c r="M22" s="391"/>
      <c r="N22" s="392"/>
      <c r="O22" s="391"/>
      <c r="P22" s="392"/>
      <c r="Q22" s="391"/>
      <c r="R22" s="392"/>
      <c r="S22" s="388"/>
      <c r="T22" s="388"/>
      <c r="U22" s="388"/>
      <c r="V22" s="391"/>
      <c r="W22" s="392"/>
      <c r="X22" s="119" t="s">
        <v>124</v>
      </c>
      <c r="Y22" s="119" t="s">
        <v>512</v>
      </c>
      <c r="Z22" s="119" t="s">
        <v>123</v>
      </c>
      <c r="AA22" s="119" t="s">
        <v>122</v>
      </c>
    </row>
    <row r="23" spans="1:27" ht="60" customHeight="1" x14ac:dyDescent="0.25">
      <c r="A23" s="388"/>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4" t="str">
        <f>'1. паспорт местоположение'!A9:C9</f>
        <v>Акционерное общество "Янтарьэнерго" ДЗО  ПАО "Россети"</v>
      </c>
      <c r="B9" s="364"/>
      <c r="C9" s="364"/>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4" t="str">
        <f>'1. паспорт местоположение'!A12:C12</f>
        <v>F_596-9</v>
      </c>
      <c r="B12" s="364"/>
      <c r="C12" s="364"/>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8"/>
      <c r="B14" s="368"/>
      <c r="C14" s="368"/>
      <c r="D14" s="10"/>
      <c r="E14" s="10"/>
      <c r="F14" s="10"/>
      <c r="G14" s="10"/>
      <c r="H14" s="10"/>
      <c r="I14" s="10"/>
      <c r="J14" s="10"/>
      <c r="K14" s="10"/>
      <c r="L14" s="10"/>
      <c r="M14" s="10"/>
      <c r="N14" s="10"/>
      <c r="O14" s="10"/>
      <c r="P14" s="10"/>
      <c r="Q14" s="10"/>
      <c r="R14" s="10"/>
      <c r="S14" s="10"/>
      <c r="T14" s="10"/>
      <c r="U14" s="10"/>
    </row>
    <row r="15" spans="1:29" s="3" customFormat="1" ht="12" x14ac:dyDescent="0.2">
      <c r="A15" s="364" t="str">
        <f>'1. паспорт местоположение'!A15</f>
        <v>Комплекс технических средств безопасности на ПС 110кВ О-9 "Светлогорск"</v>
      </c>
      <c r="B15" s="364"/>
      <c r="C15" s="364"/>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4" t="str">
        <f>'1. паспорт местоположение'!A9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4" t="str">
        <f>'1. паспорт местоположение'!A12:C12</f>
        <v>F_596-9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1"/>
      <c r="AB13" s="11"/>
    </row>
    <row r="14" spans="1:28" x14ac:dyDescent="0.25">
      <c r="A14" s="364" t="str">
        <f>'1. паспорт местоположение'!A15</f>
        <v>Комплекс технических средств безопасности на ПС 110кВ О-9 "Светлогорск"</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6"/>
      <c r="AB16" s="186"/>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6"/>
      <c r="AB17" s="186"/>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6"/>
      <c r="AB18" s="186"/>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6"/>
      <c r="AB19" s="18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7"/>
      <c r="AB20" s="187"/>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7"/>
      <c r="AB21" s="187"/>
    </row>
    <row r="22" spans="1:28" x14ac:dyDescent="0.25">
      <c r="A22" s="394" t="s">
        <v>539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8"/>
      <c r="AB22" s="188"/>
    </row>
    <row r="23" spans="1:28" ht="32.25" customHeight="1" x14ac:dyDescent="0.25">
      <c r="A23" s="396" t="s">
        <v>387</v>
      </c>
      <c r="B23" s="397"/>
      <c r="C23" s="397"/>
      <c r="D23" s="397"/>
      <c r="E23" s="397"/>
      <c r="F23" s="397"/>
      <c r="G23" s="397"/>
      <c r="H23" s="397"/>
      <c r="I23" s="397"/>
      <c r="J23" s="397"/>
      <c r="K23" s="397"/>
      <c r="L23" s="398"/>
      <c r="M23" s="395" t="s">
        <v>388</v>
      </c>
      <c r="N23" s="395"/>
      <c r="O23" s="395"/>
      <c r="P23" s="395"/>
      <c r="Q23" s="395"/>
      <c r="R23" s="395"/>
      <c r="S23" s="395"/>
      <c r="T23" s="395"/>
      <c r="U23" s="395"/>
      <c r="V23" s="395"/>
      <c r="W23" s="395"/>
      <c r="X23" s="395"/>
      <c r="Y23" s="395"/>
      <c r="Z23" s="395"/>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4" t="str">
        <f>'1. паспорт местоположение'!A12:C12</f>
        <v>F_596-9</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8"/>
      <c r="B14" s="368"/>
      <c r="C14" s="368"/>
      <c r="D14" s="368"/>
      <c r="E14" s="368"/>
      <c r="F14" s="368"/>
      <c r="G14" s="368"/>
      <c r="H14" s="368"/>
      <c r="I14" s="368"/>
      <c r="J14" s="368"/>
      <c r="K14" s="368"/>
      <c r="L14" s="368"/>
      <c r="M14" s="368"/>
      <c r="N14" s="368"/>
      <c r="O14" s="368"/>
      <c r="P14" s="10"/>
      <c r="Q14" s="10"/>
      <c r="R14" s="10"/>
      <c r="S14" s="10"/>
      <c r="T14" s="10"/>
      <c r="U14" s="10"/>
      <c r="V14" s="10"/>
      <c r="W14" s="10"/>
      <c r="X14" s="10"/>
      <c r="Y14" s="10"/>
      <c r="Z14" s="10"/>
    </row>
    <row r="15" spans="1:28" s="3" customFormat="1" ht="12" x14ac:dyDescent="0.2">
      <c r="A15" s="364" t="str">
        <f>'1. паспорт местоположение'!A15</f>
        <v>Комплекс технических средств безопасности на ПС 110кВ О-9 "Светлогорск"</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3" t="s">
        <v>516</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400" t="s">
        <v>87</v>
      </c>
      <c r="F19" s="401"/>
      <c r="G19" s="401"/>
      <c r="H19" s="401"/>
      <c r="I19" s="402"/>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4" t="str">
        <f>'[1]1. паспорт местоположение'!A5:C5</f>
        <v>Год раскрытия информации: 2016 год</v>
      </c>
      <c r="B5" s="404"/>
      <c r="C5" s="404"/>
      <c r="D5" s="404"/>
      <c r="E5" s="404"/>
      <c r="F5" s="404"/>
      <c r="G5" s="404"/>
      <c r="H5" s="404"/>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F_596-9</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О-9 "Светлогорск"</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5668265.3057254413</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7" t="s">
        <v>358</v>
      </c>
      <c r="E28" s="408"/>
      <c r="F28" s="409"/>
      <c r="G28" s="410" t="str">
        <f>IF(SUM(B89:L89)=0,"не окупается",SUM(B89:L89))</f>
        <v>не окупается</v>
      </c>
      <c r="H28" s="411"/>
    </row>
    <row r="29" spans="1:44" ht="15.6" customHeight="1" x14ac:dyDescent="0.2">
      <c r="A29" s="232" t="s">
        <v>353</v>
      </c>
      <c r="B29" s="233">
        <f>$B$126*$B$127</f>
        <v>66885.530607560198</v>
      </c>
      <c r="D29" s="407" t="s">
        <v>356</v>
      </c>
      <c r="E29" s="408"/>
      <c r="F29" s="409"/>
      <c r="G29" s="410" t="str">
        <f>IF(SUM(B90:L90)=0,"не окупается",SUM(B90:L90))</f>
        <v>не окупается</v>
      </c>
      <c r="H29" s="411"/>
    </row>
    <row r="30" spans="1:44" ht="27.6" customHeight="1" x14ac:dyDescent="0.2">
      <c r="A30" s="234" t="s">
        <v>583</v>
      </c>
      <c r="B30" s="235">
        <v>1</v>
      </c>
      <c r="D30" s="407" t="s">
        <v>354</v>
      </c>
      <c r="E30" s="408"/>
      <c r="F30" s="409"/>
      <c r="G30" s="412">
        <f>L87</f>
        <v>-5237466.9346231902</v>
      </c>
      <c r="H30" s="413"/>
    </row>
    <row r="31" spans="1:44" x14ac:dyDescent="0.2">
      <c r="A31" s="234" t="s">
        <v>352</v>
      </c>
      <c r="B31" s="235">
        <v>1</v>
      </c>
      <c r="D31" s="414"/>
      <c r="E31" s="415"/>
      <c r="F31" s="416"/>
      <c r="G31" s="414"/>
      <c r="H31" s="416"/>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-78763.093231339517</v>
      </c>
      <c r="D60" s="260">
        <f>SUM(D61:D65)</f>
        <v>-83095.063359063191</v>
      </c>
      <c r="E60" s="260">
        <f t="shared" si="9"/>
        <v>-87665.291843811647</v>
      </c>
      <c r="F60" s="260">
        <f t="shared" si="9"/>
        <v>-92486.882895221293</v>
      </c>
      <c r="G60" s="260">
        <f t="shared" si="9"/>
        <v>-97573.661454458459</v>
      </c>
      <c r="H60" s="260">
        <f t="shared" si="9"/>
        <v>-102940.21283445366</v>
      </c>
      <c r="I60" s="260">
        <f t="shared" si="9"/>
        <v>-108601.92454034861</v>
      </c>
      <c r="J60" s="260">
        <f t="shared" si="9"/>
        <v>-114575.03039006778</v>
      </c>
      <c r="K60" s="260">
        <f t="shared" si="9"/>
        <v>-120876.65706152152</v>
      </c>
      <c r="L60" s="260">
        <f t="shared" si="9"/>
        <v>-127524.87319990518</v>
      </c>
      <c r="M60" s="260">
        <f t="shared" si="9"/>
        <v>-134538.74122589995</v>
      </c>
      <c r="N60" s="260">
        <f t="shared" si="9"/>
        <v>-141938.37199332446</v>
      </c>
      <c r="O60" s="260">
        <f t="shared" si="9"/>
        <v>-149744.98245295728</v>
      </c>
      <c r="P60" s="260">
        <f t="shared" si="9"/>
        <v>-157980.9564878699</v>
      </c>
      <c r="Q60" s="260">
        <f t="shared" si="9"/>
        <v>-166669.90909470274</v>
      </c>
      <c r="R60" s="260">
        <f t="shared" si="9"/>
        <v>-175836.75409491139</v>
      </c>
      <c r="S60" s="260">
        <f t="shared" si="9"/>
        <v>-185507.77557013149</v>
      </c>
      <c r="T60" s="260">
        <f t="shared" si="9"/>
        <v>-195710.70322648872</v>
      </c>
      <c r="U60" s="260">
        <f t="shared" si="9"/>
        <v>-206474.79190394559</v>
      </c>
      <c r="V60" s="260">
        <f t="shared" si="9"/>
        <v>-217830.90545866257</v>
      </c>
      <c r="W60" s="260">
        <f t="shared" si="9"/>
        <v>-229811.605258889</v>
      </c>
      <c r="X60" s="260">
        <f t="shared" si="9"/>
        <v>-242451.24354812785</v>
      </c>
      <c r="Y60" s="260">
        <f t="shared" si="9"/>
        <v>-255786.06194327489</v>
      </c>
      <c r="Z60" s="260">
        <f t="shared" si="9"/>
        <v>-269854.29535015504</v>
      </c>
      <c r="AA60" s="260">
        <f t="shared" ref="AA60:AP60" si="10">SUM(AA61:AA65)</f>
        <v>-284696.28159441351</v>
      </c>
      <c r="AB60" s="260">
        <f t="shared" si="10"/>
        <v>-300354.57708210626</v>
      </c>
      <c r="AC60" s="260">
        <f t="shared" si="10"/>
        <v>-316874.07882162201</v>
      </c>
      <c r="AD60" s="260">
        <f t="shared" si="10"/>
        <v>-334302.1531568112</v>
      </c>
      <c r="AE60" s="260">
        <f t="shared" si="10"/>
        <v>-352688.77158043586</v>
      </c>
      <c r="AF60" s="260">
        <f t="shared" si="10"/>
        <v>-372086.65401735978</v>
      </c>
      <c r="AG60" s="260">
        <f t="shared" si="10"/>
        <v>-392551.41998831456</v>
      </c>
      <c r="AH60" s="260">
        <f t="shared" si="10"/>
        <v>-414141.74808767188</v>
      </c>
      <c r="AI60" s="260">
        <f t="shared" si="10"/>
        <v>-436919.54423249379</v>
      </c>
      <c r="AJ60" s="260">
        <f t="shared" si="10"/>
        <v>-460950.11916528089</v>
      </c>
      <c r="AK60" s="260">
        <f t="shared" si="10"/>
        <v>-486302.37571937131</v>
      </c>
      <c r="AL60" s="260">
        <f t="shared" si="10"/>
        <v>-513049.00638393668</v>
      </c>
      <c r="AM60" s="260">
        <f t="shared" si="10"/>
        <v>-541266.70173505321</v>
      </c>
      <c r="AN60" s="260">
        <f t="shared" si="10"/>
        <v>-571036.37033048109</v>
      </c>
      <c r="AO60" s="260">
        <f t="shared" si="10"/>
        <v>-602443.37069865759</v>
      </c>
      <c r="AP60" s="260">
        <f t="shared" si="10"/>
        <v>-635577.75608708372</v>
      </c>
    </row>
    <row r="61" spans="1:45" x14ac:dyDescent="0.2">
      <c r="A61" s="268" t="s">
        <v>331</v>
      </c>
      <c r="B61" s="260"/>
      <c r="C61" s="260">
        <f>-IF(C$47&lt;=$B$30,0,$B$29*(1+C$49)*$B$28)</f>
        <v>-78763.093231339517</v>
      </c>
      <c r="D61" s="260">
        <f>-IF(D$47&lt;=$B$30,0,$B$29*(1+D$49)*$B$28)</f>
        <v>-83095.063359063191</v>
      </c>
      <c r="E61" s="260">
        <f t="shared" ref="E61:AP61" si="11">-IF(E$47&lt;=$B$30,0,$B$29*(1+E$49)*$B$28)</f>
        <v>-87665.291843811647</v>
      </c>
      <c r="F61" s="260">
        <f t="shared" si="11"/>
        <v>-92486.882895221293</v>
      </c>
      <c r="G61" s="260">
        <f t="shared" si="11"/>
        <v>-97573.661454458459</v>
      </c>
      <c r="H61" s="260">
        <f t="shared" si="11"/>
        <v>-102940.21283445366</v>
      </c>
      <c r="I61" s="260">
        <f t="shared" si="11"/>
        <v>-108601.92454034861</v>
      </c>
      <c r="J61" s="260">
        <f t="shared" si="11"/>
        <v>-114575.03039006778</v>
      </c>
      <c r="K61" s="260">
        <f t="shared" si="11"/>
        <v>-120876.65706152152</v>
      </c>
      <c r="L61" s="260">
        <f t="shared" si="11"/>
        <v>-127524.87319990518</v>
      </c>
      <c r="M61" s="260">
        <f t="shared" si="11"/>
        <v>-134538.74122589995</v>
      </c>
      <c r="N61" s="260">
        <f t="shared" si="11"/>
        <v>-141938.37199332446</v>
      </c>
      <c r="O61" s="260">
        <f t="shared" si="11"/>
        <v>-149744.98245295728</v>
      </c>
      <c r="P61" s="260">
        <f t="shared" si="11"/>
        <v>-157980.9564878699</v>
      </c>
      <c r="Q61" s="260">
        <f t="shared" si="11"/>
        <v>-166669.90909470274</v>
      </c>
      <c r="R61" s="260">
        <f t="shared" si="11"/>
        <v>-175836.75409491139</v>
      </c>
      <c r="S61" s="260">
        <f t="shared" si="11"/>
        <v>-185507.77557013149</v>
      </c>
      <c r="T61" s="260">
        <f t="shared" si="11"/>
        <v>-195710.70322648872</v>
      </c>
      <c r="U61" s="260">
        <f t="shared" si="11"/>
        <v>-206474.79190394559</v>
      </c>
      <c r="V61" s="260">
        <f t="shared" si="11"/>
        <v>-217830.90545866257</v>
      </c>
      <c r="W61" s="260">
        <f t="shared" si="11"/>
        <v>-229811.605258889</v>
      </c>
      <c r="X61" s="260">
        <f t="shared" si="11"/>
        <v>-242451.24354812785</v>
      </c>
      <c r="Y61" s="260">
        <f t="shared" si="11"/>
        <v>-255786.06194327489</v>
      </c>
      <c r="Z61" s="260">
        <f t="shared" si="11"/>
        <v>-269854.29535015504</v>
      </c>
      <c r="AA61" s="260">
        <f t="shared" si="11"/>
        <v>-284696.28159441351</v>
      </c>
      <c r="AB61" s="260">
        <f t="shared" si="11"/>
        <v>-300354.57708210626</v>
      </c>
      <c r="AC61" s="260">
        <f t="shared" si="11"/>
        <v>-316874.07882162201</v>
      </c>
      <c r="AD61" s="260">
        <f t="shared" si="11"/>
        <v>-334302.1531568112</v>
      </c>
      <c r="AE61" s="260">
        <f t="shared" si="11"/>
        <v>-352688.77158043586</v>
      </c>
      <c r="AF61" s="260">
        <f t="shared" si="11"/>
        <v>-372086.65401735978</v>
      </c>
      <c r="AG61" s="260">
        <f t="shared" si="11"/>
        <v>-392551.41998831456</v>
      </c>
      <c r="AH61" s="260">
        <f t="shared" si="11"/>
        <v>-414141.74808767188</v>
      </c>
      <c r="AI61" s="260">
        <f t="shared" si="11"/>
        <v>-436919.54423249379</v>
      </c>
      <c r="AJ61" s="260">
        <f t="shared" si="11"/>
        <v>-460950.11916528089</v>
      </c>
      <c r="AK61" s="260">
        <f t="shared" si="11"/>
        <v>-486302.37571937131</v>
      </c>
      <c r="AL61" s="260">
        <f t="shared" si="11"/>
        <v>-513049.00638393668</v>
      </c>
      <c r="AM61" s="260">
        <f t="shared" si="11"/>
        <v>-541266.70173505321</v>
      </c>
      <c r="AN61" s="260">
        <f t="shared" si="11"/>
        <v>-571036.37033048109</v>
      </c>
      <c r="AO61" s="260">
        <f t="shared" si="11"/>
        <v>-602443.37069865759</v>
      </c>
      <c r="AP61" s="260">
        <f t="shared" si="11"/>
        <v>-635577.75608708372</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-78763.093231339517</v>
      </c>
      <c r="D66" s="267">
        <f t="shared" si="12"/>
        <v>-83095.063359063191</v>
      </c>
      <c r="E66" s="267">
        <f t="shared" si="12"/>
        <v>-87665.291843811647</v>
      </c>
      <c r="F66" s="267">
        <f t="shared" si="12"/>
        <v>-92486.882895221293</v>
      </c>
      <c r="G66" s="267">
        <f t="shared" si="12"/>
        <v>-97573.661454458459</v>
      </c>
      <c r="H66" s="267">
        <f t="shared" si="12"/>
        <v>-102940.21283445366</v>
      </c>
      <c r="I66" s="267">
        <f t="shared" si="12"/>
        <v>-108601.92454034861</v>
      </c>
      <c r="J66" s="267">
        <f t="shared" si="12"/>
        <v>-114575.03039006778</v>
      </c>
      <c r="K66" s="267">
        <f t="shared" si="12"/>
        <v>-120876.65706152152</v>
      </c>
      <c r="L66" s="267">
        <f t="shared" si="12"/>
        <v>-127524.87319990518</v>
      </c>
      <c r="M66" s="267">
        <f t="shared" si="12"/>
        <v>-134538.74122589995</v>
      </c>
      <c r="N66" s="267">
        <f t="shared" si="12"/>
        <v>-141938.37199332446</v>
      </c>
      <c r="O66" s="267">
        <f t="shared" si="12"/>
        <v>-149744.98245295728</v>
      </c>
      <c r="P66" s="267">
        <f t="shared" si="12"/>
        <v>-157980.9564878699</v>
      </c>
      <c r="Q66" s="267">
        <f t="shared" si="12"/>
        <v>-166669.90909470274</v>
      </c>
      <c r="R66" s="267">
        <f t="shared" si="12"/>
        <v>-175836.75409491139</v>
      </c>
      <c r="S66" s="267">
        <f t="shared" si="12"/>
        <v>-185507.77557013149</v>
      </c>
      <c r="T66" s="267">
        <f t="shared" si="12"/>
        <v>-195710.70322648872</v>
      </c>
      <c r="U66" s="267">
        <f t="shared" si="12"/>
        <v>-206474.79190394559</v>
      </c>
      <c r="V66" s="267">
        <f t="shared" si="12"/>
        <v>-217830.90545866257</v>
      </c>
      <c r="W66" s="267">
        <f t="shared" si="12"/>
        <v>-229811.605258889</v>
      </c>
      <c r="X66" s="267">
        <f t="shared" si="12"/>
        <v>-242451.24354812785</v>
      </c>
      <c r="Y66" s="267">
        <f t="shared" si="12"/>
        <v>-255786.06194327489</v>
      </c>
      <c r="Z66" s="267">
        <f t="shared" si="12"/>
        <v>-269854.29535015504</v>
      </c>
      <c r="AA66" s="267">
        <f t="shared" si="12"/>
        <v>-284696.28159441351</v>
      </c>
      <c r="AB66" s="267">
        <f t="shared" si="12"/>
        <v>-300354.57708210626</v>
      </c>
      <c r="AC66" s="267">
        <f t="shared" si="12"/>
        <v>-316874.07882162201</v>
      </c>
      <c r="AD66" s="267">
        <f t="shared" si="12"/>
        <v>-334302.1531568112</v>
      </c>
      <c r="AE66" s="267">
        <f t="shared" si="12"/>
        <v>-352688.77158043586</v>
      </c>
      <c r="AF66" s="267">
        <f t="shared" si="12"/>
        <v>-372086.65401735978</v>
      </c>
      <c r="AG66" s="267">
        <f t="shared" si="12"/>
        <v>-392551.41998831456</v>
      </c>
      <c r="AH66" s="267">
        <f t="shared" si="12"/>
        <v>-414141.74808767188</v>
      </c>
      <c r="AI66" s="267">
        <f t="shared" si="12"/>
        <v>-436919.54423249379</v>
      </c>
      <c r="AJ66" s="267">
        <f t="shared" si="12"/>
        <v>-460950.11916528089</v>
      </c>
      <c r="AK66" s="267">
        <f t="shared" si="12"/>
        <v>-486302.37571937131</v>
      </c>
      <c r="AL66" s="267">
        <f t="shared" si="12"/>
        <v>-513049.00638393668</v>
      </c>
      <c r="AM66" s="267">
        <f t="shared" si="12"/>
        <v>-541266.70173505321</v>
      </c>
      <c r="AN66" s="267">
        <f t="shared" si="12"/>
        <v>-571036.37033048109</v>
      </c>
      <c r="AO66" s="267">
        <f t="shared" si="12"/>
        <v>-602443.37069865759</v>
      </c>
      <c r="AP66" s="267">
        <f>AP59+AP60</f>
        <v>-635577.75608708372</v>
      </c>
    </row>
    <row r="67" spans="1:45" x14ac:dyDescent="0.2">
      <c r="A67" s="268" t="s">
        <v>324</v>
      </c>
      <c r="B67" s="270"/>
      <c r="C67" s="260">
        <f>-($B$25)*1.18*$B$28/$B$27</f>
        <v>-267542.12243024079</v>
      </c>
      <c r="D67" s="260">
        <f>C67</f>
        <v>-267542.12243024079</v>
      </c>
      <c r="E67" s="260">
        <f t="shared" ref="E67:AP67" si="13">D67</f>
        <v>-267542.12243024079</v>
      </c>
      <c r="F67" s="260">
        <f t="shared" si="13"/>
        <v>-267542.12243024079</v>
      </c>
      <c r="G67" s="260">
        <f t="shared" si="13"/>
        <v>-267542.12243024079</v>
      </c>
      <c r="H67" s="260">
        <f t="shared" si="13"/>
        <v>-267542.12243024079</v>
      </c>
      <c r="I67" s="260">
        <f t="shared" si="13"/>
        <v>-267542.12243024079</v>
      </c>
      <c r="J67" s="260">
        <f t="shared" si="13"/>
        <v>-267542.12243024079</v>
      </c>
      <c r="K67" s="260">
        <f t="shared" si="13"/>
        <v>-267542.12243024079</v>
      </c>
      <c r="L67" s="260">
        <f t="shared" si="13"/>
        <v>-267542.12243024079</v>
      </c>
      <c r="M67" s="260">
        <f t="shared" si="13"/>
        <v>-267542.12243024079</v>
      </c>
      <c r="N67" s="260">
        <f t="shared" si="13"/>
        <v>-267542.12243024079</v>
      </c>
      <c r="O67" s="260">
        <f t="shared" si="13"/>
        <v>-267542.12243024079</v>
      </c>
      <c r="P67" s="260">
        <f t="shared" si="13"/>
        <v>-267542.12243024079</v>
      </c>
      <c r="Q67" s="260">
        <f t="shared" si="13"/>
        <v>-267542.12243024079</v>
      </c>
      <c r="R67" s="260">
        <f t="shared" si="13"/>
        <v>-267542.12243024079</v>
      </c>
      <c r="S67" s="260">
        <f t="shared" si="13"/>
        <v>-267542.12243024079</v>
      </c>
      <c r="T67" s="260">
        <f t="shared" si="13"/>
        <v>-267542.12243024079</v>
      </c>
      <c r="U67" s="260">
        <f t="shared" si="13"/>
        <v>-267542.12243024079</v>
      </c>
      <c r="V67" s="260">
        <f t="shared" si="13"/>
        <v>-267542.12243024079</v>
      </c>
      <c r="W67" s="260">
        <f t="shared" si="13"/>
        <v>-267542.12243024079</v>
      </c>
      <c r="X67" s="260">
        <f t="shared" si="13"/>
        <v>-267542.12243024079</v>
      </c>
      <c r="Y67" s="260">
        <f t="shared" si="13"/>
        <v>-267542.12243024079</v>
      </c>
      <c r="Z67" s="260">
        <f t="shared" si="13"/>
        <v>-267542.12243024079</v>
      </c>
      <c r="AA67" s="260">
        <f t="shared" si="13"/>
        <v>-267542.12243024079</v>
      </c>
      <c r="AB67" s="260">
        <f t="shared" si="13"/>
        <v>-267542.12243024079</v>
      </c>
      <c r="AC67" s="260">
        <f t="shared" si="13"/>
        <v>-267542.12243024079</v>
      </c>
      <c r="AD67" s="260">
        <f t="shared" si="13"/>
        <v>-267542.12243024079</v>
      </c>
      <c r="AE67" s="260">
        <f t="shared" si="13"/>
        <v>-267542.12243024079</v>
      </c>
      <c r="AF67" s="260">
        <f t="shared" si="13"/>
        <v>-267542.12243024079</v>
      </c>
      <c r="AG67" s="260">
        <f t="shared" si="13"/>
        <v>-267542.12243024079</v>
      </c>
      <c r="AH67" s="260">
        <f t="shared" si="13"/>
        <v>-267542.12243024079</v>
      </c>
      <c r="AI67" s="260">
        <f t="shared" si="13"/>
        <v>-267542.12243024079</v>
      </c>
      <c r="AJ67" s="260">
        <f t="shared" si="13"/>
        <v>-267542.12243024079</v>
      </c>
      <c r="AK67" s="260">
        <f t="shared" si="13"/>
        <v>-267542.12243024079</v>
      </c>
      <c r="AL67" s="260">
        <f t="shared" si="13"/>
        <v>-267542.12243024079</v>
      </c>
      <c r="AM67" s="260">
        <f t="shared" si="13"/>
        <v>-267542.12243024079</v>
      </c>
      <c r="AN67" s="260">
        <f t="shared" si="13"/>
        <v>-267542.12243024079</v>
      </c>
      <c r="AO67" s="260">
        <f t="shared" si="13"/>
        <v>-267542.12243024079</v>
      </c>
      <c r="AP67" s="260">
        <f t="shared" si="13"/>
        <v>-267542.12243024079</v>
      </c>
      <c r="AQ67" s="271">
        <f>SUM(B67:AA67)/1.18</f>
        <v>-5668265.3057254404</v>
      </c>
      <c r="AR67" s="272">
        <f>SUM(B67:AF67)/1.18</f>
        <v>-6801918.3668705281</v>
      </c>
      <c r="AS67" s="272">
        <f>SUM(B67:AP67)/1.18</f>
        <v>-9069224.4891607054</v>
      </c>
    </row>
    <row r="68" spans="1:45" ht="28.5" x14ac:dyDescent="0.2">
      <c r="A68" s="269" t="s">
        <v>325</v>
      </c>
      <c r="B68" s="267">
        <f t="shared" ref="B68:J68" si="14">B66+B67</f>
        <v>0</v>
      </c>
      <c r="C68" s="267">
        <f>C66+C67</f>
        <v>-346305.21566158033</v>
      </c>
      <c r="D68" s="267">
        <f>D66+D67</f>
        <v>-350637.18578930397</v>
      </c>
      <c r="E68" s="267">
        <f t="shared" si="14"/>
        <v>-355207.41427405243</v>
      </c>
      <c r="F68" s="267">
        <f>F66+C67</f>
        <v>-360029.00532546209</v>
      </c>
      <c r="G68" s="267">
        <f t="shared" si="14"/>
        <v>-365115.78388469922</v>
      </c>
      <c r="H68" s="267">
        <f t="shared" si="14"/>
        <v>-370482.33526469447</v>
      </c>
      <c r="I68" s="267">
        <f t="shared" si="14"/>
        <v>-376144.04697058944</v>
      </c>
      <c r="J68" s="267">
        <f t="shared" si="14"/>
        <v>-382117.15282030858</v>
      </c>
      <c r="K68" s="267">
        <f>K66+K67</f>
        <v>-388418.77949176228</v>
      </c>
      <c r="L68" s="267">
        <f>L66+L67</f>
        <v>-395066.995630146</v>
      </c>
      <c r="M68" s="267">
        <f t="shared" ref="M68:AO68" si="15">M66+M67</f>
        <v>-402080.86365614075</v>
      </c>
      <c r="N68" s="267">
        <f t="shared" si="15"/>
        <v>-409480.49442356522</v>
      </c>
      <c r="O68" s="267">
        <f t="shared" si="15"/>
        <v>-417287.10488319804</v>
      </c>
      <c r="P68" s="267">
        <f t="shared" si="15"/>
        <v>-425523.0789181107</v>
      </c>
      <c r="Q68" s="267">
        <f t="shared" si="15"/>
        <v>-434212.03152494354</v>
      </c>
      <c r="R68" s="267">
        <f t="shared" si="15"/>
        <v>-443378.87652515218</v>
      </c>
      <c r="S68" s="267">
        <f t="shared" si="15"/>
        <v>-453049.89800037228</v>
      </c>
      <c r="T68" s="267">
        <f t="shared" si="15"/>
        <v>-463252.82565672952</v>
      </c>
      <c r="U68" s="267">
        <f t="shared" si="15"/>
        <v>-474016.91433418635</v>
      </c>
      <c r="V68" s="267">
        <f t="shared" si="15"/>
        <v>-485373.02788890339</v>
      </c>
      <c r="W68" s="267">
        <f t="shared" si="15"/>
        <v>-497353.72768912977</v>
      </c>
      <c r="X68" s="267">
        <f t="shared" si="15"/>
        <v>-509993.36597836867</v>
      </c>
      <c r="Y68" s="267">
        <f t="shared" si="15"/>
        <v>-523328.18437351566</v>
      </c>
      <c r="Z68" s="267">
        <f t="shared" si="15"/>
        <v>-537396.41778039583</v>
      </c>
      <c r="AA68" s="267">
        <f t="shared" si="15"/>
        <v>-552238.4040246543</v>
      </c>
      <c r="AB68" s="267">
        <f t="shared" si="15"/>
        <v>-567896.69951234711</v>
      </c>
      <c r="AC68" s="267">
        <f t="shared" si="15"/>
        <v>-584416.2012518628</v>
      </c>
      <c r="AD68" s="267">
        <f t="shared" si="15"/>
        <v>-601844.27558705199</v>
      </c>
      <c r="AE68" s="267">
        <f t="shared" si="15"/>
        <v>-620230.89401067665</v>
      </c>
      <c r="AF68" s="267">
        <f t="shared" si="15"/>
        <v>-639628.77644760057</v>
      </c>
      <c r="AG68" s="267">
        <f t="shared" si="15"/>
        <v>-660093.54241855536</v>
      </c>
      <c r="AH68" s="267">
        <f t="shared" si="15"/>
        <v>-681683.87051791267</v>
      </c>
      <c r="AI68" s="267">
        <f t="shared" si="15"/>
        <v>-704461.66666273458</v>
      </c>
      <c r="AJ68" s="267">
        <f t="shared" si="15"/>
        <v>-728492.24159552169</v>
      </c>
      <c r="AK68" s="267">
        <f t="shared" si="15"/>
        <v>-753844.4981496121</v>
      </c>
      <c r="AL68" s="267">
        <f t="shared" si="15"/>
        <v>-780591.12881417747</v>
      </c>
      <c r="AM68" s="267">
        <f t="shared" si="15"/>
        <v>-808808.82416529395</v>
      </c>
      <c r="AN68" s="267">
        <f t="shared" si="15"/>
        <v>-838578.49276072183</v>
      </c>
      <c r="AO68" s="267">
        <f t="shared" si="15"/>
        <v>-869985.49312889832</v>
      </c>
      <c r="AP68" s="267">
        <f>AP66+AP67</f>
        <v>-903119.87851732457</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-346305.21566158033</v>
      </c>
      <c r="D70" s="267">
        <f t="shared" si="17"/>
        <v>-350637.18578930397</v>
      </c>
      <c r="E70" s="267">
        <f t="shared" si="17"/>
        <v>-355207.41427405243</v>
      </c>
      <c r="F70" s="267">
        <f t="shared" si="17"/>
        <v>-360029.00532546209</v>
      </c>
      <c r="G70" s="267">
        <f t="shared" si="17"/>
        <v>-365115.78388469922</v>
      </c>
      <c r="H70" s="267">
        <f t="shared" si="17"/>
        <v>-370482.33526469447</v>
      </c>
      <c r="I70" s="267">
        <f t="shared" si="17"/>
        <v>-376144.04697058944</v>
      </c>
      <c r="J70" s="267">
        <f t="shared" si="17"/>
        <v>-382117.15282030858</v>
      </c>
      <c r="K70" s="267">
        <f t="shared" si="17"/>
        <v>-388418.77949176228</v>
      </c>
      <c r="L70" s="267">
        <f t="shared" si="17"/>
        <v>-395066.995630146</v>
      </c>
      <c r="M70" s="267">
        <f t="shared" si="17"/>
        <v>-402080.86365614075</v>
      </c>
      <c r="N70" s="267">
        <f t="shared" si="17"/>
        <v>-409480.49442356522</v>
      </c>
      <c r="O70" s="267">
        <f t="shared" si="17"/>
        <v>-417287.10488319804</v>
      </c>
      <c r="P70" s="267">
        <f t="shared" si="17"/>
        <v>-425523.0789181107</v>
      </c>
      <c r="Q70" s="267">
        <f t="shared" si="17"/>
        <v>-434212.03152494354</v>
      </c>
      <c r="R70" s="267">
        <f t="shared" si="17"/>
        <v>-443378.87652515218</v>
      </c>
      <c r="S70" s="267">
        <f t="shared" si="17"/>
        <v>-453049.89800037228</v>
      </c>
      <c r="T70" s="267">
        <f t="shared" si="17"/>
        <v>-463252.82565672952</v>
      </c>
      <c r="U70" s="267">
        <f t="shared" si="17"/>
        <v>-474016.91433418635</v>
      </c>
      <c r="V70" s="267">
        <f t="shared" si="17"/>
        <v>-485373.02788890339</v>
      </c>
      <c r="W70" s="267">
        <f t="shared" si="17"/>
        <v>-497353.72768912977</v>
      </c>
      <c r="X70" s="267">
        <f t="shared" si="17"/>
        <v>-509993.36597836867</v>
      </c>
      <c r="Y70" s="267">
        <f t="shared" si="17"/>
        <v>-523328.18437351566</v>
      </c>
      <c r="Z70" s="267">
        <f t="shared" si="17"/>
        <v>-537396.41778039583</v>
      </c>
      <c r="AA70" s="267">
        <f t="shared" si="17"/>
        <v>-552238.4040246543</v>
      </c>
      <c r="AB70" s="267">
        <f t="shared" si="17"/>
        <v>-567896.69951234711</v>
      </c>
      <c r="AC70" s="267">
        <f t="shared" si="17"/>
        <v>-584416.2012518628</v>
      </c>
      <c r="AD70" s="267">
        <f t="shared" si="17"/>
        <v>-601844.27558705199</v>
      </c>
      <c r="AE70" s="267">
        <f t="shared" si="17"/>
        <v>-620230.89401067665</v>
      </c>
      <c r="AF70" s="267">
        <f t="shared" si="17"/>
        <v>-639628.77644760057</v>
      </c>
      <c r="AG70" s="267">
        <f t="shared" si="17"/>
        <v>-660093.54241855536</v>
      </c>
      <c r="AH70" s="267">
        <f t="shared" si="17"/>
        <v>-681683.87051791267</v>
      </c>
      <c r="AI70" s="267">
        <f t="shared" si="17"/>
        <v>-704461.66666273458</v>
      </c>
      <c r="AJ70" s="267">
        <f t="shared" si="17"/>
        <v>-728492.24159552169</v>
      </c>
      <c r="AK70" s="267">
        <f t="shared" si="17"/>
        <v>-753844.4981496121</v>
      </c>
      <c r="AL70" s="267">
        <f t="shared" si="17"/>
        <v>-780591.12881417747</v>
      </c>
      <c r="AM70" s="267">
        <f t="shared" si="17"/>
        <v>-808808.82416529395</v>
      </c>
      <c r="AN70" s="267">
        <f t="shared" si="17"/>
        <v>-838578.49276072183</v>
      </c>
      <c r="AO70" s="267">
        <f t="shared" si="17"/>
        <v>-869985.49312889832</v>
      </c>
      <c r="AP70" s="267">
        <f>AP68+AP69</f>
        <v>-903119.87851732457</v>
      </c>
    </row>
    <row r="71" spans="1:45" x14ac:dyDescent="0.2">
      <c r="A71" s="268" t="s">
        <v>322</v>
      </c>
      <c r="B71" s="260">
        <f t="shared" ref="B71:AP71" si="18">-B70*$B$36</f>
        <v>0</v>
      </c>
      <c r="C71" s="260">
        <f t="shared" si="18"/>
        <v>69261.043132316074</v>
      </c>
      <c r="D71" s="260">
        <f t="shared" si="18"/>
        <v>70127.437157860797</v>
      </c>
      <c r="E71" s="260">
        <f t="shared" si="18"/>
        <v>71041.482854810485</v>
      </c>
      <c r="F71" s="260">
        <f t="shared" si="18"/>
        <v>72005.801065092426</v>
      </c>
      <c r="G71" s="260">
        <f t="shared" si="18"/>
        <v>73023.156776939853</v>
      </c>
      <c r="H71" s="260">
        <f t="shared" si="18"/>
        <v>74096.467052938897</v>
      </c>
      <c r="I71" s="260">
        <f t="shared" si="18"/>
        <v>75228.809394117896</v>
      </c>
      <c r="J71" s="260">
        <f t="shared" si="18"/>
        <v>76423.430564061724</v>
      </c>
      <c r="K71" s="260">
        <f t="shared" si="18"/>
        <v>77683.755898352465</v>
      </c>
      <c r="L71" s="260">
        <f t="shared" si="18"/>
        <v>79013.39912602921</v>
      </c>
      <c r="M71" s="260">
        <f t="shared" si="18"/>
        <v>80416.172731228158</v>
      </c>
      <c r="N71" s="260">
        <f t="shared" si="18"/>
        <v>81896.09888471305</v>
      </c>
      <c r="O71" s="260">
        <f t="shared" si="18"/>
        <v>83457.420976639609</v>
      </c>
      <c r="P71" s="260">
        <f t="shared" si="18"/>
        <v>85104.615783622139</v>
      </c>
      <c r="Q71" s="260">
        <f t="shared" si="18"/>
        <v>86842.406304988719</v>
      </c>
      <c r="R71" s="260">
        <f t="shared" si="18"/>
        <v>88675.775305030445</v>
      </c>
      <c r="S71" s="260">
        <f t="shared" si="18"/>
        <v>90609.979600074468</v>
      </c>
      <c r="T71" s="260">
        <f t="shared" si="18"/>
        <v>92650.565131345909</v>
      </c>
      <c r="U71" s="260">
        <f t="shared" si="18"/>
        <v>94803.382866837273</v>
      </c>
      <c r="V71" s="260">
        <f t="shared" si="18"/>
        <v>97074.605577780691</v>
      </c>
      <c r="W71" s="260">
        <f t="shared" si="18"/>
        <v>99470.745537825962</v>
      </c>
      <c r="X71" s="260">
        <f t="shared" si="18"/>
        <v>101998.67319567373</v>
      </c>
      <c r="Y71" s="260">
        <f t="shared" si="18"/>
        <v>104665.63687470314</v>
      </c>
      <c r="Z71" s="260">
        <f t="shared" si="18"/>
        <v>107479.28355607917</v>
      </c>
      <c r="AA71" s="260">
        <f t="shared" si="18"/>
        <v>110447.68080493086</v>
      </c>
      <c r="AB71" s="260">
        <f t="shared" si="18"/>
        <v>113579.33990246942</v>
      </c>
      <c r="AC71" s="260">
        <f t="shared" si="18"/>
        <v>116883.24025037256</v>
      </c>
      <c r="AD71" s="260">
        <f t="shared" si="18"/>
        <v>120368.85511741041</v>
      </c>
      <c r="AE71" s="260">
        <f t="shared" si="18"/>
        <v>124046.17880213534</v>
      </c>
      <c r="AF71" s="260">
        <f t="shared" si="18"/>
        <v>127925.75528952012</v>
      </c>
      <c r="AG71" s="260">
        <f t="shared" si="18"/>
        <v>132018.70848371109</v>
      </c>
      <c r="AH71" s="260">
        <f t="shared" si="18"/>
        <v>136336.77410358255</v>
      </c>
      <c r="AI71" s="260">
        <f t="shared" si="18"/>
        <v>140892.33333254693</v>
      </c>
      <c r="AJ71" s="260">
        <f t="shared" si="18"/>
        <v>145698.44831910435</v>
      </c>
      <c r="AK71" s="260">
        <f t="shared" si="18"/>
        <v>150768.89962992244</v>
      </c>
      <c r="AL71" s="260">
        <f t="shared" si="18"/>
        <v>156118.2257628355</v>
      </c>
      <c r="AM71" s="260">
        <f t="shared" si="18"/>
        <v>161761.76483305881</v>
      </c>
      <c r="AN71" s="260">
        <f t="shared" si="18"/>
        <v>167715.69855214437</v>
      </c>
      <c r="AO71" s="260">
        <f t="shared" si="18"/>
        <v>173997.09862577968</v>
      </c>
      <c r="AP71" s="260">
        <f t="shared" si="18"/>
        <v>180623.97570346494</v>
      </c>
    </row>
    <row r="72" spans="1:45" ht="15" thickBot="1" x14ac:dyDescent="0.25">
      <c r="A72" s="273" t="s">
        <v>327</v>
      </c>
      <c r="B72" s="274">
        <f t="shared" ref="B72:AO72" si="19">B70+B71</f>
        <v>0</v>
      </c>
      <c r="C72" s="274">
        <f t="shared" si="19"/>
        <v>-277044.17252926424</v>
      </c>
      <c r="D72" s="274">
        <f t="shared" si="19"/>
        <v>-280509.74863144319</v>
      </c>
      <c r="E72" s="274">
        <f t="shared" si="19"/>
        <v>-284165.93141924194</v>
      </c>
      <c r="F72" s="274">
        <f t="shared" si="19"/>
        <v>-288023.20426036965</v>
      </c>
      <c r="G72" s="274">
        <f t="shared" si="19"/>
        <v>-292092.62710775936</v>
      </c>
      <c r="H72" s="274">
        <f t="shared" si="19"/>
        <v>-296385.86821175559</v>
      </c>
      <c r="I72" s="274">
        <f t="shared" si="19"/>
        <v>-300915.23757647153</v>
      </c>
      <c r="J72" s="274">
        <f t="shared" si="19"/>
        <v>-305693.72225624684</v>
      </c>
      <c r="K72" s="274">
        <f t="shared" si="19"/>
        <v>-310735.0235934098</v>
      </c>
      <c r="L72" s="274">
        <f t="shared" si="19"/>
        <v>-316053.59650411678</v>
      </c>
      <c r="M72" s="274">
        <f t="shared" si="19"/>
        <v>-321664.69092491257</v>
      </c>
      <c r="N72" s="274">
        <f t="shared" si="19"/>
        <v>-327584.3955388522</v>
      </c>
      <c r="O72" s="274">
        <f t="shared" si="19"/>
        <v>-333829.68390655844</v>
      </c>
      <c r="P72" s="274">
        <f t="shared" si="19"/>
        <v>-340418.46313448856</v>
      </c>
      <c r="Q72" s="274">
        <f t="shared" si="19"/>
        <v>-347369.62521995482</v>
      </c>
      <c r="R72" s="274">
        <f t="shared" si="19"/>
        <v>-354703.10122012172</v>
      </c>
      <c r="S72" s="274">
        <f t="shared" si="19"/>
        <v>-362439.91840029781</v>
      </c>
      <c r="T72" s="274">
        <f t="shared" si="19"/>
        <v>-370602.26052538364</v>
      </c>
      <c r="U72" s="274">
        <f t="shared" si="19"/>
        <v>-379213.53146734909</v>
      </c>
      <c r="V72" s="274">
        <f t="shared" si="19"/>
        <v>-388298.4223111227</v>
      </c>
      <c r="W72" s="274">
        <f t="shared" si="19"/>
        <v>-397882.98215130379</v>
      </c>
      <c r="X72" s="274">
        <f t="shared" si="19"/>
        <v>-407994.69278269494</v>
      </c>
      <c r="Y72" s="274">
        <f t="shared" si="19"/>
        <v>-418662.54749881255</v>
      </c>
      <c r="Z72" s="274">
        <f t="shared" si="19"/>
        <v>-429917.13422431669</v>
      </c>
      <c r="AA72" s="274">
        <f t="shared" si="19"/>
        <v>-441790.72321972344</v>
      </c>
      <c r="AB72" s="274">
        <f t="shared" si="19"/>
        <v>-454317.35960987769</v>
      </c>
      <c r="AC72" s="274">
        <f t="shared" si="19"/>
        <v>-467532.96100149024</v>
      </c>
      <c r="AD72" s="274">
        <f t="shared" si="19"/>
        <v>-481475.42046964157</v>
      </c>
      <c r="AE72" s="274">
        <f t="shared" si="19"/>
        <v>-496184.71520854131</v>
      </c>
      <c r="AF72" s="274">
        <f t="shared" si="19"/>
        <v>-511703.02115808043</v>
      </c>
      <c r="AG72" s="274">
        <f t="shared" si="19"/>
        <v>-528074.83393484424</v>
      </c>
      <c r="AH72" s="274">
        <f t="shared" si="19"/>
        <v>-545347.09641433018</v>
      </c>
      <c r="AI72" s="274">
        <f t="shared" si="19"/>
        <v>-563569.33333018771</v>
      </c>
      <c r="AJ72" s="274">
        <f t="shared" si="19"/>
        <v>-582793.7932764173</v>
      </c>
      <c r="AK72" s="274">
        <f t="shared" si="19"/>
        <v>-603075.59851968964</v>
      </c>
      <c r="AL72" s="274">
        <f t="shared" si="19"/>
        <v>-624472.903051342</v>
      </c>
      <c r="AM72" s="274">
        <f t="shared" si="19"/>
        <v>-647047.05933223513</v>
      </c>
      <c r="AN72" s="274">
        <f t="shared" si="19"/>
        <v>-670862.79420857748</v>
      </c>
      <c r="AO72" s="274">
        <f t="shared" si="19"/>
        <v>-695988.3945031187</v>
      </c>
      <c r="AP72" s="274">
        <f>AP70+AP71</f>
        <v>-722495.90281385963</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-346305.21566158033</v>
      </c>
      <c r="D75" s="267">
        <f>D68</f>
        <v>-350637.18578930397</v>
      </c>
      <c r="E75" s="267">
        <f t="shared" si="22"/>
        <v>-355207.41427405243</v>
      </c>
      <c r="F75" s="267">
        <f t="shared" si="22"/>
        <v>-360029.00532546209</v>
      </c>
      <c r="G75" s="267">
        <f t="shared" si="22"/>
        <v>-365115.78388469922</v>
      </c>
      <c r="H75" s="267">
        <f t="shared" si="22"/>
        <v>-370482.33526469447</v>
      </c>
      <c r="I75" s="267">
        <f t="shared" si="22"/>
        <v>-376144.04697058944</v>
      </c>
      <c r="J75" s="267">
        <f t="shared" si="22"/>
        <v>-382117.15282030858</v>
      </c>
      <c r="K75" s="267">
        <f t="shared" si="22"/>
        <v>-388418.77949176228</v>
      </c>
      <c r="L75" s="267">
        <f t="shared" si="22"/>
        <v>-395066.995630146</v>
      </c>
      <c r="M75" s="267">
        <f t="shared" si="22"/>
        <v>-402080.86365614075</v>
      </c>
      <c r="N75" s="267">
        <f t="shared" si="22"/>
        <v>-409480.49442356522</v>
      </c>
      <c r="O75" s="267">
        <f t="shared" si="22"/>
        <v>-417287.10488319804</v>
      </c>
      <c r="P75" s="267">
        <f t="shared" si="22"/>
        <v>-425523.0789181107</v>
      </c>
      <c r="Q75" s="267">
        <f t="shared" si="22"/>
        <v>-434212.03152494354</v>
      </c>
      <c r="R75" s="267">
        <f t="shared" si="22"/>
        <v>-443378.87652515218</v>
      </c>
      <c r="S75" s="267">
        <f t="shared" si="22"/>
        <v>-453049.89800037228</v>
      </c>
      <c r="T75" s="267">
        <f t="shared" si="22"/>
        <v>-463252.82565672952</v>
      </c>
      <c r="U75" s="267">
        <f t="shared" si="22"/>
        <v>-474016.91433418635</v>
      </c>
      <c r="V75" s="267">
        <f t="shared" si="22"/>
        <v>-485373.02788890339</v>
      </c>
      <c r="W75" s="267">
        <f t="shared" si="22"/>
        <v>-497353.72768912977</v>
      </c>
      <c r="X75" s="267">
        <f t="shared" si="22"/>
        <v>-509993.36597836867</v>
      </c>
      <c r="Y75" s="267">
        <f t="shared" si="22"/>
        <v>-523328.18437351566</v>
      </c>
      <c r="Z75" s="267">
        <f t="shared" si="22"/>
        <v>-537396.41778039583</v>
      </c>
      <c r="AA75" s="267">
        <f t="shared" si="22"/>
        <v>-552238.4040246543</v>
      </c>
      <c r="AB75" s="267">
        <f t="shared" si="22"/>
        <v>-567896.69951234711</v>
      </c>
      <c r="AC75" s="267">
        <f t="shared" si="22"/>
        <v>-584416.2012518628</v>
      </c>
      <c r="AD75" s="267">
        <f t="shared" si="22"/>
        <v>-601844.27558705199</v>
      </c>
      <c r="AE75" s="267">
        <f t="shared" si="22"/>
        <v>-620230.89401067665</v>
      </c>
      <c r="AF75" s="267">
        <f t="shared" si="22"/>
        <v>-639628.77644760057</v>
      </c>
      <c r="AG75" s="267">
        <f t="shared" si="22"/>
        <v>-660093.54241855536</v>
      </c>
      <c r="AH75" s="267">
        <f t="shared" si="22"/>
        <v>-681683.87051791267</v>
      </c>
      <c r="AI75" s="267">
        <f t="shared" si="22"/>
        <v>-704461.66666273458</v>
      </c>
      <c r="AJ75" s="267">
        <f t="shared" si="22"/>
        <v>-728492.24159552169</v>
      </c>
      <c r="AK75" s="267">
        <f t="shared" si="22"/>
        <v>-753844.4981496121</v>
      </c>
      <c r="AL75" s="267">
        <f t="shared" si="22"/>
        <v>-780591.12881417747</v>
      </c>
      <c r="AM75" s="267">
        <f t="shared" si="22"/>
        <v>-808808.82416529395</v>
      </c>
      <c r="AN75" s="267">
        <f t="shared" si="22"/>
        <v>-838578.49276072183</v>
      </c>
      <c r="AO75" s="267">
        <f t="shared" si="22"/>
        <v>-869985.49312889832</v>
      </c>
      <c r="AP75" s="267">
        <f>AP68</f>
        <v>-903119.87851732457</v>
      </c>
    </row>
    <row r="76" spans="1:45" x14ac:dyDescent="0.2">
      <c r="A76" s="268" t="s">
        <v>324</v>
      </c>
      <c r="B76" s="260">
        <f t="shared" ref="B76:AO76" si="23">-B67</f>
        <v>0</v>
      </c>
      <c r="C76" s="260">
        <f>-C67</f>
        <v>267542.12243024079</v>
      </c>
      <c r="D76" s="260">
        <f t="shared" si="23"/>
        <v>267542.12243024079</v>
      </c>
      <c r="E76" s="260">
        <f t="shared" si="23"/>
        <v>267542.12243024079</v>
      </c>
      <c r="F76" s="260">
        <f>-C67</f>
        <v>267542.12243024079</v>
      </c>
      <c r="G76" s="260">
        <f t="shared" si="23"/>
        <v>267542.12243024079</v>
      </c>
      <c r="H76" s="260">
        <f t="shared" si="23"/>
        <v>267542.12243024079</v>
      </c>
      <c r="I76" s="260">
        <f t="shared" si="23"/>
        <v>267542.12243024079</v>
      </c>
      <c r="J76" s="260">
        <f t="shared" si="23"/>
        <v>267542.12243024079</v>
      </c>
      <c r="K76" s="260">
        <f t="shared" si="23"/>
        <v>267542.12243024079</v>
      </c>
      <c r="L76" s="260">
        <f>-L67</f>
        <v>267542.12243024079</v>
      </c>
      <c r="M76" s="260">
        <f>-M67</f>
        <v>267542.12243024079</v>
      </c>
      <c r="N76" s="260">
        <f t="shared" si="23"/>
        <v>267542.12243024079</v>
      </c>
      <c r="O76" s="260">
        <f t="shared" si="23"/>
        <v>267542.12243024079</v>
      </c>
      <c r="P76" s="260">
        <f t="shared" si="23"/>
        <v>267542.12243024079</v>
      </c>
      <c r="Q76" s="260">
        <f t="shared" si="23"/>
        <v>267542.12243024079</v>
      </c>
      <c r="R76" s="260">
        <f t="shared" si="23"/>
        <v>267542.12243024079</v>
      </c>
      <c r="S76" s="260">
        <f t="shared" si="23"/>
        <v>267542.12243024079</v>
      </c>
      <c r="T76" s="260">
        <f t="shared" si="23"/>
        <v>267542.12243024079</v>
      </c>
      <c r="U76" s="260">
        <f t="shared" si="23"/>
        <v>267542.12243024079</v>
      </c>
      <c r="V76" s="260">
        <f t="shared" si="23"/>
        <v>267542.12243024079</v>
      </c>
      <c r="W76" s="260">
        <f t="shared" si="23"/>
        <v>267542.12243024079</v>
      </c>
      <c r="X76" s="260">
        <f t="shared" si="23"/>
        <v>267542.12243024079</v>
      </c>
      <c r="Y76" s="260">
        <f t="shared" si="23"/>
        <v>267542.12243024079</v>
      </c>
      <c r="Z76" s="260">
        <f t="shared" si="23"/>
        <v>267542.12243024079</v>
      </c>
      <c r="AA76" s="260">
        <f t="shared" si="23"/>
        <v>267542.12243024079</v>
      </c>
      <c r="AB76" s="260">
        <f t="shared" si="23"/>
        <v>267542.12243024079</v>
      </c>
      <c r="AC76" s="260">
        <f t="shared" si="23"/>
        <v>267542.12243024079</v>
      </c>
      <c r="AD76" s="260">
        <f t="shared" si="23"/>
        <v>267542.12243024079</v>
      </c>
      <c r="AE76" s="260">
        <f t="shared" si="23"/>
        <v>267542.12243024079</v>
      </c>
      <c r="AF76" s="260">
        <f t="shared" si="23"/>
        <v>267542.12243024079</v>
      </c>
      <c r="AG76" s="260">
        <f t="shared" si="23"/>
        <v>267542.12243024079</v>
      </c>
      <c r="AH76" s="260">
        <f t="shared" si="23"/>
        <v>267542.12243024079</v>
      </c>
      <c r="AI76" s="260">
        <f t="shared" si="23"/>
        <v>267542.12243024079</v>
      </c>
      <c r="AJ76" s="260">
        <f t="shared" si="23"/>
        <v>267542.12243024079</v>
      </c>
      <c r="AK76" s="260">
        <f t="shared" si="23"/>
        <v>267542.12243024079</v>
      </c>
      <c r="AL76" s="260">
        <f t="shared" si="23"/>
        <v>267542.12243024079</v>
      </c>
      <c r="AM76" s="260">
        <f t="shared" si="23"/>
        <v>267542.12243024079</v>
      </c>
      <c r="AN76" s="260">
        <f t="shared" si="23"/>
        <v>267542.12243024079</v>
      </c>
      <c r="AO76" s="260">
        <f t="shared" si="23"/>
        <v>267542.12243024079</v>
      </c>
      <c r="AP76" s="260">
        <f>-AP67</f>
        <v>267542.12243024079</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-1203939.5509360835</v>
      </c>
      <c r="C79" s="260">
        <f>IF(((SUM($B$59:C59)+SUM($B$61:C64))+SUM($B$81:C81))&lt;0,((SUM($B$59:C59)+SUM($B$61:C64))+SUM($B$81:C81))*0.18-SUM($A$79:B79),IF(SUM($B$79:B79)&lt;0,0-SUM($B$79:B79),0))</f>
        <v>-14177.356781641254</v>
      </c>
      <c r="D79" s="260">
        <f>IF(((SUM($B$59:D59)+SUM($B$61:D64))+SUM($B$81:D81))&lt;0,((SUM($B$59:D59)+SUM($B$61:D64))+SUM($B$81:D81))*0.18-SUM($A$79:C79),IF(SUM($B$79:C79)&lt;0,0-SUM($B$79:C79),0))</f>
        <v>-14957.111404631287</v>
      </c>
      <c r="E79" s="260">
        <f>IF(((SUM($B$59:E59)+SUM($B$61:E64))+SUM($B$81:E81))&lt;0,((SUM($B$59:E59)+SUM($B$61:E64))+SUM($B$81:E81))*0.18-SUM($A$79:D79),IF(SUM($B$79:D79)&lt;0,0-SUM($B$79:D79),0))</f>
        <v>-15779.752531886101</v>
      </c>
      <c r="F79" s="260">
        <f>IF(((SUM($B$59:F59)+SUM($B$61:F64))+SUM($B$81:F81))&lt;0,((SUM($B$59:F59)+SUM($B$61:F64))+SUM($B$81:F81))*0.18-SUM($A$79:E79),IF(SUM($B$79:E79)&lt;0,0-SUM($B$79:E79),0))</f>
        <v>-16647.638921139995</v>
      </c>
      <c r="G79" s="260">
        <f>IF(((SUM($B$59:G59)+SUM($B$61:G64))+SUM($B$81:G81))&lt;0,((SUM($B$59:G59)+SUM($B$61:G64))+SUM($B$81:G81))*0.18-SUM($A$79:F79),IF(SUM($B$79:F79)&lt;0,0-SUM($B$79:F79),0))</f>
        <v>-17563.259061802411</v>
      </c>
      <c r="H79" s="260">
        <f>IF(((SUM($B$59:H59)+SUM($B$61:H64))+SUM($B$81:H81))&lt;0,((SUM($B$59:H59)+SUM($B$61:H64))+SUM($B$81:H81))*0.18-SUM($A$79:G79),IF(SUM($B$79:G79)&lt;0,0-SUM($B$79:G79),0))</f>
        <v>-18529.238310201559</v>
      </c>
      <c r="I79" s="260">
        <f>IF(((SUM($B$59:I59)+SUM($B$61:I64))+SUM($B$81:I81))&lt;0,((SUM($B$59:I59)+SUM($B$61:I64))+SUM($B$81:I81))*0.18-SUM($A$79:H79),IF(SUM($B$79:H79)&lt;0,0-SUM($B$79:H79),0))</f>
        <v>-19548.346417262685</v>
      </c>
      <c r="J79" s="260">
        <f>IF(((SUM($B$59:J59)+SUM($B$61:J64))+SUM($B$81:J81))&lt;0,((SUM($B$59:J59)+SUM($B$61:J64))+SUM($B$81:J81))*0.18-SUM($A$79:I79),IF(SUM($B$79:I79)&lt;0,0-SUM($B$79:I79),0))</f>
        <v>-20623.505470212316</v>
      </c>
      <c r="K79" s="260">
        <f>IF(((SUM($B$59:K59)+SUM($B$61:K64))+SUM($B$81:K81))&lt;0,((SUM($B$59:K59)+SUM($B$61:K64))+SUM($B$81:K81))*0.18-SUM($A$79:J79),IF(SUM($B$79:J79)&lt;0,0-SUM($B$79:J79),0))</f>
        <v>-21757.798271073727</v>
      </c>
      <c r="L79" s="260">
        <f>IF(((SUM($B$59:L59)+SUM($B$61:L64))+SUM($B$81:L81))&lt;0,((SUM($B$59:L59)+SUM($B$61:L64))+SUM($B$81:L81))*0.18-SUM($A$79:K79),IF(SUM($B$79:K79)&lt;0,0-SUM($B$79:K79),0))</f>
        <v>-22954.477175982902</v>
      </c>
      <c r="M79" s="260">
        <f>IF(((SUM($B$59:M59)+SUM($B$61:M64))+SUM($B$81:M81))&lt;0,((SUM($B$59:M59)+SUM($B$61:M64))+SUM($B$81:M81))*0.18-SUM($A$79:L79),IF(SUM($B$79:L79)&lt;0,0-SUM($B$79:L79),0))</f>
        <v>-24216.973420662107</v>
      </c>
      <c r="N79" s="260">
        <f>IF(((SUM($B$59:N59)+SUM($B$61:N64))+SUM($B$81:N81))&lt;0,((SUM($B$59:N59)+SUM($B$61:N64))+SUM($B$81:N81))*0.18-SUM($A$79:M79),IF(SUM($B$79:M79)&lt;0,0-SUM($B$79:M79),0))</f>
        <v>-25548.906958798412</v>
      </c>
      <c r="O79" s="260">
        <f>IF(((SUM($B$59:O59)+SUM($B$61:O64))+SUM($B$81:O81))&lt;0,((SUM($B$59:O59)+SUM($B$61:O64))+SUM($B$81:O81))*0.18-SUM($A$79:N79),IF(SUM($B$79:N79)&lt;0,0-SUM($B$79:N79),0))</f>
        <v>-26954.096841532271</v>
      </c>
      <c r="P79" s="260">
        <f>IF(((SUM($B$59:P59)+SUM($B$61:P64))+SUM($B$81:P81))&lt;0,((SUM($B$59:P59)+SUM($B$61:P64))+SUM($B$81:P81))*0.18-SUM($A$79:O79),IF(SUM($B$79:O79)&lt;0,0-SUM($B$79:O79),0))</f>
        <v>-28436.572167816572</v>
      </c>
      <c r="Q79" s="260">
        <f>IF(((SUM($B$59:Q59)+SUM($B$61:Q64))+SUM($B$81:Q81))&lt;0,((SUM($B$59:Q59)+SUM($B$61:Q64))+SUM($B$81:Q81))*0.18-SUM($A$79:P79),IF(SUM($B$79:P79)&lt;0,0-SUM($B$79:P79),0))</f>
        <v>-30000.583637046628</v>
      </c>
      <c r="R79" s="260">
        <f>IF(((SUM($B$59:R59)+SUM($B$61:R64))+SUM($B$81:R81))&lt;0,((SUM($B$59:R59)+SUM($B$61:R64))+SUM($B$81:R81))*0.18-SUM($A$79:Q79),IF(SUM($B$79:Q79)&lt;0,0-SUM($B$79:Q79),0))</f>
        <v>-31650.615737083834</v>
      </c>
      <c r="S79" s="260">
        <f>IF(((SUM($B$59:S59)+SUM($B$61:S64))+SUM($B$81:S81))&lt;0,((SUM($B$59:S59)+SUM($B$61:S64))+SUM($B$81:S81))*0.18-SUM($A$79:R79),IF(SUM($B$79:R79)&lt;0,0-SUM($B$79:R79),0))</f>
        <v>-33391.399602623656</v>
      </c>
      <c r="T79" s="260">
        <f>IF(((SUM($B$59:T59)+SUM($B$61:T64))+SUM($B$81:T81))&lt;0,((SUM($B$59:T59)+SUM($B$61:T64))+SUM($B$81:T81))*0.18-SUM($A$79:S79),IF(SUM($B$79:S79)&lt;0,0-SUM($B$79:S79),0))</f>
        <v>-35227.926580767846</v>
      </c>
      <c r="U79" s="260">
        <f>IF(((SUM($B$59:U59)+SUM($B$61:U64))+SUM($B$81:U81))&lt;0,((SUM($B$59:U59)+SUM($B$61:U64))+SUM($B$81:U81))*0.18-SUM($A$79:T79),IF(SUM($B$79:T79)&lt;0,0-SUM($B$79:T79),0))</f>
        <v>-37165.46254271036</v>
      </c>
      <c r="V79" s="260">
        <f>IF(((SUM($B$59:V59)+SUM($B$61:V64))+SUM($B$81:V81))&lt;0,((SUM($B$59:V59)+SUM($B$61:V64))+SUM($B$81:V81))*0.18-SUM($A$79:U79),IF(SUM($B$79:U79)&lt;0,0-SUM($B$79:U79),0))</f>
        <v>-39209.562982559437</v>
      </c>
      <c r="W79" s="260">
        <f>IF(((SUM($B$59:W59)+SUM($B$61:W64))+SUM($B$81:W81))&lt;0,((SUM($B$59:W59)+SUM($B$61:W64))+SUM($B$81:W81))*0.18-SUM($A$79:V79),IF(SUM($B$79:V79)&lt;0,0-SUM($B$79:V79),0))</f>
        <v>-41366.088946599979</v>
      </c>
      <c r="X79" s="260">
        <f>IF(((SUM($B$59:X59)+SUM($B$61:X64))+SUM($B$81:X81))&lt;0,((SUM($B$59:X59)+SUM($B$61:X64))+SUM($B$81:X81))*0.18-SUM($A$79:W79),IF(SUM($B$79:W79)&lt;0,0-SUM($B$79:W79),0))</f>
        <v>-43641.223838662961</v>
      </c>
      <c r="Y79" s="260">
        <f>IF(((SUM($B$59:Y59)+SUM($B$61:Y64))+SUM($B$81:Y81))&lt;0,((SUM($B$59:Y59)+SUM($B$61:Y64))+SUM($B$81:Y81))*0.18-SUM($A$79:X79),IF(SUM($B$79:X79)&lt;0,0-SUM($B$79:X79),0))</f>
        <v>-46041.491149789654</v>
      </c>
      <c r="Z79" s="260">
        <f>IF(((SUM($B$59:Z59)+SUM($B$61:Z64))+SUM($B$81:Z81))&lt;0,((SUM($B$59:Z59)+SUM($B$61:Z64))+SUM($B$81:Z81))*0.18-SUM($A$79:Y79),IF(SUM($B$79:Y79)&lt;0,0-SUM($B$79:Y79),0))</f>
        <v>-48573.773163027829</v>
      </c>
      <c r="AA79" s="260">
        <f>IF(((SUM($B$59:AA59)+SUM($B$61:AA64))+SUM($B$81:AA81))&lt;0,((SUM($B$59:AA59)+SUM($B$61:AA64))+SUM($B$81:AA81))*0.18-SUM($A$79:Z79),IF(SUM($B$79:Z79)&lt;0,0-SUM($B$79:Z79),0))</f>
        <v>-51245.33068699413</v>
      </c>
      <c r="AB79" s="260">
        <f>IF(((SUM($B$59:AB59)+SUM($B$61:AB64))+SUM($B$81:AB81))&lt;0,((SUM($B$59:AB59)+SUM($B$61:AB64))+SUM($B$81:AB81))*0.18-SUM($A$79:AA79),IF(SUM($B$79:AA79)&lt;0,0-SUM($B$79:AA79),0))</f>
        <v>-54063.823874779278</v>
      </c>
      <c r="AC79" s="260">
        <f>IF(((SUM($B$59:AC59)+SUM($B$61:AC64))+SUM($B$81:AC81))&lt;0,((SUM($B$59:AC59)+SUM($B$61:AC64))+SUM($B$81:AC81))*0.18-SUM($A$79:AB79),IF(SUM($B$79:AB79)&lt;0,0-SUM($B$79:AB79),0))</f>
        <v>-57037.334187892033</v>
      </c>
      <c r="AD79" s="260">
        <f>IF(((SUM($B$59:AD59)+SUM($B$61:AD64))+SUM($B$81:AD81))&lt;0,((SUM($B$59:AD59)+SUM($B$61:AD64))+SUM($B$81:AD81))*0.18-SUM($A$79:AC79),IF(SUM($B$79:AC79)&lt;0,0-SUM($B$79:AC79),0))</f>
        <v>-60174.387568225851</v>
      </c>
      <c r="AE79" s="260">
        <f>IF(((SUM($B$59:AE59)+SUM($B$61:AE64))+SUM($B$81:AE81))&lt;0,((SUM($B$59:AE59)+SUM($B$61:AE64))+SUM($B$81:AE81))*0.18-SUM($A$79:AD79),IF(SUM($B$79:AD79)&lt;0,0-SUM($B$79:AD79),0))</f>
        <v>-63483.978884478565</v>
      </c>
      <c r="AF79" s="260">
        <f>IF(((SUM($B$59:AF59)+SUM($B$61:AF64))+SUM($B$81:AF81))&lt;0,((SUM($B$59:AF59)+SUM($B$61:AF64))+SUM($B$81:AF81))*0.18-SUM($A$79:AE79),IF(SUM($B$79:AE79)&lt;0,0-SUM($B$79:AE79),0))</f>
        <v>-66975.597723125014</v>
      </c>
      <c r="AG79" s="260">
        <f>IF(((SUM($B$59:AG59)+SUM($B$61:AG64))+SUM($B$81:AG81))&lt;0,((SUM($B$59:AG59)+SUM($B$61:AG64))+SUM($B$81:AG81))*0.18-SUM($A$79:AF79),IF(SUM($B$79:AF79)&lt;0,0-SUM($B$79:AF79),0))</f>
        <v>-70659.255597896408</v>
      </c>
      <c r="AH79" s="260">
        <f>IF(((SUM($B$59:AH59)+SUM($B$61:AH64))+SUM($B$81:AH81))&lt;0,((SUM($B$59:AH59)+SUM($B$61:AH64))+SUM($B$81:AH81))*0.18-SUM($A$79:AG79),IF(SUM($B$79:AG79)&lt;0,0-SUM($B$79:AG79),0))</f>
        <v>-74545.514655780979</v>
      </c>
      <c r="AI79" s="260">
        <f>IF(((SUM($B$59:AI59)+SUM($B$61:AI64))+SUM($B$81:AI81))&lt;0,((SUM($B$59:AI59)+SUM($B$61:AI64))+SUM($B$81:AI81))*0.18-SUM($A$79:AH79),IF(SUM($B$79:AH79)&lt;0,0-SUM($B$79:AH79),0))</f>
        <v>-78645.517961848527</v>
      </c>
      <c r="AJ79" s="260">
        <f>IF(((SUM($B$59:AJ59)+SUM($B$61:AJ64))+SUM($B$81:AJ81))&lt;0,((SUM($B$59:AJ59)+SUM($B$61:AJ64))+SUM($B$81:AJ81))*0.18-SUM($A$79:AI79),IF(SUM($B$79:AI79)&lt;0,0-SUM($B$79:AI79),0))</f>
        <v>-82971.021449751221</v>
      </c>
      <c r="AK79" s="260">
        <f>IF(((SUM($B$59:AK59)+SUM($B$61:AK64))+SUM($B$81:AK81))&lt;0,((SUM($B$59:AK59)+SUM($B$61:AK64))+SUM($B$81:AK81))*0.18-SUM($A$79:AJ79),IF(SUM($B$79:AJ79)&lt;0,0-SUM($B$79:AJ79),0))</f>
        <v>-87534.427629486658</v>
      </c>
      <c r="AL79" s="260">
        <f>IF(((SUM($B$59:AL59)+SUM($B$61:AL64))+SUM($B$81:AL81))&lt;0,((SUM($B$59:AL59)+SUM($B$61:AL64))+SUM($B$81:AL81))*0.18-SUM($A$79:AK79),IF(SUM($B$79:AK79)&lt;0,0-SUM($B$79:AK79),0))</f>
        <v>-92348.821149108466</v>
      </c>
      <c r="AM79" s="260">
        <f>IF(((SUM($B$59:AM59)+SUM($B$61:AM64))+SUM($B$81:AM81))&lt;0,((SUM($B$59:AM59)+SUM($B$61:AM64))+SUM($B$81:AM81))*0.18-SUM($A$79:AL79),IF(SUM($B$79:AL79)&lt;0,0-SUM($B$79:AL79),0))</f>
        <v>-97428.006312309764</v>
      </c>
      <c r="AN79" s="260">
        <f>IF(((SUM($B$59:AN59)+SUM($B$61:AN64))+SUM($B$81:AN81))&lt;0,((SUM($B$59:AN59)+SUM($B$61:AN64))+SUM($B$81:AN81))*0.18-SUM($A$79:AM79),IF(SUM($B$79:AM79)&lt;0,0-SUM($B$79:AM79),0))</f>
        <v>-102786.54665948637</v>
      </c>
      <c r="AO79" s="260">
        <f>IF(((SUM($B$59:AO59)+SUM($B$61:AO64))+SUM($B$81:AO81))&lt;0,((SUM($B$59:AO59)+SUM($B$61:AO64))+SUM($B$81:AO81))*0.18-SUM($A$79:AN79),IF(SUM($B$79:AN79)&lt;0,0-SUM($B$79:AN79),0))</f>
        <v>-108439.80672575813</v>
      </c>
      <c r="AP79" s="260">
        <f>IF(((SUM($B$59:AP59)+SUM($B$61:AP64))+SUM($B$81:AP81))&lt;0,((SUM($B$59:AP59)+SUM($B$61:AP64))+SUM($B$81:AP81))*0.18-SUM($A$79:AO79),IF(SUM($B$79:AO79)&lt;0,0-SUM($B$79:AO79),0))</f>
        <v>-114403.99609567504</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-6688553.0607560202</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-6688553.0607560202</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-7892492.6116921036</v>
      </c>
      <c r="C83" s="267">
        <f t="shared" ref="C83:V83" si="27">SUM(C75:C82)</f>
        <v>-92940.450012980786</v>
      </c>
      <c r="D83" s="267">
        <f t="shared" si="27"/>
        <v>-98052.174763694464</v>
      </c>
      <c r="E83" s="267">
        <f t="shared" si="27"/>
        <v>-103445.04437569773</v>
      </c>
      <c r="F83" s="267">
        <f t="shared" si="27"/>
        <v>-109134.52181636129</v>
      </c>
      <c r="G83" s="267">
        <f t="shared" si="27"/>
        <v>-115136.92051626084</v>
      </c>
      <c r="H83" s="267">
        <f t="shared" si="27"/>
        <v>-121469.45114465524</v>
      </c>
      <c r="I83" s="267">
        <f t="shared" si="27"/>
        <v>-128150.27095761133</v>
      </c>
      <c r="J83" s="267">
        <f t="shared" si="27"/>
        <v>-135198.5358602801</v>
      </c>
      <c r="K83" s="267">
        <f t="shared" si="27"/>
        <v>-142634.45533259521</v>
      </c>
      <c r="L83" s="267">
        <f t="shared" si="27"/>
        <v>-150479.35037588811</v>
      </c>
      <c r="M83" s="267">
        <f t="shared" si="27"/>
        <v>-158755.71464656206</v>
      </c>
      <c r="N83" s="267">
        <f t="shared" si="27"/>
        <v>-167487.27895212284</v>
      </c>
      <c r="O83" s="267">
        <f t="shared" si="27"/>
        <v>-176699.07929448952</v>
      </c>
      <c r="P83" s="267">
        <f t="shared" si="27"/>
        <v>-186417.52865568647</v>
      </c>
      <c r="Q83" s="267">
        <f t="shared" si="27"/>
        <v>-196670.49273174937</v>
      </c>
      <c r="R83" s="267">
        <f t="shared" si="27"/>
        <v>-207487.36983199522</v>
      </c>
      <c r="S83" s="267">
        <f t="shared" si="27"/>
        <v>-218899.17517275515</v>
      </c>
      <c r="T83" s="267">
        <f t="shared" si="27"/>
        <v>-230938.62980725657</v>
      </c>
      <c r="U83" s="267">
        <f t="shared" si="27"/>
        <v>-243640.25444665592</v>
      </c>
      <c r="V83" s="267">
        <f t="shared" si="27"/>
        <v>-257040.46844122204</v>
      </c>
      <c r="W83" s="267">
        <f>SUM(W75:W82)</f>
        <v>-271177.69420548895</v>
      </c>
      <c r="X83" s="267">
        <f>SUM(X75:X82)</f>
        <v>-286092.46738679084</v>
      </c>
      <c r="Y83" s="267">
        <f>SUM(Y75:Y82)</f>
        <v>-301827.55309306452</v>
      </c>
      <c r="Z83" s="267">
        <f>SUM(Z75:Z82)</f>
        <v>-318428.06851318286</v>
      </c>
      <c r="AA83" s="267">
        <f t="shared" ref="AA83:AP83" si="28">SUM(AA75:AA82)</f>
        <v>-335941.61228140764</v>
      </c>
      <c r="AB83" s="267">
        <f t="shared" si="28"/>
        <v>-354418.4009568856</v>
      </c>
      <c r="AC83" s="267">
        <f t="shared" si="28"/>
        <v>-373911.41300951404</v>
      </c>
      <c r="AD83" s="267">
        <f t="shared" si="28"/>
        <v>-394476.54072503705</v>
      </c>
      <c r="AE83" s="267">
        <f t="shared" si="28"/>
        <v>-416172.75046491442</v>
      </c>
      <c r="AF83" s="267">
        <f t="shared" si="28"/>
        <v>-439062.25174048479</v>
      </c>
      <c r="AG83" s="267">
        <f t="shared" si="28"/>
        <v>-463210.67558621097</v>
      </c>
      <c r="AH83" s="267">
        <f t="shared" si="28"/>
        <v>-488687.26274345285</v>
      </c>
      <c r="AI83" s="267">
        <f t="shared" si="28"/>
        <v>-515565.06219434232</v>
      </c>
      <c r="AJ83" s="267">
        <f t="shared" si="28"/>
        <v>-543921.14061503205</v>
      </c>
      <c r="AK83" s="267">
        <f t="shared" si="28"/>
        <v>-573836.80334885791</v>
      </c>
      <c r="AL83" s="267">
        <f t="shared" si="28"/>
        <v>-605397.82753304509</v>
      </c>
      <c r="AM83" s="267">
        <f t="shared" si="28"/>
        <v>-638694.70804736298</v>
      </c>
      <c r="AN83" s="267">
        <f t="shared" si="28"/>
        <v>-673822.91698996746</v>
      </c>
      <c r="AO83" s="267">
        <f t="shared" si="28"/>
        <v>-710883.17742441571</v>
      </c>
      <c r="AP83" s="267">
        <f t="shared" si="28"/>
        <v>-749981.75218275888</v>
      </c>
    </row>
    <row r="84" spans="1:45" ht="14.25" x14ac:dyDescent="0.2">
      <c r="A84" s="269" t="s">
        <v>317</v>
      </c>
      <c r="B84" s="267">
        <f>SUM($B$83:B83)</f>
        <v>-7892492.6116921036</v>
      </c>
      <c r="C84" s="267">
        <f>SUM($B$83:C83)</f>
        <v>-7985433.0617050845</v>
      </c>
      <c r="D84" s="267">
        <f>SUM($B$83:D83)</f>
        <v>-8083485.2364687789</v>
      </c>
      <c r="E84" s="267">
        <f>SUM($B$83:E83)</f>
        <v>-8186930.280844477</v>
      </c>
      <c r="F84" s="267">
        <f>SUM($B$83:F83)</f>
        <v>-8296064.8026608387</v>
      </c>
      <c r="G84" s="267">
        <f>SUM($B$83:G83)</f>
        <v>-8411201.7231770996</v>
      </c>
      <c r="H84" s="267">
        <f>SUM($B$83:H83)</f>
        <v>-8532671.1743217558</v>
      </c>
      <c r="I84" s="267">
        <f>SUM($B$83:I83)</f>
        <v>-8660821.4452793673</v>
      </c>
      <c r="J84" s="267">
        <f>SUM($B$83:J83)</f>
        <v>-8796019.9811396468</v>
      </c>
      <c r="K84" s="267">
        <f>SUM($B$83:K83)</f>
        <v>-8938654.4364722427</v>
      </c>
      <c r="L84" s="267">
        <f>SUM($B$83:L83)</f>
        <v>-9089133.7868481316</v>
      </c>
      <c r="M84" s="267">
        <f>SUM($B$83:M83)</f>
        <v>-9247889.5014946945</v>
      </c>
      <c r="N84" s="267">
        <f>SUM($B$83:N83)</f>
        <v>-9415376.7804468181</v>
      </c>
      <c r="O84" s="267">
        <f>SUM($B$83:O83)</f>
        <v>-9592075.8597413078</v>
      </c>
      <c r="P84" s="267">
        <f>SUM($B$83:P83)</f>
        <v>-9778493.3883969951</v>
      </c>
      <c r="Q84" s="267">
        <f>SUM($B$83:Q83)</f>
        <v>-9975163.8811287452</v>
      </c>
      <c r="R84" s="267">
        <f>SUM($B$83:R83)</f>
        <v>-10182651.250960741</v>
      </c>
      <c r="S84" s="267">
        <f>SUM($B$83:S83)</f>
        <v>-10401550.426133497</v>
      </c>
      <c r="T84" s="267">
        <f>SUM($B$83:T83)</f>
        <v>-10632489.055940753</v>
      </c>
      <c r="U84" s="267">
        <f>SUM($B$83:U83)</f>
        <v>-10876129.310387408</v>
      </c>
      <c r="V84" s="267">
        <f>SUM($B$83:V83)</f>
        <v>-11133169.77882863</v>
      </c>
      <c r="W84" s="267">
        <f>SUM($B$83:W83)</f>
        <v>-11404347.473034119</v>
      </c>
      <c r="X84" s="267">
        <f>SUM($B$83:X83)</f>
        <v>-11690439.940420911</v>
      </c>
      <c r="Y84" s="267">
        <f>SUM($B$83:Y83)</f>
        <v>-11992267.493513975</v>
      </c>
      <c r="Z84" s="267">
        <f>SUM($B$83:Z83)</f>
        <v>-12310695.562027158</v>
      </c>
      <c r="AA84" s="267">
        <f>SUM($B$83:AA83)</f>
        <v>-12646637.174308566</v>
      </c>
      <c r="AB84" s="267">
        <f>SUM($B$83:AB83)</f>
        <v>-13001055.575265452</v>
      </c>
      <c r="AC84" s="267">
        <f>SUM($B$83:AC83)</f>
        <v>-13374966.988274965</v>
      </c>
      <c r="AD84" s="267">
        <f>SUM($B$83:AD83)</f>
        <v>-13769443.529000003</v>
      </c>
      <c r="AE84" s="267">
        <f>SUM($B$83:AE83)</f>
        <v>-14185616.279464917</v>
      </c>
      <c r="AF84" s="267">
        <f>SUM($B$83:AF83)</f>
        <v>-14624678.531205403</v>
      </c>
      <c r="AG84" s="267">
        <f>SUM($B$83:AG83)</f>
        <v>-15087889.206791613</v>
      </c>
      <c r="AH84" s="267">
        <f>SUM($B$83:AH83)</f>
        <v>-15576576.469535066</v>
      </c>
      <c r="AI84" s="267">
        <f>SUM($B$83:AI83)</f>
        <v>-16092141.531729408</v>
      </c>
      <c r="AJ84" s="267">
        <f>SUM($B$83:AJ83)</f>
        <v>-16636062.672344439</v>
      </c>
      <c r="AK84" s="267">
        <f>SUM($B$83:AK83)</f>
        <v>-17209899.475693297</v>
      </c>
      <c r="AL84" s="267">
        <f>SUM($B$83:AL83)</f>
        <v>-17815297.303226341</v>
      </c>
      <c r="AM84" s="267">
        <f>SUM($B$83:AM83)</f>
        <v>-18453992.011273704</v>
      </c>
      <c r="AN84" s="267">
        <f>SUM($B$83:AN83)</f>
        <v>-19127814.928263672</v>
      </c>
      <c r="AO84" s="267">
        <f>SUM($B$83:AO83)</f>
        <v>-19838698.105688088</v>
      </c>
      <c r="AP84" s="267">
        <f>SUM($B$83:AP83)</f>
        <v>-20588679.857870847</v>
      </c>
    </row>
    <row r="85" spans="1:45" x14ac:dyDescent="0.2">
      <c r="A85" s="268" t="s">
        <v>590</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-4951611.5436782418</v>
      </c>
      <c r="C86" s="267">
        <f>C83*C85</f>
        <v>-48389.385475766205</v>
      </c>
      <c r="D86" s="267">
        <f t="shared" ref="D86:AO86" si="30">D83*D85</f>
        <v>-42365.810520276515</v>
      </c>
      <c r="E86" s="267">
        <f t="shared" si="30"/>
        <v>-37092.058173354155</v>
      </c>
      <c r="F86" s="267">
        <f t="shared" si="30"/>
        <v>-32474.789521069451</v>
      </c>
      <c r="G86" s="267">
        <f t="shared" si="30"/>
        <v>-28432.284601434178</v>
      </c>
      <c r="H86" s="267">
        <f t="shared" si="30"/>
        <v>-24892.996061836566</v>
      </c>
      <c r="I86" s="267">
        <f t="shared" si="30"/>
        <v>-21794.282859118332</v>
      </c>
      <c r="J86" s="267">
        <f t="shared" si="30"/>
        <v>-19081.301590348434</v>
      </c>
      <c r="K86" s="267">
        <f t="shared" si="30"/>
        <v>-16706.035832213736</v>
      </c>
      <c r="L86" s="267">
        <f t="shared" si="30"/>
        <v>-14626.44630953154</v>
      </c>
      <c r="M86" s="267">
        <f t="shared" si="30"/>
        <v>-12805.726851913521</v>
      </c>
      <c r="N86" s="267">
        <f t="shared" si="30"/>
        <v>-11211.652969932573</v>
      </c>
      <c r="O86" s="267">
        <f t="shared" si="30"/>
        <v>-9816.011521393244</v>
      </c>
      <c r="P86" s="267">
        <f t="shared" si="30"/>
        <v>-8594.1013735019696</v>
      </c>
      <c r="Q86" s="267">
        <f t="shared" si="30"/>
        <v>-7524.2962232735117</v>
      </c>
      <c r="R86" s="267">
        <f t="shared" si="30"/>
        <v>-6587.6618386336431</v>
      </c>
      <c r="S86" s="267">
        <f t="shared" si="30"/>
        <v>-5767.6209458576768</v>
      </c>
      <c r="T86" s="267">
        <f t="shared" si="30"/>
        <v>-5049.6598322654318</v>
      </c>
      <c r="U86" s="267">
        <f t="shared" si="30"/>
        <v>-4421.0714714025207</v>
      </c>
      <c r="V86" s="267">
        <f t="shared" si="30"/>
        <v>-3870.7306243399667</v>
      </c>
      <c r="W86" s="267">
        <f t="shared" si="30"/>
        <v>-3388.896936662788</v>
      </c>
      <c r="X86" s="267">
        <f t="shared" si="30"/>
        <v>-2967.0425462068388</v>
      </c>
      <c r="Y86" s="267">
        <f t="shared" si="30"/>
        <v>-2597.7011504134575</v>
      </c>
      <c r="Z86" s="267">
        <f t="shared" si="30"/>
        <v>-2274.3358619802452</v>
      </c>
      <c r="AA86" s="267">
        <f t="shared" si="30"/>
        <v>-1991.2235140158975</v>
      </c>
      <c r="AB86" s="267">
        <f t="shared" si="30"/>
        <v>-1743.3533670429665</v>
      </c>
      <c r="AC86" s="267">
        <f t="shared" si="30"/>
        <v>-1526.3384250874094</v>
      </c>
      <c r="AD86" s="267">
        <f t="shared" si="30"/>
        <v>-1336.3377912591</v>
      </c>
      <c r="AE86" s="267">
        <f t="shared" si="30"/>
        <v>-1169.9886886127397</v>
      </c>
      <c r="AF86" s="267">
        <f t="shared" si="30"/>
        <v>-1024.346943142275</v>
      </c>
      <c r="AG86" s="267">
        <f t="shared" si="30"/>
        <v>-896.83487553120233</v>
      </c>
      <c r="AH86" s="267">
        <f t="shared" si="30"/>
        <v>-785.19567940698664</v>
      </c>
      <c r="AI86" s="267">
        <f t="shared" si="30"/>
        <v>-687.45347865092947</v>
      </c>
      <c r="AJ86" s="267">
        <f t="shared" si="30"/>
        <v>-601.87835682716332</v>
      </c>
      <c r="AK86" s="267">
        <f t="shared" si="30"/>
        <v>-526.95573979473545</v>
      </c>
      <c r="AL86" s="267">
        <f t="shared" si="30"/>
        <v>-461.35958961281813</v>
      </c>
      <c r="AM86" s="267">
        <f t="shared" si="30"/>
        <v>-403.92893530416876</v>
      </c>
      <c r="AN86" s="267">
        <f t="shared" si="30"/>
        <v>-353.64732510033002</v>
      </c>
      <c r="AO86" s="267">
        <f t="shared" si="30"/>
        <v>-309.62483649862912</v>
      </c>
      <c r="AP86" s="267">
        <f>AP83*AP85</f>
        <v>-271.08232573116504</v>
      </c>
    </row>
    <row r="87" spans="1:45" ht="14.25" x14ac:dyDescent="0.2">
      <c r="A87" s="266" t="s">
        <v>315</v>
      </c>
      <c r="B87" s="267">
        <f>SUM($B$86:B86)</f>
        <v>-4951611.5436782418</v>
      </c>
      <c r="C87" s="267">
        <f>SUM($B$86:C86)</f>
        <v>-5000000.9291540077</v>
      </c>
      <c r="D87" s="267">
        <f>SUM($B$86:D86)</f>
        <v>-5042366.7396742841</v>
      </c>
      <c r="E87" s="267">
        <f>SUM($B$86:E86)</f>
        <v>-5079458.7978476379</v>
      </c>
      <c r="F87" s="267">
        <f>SUM($B$86:F86)</f>
        <v>-5111933.5873687072</v>
      </c>
      <c r="G87" s="267">
        <f>SUM($B$86:G86)</f>
        <v>-5140365.8719701413</v>
      </c>
      <c r="H87" s="267">
        <f>SUM($B$86:H86)</f>
        <v>-5165258.8680319777</v>
      </c>
      <c r="I87" s="267">
        <f>SUM($B$86:I86)</f>
        <v>-5187053.1508910963</v>
      </c>
      <c r="J87" s="267">
        <f>SUM($B$86:J86)</f>
        <v>-5206134.4524814449</v>
      </c>
      <c r="K87" s="267">
        <f>SUM($B$86:K86)</f>
        <v>-5222840.4883136591</v>
      </c>
      <c r="L87" s="267">
        <f>SUM($B$86:L86)</f>
        <v>-5237466.9346231902</v>
      </c>
      <c r="M87" s="267">
        <f>SUM($B$86:M86)</f>
        <v>-5250272.6614751033</v>
      </c>
      <c r="N87" s="267">
        <f>SUM($B$86:N86)</f>
        <v>-5261484.3144450355</v>
      </c>
      <c r="O87" s="267">
        <f>SUM($B$86:O86)</f>
        <v>-5271300.325966429</v>
      </c>
      <c r="P87" s="267">
        <f>SUM($B$86:P86)</f>
        <v>-5279894.427339931</v>
      </c>
      <c r="Q87" s="267">
        <f>SUM($B$86:Q86)</f>
        <v>-5287418.7235632045</v>
      </c>
      <c r="R87" s="267">
        <f>SUM($B$86:R86)</f>
        <v>-5294006.3854018385</v>
      </c>
      <c r="S87" s="267">
        <f>SUM($B$86:S86)</f>
        <v>-5299774.0063476963</v>
      </c>
      <c r="T87" s="267">
        <f>SUM($B$86:T86)</f>
        <v>-5304823.6661799615</v>
      </c>
      <c r="U87" s="267">
        <f>SUM($B$86:U86)</f>
        <v>-5309244.7376513639</v>
      </c>
      <c r="V87" s="267">
        <f>SUM($B$86:V86)</f>
        <v>-5313115.4682757035</v>
      </c>
      <c r="W87" s="267">
        <f>SUM($B$86:W86)</f>
        <v>-5316504.365212366</v>
      </c>
      <c r="X87" s="267">
        <f>SUM($B$86:X86)</f>
        <v>-5319471.4077585731</v>
      </c>
      <c r="Y87" s="267">
        <f>SUM($B$86:Y86)</f>
        <v>-5322069.1089089867</v>
      </c>
      <c r="Z87" s="267">
        <f>SUM($B$86:Z86)</f>
        <v>-5324343.4447709667</v>
      </c>
      <c r="AA87" s="267">
        <f>SUM($B$86:AA86)</f>
        <v>-5326334.6682849824</v>
      </c>
      <c r="AB87" s="267">
        <f>SUM($B$86:AB86)</f>
        <v>-5328078.0216520252</v>
      </c>
      <c r="AC87" s="267">
        <f>SUM($B$86:AC86)</f>
        <v>-5329604.3600771129</v>
      </c>
      <c r="AD87" s="267">
        <f>SUM($B$86:AD86)</f>
        <v>-5330940.6978683723</v>
      </c>
      <c r="AE87" s="267">
        <f>SUM($B$86:AE86)</f>
        <v>-5332110.6865569847</v>
      </c>
      <c r="AF87" s="267">
        <f>SUM($B$86:AF86)</f>
        <v>-5333135.0335001266</v>
      </c>
      <c r="AG87" s="267">
        <f>SUM($B$86:AG86)</f>
        <v>-5334031.8683756581</v>
      </c>
      <c r="AH87" s="267">
        <f>SUM($B$86:AH86)</f>
        <v>-5334817.0640550647</v>
      </c>
      <c r="AI87" s="267">
        <f>SUM($B$86:AI86)</f>
        <v>-5335504.5175337158</v>
      </c>
      <c r="AJ87" s="267">
        <f>SUM($B$86:AJ86)</f>
        <v>-5336106.3958905432</v>
      </c>
      <c r="AK87" s="267">
        <f>SUM($B$86:AK86)</f>
        <v>-5336633.3516303375</v>
      </c>
      <c r="AL87" s="267">
        <f>SUM($B$86:AL86)</f>
        <v>-5337094.7112199506</v>
      </c>
      <c r="AM87" s="267">
        <f>SUM($B$86:AM86)</f>
        <v>-5337498.6401552549</v>
      </c>
      <c r="AN87" s="267">
        <f>SUM($B$86:AN86)</f>
        <v>-5337852.2874803552</v>
      </c>
      <c r="AO87" s="267">
        <f>SUM($B$86:AO86)</f>
        <v>-5338161.9123168541</v>
      </c>
      <c r="AP87" s="267">
        <f>SUM($B$86:AP86)</f>
        <v>-5338432.9946425855</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7" t="s">
        <v>591</v>
      </c>
      <c r="B97" s="417"/>
      <c r="C97" s="417"/>
      <c r="D97" s="417"/>
      <c r="E97" s="417"/>
      <c r="F97" s="417"/>
      <c r="G97" s="417"/>
      <c r="H97" s="417"/>
      <c r="I97" s="417"/>
      <c r="J97" s="417"/>
      <c r="K97" s="417"/>
      <c r="L97" s="417"/>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-4196280.9692188492</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-4196280.9692188492</v>
      </c>
      <c r="AR99" s="290"/>
      <c r="AS99" s="290"/>
    </row>
    <row r="100" spans="1:71" s="294" customFormat="1" hidden="1" x14ac:dyDescent="0.2">
      <c r="A100" s="292">
        <f>AQ99</f>
        <v>-4196280.9692188492</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-5338432.9946425855</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-0.27218197108387415</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-5.2374669346231908</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5" t="s">
        <v>605</v>
      </c>
      <c r="C116" s="406"/>
      <c r="D116" s="405" t="s">
        <v>606</v>
      </c>
      <c r="E116" s="406"/>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6.6885530607560204</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6688553.0607560202</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4" t="str">
        <f>'1. паспорт местоположение'!A12:C12</f>
        <v>F_596-9</v>
      </c>
      <c r="B12" s="364"/>
      <c r="C12" s="364"/>
      <c r="D12" s="364"/>
      <c r="E12" s="364"/>
      <c r="F12" s="364"/>
      <c r="G12" s="364"/>
      <c r="H12" s="364"/>
      <c r="I12" s="364"/>
      <c r="J12" s="364"/>
      <c r="K12" s="364"/>
      <c r="L12" s="364"/>
    </row>
    <row r="13" spans="1:44" x14ac:dyDescent="0.25">
      <c r="A13" s="358" t="s">
        <v>8</v>
      </c>
      <c r="B13" s="358"/>
      <c r="C13" s="358"/>
      <c r="D13" s="358"/>
      <c r="E13" s="358"/>
      <c r="F13" s="358"/>
      <c r="G13" s="358"/>
      <c r="H13" s="358"/>
      <c r="I13" s="358"/>
      <c r="J13" s="358"/>
      <c r="K13" s="358"/>
      <c r="L13" s="358"/>
    </row>
    <row r="14" spans="1:44" ht="18.75" x14ac:dyDescent="0.25">
      <c r="A14" s="368"/>
      <c r="B14" s="368"/>
      <c r="C14" s="368"/>
      <c r="D14" s="368"/>
      <c r="E14" s="368"/>
      <c r="F14" s="368"/>
      <c r="G14" s="368"/>
      <c r="H14" s="368"/>
      <c r="I14" s="368"/>
      <c r="J14" s="368"/>
      <c r="K14" s="368"/>
      <c r="L14" s="368"/>
    </row>
    <row r="15" spans="1:44" x14ac:dyDescent="0.25">
      <c r="A15" s="364" t="str">
        <f>'1. паспорт местоположение'!A15</f>
        <v>Комплекс технических средств безопасности на ПС 110кВ О-9 "Светлогорск"</v>
      </c>
      <c r="B15" s="364"/>
      <c r="C15" s="364"/>
      <c r="D15" s="364"/>
      <c r="E15" s="364"/>
      <c r="F15" s="364"/>
      <c r="G15" s="364"/>
      <c r="H15" s="364"/>
      <c r="I15" s="364"/>
      <c r="J15" s="364"/>
      <c r="K15" s="364"/>
      <c r="L15" s="364"/>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28" t="s">
        <v>518</v>
      </c>
      <c r="B19" s="428"/>
      <c r="C19" s="428"/>
      <c r="D19" s="428"/>
      <c r="E19" s="428"/>
      <c r="F19" s="428"/>
      <c r="G19" s="428"/>
      <c r="H19" s="428"/>
      <c r="I19" s="428"/>
      <c r="J19" s="428"/>
      <c r="K19" s="428"/>
      <c r="L19" s="428"/>
    </row>
    <row r="20" spans="1:12" x14ac:dyDescent="0.25">
      <c r="A20" s="74"/>
      <c r="B20" s="74"/>
      <c r="C20" s="104"/>
      <c r="D20" s="104"/>
      <c r="E20" s="104"/>
      <c r="F20" s="104"/>
      <c r="G20" s="104"/>
      <c r="H20" s="104"/>
      <c r="I20" s="104"/>
      <c r="J20" s="104"/>
      <c r="K20" s="104"/>
      <c r="L20" s="104"/>
    </row>
    <row r="21" spans="1:12" ht="28.5" customHeight="1" x14ac:dyDescent="0.25">
      <c r="A21" s="418" t="s">
        <v>234</v>
      </c>
      <c r="B21" s="418" t="s">
        <v>233</v>
      </c>
      <c r="C21" s="424" t="s">
        <v>448</v>
      </c>
      <c r="D21" s="424"/>
      <c r="E21" s="424"/>
      <c r="F21" s="424"/>
      <c r="G21" s="424"/>
      <c r="H21" s="424"/>
      <c r="I21" s="419" t="s">
        <v>232</v>
      </c>
      <c r="J21" s="421" t="s">
        <v>450</v>
      </c>
      <c r="K21" s="418" t="s">
        <v>231</v>
      </c>
      <c r="L21" s="420" t="s">
        <v>449</v>
      </c>
    </row>
    <row r="22" spans="1:12" ht="58.5" customHeight="1" x14ac:dyDescent="0.25">
      <c r="A22" s="418"/>
      <c r="B22" s="418"/>
      <c r="C22" s="425" t="s">
        <v>3</v>
      </c>
      <c r="D22" s="425"/>
      <c r="E22" s="167"/>
      <c r="F22" s="168"/>
      <c r="G22" s="426" t="s">
        <v>2</v>
      </c>
      <c r="H22" s="427"/>
      <c r="I22" s="419"/>
      <c r="J22" s="422"/>
      <c r="K22" s="418"/>
      <c r="L22" s="420"/>
    </row>
    <row r="23" spans="1:12" ht="47.25" x14ac:dyDescent="0.25">
      <c r="A23" s="418"/>
      <c r="B23" s="418"/>
      <c r="C23" s="103" t="s">
        <v>230</v>
      </c>
      <c r="D23" s="103" t="s">
        <v>229</v>
      </c>
      <c r="E23" s="103" t="s">
        <v>230</v>
      </c>
      <c r="F23" s="103" t="s">
        <v>229</v>
      </c>
      <c r="G23" s="103" t="s">
        <v>230</v>
      </c>
      <c r="H23" s="103" t="s">
        <v>229</v>
      </c>
      <c r="I23" s="419"/>
      <c r="J23" s="423"/>
      <c r="K23" s="418"/>
      <c r="L23" s="42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2017-02-06T09:41:02Z</dcterms:modified>
</cp:coreProperties>
</file>