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15" r:id="rId10"/>
    <sheet name="7. Паспорт отчет о закупке" sheetId="5" r:id="rId11"/>
    <sheet name="8. Общие сведения" sheetId="27"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B25" i="28" l="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15" i="28" l="1"/>
  <c r="A12" i="28"/>
  <c r="A9" i="28"/>
  <c r="A7" i="28"/>
  <c r="A5" i="28"/>
  <c r="AF96" i="28"/>
  <c r="X96" i="28"/>
  <c r="P96" i="28"/>
  <c r="H96" i="28"/>
  <c r="M92" i="28"/>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AH92" i="28" s="1"/>
  <c r="AI92" i="28" s="1"/>
  <c r="AJ92" i="28" s="1"/>
  <c r="AK92" i="28" s="1"/>
  <c r="AL92" i="28" s="1"/>
  <c r="E92" i="28"/>
  <c r="F92" i="28" s="1"/>
  <c r="G92" i="28" s="1"/>
  <c r="H92" i="28" s="1"/>
  <c r="I92" i="28" s="1"/>
  <c r="J92" i="28" s="1"/>
  <c r="K92" i="28" s="1"/>
  <c r="L92" i="28" s="1"/>
  <c r="C92" i="28"/>
  <c r="D92" i="28" s="1"/>
  <c r="AL86" i="28"/>
  <c r="AL96" i="28" s="1"/>
  <c r="AK86" i="28"/>
  <c r="AK96" i="28" s="1"/>
  <c r="AJ86" i="28"/>
  <c r="AJ96" i="28" s="1"/>
  <c r="AI86" i="28"/>
  <c r="AI96" i="28" s="1"/>
  <c r="AH86" i="28"/>
  <c r="AH96" i="28" s="1"/>
  <c r="AG86" i="28"/>
  <c r="AG96" i="28" s="1"/>
  <c r="AF86" i="28"/>
  <c r="AE86" i="28"/>
  <c r="AE96" i="28" s="1"/>
  <c r="AD86" i="28"/>
  <c r="AD96" i="28" s="1"/>
  <c r="AC86" i="28"/>
  <c r="AC96" i="28" s="1"/>
  <c r="AB86" i="28"/>
  <c r="AB96" i="28" s="1"/>
  <c r="AA86" i="28"/>
  <c r="AA96" i="28" s="1"/>
  <c r="Z86" i="28"/>
  <c r="Z96" i="28" s="1"/>
  <c r="Y86" i="28"/>
  <c r="Y96" i="28" s="1"/>
  <c r="X86" i="28"/>
  <c r="W86" i="28"/>
  <c r="W96" i="28" s="1"/>
  <c r="V86" i="28"/>
  <c r="V96" i="28" s="1"/>
  <c r="U86" i="28"/>
  <c r="U96" i="28" s="1"/>
  <c r="T86" i="28"/>
  <c r="T96" i="28" s="1"/>
  <c r="S86" i="28"/>
  <c r="S96" i="28" s="1"/>
  <c r="R86" i="28"/>
  <c r="R96" i="28" s="1"/>
  <c r="Q86" i="28"/>
  <c r="Q96" i="28" s="1"/>
  <c r="P86" i="28"/>
  <c r="O86" i="28"/>
  <c r="O96" i="28" s="1"/>
  <c r="N86" i="28"/>
  <c r="N96" i="28" s="1"/>
  <c r="M86" i="28"/>
  <c r="M96" i="28" s="1"/>
  <c r="L86" i="28"/>
  <c r="L96" i="28" s="1"/>
  <c r="K86" i="28"/>
  <c r="K96" i="28" s="1"/>
  <c r="J86" i="28"/>
  <c r="J96" i="28" s="1"/>
  <c r="I86" i="28"/>
  <c r="I96" i="28" s="1"/>
  <c r="H86" i="28"/>
  <c r="G86" i="28"/>
  <c r="G96" i="28" s="1"/>
  <c r="F86" i="28"/>
  <c r="F96" i="28" s="1"/>
  <c r="E86" i="28"/>
  <c r="E96" i="28" s="1"/>
  <c r="D86" i="28"/>
  <c r="D96" i="28" s="1"/>
  <c r="C86" i="28"/>
  <c r="C96" i="28" s="1"/>
  <c r="B86" i="28"/>
  <c r="B96" i="28" s="1"/>
  <c r="AK81" i="28"/>
  <c r="AC81" i="28"/>
  <c r="U81" i="28"/>
  <c r="M81" i="28"/>
  <c r="E81" i="28"/>
  <c r="B80" i="28"/>
  <c r="AL77" i="28"/>
  <c r="AK77" i="28"/>
  <c r="AJ77" i="28"/>
  <c r="AI77" i="28"/>
  <c r="AH77" i="28"/>
  <c r="AG77" i="28"/>
  <c r="AF77" i="28"/>
  <c r="AE77" i="28"/>
  <c r="AD77" i="28"/>
  <c r="AC77" i="28"/>
  <c r="AB77" i="28"/>
  <c r="AA77" i="28"/>
  <c r="Z77" i="28"/>
  <c r="Y77" i="28"/>
  <c r="X77" i="28"/>
  <c r="W77" i="28"/>
  <c r="V77" i="28"/>
  <c r="U77" i="28"/>
  <c r="T77" i="28"/>
  <c r="S77" i="28"/>
  <c r="R77" i="28"/>
  <c r="Q77" i="28"/>
  <c r="P77" i="28"/>
  <c r="O77" i="28"/>
  <c r="N77" i="28"/>
  <c r="M77" i="28"/>
  <c r="L77" i="28"/>
  <c r="K77" i="28"/>
  <c r="J77" i="28"/>
  <c r="I77" i="28"/>
  <c r="H77" i="28"/>
  <c r="G77" i="28"/>
  <c r="F77" i="28"/>
  <c r="E77" i="28"/>
  <c r="D77" i="28"/>
  <c r="C77" i="28"/>
  <c r="B77" i="28"/>
  <c r="B75" i="28"/>
  <c r="AL65" i="28"/>
  <c r="AK65" i="28"/>
  <c r="AJ65" i="28"/>
  <c r="AI65" i="28"/>
  <c r="AH65" i="28"/>
  <c r="AG65" i="28"/>
  <c r="AF65" i="28"/>
  <c r="AE65" i="28"/>
  <c r="AD65" i="28"/>
  <c r="AC65" i="28"/>
  <c r="AB65" i="28"/>
  <c r="AA65" i="28"/>
  <c r="Z65" i="28"/>
  <c r="Y65" i="28"/>
  <c r="X65" i="28"/>
  <c r="W65" i="28"/>
  <c r="V65" i="28"/>
  <c r="U65" i="28"/>
  <c r="T65" i="28"/>
  <c r="S65" i="28"/>
  <c r="R65" i="28"/>
  <c r="Q65" i="28"/>
  <c r="P65" i="28"/>
  <c r="O65" i="28"/>
  <c r="N65" i="28"/>
  <c r="M65" i="28"/>
  <c r="M60" i="28" s="1"/>
  <c r="L65" i="28"/>
  <c r="K65" i="28"/>
  <c r="K60" i="28" s="1"/>
  <c r="J65" i="28"/>
  <c r="I65" i="28"/>
  <c r="I60" i="28" s="1"/>
  <c r="H65" i="28"/>
  <c r="G65" i="28"/>
  <c r="G60" i="28" s="1"/>
  <c r="F65" i="28"/>
  <c r="E65" i="28"/>
  <c r="E60" i="28" s="1"/>
  <c r="D65" i="28"/>
  <c r="C65" i="28"/>
  <c r="C60" i="28" s="1"/>
  <c r="B65" i="28"/>
  <c r="AL64" i="28"/>
  <c r="AK64" i="28"/>
  <c r="AJ64" i="28"/>
  <c r="AI64" i="28"/>
  <c r="AH64" i="28"/>
  <c r="AG64" i="28"/>
  <c r="AF64" i="28"/>
  <c r="AE64" i="28"/>
  <c r="AD64" i="28"/>
  <c r="AC64" i="28"/>
  <c r="AB64" i="28"/>
  <c r="AA64" i="28"/>
  <c r="Z64" i="28"/>
  <c r="Y64" i="28"/>
  <c r="X64" i="28"/>
  <c r="W64" i="28"/>
  <c r="V64" i="28"/>
  <c r="U64" i="28"/>
  <c r="T64" i="28"/>
  <c r="S64" i="28"/>
  <c r="R64" i="28"/>
  <c r="Q64" i="28"/>
  <c r="P64" i="28"/>
  <c r="O64" i="28"/>
  <c r="N64" i="28"/>
  <c r="M64" i="28"/>
  <c r="L64" i="28"/>
  <c r="K64" i="28"/>
  <c r="J64" i="28"/>
  <c r="I64" i="28"/>
  <c r="H64" i="28"/>
  <c r="G64" i="28"/>
  <c r="F64" i="28"/>
  <c r="E64" i="28"/>
  <c r="D64" i="28"/>
  <c r="C64" i="28"/>
  <c r="B64" i="28"/>
  <c r="A62" i="28"/>
  <c r="L60" i="28"/>
  <c r="L67" i="28" s="1"/>
  <c r="L69" i="28" s="1"/>
  <c r="J60" i="28"/>
  <c r="J67" i="28" s="1"/>
  <c r="J69" i="28" s="1"/>
  <c r="H60" i="28"/>
  <c r="H67" i="28" s="1"/>
  <c r="H69" i="28" s="1"/>
  <c r="F60" i="28"/>
  <c r="F67" i="28" s="1"/>
  <c r="F69" i="28" s="1"/>
  <c r="D60" i="28"/>
  <c r="D67" i="28" s="1"/>
  <c r="D69" i="28" s="1"/>
  <c r="B60" i="28"/>
  <c r="B67" i="28" s="1"/>
  <c r="B69" i="28" s="1"/>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M67" i="28" s="1"/>
  <c r="M69" i="28" s="1"/>
  <c r="L59" i="28"/>
  <c r="K59" i="28"/>
  <c r="J59" i="28"/>
  <c r="I59" i="28"/>
  <c r="I67" i="28" s="1"/>
  <c r="I69" i="28" s="1"/>
  <c r="H59" i="28"/>
  <c r="G59" i="28"/>
  <c r="F59" i="28"/>
  <c r="E59" i="28"/>
  <c r="E67" i="28" s="1"/>
  <c r="E69" i="28" s="1"/>
  <c r="D59" i="28"/>
  <c r="C59" i="28"/>
  <c r="B59" i="28"/>
  <c r="D58" i="28"/>
  <c r="E58" i="28" s="1"/>
  <c r="E75" i="28" s="1"/>
  <c r="C58" i="28"/>
  <c r="C75" i="28" s="1"/>
  <c r="B54" i="28"/>
  <c r="B55" i="28" s="1"/>
  <c r="C53" i="28" s="1"/>
  <c r="D52" i="28"/>
  <c r="C52" i="28"/>
  <c r="B52" i="28"/>
  <c r="E47" i="28"/>
  <c r="C47" i="28"/>
  <c r="B47" i="28"/>
  <c r="B46" i="28"/>
  <c r="B45" i="28"/>
  <c r="C55" i="28" l="1"/>
  <c r="E76" i="28"/>
  <c r="I76" i="28"/>
  <c r="M76" i="28"/>
  <c r="B76" i="28"/>
  <c r="F76" i="28"/>
  <c r="J76" i="28"/>
  <c r="D76" i="28"/>
  <c r="H76" i="28"/>
  <c r="L76" i="28"/>
  <c r="B56" i="28"/>
  <c r="B70" i="28" s="1"/>
  <c r="B78" i="28" s="1"/>
  <c r="D47" i="28"/>
  <c r="E52" i="28"/>
  <c r="B83" i="28"/>
  <c r="F58" i="28"/>
  <c r="C81" i="28"/>
  <c r="C67" i="28"/>
  <c r="C69" i="28" s="1"/>
  <c r="G81" i="28"/>
  <c r="G67" i="28"/>
  <c r="G69" i="28" s="1"/>
  <c r="K81" i="28"/>
  <c r="K67" i="28"/>
  <c r="K69" i="28" s="1"/>
  <c r="O81" i="28"/>
  <c r="S81" i="28"/>
  <c r="W81" i="28"/>
  <c r="AA81" i="28"/>
  <c r="AE81" i="28"/>
  <c r="AI81" i="28"/>
  <c r="D75" i="28"/>
  <c r="I81" i="28"/>
  <c r="Q81" i="28"/>
  <c r="Y81" i="28"/>
  <c r="AG81" i="28"/>
  <c r="B81" i="28"/>
  <c r="C80" i="28"/>
  <c r="D81" i="28"/>
  <c r="F81" i="28"/>
  <c r="H81" i="28"/>
  <c r="J81" i="28"/>
  <c r="L81" i="28"/>
  <c r="N81" i="28"/>
  <c r="P81" i="28"/>
  <c r="R81" i="28"/>
  <c r="T81" i="28"/>
  <c r="V81" i="28"/>
  <c r="X81" i="28"/>
  <c r="Z81" i="28"/>
  <c r="AB81" i="28"/>
  <c r="AD81" i="28"/>
  <c r="AF81" i="28"/>
  <c r="AH81" i="28"/>
  <c r="AJ81" i="28"/>
  <c r="AL81" i="28"/>
  <c r="AM96" i="28"/>
  <c r="A97" i="28" s="1"/>
  <c r="B168" i="27"/>
  <c r="B164" i="27"/>
  <c r="B160" i="27"/>
  <c r="B156" i="27"/>
  <c r="B143" i="27"/>
  <c r="B139" i="27"/>
  <c r="B135" i="27"/>
  <c r="B131" i="27"/>
  <c r="B127" i="27"/>
  <c r="B123" i="27"/>
  <c r="B119" i="27"/>
  <c r="B115" i="27"/>
  <c r="B111" i="27"/>
  <c r="B107" i="27"/>
  <c r="B103" i="27"/>
  <c r="B99" i="27"/>
  <c r="B95" i="27"/>
  <c r="B87" i="27"/>
  <c r="B91" i="27"/>
  <c r="B83" i="27"/>
  <c r="B79" i="27"/>
  <c r="B75" i="27"/>
  <c r="B71" i="27"/>
  <c r="B67" i="27"/>
  <c r="B63" i="27"/>
  <c r="B59" i="27"/>
  <c r="B55" i="27"/>
  <c r="B34" i="27"/>
  <c r="B22" i="27"/>
  <c r="A15" i="27"/>
  <c r="B21" i="27" s="1"/>
  <c r="A12" i="27"/>
  <c r="A9" i="27"/>
  <c r="A5" i="27"/>
  <c r="B203" i="27"/>
  <c r="B202" i="27" s="1"/>
  <c r="B201" i="27"/>
  <c r="B200" i="27" s="1"/>
  <c r="B192" i="27"/>
  <c r="B188" i="27"/>
  <c r="B184" i="27"/>
  <c r="B180" i="27"/>
  <c r="B176" i="27"/>
  <c r="B172" i="27"/>
  <c r="B154" i="27"/>
  <c r="B151" i="27"/>
  <c r="B147" i="27"/>
  <c r="B53" i="27"/>
  <c r="B50" i="27"/>
  <c r="B46" i="27"/>
  <c r="B42" i="27"/>
  <c r="B38" i="27"/>
  <c r="B32" i="27"/>
  <c r="C83" i="28" l="1"/>
  <c r="C56" i="28"/>
  <c r="C70" i="28" s="1"/>
  <c r="C78" i="28" s="1"/>
  <c r="D80" i="28"/>
  <c r="K76" i="28"/>
  <c r="G76" i="28"/>
  <c r="C76" i="28"/>
  <c r="G58" i="28"/>
  <c r="F47" i="28"/>
  <c r="F75" i="28"/>
  <c r="F52" i="28"/>
  <c r="B71" i="28"/>
  <c r="D53" i="28"/>
  <c r="B30" i="27"/>
  <c r="B72" i="28" l="1"/>
  <c r="B73" i="28" s="1"/>
  <c r="G75" i="28"/>
  <c r="G52" i="28"/>
  <c r="H58" i="28"/>
  <c r="G47" i="28"/>
  <c r="D55" i="28"/>
  <c r="E53" i="28" s="1"/>
  <c r="C71" i="28"/>
  <c r="E80" i="28"/>
  <c r="C72" i="28" l="1"/>
  <c r="C73" i="28"/>
  <c r="E55" i="28"/>
  <c r="F53" i="28" s="1"/>
  <c r="I58" i="28"/>
  <c r="H75" i="28"/>
  <c r="H47" i="28"/>
  <c r="H52" i="28"/>
  <c r="G80" i="28"/>
  <c r="I80" i="28" s="1"/>
  <c r="D83" i="28"/>
  <c r="D56" i="28"/>
  <c r="D70" i="28" s="1"/>
  <c r="F80" i="28"/>
  <c r="H80" i="28"/>
  <c r="B79" i="28"/>
  <c r="B84" i="28" s="1"/>
  <c r="C79" i="28"/>
  <c r="C84" i="28" s="1"/>
  <c r="C87" i="28" s="1"/>
  <c r="D78" i="28" l="1"/>
  <c r="D71" i="28"/>
  <c r="I75" i="28"/>
  <c r="J58" i="28"/>
  <c r="I52" i="28"/>
  <c r="I47" i="28"/>
  <c r="F55" i="28"/>
  <c r="G53" i="28" s="1"/>
  <c r="B89" i="28"/>
  <c r="C89" i="28"/>
  <c r="C85" i="28"/>
  <c r="B85" i="28"/>
  <c r="B90" i="28" s="1"/>
  <c r="B87" i="28"/>
  <c r="J80" i="28"/>
  <c r="K80" i="28"/>
  <c r="L80" i="28" s="1"/>
  <c r="M80" i="28" s="1"/>
  <c r="E83" i="28"/>
  <c r="E56" i="28"/>
  <c r="E70" i="28" s="1"/>
  <c r="E78" i="28" l="1"/>
  <c r="E71" i="28"/>
  <c r="C88" i="28"/>
  <c r="B88" i="28"/>
  <c r="B91" i="28" s="1"/>
  <c r="G55" i="28"/>
  <c r="H53" i="28"/>
  <c r="K58" i="28"/>
  <c r="J47" i="28"/>
  <c r="J75" i="28"/>
  <c r="J52" i="28"/>
  <c r="D72" i="28"/>
  <c r="C90" i="28"/>
  <c r="F83" i="28"/>
  <c r="F56" i="28"/>
  <c r="F70" i="28" s="1"/>
  <c r="F78" i="28" l="1"/>
  <c r="F71" i="28"/>
  <c r="D79" i="28"/>
  <c r="D84" i="28" s="1"/>
  <c r="H55" i="28"/>
  <c r="D73" i="28"/>
  <c r="K75" i="28"/>
  <c r="K52" i="28"/>
  <c r="L58" i="28"/>
  <c r="K47" i="28"/>
  <c r="G83" i="28"/>
  <c r="G56" i="28"/>
  <c r="G70" i="28" s="1"/>
  <c r="C91" i="28"/>
  <c r="E72" i="28"/>
  <c r="G78" i="28" l="1"/>
  <c r="G71" i="28"/>
  <c r="H56" i="28"/>
  <c r="H70" i="28" s="1"/>
  <c r="H83" i="28"/>
  <c r="D87" i="28"/>
  <c r="D89" i="28"/>
  <c r="D85" i="28"/>
  <c r="D90" i="28" s="1"/>
  <c r="F72" i="28"/>
  <c r="F73" i="28" s="1"/>
  <c r="E73" i="28"/>
  <c r="M58" i="28"/>
  <c r="L75" i="28"/>
  <c r="L47" i="28"/>
  <c r="L52" i="28"/>
  <c r="I53" i="28"/>
  <c r="E79" i="28"/>
  <c r="E84" i="28" s="1"/>
  <c r="E87" i="28" s="1"/>
  <c r="G72" i="28" l="1"/>
  <c r="F79" i="28"/>
  <c r="F84" i="28" s="1"/>
  <c r="F87" i="28" s="1"/>
  <c r="I55" i="28"/>
  <c r="J53" i="28"/>
  <c r="M75" i="28"/>
  <c r="N58" i="28"/>
  <c r="M52" i="28"/>
  <c r="M47" i="28"/>
  <c r="E85" i="28"/>
  <c r="E90" i="28" s="1"/>
  <c r="E89" i="28"/>
  <c r="E88" i="28"/>
  <c r="D88" i="28"/>
  <c r="D91" i="28" s="1"/>
  <c r="H78" i="28"/>
  <c r="H71" i="28"/>
  <c r="E91" i="28" l="1"/>
  <c r="H72" i="28"/>
  <c r="O58" i="28"/>
  <c r="N47" i="28"/>
  <c r="N62" i="28" s="1"/>
  <c r="N75" i="28"/>
  <c r="N52" i="28"/>
  <c r="J55" i="28"/>
  <c r="K53" i="28" s="1"/>
  <c r="G79" i="28"/>
  <c r="G84" i="28" s="1"/>
  <c r="G85" i="28" s="1"/>
  <c r="F85" i="28"/>
  <c r="F90" i="28" s="1"/>
  <c r="F88" i="28"/>
  <c r="F91" i="28" s="1"/>
  <c r="F89" i="28"/>
  <c r="I83" i="28"/>
  <c r="I56" i="28"/>
  <c r="I70" i="28" s="1"/>
  <c r="G73" i="28"/>
  <c r="G89" i="28" l="1"/>
  <c r="G90" i="28"/>
  <c r="I78" i="28"/>
  <c r="I71" i="28"/>
  <c r="K55" i="28"/>
  <c r="L53" i="28"/>
  <c r="N60" i="28"/>
  <c r="N67" i="28" s="1"/>
  <c r="N69" i="28" s="1"/>
  <c r="N80" i="28"/>
  <c r="G87" i="28"/>
  <c r="H79" i="28"/>
  <c r="H84" i="28" s="1"/>
  <c r="J83" i="28"/>
  <c r="J56" i="28"/>
  <c r="J70" i="28" s="1"/>
  <c r="O75" i="28"/>
  <c r="O52" i="28"/>
  <c r="P58" i="28"/>
  <c r="O47" i="28"/>
  <c r="O62" i="28" s="1"/>
  <c r="O60" i="28" s="1"/>
  <c r="O67" i="28" s="1"/>
  <c r="O69" i="28" s="1"/>
  <c r="H73" i="28"/>
  <c r="Q58" i="28" l="1"/>
  <c r="P75" i="28"/>
  <c r="P47" i="28"/>
  <c r="P52" i="28"/>
  <c r="H87" i="28"/>
  <c r="H89" i="28"/>
  <c r="L55" i="28"/>
  <c r="M53" i="28" s="1"/>
  <c r="I72" i="28"/>
  <c r="I73" i="28" s="1"/>
  <c r="O76" i="28"/>
  <c r="J78" i="28"/>
  <c r="J71" i="28"/>
  <c r="H85" i="28"/>
  <c r="H90" i="28" s="1"/>
  <c r="G88" i="28"/>
  <c r="G91" i="28" s="1"/>
  <c r="H88" i="28"/>
  <c r="H91" i="28" s="1"/>
  <c r="O80" i="28"/>
  <c r="N76" i="28"/>
  <c r="K83" i="28"/>
  <c r="K56" i="28"/>
  <c r="K70" i="28" s="1"/>
  <c r="J72" i="28" l="1"/>
  <c r="J73" i="28" s="1"/>
  <c r="M55" i="28"/>
  <c r="P61" i="28"/>
  <c r="P62" i="28"/>
  <c r="Q75" i="28"/>
  <c r="R58" i="28"/>
  <c r="Q52" i="28"/>
  <c r="Q47" i="28"/>
  <c r="Q62" i="28" s="1"/>
  <c r="Q60" i="28" s="1"/>
  <c r="Q67" i="28" s="1"/>
  <c r="Q69" i="28" s="1"/>
  <c r="K78" i="28"/>
  <c r="K71" i="28"/>
  <c r="I79" i="28"/>
  <c r="I84" i="28" s="1"/>
  <c r="L83" i="28"/>
  <c r="L56" i="28"/>
  <c r="L70" i="28" s="1"/>
  <c r="P60" i="28" l="1"/>
  <c r="P67" i="28" s="1"/>
  <c r="P69" i="28" s="1"/>
  <c r="P80" i="28"/>
  <c r="Q80" i="28" s="1"/>
  <c r="M83" i="28"/>
  <c r="M56" i="28"/>
  <c r="M70" i="28" s="1"/>
  <c r="L78" i="28"/>
  <c r="L71" i="28"/>
  <c r="I87" i="28"/>
  <c r="I89" i="28"/>
  <c r="I85" i="28"/>
  <c r="I90" i="28" s="1"/>
  <c r="K72" i="28"/>
  <c r="Q76" i="28"/>
  <c r="S58" i="28"/>
  <c r="R47" i="28"/>
  <c r="R62" i="28" s="1"/>
  <c r="R60" i="28" s="1"/>
  <c r="R67" i="28" s="1"/>
  <c r="R69" i="28" s="1"/>
  <c r="R75" i="28"/>
  <c r="R52" i="28"/>
  <c r="N53" i="28"/>
  <c r="J79" i="28"/>
  <c r="J84" i="28" s="1"/>
  <c r="K79" i="28" l="1"/>
  <c r="K84" i="28" s="1"/>
  <c r="K89" i="28" s="1"/>
  <c r="K85" i="28"/>
  <c r="N55" i="28"/>
  <c r="O53" i="28" s="1"/>
  <c r="S75" i="28"/>
  <c r="S52" i="28"/>
  <c r="T58" i="28"/>
  <c r="S47" i="28"/>
  <c r="L72" i="28"/>
  <c r="L79" i="28" s="1"/>
  <c r="L84" i="28" s="1"/>
  <c r="M78" i="28"/>
  <c r="M71" i="28"/>
  <c r="P76" i="28"/>
  <c r="J87" i="28"/>
  <c r="J88" i="28" s="1"/>
  <c r="J89" i="28"/>
  <c r="J85" i="28"/>
  <c r="J90" i="28" s="1"/>
  <c r="R76" i="28"/>
  <c r="K73" i="28"/>
  <c r="I88" i="28"/>
  <c r="I91" i="28" s="1"/>
  <c r="R80" i="28"/>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K87" i="28" l="1"/>
  <c r="K88" i="28" s="1"/>
  <c r="K91" i="28" s="1"/>
  <c r="L73" i="28"/>
  <c r="J91" i="28"/>
  <c r="S62" i="28"/>
  <c r="S61" i="28"/>
  <c r="O55" i="28"/>
  <c r="P53" i="28" s="1"/>
  <c r="K90" i="28"/>
  <c r="L87" i="28"/>
  <c r="L89" i="28"/>
  <c r="L85" i="28"/>
  <c r="L90" i="28" s="1"/>
  <c r="M72" i="28"/>
  <c r="M79" i="28" s="1"/>
  <c r="M84" i="28" s="1"/>
  <c r="U58" i="28"/>
  <c r="T75" i="28"/>
  <c r="T47" i="28"/>
  <c r="T52" i="28"/>
  <c r="N83" i="28"/>
  <c r="N56" i="28"/>
  <c r="N70" i="28" s="1"/>
  <c r="M73" i="28" l="1"/>
  <c r="N78" i="28"/>
  <c r="N71" i="28"/>
  <c r="L88" i="28"/>
  <c r="L91" i="28" s="1"/>
  <c r="P55" i="28"/>
  <c r="Q53" i="28" s="1"/>
  <c r="S60" i="28"/>
  <c r="S67" i="28" s="1"/>
  <c r="S69" i="28" s="1"/>
  <c r="S80" i="28"/>
  <c r="M87" i="28"/>
  <c r="M88" i="28" s="1"/>
  <c r="M91" i="28" s="1"/>
  <c r="M89" i="28"/>
  <c r="M85" i="28"/>
  <c r="M90" i="28" s="1"/>
  <c r="T63" i="28"/>
  <c r="T62" i="28"/>
  <c r="T60" i="28" s="1"/>
  <c r="T67" i="28" s="1"/>
  <c r="T69" i="28" s="1"/>
  <c r="U75" i="28"/>
  <c r="V58" i="28"/>
  <c r="U52" i="28"/>
  <c r="U47" i="28"/>
  <c r="U62" i="28" s="1"/>
  <c r="U60" i="28" s="1"/>
  <c r="U67" i="28" s="1"/>
  <c r="U69" i="28" s="1"/>
  <c r="O83" i="28"/>
  <c r="O56" i="28"/>
  <c r="O70" i="28" s="1"/>
  <c r="O78" i="28" l="1"/>
  <c r="O71" i="28"/>
  <c r="U76" i="28"/>
  <c r="W58" i="28"/>
  <c r="V47" i="28"/>
  <c r="V75" i="28"/>
  <c r="V52" i="28"/>
  <c r="T76" i="28"/>
  <c r="Q55" i="28"/>
  <c r="R53" i="28"/>
  <c r="T80" i="28"/>
  <c r="U80" i="28" s="1"/>
  <c r="S76" i="28"/>
  <c r="P56" i="28"/>
  <c r="P70" i="28" s="1"/>
  <c r="P83" i="28"/>
  <c r="N72" i="28"/>
  <c r="N79" i="28" s="1"/>
  <c r="N84" i="28" s="1"/>
  <c r="N87" i="28" l="1"/>
  <c r="N88" i="28" s="1"/>
  <c r="N91" i="28" s="1"/>
  <c r="N89" i="28"/>
  <c r="N85" i="28"/>
  <c r="N90" i="28" s="1"/>
  <c r="R55" i="28"/>
  <c r="W75" i="28"/>
  <c r="W52" i="28"/>
  <c r="X58" i="28"/>
  <c r="W47" i="28"/>
  <c r="W62" i="28" s="1"/>
  <c r="W60" i="28" s="1"/>
  <c r="W67" i="28" s="1"/>
  <c r="W69" i="28" s="1"/>
  <c r="N73" i="28"/>
  <c r="P78" i="28"/>
  <c r="P71" i="28"/>
  <c r="Q83" i="28"/>
  <c r="Q56" i="28"/>
  <c r="Q70" i="28" s="1"/>
  <c r="V61" i="28"/>
  <c r="V62" i="28"/>
  <c r="O72" i="28"/>
  <c r="O79" i="28" s="1"/>
  <c r="O84" i="28" s="1"/>
  <c r="O73" i="28" l="1"/>
  <c r="Q78" i="28"/>
  <c r="Q71" i="28"/>
  <c r="O87" i="28"/>
  <c r="O88" i="28" s="1"/>
  <c r="O91" i="28" s="1"/>
  <c r="O85" i="28"/>
  <c r="O90" i="28" s="1"/>
  <c r="O89" i="28"/>
  <c r="W76" i="28"/>
  <c r="R83" i="28"/>
  <c r="R56" i="28"/>
  <c r="R70" i="28" s="1"/>
  <c r="V60" i="28"/>
  <c r="V67" i="28" s="1"/>
  <c r="V69" i="28" s="1"/>
  <c r="V80" i="28"/>
  <c r="W80" i="28"/>
  <c r="X80" i="28" s="1"/>
  <c r="P72" i="28"/>
  <c r="P79" i="28" s="1"/>
  <c r="P84" i="28" s="1"/>
  <c r="Y58" i="28"/>
  <c r="X75" i="28"/>
  <c r="X47" i="28"/>
  <c r="X62" i="28" s="1"/>
  <c r="X60" i="28" s="1"/>
  <c r="X67" i="28" s="1"/>
  <c r="X69" i="28" s="1"/>
  <c r="X52" i="28"/>
  <c r="S53" i="28"/>
  <c r="P87" i="28" l="1"/>
  <c r="P88" i="28" s="1"/>
  <c r="P91" i="28" s="1"/>
  <c r="P89" i="28"/>
  <c r="P85" i="28"/>
  <c r="P90" i="28" s="1"/>
  <c r="Q72" i="28"/>
  <c r="Q79" i="28" s="1"/>
  <c r="Q84" i="28" s="1"/>
  <c r="R78" i="28"/>
  <c r="R71" i="28"/>
  <c r="S55" i="28"/>
  <c r="X76" i="28"/>
  <c r="Y75" i="28"/>
  <c r="Z58" i="28"/>
  <c r="Y52" i="28"/>
  <c r="Y47" i="28"/>
  <c r="P73" i="28"/>
  <c r="V76" i="28"/>
  <c r="Q87" i="28" l="1"/>
  <c r="Q88" i="28" s="1"/>
  <c r="Q91" i="28" s="1"/>
  <c r="Q85" i="28"/>
  <c r="Q90" i="28" s="1"/>
  <c r="Q89" i="28"/>
  <c r="S83" i="28"/>
  <c r="S56" i="28"/>
  <c r="S70" i="28" s="1"/>
  <c r="Y62" i="28"/>
  <c r="Y61" i="28"/>
  <c r="AA58" i="28"/>
  <c r="Z47" i="28"/>
  <c r="Z62" i="28" s="1"/>
  <c r="Z60" i="28" s="1"/>
  <c r="Z67" i="28" s="1"/>
  <c r="Z69" i="28" s="1"/>
  <c r="Z75" i="28"/>
  <c r="Z52" i="28"/>
  <c r="T53" i="28"/>
  <c r="R72" i="28"/>
  <c r="R79" i="28" s="1"/>
  <c r="R84" i="28" s="1"/>
  <c r="Q73" i="28"/>
  <c r="R87" i="28" l="1"/>
  <c r="R88" i="28" s="1"/>
  <c r="R91" i="28" s="1"/>
  <c r="R89" i="28"/>
  <c r="R85" i="28"/>
  <c r="R90" i="28" s="1"/>
  <c r="T55" i="28"/>
  <c r="AA75" i="28"/>
  <c r="AA52" i="28"/>
  <c r="AB58" i="28"/>
  <c r="AA47" i="28"/>
  <c r="AA62" i="28" s="1"/>
  <c r="AA60" i="28" s="1"/>
  <c r="AA67" i="28" s="1"/>
  <c r="AA69" i="28" s="1"/>
  <c r="R73" i="28"/>
  <c r="Z76" i="28"/>
  <c r="Y60" i="28"/>
  <c r="Y67" i="28" s="1"/>
  <c r="Y69" i="28" s="1"/>
  <c r="Y80" i="28"/>
  <c r="Z80" i="28" s="1"/>
  <c r="AA80" i="28" s="1"/>
  <c r="S78" i="28"/>
  <c r="S71" i="28"/>
  <c r="AC58" i="28" l="1"/>
  <c r="AB75" i="28"/>
  <c r="AB47" i="28"/>
  <c r="AB52" i="28"/>
  <c r="T83" i="28"/>
  <c r="T56" i="28"/>
  <c r="T70" i="28" s="1"/>
  <c r="S72" i="28"/>
  <c r="S79" i="28" s="1"/>
  <c r="S84" i="28" s="1"/>
  <c r="Y76" i="28"/>
  <c r="AA76" i="28"/>
  <c r="U53" i="28"/>
  <c r="S73" i="28" l="1"/>
  <c r="S87" i="28"/>
  <c r="S88" i="28" s="1"/>
  <c r="S91" i="28" s="1"/>
  <c r="S85" i="28"/>
  <c r="S90" i="28" s="1"/>
  <c r="S89" i="28"/>
  <c r="AB61" i="28"/>
  <c r="AB63" i="28"/>
  <c r="AB62" i="28"/>
  <c r="AC75" i="28"/>
  <c r="AD58" i="28"/>
  <c r="AC52" i="28"/>
  <c r="AC47" i="28"/>
  <c r="AC62" i="28" s="1"/>
  <c r="AC60" i="28" s="1"/>
  <c r="AC67" i="28" s="1"/>
  <c r="AC69" i="28" s="1"/>
  <c r="U55" i="28"/>
  <c r="V53" i="28" s="1"/>
  <c r="T78" i="28"/>
  <c r="T71" i="28"/>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V55" i="28" l="1"/>
  <c r="AC76" i="28"/>
  <c r="AE58" i="28"/>
  <c r="AD47" i="28"/>
  <c r="AD62" i="28" s="1"/>
  <c r="AD60" i="28" s="1"/>
  <c r="AD67" i="28" s="1"/>
  <c r="AD69" i="28" s="1"/>
  <c r="AD75" i="28"/>
  <c r="AD52" i="28"/>
  <c r="AB60" i="28"/>
  <c r="AB67" i="28" s="1"/>
  <c r="AB69" i="28" s="1"/>
  <c r="T72" i="28"/>
  <c r="T79" i="28" s="1"/>
  <c r="T84" i="28" s="1"/>
  <c r="U83" i="28"/>
  <c r="U56" i="28"/>
  <c r="U70" i="28" s="1"/>
  <c r="AC80" i="28"/>
  <c r="AD80" i="28" s="1"/>
  <c r="AB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7" i="28" l="1"/>
  <c r="T88" i="28" s="1"/>
  <c r="T91" i="28" s="1"/>
  <c r="T89" i="28"/>
  <c r="T85" i="28"/>
  <c r="T90" i="28" s="1"/>
  <c r="T73" i="28"/>
  <c r="AB76" i="28"/>
  <c r="AE75" i="28"/>
  <c r="AE52" i="28"/>
  <c r="AF58" i="28"/>
  <c r="AE47" i="28"/>
  <c r="V83" i="28"/>
  <c r="V56" i="28"/>
  <c r="V70" i="28" s="1"/>
  <c r="U78" i="28"/>
  <c r="U71" i="28"/>
  <c r="AD76" i="28"/>
  <c r="W53" i="28"/>
  <c r="W55" i="28" l="1"/>
  <c r="X53" i="28" s="1"/>
  <c r="AE62" i="28"/>
  <c r="AE61" i="28"/>
  <c r="U72" i="28"/>
  <c r="U79" i="28" s="1"/>
  <c r="U84" i="28" s="1"/>
  <c r="V78" i="28"/>
  <c r="V71" i="28"/>
  <c r="AG58" i="28"/>
  <c r="AF75" i="28"/>
  <c r="AF47" i="28"/>
  <c r="AF62" i="28" s="1"/>
  <c r="AF60" i="28" s="1"/>
  <c r="AF67" i="28" s="1"/>
  <c r="AF69" i="28" s="1"/>
  <c r="AF52" i="28"/>
  <c r="U87" i="28" l="1"/>
  <c r="U88" i="28" s="1"/>
  <c r="U91" i="28" s="1"/>
  <c r="U89" i="28"/>
  <c r="U85" i="28"/>
  <c r="U90" i="28" s="1"/>
  <c r="X55" i="28"/>
  <c r="AF76" i="28"/>
  <c r="AG75" i="28"/>
  <c r="AH58" i="28"/>
  <c r="AG52" i="28"/>
  <c r="AG47" i="28"/>
  <c r="AG62" i="28" s="1"/>
  <c r="AG60" i="28" s="1"/>
  <c r="AG67" i="28" s="1"/>
  <c r="AG69" i="28" s="1"/>
  <c r="V72" i="28"/>
  <c r="V79" i="28" s="1"/>
  <c r="V84" i="28" s="1"/>
  <c r="U73" i="28"/>
  <c r="AE60" i="28"/>
  <c r="AE67" i="28" s="1"/>
  <c r="AE69" i="28" s="1"/>
  <c r="AE80" i="28"/>
  <c r="W83" i="28"/>
  <c r="W56" i="28"/>
  <c r="W70" i="28" s="1"/>
  <c r="V73" i="28" l="1"/>
  <c r="W78" i="28"/>
  <c r="W71" i="28"/>
  <c r="V87" i="28"/>
  <c r="V88" i="28" s="1"/>
  <c r="V91" i="28" s="1"/>
  <c r="V89" i="28"/>
  <c r="V85" i="28"/>
  <c r="V90" i="28" s="1"/>
  <c r="AF80" i="28"/>
  <c r="AG80" i="28" s="1"/>
  <c r="X56" i="28"/>
  <c r="X70" i="28" s="1"/>
  <c r="X83" i="28"/>
  <c r="AE76" i="28"/>
  <c r="AG76" i="28"/>
  <c r="AI58" i="28"/>
  <c r="AH47" i="28"/>
  <c r="AH75" i="28"/>
  <c r="AH52" i="28"/>
  <c r="Y53" i="28"/>
  <c r="Y55" i="28" l="1"/>
  <c r="Z53" i="28" s="1"/>
  <c r="AI75" i="28"/>
  <c r="AI52" i="28"/>
  <c r="AJ58" i="28"/>
  <c r="AI47" i="28"/>
  <c r="AI62" i="28" s="1"/>
  <c r="AI60" i="28" s="1"/>
  <c r="AI67" i="28" s="1"/>
  <c r="AI69" i="28" s="1"/>
  <c r="X78" i="28"/>
  <c r="X71" i="28"/>
  <c r="AH61" i="28"/>
  <c r="AH62" i="28"/>
  <c r="AH80" i="28" s="1"/>
  <c r="W72" i="28"/>
  <c r="W79" i="28" s="1"/>
  <c r="W84" i="28" s="1"/>
  <c r="W87" i="28" l="1"/>
  <c r="W88" i="28" s="1"/>
  <c r="W91" i="28" s="1"/>
  <c r="W85" i="28"/>
  <c r="W90" i="28" s="1"/>
  <c r="W89" i="28"/>
  <c r="Z55" i="28"/>
  <c r="AA53" i="28" s="1"/>
  <c r="X72" i="28"/>
  <c r="X79" i="28" s="1"/>
  <c r="X84" i="28" s="1"/>
  <c r="AI76" i="28"/>
  <c r="W73" i="28"/>
  <c r="AH60" i="28"/>
  <c r="AH67" i="28" s="1"/>
  <c r="AH69" i="28" s="1"/>
  <c r="AI80" i="28"/>
  <c r="AK58" i="28"/>
  <c r="AJ75" i="28"/>
  <c r="AJ47" i="28"/>
  <c r="AJ52" i="28"/>
  <c r="Y83" i="28"/>
  <c r="Y56" i="28"/>
  <c r="Y70" i="28" s="1"/>
  <c r="Y78" i="28" l="1"/>
  <c r="Y71" i="28"/>
  <c r="X87" i="28"/>
  <c r="X88" i="28" s="1"/>
  <c r="X91" i="28" s="1"/>
  <c r="X85" i="28"/>
  <c r="X90" i="28" s="1"/>
  <c r="X89" i="28"/>
  <c r="AH76" i="28"/>
  <c r="AA55" i="28"/>
  <c r="AB53" i="28"/>
  <c r="AJ63" i="28"/>
  <c r="AJ62" i="28"/>
  <c r="AJ60" i="28" s="1"/>
  <c r="AJ67" i="28" s="1"/>
  <c r="AJ69" i="28" s="1"/>
  <c r="AK75" i="28"/>
  <c r="AL58" i="28"/>
  <c r="AK52" i="28"/>
  <c r="AK47" i="28"/>
  <c r="X73" i="28"/>
  <c r="Z83" i="28"/>
  <c r="Z56" i="28"/>
  <c r="Z70" i="28" s="1"/>
  <c r="Z78" i="28" l="1"/>
  <c r="Z71" i="28"/>
  <c r="AK62" i="28"/>
  <c r="AK61" i="28"/>
  <c r="AK60" i="28" s="1"/>
  <c r="AK67" i="28" s="1"/>
  <c r="AK69" i="28" s="1"/>
  <c r="AL47" i="28"/>
  <c r="AL62" i="28" s="1"/>
  <c r="AL60" i="28" s="1"/>
  <c r="AL67" i="28" s="1"/>
  <c r="AL69" i="28" s="1"/>
  <c r="AL75" i="28"/>
  <c r="AL52" i="28"/>
  <c r="AJ76" i="28"/>
  <c r="AB55" i="28"/>
  <c r="AJ80" i="28"/>
  <c r="AA83" i="28"/>
  <c r="AA56" i="28"/>
  <c r="AA70" i="28" s="1"/>
  <c r="Y72" i="28"/>
  <c r="Y79" i="28" s="1"/>
  <c r="Y84" i="28" s="1"/>
  <c r="Y87" i="28" l="1"/>
  <c r="Y88" i="28" s="1"/>
  <c r="Y91" i="28" s="1"/>
  <c r="Y89" i="28"/>
  <c r="Y85" i="28"/>
  <c r="Y90" i="28" s="1"/>
  <c r="AK80" i="28"/>
  <c r="AL80" i="28" s="1"/>
  <c r="AB83" i="28"/>
  <c r="AB56" i="28"/>
  <c r="AB70" i="28" s="1"/>
  <c r="AK76" i="28"/>
  <c r="Z72" i="28"/>
  <c r="Z79" i="28" s="1"/>
  <c r="Z84" i="28" s="1"/>
  <c r="AA78" i="28"/>
  <c r="AA71" i="28"/>
  <c r="Y73" i="28"/>
  <c r="AC53" i="28"/>
  <c r="AL76" i="28"/>
  <c r="Z73" i="28" l="1"/>
  <c r="Z87" i="28"/>
  <c r="Z88" i="28" s="1"/>
  <c r="Z91" i="28" s="1"/>
  <c r="Z89" i="28"/>
  <c r="Z85" i="28"/>
  <c r="Z90" i="28" s="1"/>
  <c r="AB78" i="28"/>
  <c r="AB71" i="28"/>
  <c r="AC55" i="28"/>
  <c r="AD53" i="28" s="1"/>
  <c r="AA72" i="28"/>
  <c r="AA79" i="28" s="1"/>
  <c r="AA84" i="28" s="1"/>
  <c r="AA73" i="28" l="1"/>
  <c r="AA87" i="28"/>
  <c r="AA88" i="28" s="1"/>
  <c r="AA91" i="28" s="1"/>
  <c r="AA85" i="28"/>
  <c r="AA90" i="28" s="1"/>
  <c r="AA89" i="28"/>
  <c r="AD55" i="28"/>
  <c r="AE53" i="28" s="1"/>
  <c r="AB72" i="28"/>
  <c r="AB79" i="28" s="1"/>
  <c r="AB84" i="28" s="1"/>
  <c r="AC83" i="28"/>
  <c r="AC56" i="28"/>
  <c r="AC70" i="28" s="1"/>
  <c r="AB87" i="28" l="1"/>
  <c r="AB88" i="28" s="1"/>
  <c r="AB91" i="28" s="1"/>
  <c r="AB85" i="28"/>
  <c r="AB90" i="28" s="1"/>
  <c r="AB89" i="28"/>
  <c r="AC78" i="28"/>
  <c r="AC71" i="28"/>
  <c r="AE55" i="28"/>
  <c r="AF53" i="28" s="1"/>
  <c r="AB73" i="28"/>
  <c r="AD83" i="28"/>
  <c r="AD56" i="28"/>
  <c r="AD70" i="28" s="1"/>
  <c r="AF55" i="28" l="1"/>
  <c r="AC72" i="28"/>
  <c r="AC79" i="28" s="1"/>
  <c r="AC84" i="28" s="1"/>
  <c r="AD78" i="28"/>
  <c r="AD71" i="28"/>
  <c r="AE83" i="28"/>
  <c r="AE56" i="28"/>
  <c r="AE70" i="28" s="1"/>
  <c r="AC87" i="28" l="1"/>
  <c r="AC88" i="28" s="1"/>
  <c r="AC91" i="28" s="1"/>
  <c r="AC89" i="28"/>
  <c r="AC85" i="28"/>
  <c r="AC90" i="28" s="1"/>
  <c r="AF56" i="28"/>
  <c r="AF70" i="28" s="1"/>
  <c r="AF83" i="28"/>
  <c r="AE78" i="28"/>
  <c r="AE71" i="28"/>
  <c r="AD72" i="28"/>
  <c r="AD79" i="28" s="1"/>
  <c r="AD84" i="28" s="1"/>
  <c r="AC73" i="28"/>
  <c r="AG53" i="28"/>
  <c r="AD73" i="28" l="1"/>
  <c r="AD87" i="28"/>
  <c r="AD88" i="28" s="1"/>
  <c r="AD91" i="28" s="1"/>
  <c r="AD89" i="28"/>
  <c r="AD85" i="28"/>
  <c r="AD90" i="28" s="1"/>
  <c r="AF78" i="28"/>
  <c r="AF71" i="28"/>
  <c r="AG55" i="28"/>
  <c r="AE72" i="28"/>
  <c r="AE79" i="28" s="1"/>
  <c r="AE84" i="28" s="1"/>
  <c r="AE87" i="28" l="1"/>
  <c r="AE88" i="28" s="1"/>
  <c r="AE91" i="28" s="1"/>
  <c r="AE89" i="28"/>
  <c r="AE85" i="28"/>
  <c r="AE90" i="28" s="1"/>
  <c r="AG83" i="28"/>
  <c r="AG56" i="28"/>
  <c r="AG70" i="28" s="1"/>
  <c r="AE73" i="28"/>
  <c r="AH53" i="28"/>
  <c r="AF72" i="28"/>
  <c r="AF79" i="28" s="1"/>
  <c r="AF84" i="28" s="1"/>
  <c r="AF73" i="28" l="1"/>
  <c r="AF87" i="28"/>
  <c r="AF88" i="28" s="1"/>
  <c r="AF91" i="28" s="1"/>
  <c r="AF85" i="28"/>
  <c r="AF90" i="28" s="1"/>
  <c r="AF89" i="28"/>
  <c r="AG78" i="28"/>
  <c r="AG71" i="28"/>
  <c r="AH55" i="28"/>
  <c r="AI53" i="28" s="1"/>
  <c r="AI55" i="28" l="1"/>
  <c r="AG72" i="28"/>
  <c r="AG79" i="28" s="1"/>
  <c r="AG84" i="28" s="1"/>
  <c r="AH83" i="28"/>
  <c r="AH56" i="28"/>
  <c r="AH70" i="28" s="1"/>
  <c r="AG87" i="28" l="1"/>
  <c r="AG88" i="28" s="1"/>
  <c r="AG91" i="28" s="1"/>
  <c r="AG89" i="28"/>
  <c r="AG85" i="28"/>
  <c r="AG90" i="28" s="1"/>
  <c r="AI83" i="28"/>
  <c r="AI56" i="28"/>
  <c r="AI70" i="28" s="1"/>
  <c r="AH78" i="28"/>
  <c r="AH71" i="28"/>
  <c r="AG73" i="28"/>
  <c r="AJ53" i="28"/>
  <c r="AJ55" i="28" l="1"/>
  <c r="AH72" i="28"/>
  <c r="AH79" i="28" s="1"/>
  <c r="AH84" i="28" s="1"/>
  <c r="AI78" i="28"/>
  <c r="AI71" i="28"/>
  <c r="AH73" i="28" l="1"/>
  <c r="AH87" i="28"/>
  <c r="AH88" i="28" s="1"/>
  <c r="AH91" i="28" s="1"/>
  <c r="AH89" i="28"/>
  <c r="AH85" i="28"/>
  <c r="AH90" i="28" s="1"/>
  <c r="AJ83" i="28"/>
  <c r="AJ56" i="28"/>
  <c r="AJ70" i="28" s="1"/>
  <c r="AI72" i="28"/>
  <c r="AI79" i="28" s="1"/>
  <c r="AI84" i="28" s="1"/>
  <c r="AK53" i="28"/>
  <c r="AI87" i="28" l="1"/>
  <c r="AI88" i="28" s="1"/>
  <c r="AI91" i="28" s="1"/>
  <c r="AI89" i="28"/>
  <c r="AI85" i="28"/>
  <c r="AI90" i="28" s="1"/>
  <c r="AK55" i="28"/>
  <c r="AL53" i="28" s="1"/>
  <c r="AL55" i="28" s="1"/>
  <c r="AI73" i="28"/>
  <c r="AJ78" i="28"/>
  <c r="AJ71" i="28"/>
  <c r="AL83" i="28" l="1"/>
  <c r="AL56" i="28"/>
  <c r="AL70" i="28" s="1"/>
  <c r="AJ72" i="28"/>
  <c r="AJ79" i="28" s="1"/>
  <c r="AJ84" i="28" s="1"/>
  <c r="AK83" i="28"/>
  <c r="AK56" i="28"/>
  <c r="AK70" i="28" s="1"/>
  <c r="AJ87" i="28" l="1"/>
  <c r="AJ88" i="28" s="1"/>
  <c r="AJ91" i="28" s="1"/>
  <c r="AJ85" i="28"/>
  <c r="AJ90" i="28" s="1"/>
  <c r="AJ89" i="28"/>
  <c r="AK78" i="28"/>
  <c r="AK71" i="28"/>
  <c r="AL78" i="28"/>
  <c r="AL71" i="28"/>
  <c r="AJ73" i="28"/>
  <c r="AL72" i="28" l="1"/>
  <c r="AK72" i="28"/>
  <c r="AK79" i="28" s="1"/>
  <c r="AK84" i="28" s="1"/>
  <c r="AK73" i="28" l="1"/>
  <c r="AK87" i="28"/>
  <c r="AK88" i="28" s="1"/>
  <c r="AK91" i="28" s="1"/>
  <c r="AK89" i="28"/>
  <c r="AK85" i="28"/>
  <c r="AK90" i="28" s="1"/>
  <c r="AL79" i="28"/>
  <c r="AL84" i="28" s="1"/>
  <c r="AL73" i="28"/>
  <c r="AL87" i="28" l="1"/>
  <c r="AL88" i="28" s="1"/>
  <c r="AL85" i="28"/>
  <c r="AL90" i="28" s="1"/>
  <c r="G28" i="28" s="1"/>
  <c r="AL89" i="28"/>
  <c r="AL91" i="28" l="1"/>
  <c r="G29" i="28" s="1"/>
  <c r="G30" i="28"/>
  <c r="B99" i="28" l="1"/>
  <c r="G31" i="28"/>
</calcChain>
</file>

<file path=xl/sharedStrings.xml><?xml version="1.0" encoding="utf-8"?>
<sst xmlns="http://schemas.openxmlformats.org/spreadsheetml/2006/main" count="979" uniqueCount="520">
  <si>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</si>
  <si>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</si>
  <si>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</si>
  <si>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</si>
  <si>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</si>
  <si>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</si>
  <si>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</si>
  <si>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</si>
  <si>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</si>
  <si>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</si>
  <si>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</si>
  <si>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</si>
  <si>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</si>
  <si>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</si>
  <si>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</si>
  <si>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</si>
  <si>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</si>
  <si>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</si>
  <si>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</si>
  <si>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</si>
  <si>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</si>
  <si>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</si>
  <si>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</si>
  <si>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</si>
  <si>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</si>
  <si>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</si>
  <si>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</si>
  <si>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</si>
  <si>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</si>
  <si>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</si>
  <si>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</si>
  <si>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</si>
  <si>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</si>
  <si>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</si>
  <si>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</si>
  <si>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</si>
  <si>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</si>
  <si>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</si>
  <si>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</si>
  <si>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</si>
  <si>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</si>
  <si>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</si>
  <si>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</si>
  <si>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</si>
  <si>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</si>
  <si>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</si>
  <si>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</si>
  <si>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</si>
  <si>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</si>
  <si>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</si>
  <si>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</si>
  <si>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</si>
  <si>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</si>
  <si>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</si>
  <si>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</si>
  <si>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</si>
  <si>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</si>
  <si>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</si>
  <si>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</si>
  <si>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</si>
  <si>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</si>
  <si>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</si>
  <si>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</si>
  <si>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</si>
  <si>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</si>
  <si>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</si>
  <si>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</si>
  <si>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</si>
  <si>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</si>
  <si>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</si>
  <si>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</si>
  <si>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</si>
  <si>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</si>
  <si>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</si>
  <si>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</si>
  <si>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</si>
  <si>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</si>
  <si>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</si>
  <si>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</si>
  <si>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</si>
  <si>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</si>
  <si>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</si>
  <si>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</si>
  <si>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</si>
  <si>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</si>
  <si>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</si>
  <si>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</si>
  <si>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</si>
  <si>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</si>
  <si>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</si>
  <si>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</si>
  <si>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</si>
  <si>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</si>
  <si>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</si>
  <si>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</si>
  <si>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</si>
  <si>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</si>
  <si>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</si>
  <si>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</si>
  <si>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</si>
  <si>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</si>
  <si>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</si>
  <si>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</si>
  <si>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</si>
  <si>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</si>
  <si>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</si>
  <si>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</si>
  <si>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</si>
  <si>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</si>
  <si>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</si>
  <si>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</si>
  <si>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</si>
  <si>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</si>
  <si>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</si>
  <si>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</si>
  <si>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</si>
  <si>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</si>
  <si>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</si>
  <si>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</si>
  <si>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</si>
  <si>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</si>
  <si>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</si>
  <si>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</si>
  <si>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</si>
  <si>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</si>
  <si>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</si>
  <si>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</si>
  <si>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</si>
  <si>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</si>
  <si>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</si>
  <si>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</si>
  <si>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</si>
  <si>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</si>
  <si>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</si>
  <si>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</si>
  <si>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</si>
  <si>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</si>
  <si>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</si>
  <si>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</si>
  <si>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</si>
  <si>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</si>
  <si>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</si>
  <si>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</si>
  <si>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</si>
  <si>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</si>
  <si>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</si>
  <si>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</si>
  <si>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</si>
  <si>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</si>
  <si>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</si>
  <si>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</si>
  <si>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</si>
  <si>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</si>
  <si>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</si>
  <si>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</si>
  <si>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</si>
  <si>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</si>
  <si>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</si>
  <si>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</si>
  <si>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</si>
  <si>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</si>
  <si>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</si>
  <si>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</si>
  <si>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</si>
  <si>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</si>
  <si>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</si>
  <si>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</si>
  <si>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</si>
  <si>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</si>
  <si>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</si>
  <si>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</si>
  <si>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</si>
  <si>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</si>
  <si>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</si>
  <si>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</si>
  <si>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</si>
  <si>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</si>
  <si>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</si>
  <si>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</si>
  <si>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</si>
  <si>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</si>
  <si>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</si>
  <si>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</si>
  <si>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</si>
  <si>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</si>
  <si>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</si>
  <si>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</si>
  <si>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</si>
  <si>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</si>
  <si>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</si>
  <si>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</si>
  <si>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</si>
  <si>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</si>
  <si>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</si>
  <si>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</si>
  <si>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</si>
  <si>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</si>
  <si>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</si>
  <si>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</si>
  <si>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</si>
  <si>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</si>
  <si>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</si>
  <si>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</si>
  <si>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</si>
  <si>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</si>
  <si>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</si>
  <si>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</si>
  <si>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</si>
  <si>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</si>
  <si>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</si>
  <si>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</si>
  <si>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</si>
  <si>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</si>
  <si>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</si>
  <si>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</si>
  <si>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</si>
  <si>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</si>
  <si>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</si>
  <si>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</si>
  <si>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</si>
  <si>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</si>
  <si>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</si>
  <si>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</si>
  <si>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</si>
  <si>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</si>
  <si>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</si>
  <si>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</si>
  <si>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</si>
  <si>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</si>
  <si>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</si>
  <si>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</si>
  <si>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</si>
  <si>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</si>
  <si>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</si>
  <si>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</si>
  <si>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</si>
  <si>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</si>
  <si>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</si>
  <si>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</si>
  <si>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</si>
  <si>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</si>
  <si>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</si>
  <si>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</si>
  <si>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</si>
  <si>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</si>
  <si>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</si>
  <si>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</si>
  <si>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</si>
  <si>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</si>
  <si>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</si>
  <si>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</si>
  <si>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</si>
  <si>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</si>
  <si>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</si>
  <si>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</si>
  <si>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</si>
  <si>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</si>
  <si>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</si>
  <si>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</si>
  <si>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</si>
  <si>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</si>
  <si>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</si>
  <si>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</si>
  <si>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</si>
  <si>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</si>
  <si>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</si>
  <si>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</si>
  <si>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</si>
  <si>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</si>
  <si>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</si>
  <si>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</si>
  <si>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</si>
  <si>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</si>
  <si>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</si>
  <si>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</si>
  <si>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</si>
  <si>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</si>
  <si>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</si>
  <si>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</si>
  <si>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</si>
  <si>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</si>
  <si>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</si>
  <si>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</si>
  <si>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</si>
  <si>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</si>
  <si>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</si>
  <si>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</si>
  <si>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</si>
  <si>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</si>
  <si>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</si>
  <si>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</si>
  <si>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</si>
  <si>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</si>
  <si>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</si>
  <si>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</si>
  <si>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</si>
  <si>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</si>
  <si>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</si>
  <si>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</si>
  <si>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</si>
  <si>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</si>
  <si>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</si>
  <si>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</si>
  <si>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</si>
  <si>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</si>
  <si>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</si>
  <si>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</si>
  <si>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</si>
  <si>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</si>
  <si>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</si>
  <si>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</si>
  <si>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</si>
  <si>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</si>
  <si>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</si>
  <si>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</si>
  <si>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</si>
  <si>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</si>
  <si>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</si>
  <si>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</si>
  <si>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</si>
  <si>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</si>
  <si>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</si>
  <si>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</si>
  <si>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</si>
  <si>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</si>
  <si>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</si>
  <si>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</si>
  <si>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</si>
  <si>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</si>
  <si>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</si>
  <si>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</si>
  <si>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</si>
  <si>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</si>
  <si>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</si>
  <si>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</si>
  <si>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</si>
  <si>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</si>
  <si>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</si>
  <si>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</si>
  <si>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</si>
  <si>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</si>
  <si>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</si>
  <si>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</si>
  <si>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</si>
  <si>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</si>
  <si>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</si>
  <si>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</si>
  <si>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</si>
  <si>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</si>
  <si>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</si>
  <si>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</si>
  <si>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</si>
  <si>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</si>
  <si>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</si>
  <si>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</si>
  <si>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</si>
  <si>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</si>
  <si>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</si>
  <si>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</si>
  <si>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</si>
  <si>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</si>
  <si>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</si>
  <si>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</si>
  <si>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</si>
  <si>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</si>
  <si>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</si>
  <si>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</si>
  <si>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</si>
  <si>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</si>
  <si>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</si>
  <si>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</si>
  <si>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</si>
  <si>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</si>
  <si>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</si>
  <si>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</si>
  <si>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</si>
  <si>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</si>
  <si>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</si>
  <si>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</si>
  <si>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</si>
  <si>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</si>
  <si>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</si>
  <si>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</si>
  <si>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</si>
  <si>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</si>
  <si>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</si>
  <si>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</si>
  <si>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</si>
  <si>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</si>
  <si>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</si>
  <si>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</si>
  <si>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</si>
  <si>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</si>
  <si>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</si>
  <si>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</si>
  <si>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</si>
  <si>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</si>
  <si>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</si>
  <si>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</si>
  <si>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</si>
  <si>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</si>
  <si>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</si>
  <si>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</si>
  <si>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</si>
  <si>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</si>
  <si>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</si>
  <si>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</si>
  <si>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</si>
  <si>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</si>
  <si>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</si>
  <si>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</si>
  <si>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</si>
  <si>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</si>
  <si>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</si>
  <si>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</si>
  <si>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</si>
  <si>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</si>
  <si>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</si>
  <si>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</si>
  <si>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</si>
  <si>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</si>
  <si>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</si>
  <si>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</si>
  <si>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</si>
  <si>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</si>
  <si>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</si>
  <si>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</si>
  <si>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</si>
  <si>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</si>
  <si>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</si>
  <si>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</si>
  <si>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</si>
  <si>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</si>
  <si>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</si>
  <si>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</si>
  <si>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</si>
  <si>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</si>
  <si>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</si>
  <si>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</si>
  <si>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</si>
  <si>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</si>
  <si>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</si>
  <si>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</si>
  <si>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</si>
  <si>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</si>
  <si>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</si>
  <si>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</si>
  <si>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</si>
  <si>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</si>
  <si>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</si>
  <si>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</si>
  <si>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</si>
  <si>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</si>
  <si>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</si>
  <si>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</si>
  <si>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</si>
  <si>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</si>
  <si>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</si>
  <si>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Регионального значения.</t>
  </si>
  <si>
    <t>Калининградская область.</t>
  </si>
  <si>
    <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</si>
  <si>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</si>
  <si>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</si>
  <si>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</si>
  <si>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</si>
  <si>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</si>
  <si>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</si>
  <si>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</si>
  <si>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</si>
  <si>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</si>
  <si>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</si>
  <si>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</si>
  <si>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</si>
  <si>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</si>
  <si>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</si>
  <si>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</si>
  <si>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</si>
  <si>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</si>
  <si>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</si>
  <si>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</si>
  <si>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Инвестиции</t>
  </si>
  <si>
    <t>Реконструкция</t>
  </si>
  <si>
    <t>2х10 МВА</t>
  </si>
  <si>
    <t>Т-1; Т-2</t>
  </si>
  <si>
    <t>нд</t>
  </si>
  <si>
    <t>Удельные стоимостные показатели реализации инвестиционного проекта, руб /МВА</t>
  </si>
  <si>
    <t>Описание конкретных результатов реализации инвестиционного проекта, МВА</t>
  </si>
  <si>
    <t>имеются</t>
  </si>
  <si>
    <t>в составе проекта</t>
  </si>
  <si>
    <t>2019</t>
  </si>
  <si>
    <t xml:space="preserve">Обеспечение надежности электроснабжения.
</t>
  </si>
  <si>
    <t>Полная дисконтированная стоимость строительства с НДС</t>
  </si>
  <si>
    <t xml:space="preserve">индекс доходности </t>
  </si>
  <si>
    <t>Важнейшие проекты</t>
  </si>
  <si>
    <t>2020 г.</t>
  </si>
  <si>
    <t xml:space="preserve">Факт </t>
  </si>
  <si>
    <t>G_16-0301</t>
  </si>
  <si>
    <t>Строительство ПС 110 кВ Романово с заходами</t>
  </si>
  <si>
    <t>Увеличение объема услуг по передаче электрической энергии.</t>
  </si>
  <si>
    <t>нет</t>
  </si>
  <si>
    <t>ПС 110/10 кВ "Романово"</t>
  </si>
  <si>
    <t>ТДТН-10000/110 У1</t>
  </si>
  <si>
    <t xml:space="preserve">110/10 кВ </t>
  </si>
  <si>
    <t>Выключатель элегазовый 3АР1FG-145 - 2 шт.</t>
  </si>
  <si>
    <t>В Т-1 110 кВ, В Т-2 110 кВ</t>
  </si>
  <si>
    <t>выключатель вакуумный 10 кВ - 11 шт.</t>
  </si>
  <si>
    <t>вводные, линейные, секционный</t>
  </si>
  <si>
    <t>ТМГ</t>
  </si>
  <si>
    <t>ТСН-1, ТСН-2</t>
  </si>
  <si>
    <t>Отпайки 110 кВ на ПС Романово:
- от ВЛ 110 кВ Северная 330 – О-62 – Пионерская №1 с отпайкой на ПС О-69 Дунаевка (Л-167) 
- от ВЛ 110 кВ Северная 330 – О-62 – Пионерская №2 с отпайкой на ПС О-69 Дунаевка (Л-168)</t>
  </si>
  <si>
    <t>Л-167, Л-168</t>
  </si>
  <si>
    <t>ВЛ</t>
  </si>
  <si>
    <t>анкерно-угловые - металлические решетчатые; промежуточные - железобетонные</t>
  </si>
  <si>
    <t>Инвестиционный проект предполагает строительство ПС 110/15/10 кВ "Романово" с установкой 2-х трансформаторов мощностью 10 МВА, а также заходы 2х-цепная ВЛ 110 кВ протяженностью 3,2 км</t>
  </si>
  <si>
    <t xml:space="preserve">Наличие договоров на технологическое присоединение к планируемому к строительству объекту.
</t>
  </si>
  <si>
    <t>20 МВА (20 МВА)</t>
  </si>
  <si>
    <t>Зеленоградский район</t>
  </si>
  <si>
    <t>П</t>
  </si>
  <si>
    <t>Сметная стоимость проекта в ценах  4 кв. 2016 года с НДС, млн. руб.</t>
  </si>
  <si>
    <t>УСР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</si>
</sst>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tint="-0.249977111117893"/>
      <name val="Times New Roman"/>
      <family val="1"/>
      <charset val="204"/>
    </font>
    <font>
      <b/>
      <sz val="12"/>
      <color theme="0" tint="-0.249977111117893"/>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indexed="8"/>
      <name val="Times New Roman"/>
      <family val="1"/>
      <charset val="204"/>
    </font>
    <font>
      <b/>
      <sz val="10"/>
      <name val="Times New Roman"/>
      <family val="1"/>
      <charset val="204"/>
    </font>
    <font>
      <sz val="10"/>
      <color theme="0" tint="-0.249977111117893"/>
      <name val="Times New Roman"/>
      <family val="1"/>
      <charset val="204"/>
    </font>
    <font>
      <sz val="12"/>
      <name val="Times New Roman Cyr"/>
      <charset val="204"/>
    </font>
    <font>
      <sz val="12"/>
      <color rgb="FF00B0F0"/>
      <name val="Times New Roman"/>
      <family val="1"/>
      <charset val="204"/>
    </font>
    <font>
      <sz val="12"/>
      <color theme="0" tint="-4.9989318521683403E-2"/>
      <name val="Times New Roman"/>
      <family val="1"/>
      <charset val="204"/>
    </font>
    <font>
      <sz val="11"/>
      <color theme="0" tint="-4.9989318521683403E-2"/>
      <name val="Calibri"/>
      <family val="2"/>
      <charset val="204"/>
      <scheme val="minor"/>
    </font>
    <font>
      <sz val="10"/>
      <color theme="0" tint="-4.9989318521683403E-2"/>
      <name val="Arial Cyr"/>
      <charset val="204"/>
    </font>
    <font>
      <sz val="11"/>
      <color theme="0" tint="-4.9989318521683403E-2"/>
      <name val="Times New Roman"/>
      <family val="1"/>
      <charset val="204"/>
    </font>
    <font>
      <b/>
      <sz val="11"/>
      <color theme="0" tint="-4.9989318521683403E-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0" fillId="0" borderId="0" xfId="62" applyFont="1" applyFill="1"/>
    <xf numFmtId="0" fontId="61" fillId="0" borderId="0" xfId="67" applyFont="1" applyFill="1" applyAlignment="1">
      <alignment vertical="center"/>
    </xf>
    <xf numFmtId="0" fontId="59" fillId="0" borderId="0" xfId="62" applyFont="1" applyFill="1"/>
    <xf numFmtId="0" fontId="63" fillId="0" borderId="0" xfId="62" applyFont="1" applyFill="1" applyBorder="1"/>
    <xf numFmtId="0" fontId="59" fillId="0" borderId="0" xfId="62" applyFont="1" applyFill="1" applyBorder="1"/>
    <xf numFmtId="3" fontId="61" fillId="0" borderId="0" xfId="67" applyNumberFormat="1" applyFont="1" applyFill="1" applyBorder="1" applyAlignment="1">
      <alignment horizontal="center" vertical="center"/>
    </xf>
    <xf numFmtId="166" fontId="64" fillId="0" borderId="0" xfId="67"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2" fillId="0" borderId="1" xfId="2" applyFont="1" applyBorder="1" applyAlignment="1">
      <alignment horizontal="left" vertical="top" wrapText="1"/>
    </xf>
    <xf numFmtId="173" fontId="67" fillId="0" borderId="1" xfId="62" applyNumberFormat="1" applyFont="1" applyFill="1" applyBorder="1" applyAlignment="1" applyProtection="1">
      <alignment horizontal="center" vertical="center"/>
      <protection locked="0"/>
    </xf>
    <xf numFmtId="49" fontId="67"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26" xfId="0" applyFont="1" applyBorder="1" applyAlignment="1">
      <alignment horizontal="left" vertical="top"/>
    </xf>
    <xf numFmtId="49" fontId="67" fillId="0" borderId="1" xfId="62" applyNumberFormat="1" applyFont="1" applyFill="1" applyBorder="1" applyAlignment="1">
      <alignment horizontal="left" vertical="center" wrapText="1"/>
    </xf>
    <xf numFmtId="49" fontId="70" fillId="0" borderId="1" xfId="62" applyNumberFormat="1" applyFont="1" applyFill="1" applyBorder="1" applyAlignment="1">
      <alignment horizontal="left" vertical="center" wrapText="1"/>
    </xf>
    <xf numFmtId="0" fontId="7" fillId="0" borderId="24" xfId="0" applyFont="1" applyBorder="1" applyAlignment="1">
      <alignment horizontal="left" vertical="top"/>
    </xf>
    <xf numFmtId="1" fontId="37" fillId="0" borderId="1" xfId="49" applyNumberFormat="1" applyFont="1" applyBorder="1" applyAlignment="1">
      <alignment horizontal="center" vertical="center" wrapText="1"/>
    </xf>
    <xf numFmtId="0" fontId="11" fillId="0" borderId="0" xfId="67" applyFont="1" applyFill="1" applyAlignment="1">
      <alignment vertical="center"/>
    </xf>
    <xf numFmtId="0" fontId="11" fillId="0" borderId="0" xfId="2" applyFont="1" applyFill="1" applyAlignment="1">
      <alignment horizontal="right" vertical="center"/>
    </xf>
    <xf numFmtId="0" fontId="41" fillId="0" borderId="0" xfId="67" applyFont="1" applyFill="1" applyAlignment="1">
      <alignment vertical="center"/>
    </xf>
    <xf numFmtId="0" fontId="11" fillId="0" borderId="0" xfId="67" applyFont="1" applyFill="1" applyAlignment="1">
      <alignment horizontal="right" vertical="center"/>
    </xf>
    <xf numFmtId="2" fontId="51" fillId="0" borderId="0" xfId="67" applyNumberFormat="1" applyFont="1" applyFill="1" applyAlignment="1">
      <alignment horizontal="right" vertical="center"/>
    </xf>
    <xf numFmtId="0" fontId="41" fillId="0" borderId="0" xfId="67" applyFont="1" applyFill="1" applyAlignment="1">
      <alignment horizontal="center" vertical="center"/>
    </xf>
    <xf numFmtId="0" fontId="71" fillId="0" borderId="0" xfId="67" applyFont="1" applyFill="1" applyAlignment="1">
      <alignment horizontal="left" vertical="center"/>
    </xf>
    <xf numFmtId="0" fontId="45" fillId="0" borderId="0" xfId="67" applyFont="1" applyFill="1" applyAlignment="1">
      <alignment vertical="center"/>
    </xf>
    <xf numFmtId="0" fontId="11" fillId="0" borderId="37" xfId="67" applyFont="1" applyFill="1" applyBorder="1" applyAlignment="1">
      <alignment vertical="center"/>
    </xf>
    <xf numFmtId="3" fontId="40" fillId="0" borderId="38" xfId="67" applyNumberFormat="1" applyFont="1" applyFill="1" applyBorder="1" applyAlignment="1">
      <alignment vertical="center"/>
    </xf>
    <xf numFmtId="0" fontId="11" fillId="0" borderId="39" xfId="67" applyFont="1" applyFill="1" applyBorder="1" applyAlignment="1">
      <alignment vertical="center"/>
    </xf>
    <xf numFmtId="3" fontId="40" fillId="0" borderId="40" xfId="67" applyNumberFormat="1" applyFont="1" applyFill="1" applyBorder="1" applyAlignment="1">
      <alignment vertical="center"/>
    </xf>
    <xf numFmtId="0" fontId="11" fillId="0" borderId="41" xfId="67" applyFont="1" applyFill="1" applyBorder="1" applyAlignment="1">
      <alignment vertical="center"/>
    </xf>
    <xf numFmtId="3" fontId="40" fillId="0" borderId="42" xfId="67" applyNumberFormat="1" applyFont="1" applyFill="1" applyBorder="1" applyAlignment="1">
      <alignment vertical="center"/>
    </xf>
    <xf numFmtId="0" fontId="11" fillId="0" borderId="43" xfId="67" applyFont="1" applyFill="1" applyBorder="1" applyAlignment="1">
      <alignment vertical="center"/>
    </xf>
    <xf numFmtId="3" fontId="40" fillId="0" borderId="44" xfId="67" applyNumberFormat="1" applyFont="1" applyFill="1" applyBorder="1" applyAlignment="1">
      <alignment vertical="center"/>
    </xf>
    <xf numFmtId="10" fontId="40" fillId="0" borderId="42" xfId="67" applyNumberFormat="1" applyFont="1" applyFill="1" applyBorder="1" applyAlignment="1">
      <alignment vertical="center"/>
    </xf>
    <xf numFmtId="9" fontId="40" fillId="0" borderId="44" xfId="67" applyNumberFormat="1" applyFont="1" applyFill="1" applyBorder="1" applyAlignment="1">
      <alignment vertical="center"/>
    </xf>
    <xf numFmtId="0" fontId="11" fillId="0" borderId="29" xfId="67" applyFont="1" applyFill="1" applyBorder="1" applyAlignment="1">
      <alignment vertical="center"/>
    </xf>
    <xf numFmtId="3" fontId="40" fillId="0" borderId="37" xfId="67" applyNumberFormat="1" applyFont="1" applyFill="1" applyBorder="1" applyAlignment="1">
      <alignment vertical="center"/>
    </xf>
    <xf numFmtId="0" fontId="11" fillId="0" borderId="25" xfId="67" applyFont="1" applyFill="1" applyBorder="1" applyAlignment="1">
      <alignment vertical="center"/>
    </xf>
    <xf numFmtId="10" fontId="40" fillId="0" borderId="45" xfId="67" applyNumberFormat="1" applyFont="1" applyFill="1" applyBorder="1" applyAlignment="1">
      <alignment vertical="center"/>
    </xf>
    <xf numFmtId="10" fontId="40" fillId="0" borderId="39" xfId="67" applyNumberFormat="1" applyFont="1" applyFill="1" applyBorder="1" applyAlignment="1">
      <alignment vertical="center"/>
    </xf>
    <xf numFmtId="0" fontId="11" fillId="0" borderId="46" xfId="67" applyFont="1" applyFill="1" applyBorder="1" applyAlignment="1">
      <alignment vertical="center"/>
    </xf>
    <xf numFmtId="10" fontId="40" fillId="0" borderId="43" xfId="67" applyNumberFormat="1" applyFont="1" applyFill="1" applyBorder="1" applyAlignment="1">
      <alignment vertical="center"/>
    </xf>
    <xf numFmtId="0" fontId="11" fillId="0" borderId="28" xfId="67" applyFont="1" applyFill="1" applyBorder="1" applyAlignment="1">
      <alignment horizontal="left" vertical="center"/>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xf>
    <xf numFmtId="10" fontId="40" fillId="0" borderId="1" xfId="67" applyNumberFormat="1" applyFont="1" applyFill="1" applyBorder="1" applyAlignment="1">
      <alignment vertical="center"/>
    </xf>
    <xf numFmtId="0" fontId="11" fillId="0" borderId="24" xfId="67" applyFont="1" applyFill="1" applyBorder="1" applyAlignment="1">
      <alignment vertical="center"/>
    </xf>
    <xf numFmtId="3" fontId="40" fillId="0" borderId="23" xfId="67" applyNumberFormat="1" applyFont="1" applyFill="1" applyBorder="1" applyAlignment="1">
      <alignment vertical="center"/>
    </xf>
    <xf numFmtId="4" fontId="40" fillId="0" borderId="23" xfId="67" applyNumberFormat="1" applyFont="1" applyFill="1" applyBorder="1" applyAlignment="1">
      <alignment vertical="center"/>
    </xf>
    <xf numFmtId="4" fontId="41" fillId="0" borderId="23" xfId="67" applyNumberFormat="1" applyFont="1" applyFill="1" applyBorder="1" applyAlignment="1">
      <alignment vertical="center"/>
    </xf>
    <xf numFmtId="0" fontId="41" fillId="0" borderId="28" xfId="67" applyFont="1" applyFill="1" applyBorder="1" applyAlignment="1">
      <alignment vertical="center"/>
    </xf>
    <xf numFmtId="3" fontId="40" fillId="0" borderId="1" xfId="67" applyNumberFormat="1" applyFont="1" applyFill="1" applyBorder="1" applyAlignment="1">
      <alignment vertic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0" fontId="41" fillId="0" borderId="26" xfId="67"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xf>
    <xf numFmtId="0" fontId="41" fillId="0" borderId="26" xfId="67" applyFont="1" applyFill="1" applyBorder="1" applyAlignment="1">
      <alignment horizontal="left" vertical="center"/>
    </xf>
    <xf numFmtId="0" fontId="41" fillId="0" borderId="24" xfId="67" applyFont="1" applyFill="1" applyBorder="1" applyAlignment="1">
      <alignment horizontal="left" vertical="center"/>
    </xf>
    <xf numFmtId="3" fontId="41" fillId="0" borderId="23" xfId="67" applyNumberFormat="1" applyFont="1" applyFill="1" applyBorder="1" applyAlignment="1">
      <alignment vertical="center"/>
    </xf>
    <xf numFmtId="166" fontId="40" fillId="0" borderId="0" xfId="67" applyNumberFormat="1" applyFont="1" applyFill="1" applyBorder="1" applyAlignment="1">
      <alignment horizontal="center" vertical="center"/>
    </xf>
    <xf numFmtId="0" fontId="11" fillId="0" borderId="26" xfId="67" applyFont="1" applyFill="1" applyBorder="1" applyAlignment="1">
      <alignment horizontal="left" vertical="center" wrapText="1"/>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4" xfId="67" applyFont="1" applyFill="1" applyBorder="1" applyAlignment="1">
      <alignment vertical="center"/>
    </xf>
    <xf numFmtId="170" fontId="41" fillId="0" borderId="23" xfId="67" applyNumberFormat="1" applyFont="1" applyFill="1" applyBorder="1" applyAlignment="1">
      <alignment vertical="center"/>
    </xf>
    <xf numFmtId="1" fontId="11" fillId="0" borderId="0" xfId="67" applyNumberFormat="1" applyFont="1" applyFill="1" applyAlignment="1">
      <alignment vertical="center"/>
    </xf>
    <xf numFmtId="171" fontId="11" fillId="0" borderId="0" xfId="67" applyNumberFormat="1" applyFont="1" applyFill="1" applyAlignment="1">
      <alignment vertical="center"/>
    </xf>
    <xf numFmtId="172" fontId="62" fillId="0" borderId="0" xfId="67" applyNumberFormat="1" applyFont="1" applyFill="1" applyBorder="1" applyAlignment="1">
      <alignment vertical="center"/>
    </xf>
    <xf numFmtId="0" fontId="44" fillId="0" borderId="0" xfId="62" applyFont="1" applyFill="1"/>
    <xf numFmtId="14" fontId="67" fillId="0" borderId="47" xfId="62" applyNumberFormat="1" applyFont="1" applyFill="1" applyBorder="1" applyAlignment="1" applyProtection="1">
      <alignment horizontal="center" vertical="center" wrapText="1"/>
      <protection locked="0"/>
    </xf>
    <xf numFmtId="49" fontId="67" fillId="0" borderId="23"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4" fontId="67" fillId="0" borderId="2" xfId="62" applyNumberFormat="1" applyFont="1" applyFill="1" applyBorder="1" applyAlignment="1" applyProtection="1">
      <alignment horizontal="center" vertical="center" wrapText="1"/>
      <protection locked="0"/>
    </xf>
    <xf numFmtId="173" fontId="67" fillId="0" borderId="23" xfId="62" applyNumberFormat="1" applyFont="1" applyFill="1" applyBorder="1" applyAlignment="1" applyProtection="1">
      <alignment horizontal="center" vertical="center"/>
      <protection locked="0"/>
    </xf>
    <xf numFmtId="9" fontId="67" fillId="0" borderId="1" xfId="71" applyFont="1" applyFill="1" applyBorder="1" applyAlignment="1" applyProtection="1">
      <alignment horizontal="center" vertical="center"/>
      <protection locked="0"/>
    </xf>
    <xf numFmtId="0" fontId="61" fillId="0" borderId="0" xfId="2" applyFont="1" applyBorder="1"/>
    <xf numFmtId="0" fontId="65" fillId="0" borderId="0" xfId="2" applyFont="1" applyFill="1" applyBorder="1" applyAlignment="1">
      <alignment horizontal="center" vertical="center" textRotation="90" wrapText="1"/>
    </xf>
    <xf numFmtId="0" fontId="65" fillId="0" borderId="0" xfId="2" applyFont="1" applyFill="1" applyBorder="1" applyAlignment="1">
      <alignment horizontal="center" vertical="center" wrapText="1"/>
    </xf>
    <xf numFmtId="4" fontId="65" fillId="0" borderId="0" xfId="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73" fillId="0" borderId="1" xfId="0" applyFont="1" applyBorder="1" applyAlignment="1">
      <alignment horizontal="center" vertical="center" wrapText="1"/>
    </xf>
    <xf numFmtId="0" fontId="11" fillId="0" borderId="1" xfId="62" applyFont="1" applyBorder="1" applyAlignment="1">
      <alignment horizontal="center"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172"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72"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2" fillId="0" borderId="39" xfId="62" applyNumberFormat="1" applyFont="1" applyFill="1" applyBorder="1" applyAlignment="1">
      <alignment horizontal="left" vertical="center" wrapText="1"/>
    </xf>
    <xf numFmtId="0" fontId="7" fillId="26" borderId="1" xfId="1" applyFont="1" applyFill="1" applyBorder="1" applyAlignment="1">
      <alignment vertical="center" wrapText="1"/>
    </xf>
    <xf numFmtId="0" fontId="7" fillId="0" borderId="10" xfId="1" applyFont="1" applyBorder="1" applyAlignment="1">
      <alignment vertical="center" wrapText="1"/>
    </xf>
    <xf numFmtId="3" fontId="11" fillId="0" borderId="1" xfId="67" applyNumberFormat="1" applyFont="1" applyFill="1" applyBorder="1" applyAlignment="1">
      <alignment horizontal="left" vertical="center"/>
    </xf>
    <xf numFmtId="0" fontId="53" fillId="0" borderId="1" xfId="0" applyFont="1" applyFill="1" applyBorder="1" applyAlignment="1">
      <alignment horizontal="center" vertical="center"/>
    </xf>
    <xf numFmtId="0" fontId="0" fillId="0" borderId="1" xfId="0" applyFill="1" applyBorder="1"/>
    <xf numFmtId="0" fontId="0" fillId="0" borderId="3" xfId="0" applyFill="1" applyBorder="1" applyAlignment="1">
      <alignment horizontal="center" vertical="center"/>
    </xf>
    <xf numFmtId="0" fontId="0" fillId="0" borderId="1" xfId="0" applyFill="1" applyBorder="1" applyAlignment="1">
      <alignment horizontal="center" wrapText="1"/>
    </xf>
    <xf numFmtId="0" fontId="0" fillId="0" borderId="0" xfId="0"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Fill="1" applyBorder="1" applyAlignment="1">
      <alignment horizontal="left" vertical="center" wrapText="1"/>
    </xf>
    <xf numFmtId="4" fontId="45" fillId="0" borderId="1" xfId="67" applyNumberFormat="1" applyFont="1" applyFill="1" applyBorder="1" applyAlignment="1">
      <alignment horizontal="center" vertical="center"/>
    </xf>
    <xf numFmtId="4" fontId="72" fillId="0" borderId="5" xfId="67" applyNumberFormat="1" applyFont="1" applyFill="1" applyBorder="1" applyAlignment="1">
      <alignment horizontal="center" vertical="center"/>
    </xf>
    <xf numFmtId="3" fontId="45" fillId="0" borderId="1" xfId="67" applyNumberFormat="1" applyFont="1" applyFill="1" applyBorder="1" applyAlignment="1">
      <alignment horizontal="center" vertical="center"/>
    </xf>
    <xf numFmtId="3" fontId="72" fillId="0" borderId="5"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72" fillId="0" borderId="5" xfId="67" applyFont="1" applyFill="1" applyBorder="1" applyAlignment="1">
      <alignment horizontal="center" vertical="center"/>
    </xf>
    <xf numFmtId="0" fontId="74" fillId="0" borderId="0" xfId="67" applyFont="1" applyFill="1" applyAlignment="1">
      <alignment vertical="center"/>
    </xf>
    <xf numFmtId="3" fontId="62" fillId="0" borderId="1" xfId="67" applyNumberFormat="1" applyFont="1" applyFill="1" applyBorder="1" applyAlignment="1">
      <alignment vertical="center"/>
    </xf>
    <xf numFmtId="3" fontId="65" fillId="0" borderId="0" xfId="67" applyNumberFormat="1" applyFont="1" applyFill="1" applyAlignment="1">
      <alignment horizontal="center" vertical="center"/>
    </xf>
    <xf numFmtId="172" fontId="62" fillId="0" borderId="1" xfId="67" applyNumberFormat="1" applyFont="1" applyFill="1" applyBorder="1" applyAlignment="1">
      <alignment vertical="center"/>
    </xf>
    <xf numFmtId="0" fontId="75" fillId="0" borderId="0" xfId="67" applyFont="1" applyFill="1" applyAlignment="1">
      <alignment vertical="center"/>
    </xf>
    <xf numFmtId="0" fontId="76" fillId="0" borderId="0" xfId="0" applyFont="1"/>
    <xf numFmtId="0" fontId="77" fillId="0" borderId="0" xfId="62" applyFont="1" applyFill="1" applyBorder="1"/>
    <xf numFmtId="3" fontId="78" fillId="0" borderId="5" xfId="67" applyNumberFormat="1" applyFont="1" applyFill="1" applyBorder="1" applyAlignment="1">
      <alignment vertical="center"/>
    </xf>
    <xf numFmtId="3" fontId="79" fillId="0" borderId="5" xfId="67" applyNumberFormat="1" applyFont="1" applyFill="1" applyBorder="1" applyAlignment="1">
      <alignment vertical="center"/>
    </xf>
    <xf numFmtId="0" fontId="36" fillId="0" borderId="1" xfId="1" applyFont="1" applyBorder="1" applyAlignment="1">
      <alignmen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5" fontId="7" fillId="0" borderId="1" xfId="1" applyNumberFormat="1" applyFont="1" applyFill="1" applyBorder="1" applyAlignment="1">
      <alignment horizontal="left" vertical="center" wrapText="1"/>
    </xf>
    <xf numFmtId="175" fontId="40" fillId="0" borderId="30" xfId="2" applyNumberFormat="1" applyFont="1" applyFill="1" applyBorder="1" applyAlignment="1">
      <alignment horizontal="justify" vertical="top" wrapText="1"/>
    </xf>
    <xf numFmtId="0" fontId="40" fillId="0" borderId="30" xfId="2" applyNumberFormat="1" applyFont="1" applyFill="1" applyBorder="1" applyAlignment="1">
      <alignment horizontal="justify"/>
    </xf>
    <xf numFmtId="0" fontId="49" fillId="0" borderId="0" xfId="1" applyFont="1" applyAlignment="1">
      <alignment vertical="center"/>
    </xf>
    <xf numFmtId="0" fontId="12" fillId="0" borderId="0" xfId="1" applyFont="1" applyFill="1" applyBorder="1" applyAlignment="1">
      <alignment vertical="center"/>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49" fontId="11" fillId="0" borderId="1" xfId="62" applyNumberFormat="1" applyFont="1" applyBorder="1" applyAlignment="1">
      <alignment horizontal="lef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11" fillId="0" borderId="0" xfId="62" applyFont="1" applyAlignment="1">
      <alignment horizontal="lef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8" fillId="0" borderId="0" xfId="0" applyFont="1" applyFill="1" applyAlignment="1">
      <alignment horizontal="center" vertical="center"/>
    </xf>
    <xf numFmtId="0" fontId="6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0" xfId="67" applyFont="1" applyFill="1" applyAlignment="1">
      <alignment horizontal="left" vertical="center" wrapText="1"/>
    </xf>
    <xf numFmtId="0" fontId="68" fillId="0" borderId="0" xfId="50" applyFont="1" applyFill="1" applyAlignment="1">
      <alignment horizontal="center" vertical="center"/>
    </xf>
    <xf numFmtId="0" fontId="69" fillId="0" borderId="0" xfId="1" applyFont="1" applyAlignment="1">
      <alignment horizontal="center" vertical="center"/>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11" fillId="0" borderId="0" xfId="6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5" fillId="0" borderId="0" xfId="52" applyFont="1" applyFill="1" applyBorder="1" applyAlignment="1">
      <alignment horizontal="center" vertical="center"/>
    </xf>
    <xf numFmtId="0" fontId="65" fillId="0" borderId="0"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11" fillId="0" borderId="0" xfId="1" applyFont="1" applyAlignment="1">
      <alignment horizontal="center" vertical="center"/>
    </xf>
    <xf numFmtId="0" fontId="49" fillId="0" borderId="0" xfId="2" applyFont="1" applyFill="1" applyAlignment="1">
      <alignment horizontal="center"/>
    </xf>
    <xf numFmtId="0" fontId="58" fillId="0" borderId="0" xfId="1" applyFont="1" applyAlignment="1">
      <alignment horizontal="center" vertical="center"/>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77"/>
    <cellStyle name="Финансовый 2 2 2 2 2" xfId="59"/>
    <cellStyle name="Финансовый 2 2 3" xfId="75"/>
    <cellStyle name="Финансовый 2 2 4" xfId="79"/>
    <cellStyle name="Финансовый 2 3" xfId="72"/>
    <cellStyle name="Финансовый 2 3 2" xfId="76"/>
    <cellStyle name="Финансовый 2 4" xfId="74"/>
    <cellStyle name="Финансовый 2 5" xfId="78"/>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3727232"/>
        <c:axId val="473719392"/>
      </c:lineChart>
      <c:catAx>
        <c:axId val="473727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3719392"/>
        <c:crosses val="autoZero"/>
        <c:auto val="1"/>
        <c:lblAlgn val="ctr"/>
        <c:lblOffset val="100"/>
        <c:noMultiLvlLbl val="0"/>
      </c:catAx>
      <c:valAx>
        <c:axId val="473719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372723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723900</xdr:colOff>
      <xdr:row>32</xdr:row>
      <xdr:rowOff>198120</xdr:rowOff>
    </xdr:from>
    <xdr:to>
      <xdr:col>9</xdr:col>
      <xdr:colOff>693420</xdr:colOff>
      <xdr:row>44</xdr:row>
      <xdr:rowOff>91440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27" t="s">
        <v>434</v>
      </c>
      <c r="B5" s="327"/>
      <c r="C5" s="327"/>
      <c r="D5" s="163"/>
      <c r="E5" s="163"/>
      <c r="F5" s="163"/>
      <c r="G5" s="163"/>
      <c r="H5" s="163"/>
      <c r="I5" s="163"/>
      <c r="J5" s="163"/>
    </row>
    <row r="6" spans="1:22" s="12" customFormat="1" ht="18.75" x14ac:dyDescent="0.3">
      <c r="A6" s="17"/>
      <c r="F6" s="16"/>
      <c r="G6" s="16"/>
      <c r="H6" s="15"/>
    </row>
    <row r="7" spans="1:22" s="12" customFormat="1" ht="18.75" x14ac:dyDescent="0.2">
      <c r="A7" s="331" t="s">
        <v>10</v>
      </c>
      <c r="B7" s="331"/>
      <c r="C7" s="33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0" t="s">
        <v>433</v>
      </c>
      <c r="B9" s="330"/>
      <c r="C9" s="330"/>
      <c r="D9" s="8"/>
      <c r="E9" s="8"/>
      <c r="F9" s="8"/>
      <c r="G9" s="8"/>
      <c r="H9" s="8"/>
      <c r="I9" s="13"/>
      <c r="J9" s="13"/>
      <c r="K9" s="13"/>
      <c r="L9" s="13"/>
      <c r="M9" s="13"/>
      <c r="N9" s="13"/>
      <c r="O9" s="13"/>
      <c r="P9" s="13"/>
      <c r="Q9" s="13"/>
      <c r="R9" s="13"/>
      <c r="S9" s="13"/>
      <c r="T9" s="13"/>
      <c r="U9" s="13"/>
      <c r="V9" s="13"/>
    </row>
    <row r="10" spans="1:22" s="12" customFormat="1" ht="18.75" x14ac:dyDescent="0.2">
      <c r="A10" s="328" t="s">
        <v>9</v>
      </c>
      <c r="B10" s="328"/>
      <c r="C10" s="32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0" t="s">
        <v>496</v>
      </c>
      <c r="B12" s="330"/>
      <c r="C12" s="330"/>
      <c r="D12" s="8"/>
      <c r="E12" s="8"/>
      <c r="F12" s="8"/>
      <c r="G12" s="8"/>
      <c r="H12" s="8"/>
      <c r="I12" s="13"/>
      <c r="J12" s="13"/>
      <c r="K12" s="13"/>
      <c r="L12" s="13"/>
      <c r="M12" s="13"/>
      <c r="N12" s="13"/>
      <c r="O12" s="13"/>
      <c r="P12" s="13"/>
      <c r="Q12" s="13"/>
      <c r="R12" s="13"/>
      <c r="S12" s="13"/>
      <c r="T12" s="13"/>
      <c r="U12" s="13"/>
      <c r="V12" s="13"/>
    </row>
    <row r="13" spans="1:22" s="12" customFormat="1" ht="18.75" x14ac:dyDescent="0.2">
      <c r="A13" s="328" t="s">
        <v>8</v>
      </c>
      <c r="B13" s="328"/>
      <c r="C13" s="32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29" t="s">
        <v>497</v>
      </c>
      <c r="B15" s="329"/>
      <c r="C15" s="329"/>
      <c r="D15" s="8"/>
      <c r="E15" s="8"/>
      <c r="F15" s="8"/>
      <c r="G15" s="8"/>
      <c r="H15" s="8"/>
      <c r="I15" s="8"/>
      <c r="J15" s="8"/>
      <c r="K15" s="8"/>
      <c r="L15" s="8"/>
      <c r="M15" s="8"/>
      <c r="N15" s="8"/>
      <c r="O15" s="8"/>
      <c r="P15" s="8"/>
      <c r="Q15" s="8"/>
      <c r="R15" s="8"/>
      <c r="S15" s="8"/>
      <c r="T15" s="8"/>
      <c r="U15" s="8"/>
      <c r="V15" s="8"/>
    </row>
    <row r="16" spans="1:22" s="3" customFormat="1" ht="15" customHeight="1" x14ac:dyDescent="0.2">
      <c r="A16" s="328" t="s">
        <v>7</v>
      </c>
      <c r="B16" s="328"/>
      <c r="C16" s="32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9" t="s">
        <v>417</v>
      </c>
      <c r="B18" s="330"/>
      <c r="C18" s="33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290</v>
      </c>
      <c r="C22" s="316" t="s">
        <v>493</v>
      </c>
      <c r="D22" s="33"/>
      <c r="E22" s="33"/>
      <c r="F22" s="33"/>
      <c r="G22" s="33"/>
      <c r="H22" s="33"/>
      <c r="I22" s="32"/>
      <c r="J22" s="32"/>
      <c r="K22" s="32"/>
      <c r="L22" s="32"/>
      <c r="M22" s="32"/>
      <c r="N22" s="32"/>
      <c r="O22" s="32"/>
      <c r="P22" s="32"/>
      <c r="Q22" s="32"/>
      <c r="R22" s="32"/>
      <c r="S22" s="32"/>
      <c r="T22" s="31"/>
      <c r="U22" s="31"/>
      <c r="V22" s="31"/>
    </row>
    <row r="23" spans="1:22" s="3" customFormat="1" ht="31.5" x14ac:dyDescent="0.2">
      <c r="A23" s="28" t="s">
        <v>63</v>
      </c>
      <c r="B23" s="40" t="s">
        <v>64</v>
      </c>
      <c r="C23" s="316" t="s">
        <v>498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24"/>
      <c r="B24" s="325"/>
      <c r="C24" s="32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0" t="s">
        <v>365</v>
      </c>
      <c r="C25" s="39" t="s">
        <v>442</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0" t="s">
        <v>75</v>
      </c>
      <c r="C26" s="39" t="s">
        <v>459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60" t="s">
        <v>74</v>
      </c>
      <c r="C27" s="315" t="s">
        <v>516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60" t="s">
        <v>366</v>
      </c>
      <c r="C28" s="274" t="s">
        <v>484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60" t="s">
        <v>367</v>
      </c>
      <c r="C29" s="274" t="s">
        <v>484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60" t="s">
        <v>368</v>
      </c>
      <c r="C30" s="274" t="s">
        <v>484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369</v>
      </c>
      <c r="C31" s="274" t="s">
        <v>487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370</v>
      </c>
      <c r="C32" s="274" t="s">
        <v>488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371</v>
      </c>
      <c r="C33" s="39" t="s">
        <v>458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386</v>
      </c>
      <c r="B34" s="44" t="s">
        <v>372</v>
      </c>
      <c r="C34" s="3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375</v>
      </c>
      <c r="B35" s="44" t="s">
        <v>72</v>
      </c>
      <c r="C35" s="29" t="s">
        <v>484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387</v>
      </c>
      <c r="B36" s="44" t="s">
        <v>373</v>
      </c>
      <c r="C36" s="29" t="s">
        <v>499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v>15</v>
      </c>
      <c r="B37" s="44" t="s">
        <v>374</v>
      </c>
      <c r="C37" s="29" t="s">
        <v>499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388</v>
      </c>
      <c r="B38" s="44" t="s">
        <v>228</v>
      </c>
      <c r="C38" s="183" t="s">
        <v>484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24"/>
      <c r="B39" s="325"/>
      <c r="C39" s="326"/>
      <c r="D39" s="27"/>
      <c r="E39" s="27"/>
      <c r="F39" s="27"/>
      <c r="G39" s="27"/>
      <c r="H39" s="27"/>
      <c r="I39" s="27"/>
      <c r="J39" s="27"/>
      <c r="K39" s="27"/>
      <c r="L39" s="27"/>
      <c r="M39" s="27"/>
      <c r="N39" s="27"/>
      <c r="O39" s="27"/>
      <c r="P39" s="27"/>
      <c r="Q39" s="27"/>
      <c r="R39" s="27"/>
      <c r="S39" s="27"/>
      <c r="T39" s="27"/>
      <c r="U39" s="27"/>
      <c r="V39" s="27"/>
    </row>
    <row r="40" spans="1:22" ht="63" x14ac:dyDescent="0.25">
      <c r="A40" s="28" t="s">
        <v>376</v>
      </c>
      <c r="B40" s="44" t="s">
        <v>429</v>
      </c>
      <c r="C40" s="301"/>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389</v>
      </c>
      <c r="B41" s="44" t="s">
        <v>412</v>
      </c>
      <c r="C41" s="183" t="s">
        <v>484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377</v>
      </c>
      <c r="B42" s="44" t="s">
        <v>426</v>
      </c>
      <c r="C42" s="183"/>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392</v>
      </c>
      <c r="B43" s="44" t="s">
        <v>393</v>
      </c>
      <c r="C43" s="183" t="s">
        <v>482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378</v>
      </c>
      <c r="B44" s="44" t="s">
        <v>418</v>
      </c>
      <c r="C44" s="183" t="s">
        <v>484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413</v>
      </c>
      <c r="B45" s="44" t="s">
        <v>419</v>
      </c>
      <c r="C45" s="314" t="s">
        <v>484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379</v>
      </c>
      <c r="B46" s="44" t="s">
        <v>420</v>
      </c>
      <c r="C46" s="314" t="s">
        <v>484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24"/>
      <c r="B47" s="325"/>
      <c r="C47" s="32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414</v>
      </c>
      <c r="B48" s="44" t="s">
        <v>427</v>
      </c>
      <c r="C48" s="304"/>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380</v>
      </c>
      <c r="B49" s="44" t="s">
        <v>428</v>
      </c>
      <c r="C49" s="304"/>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J34" sqref="J34:K3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7.140625" style="67" customWidth="1"/>
    <col min="12" max="19" width="7.140625" style="66" customWidth="1"/>
    <col min="20" max="23" width="7.140625" style="184" customWidth="1"/>
    <col min="24" max="24" width="9" style="184" customWidth="1"/>
    <col min="25" max="27" width="7.140625" style="184" customWidth="1"/>
    <col min="28" max="28" width="13.140625" style="66" customWidth="1"/>
    <col min="29" max="29" width="24.85546875" style="66" customWidth="1"/>
    <col min="30" max="33" width="9.140625" style="258"/>
    <col min="34" max="16384" width="9.140625" style="66"/>
  </cols>
  <sheetData>
    <row r="1" spans="1:29" ht="18.75" x14ac:dyDescent="0.25">
      <c r="A1" s="67"/>
      <c r="B1" s="67"/>
      <c r="C1" s="67"/>
      <c r="D1" s="67"/>
      <c r="E1" s="67"/>
      <c r="F1" s="67"/>
      <c r="L1" s="67"/>
      <c r="M1" s="67"/>
      <c r="AC1" s="43" t="s">
        <v>69</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68</v>
      </c>
    </row>
    <row r="4" spans="1:29" ht="18.75" customHeight="1" x14ac:dyDescent="0.25">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5" s="67"/>
      <c r="B5" s="67"/>
      <c r="C5" s="67"/>
      <c r="D5" s="67"/>
      <c r="E5" s="67"/>
      <c r="F5" s="67"/>
      <c r="L5" s="67"/>
      <c r="M5" s="67"/>
      <c r="AC5" s="15"/>
    </row>
    <row r="6" spans="1:29"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3"/>
      <c r="B7" s="13"/>
      <c r="C7" s="13"/>
      <c r="D7" s="13"/>
      <c r="E7" s="13"/>
      <c r="F7" s="13"/>
      <c r="G7" s="13"/>
      <c r="H7" s="13"/>
      <c r="I7" s="13"/>
      <c r="J7" s="88"/>
      <c r="K7" s="88"/>
      <c r="L7" s="88"/>
      <c r="M7" s="88"/>
      <c r="N7" s="88"/>
      <c r="O7" s="88"/>
      <c r="P7" s="88"/>
      <c r="Q7" s="88"/>
      <c r="R7" s="88"/>
      <c r="S7" s="88"/>
      <c r="T7" s="189"/>
      <c r="U7" s="189"/>
      <c r="V7" s="189"/>
      <c r="W7" s="189"/>
      <c r="X7" s="189"/>
      <c r="Y7" s="189"/>
      <c r="Z7" s="189"/>
      <c r="AA7" s="189"/>
      <c r="AB7" s="88"/>
      <c r="AC7" s="88"/>
    </row>
    <row r="8" spans="1:29" x14ac:dyDescent="0.25">
      <c r="A8" s="334" t="str">
        <f>'1. паспорт местоположение'!A9:C9</f>
        <v xml:space="preserve">                         АО "Янтарьэнерго"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row>
    <row r="9" spans="1:29" ht="18.75" customHeight="1"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3"/>
      <c r="B10" s="13"/>
      <c r="C10" s="13"/>
      <c r="D10" s="13"/>
      <c r="E10" s="13"/>
      <c r="F10" s="13"/>
      <c r="G10" s="13"/>
      <c r="H10" s="13"/>
      <c r="I10" s="13"/>
      <c r="J10" s="88"/>
      <c r="K10" s="88"/>
      <c r="L10" s="88"/>
      <c r="M10" s="88"/>
      <c r="N10" s="88"/>
      <c r="O10" s="88"/>
      <c r="P10" s="88"/>
      <c r="Q10" s="88"/>
      <c r="R10" s="88"/>
      <c r="S10" s="88"/>
      <c r="T10" s="189"/>
      <c r="U10" s="189"/>
      <c r="V10" s="189"/>
      <c r="W10" s="189"/>
      <c r="X10" s="189"/>
      <c r="Y10" s="189"/>
      <c r="Z10" s="189"/>
      <c r="AA10" s="189"/>
      <c r="AB10" s="88"/>
      <c r="AC10" s="88"/>
    </row>
    <row r="11" spans="1:29" x14ac:dyDescent="0.25">
      <c r="A11" s="334" t="str">
        <f>'1. паспорт местоположение'!A12:C12</f>
        <v>G_16-0301</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row>
    <row r="12" spans="1:29"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1"/>
      <c r="B13" s="11"/>
      <c r="C13" s="11"/>
      <c r="D13" s="11"/>
      <c r="E13" s="11"/>
      <c r="F13" s="11"/>
      <c r="G13" s="11"/>
      <c r="H13" s="11"/>
      <c r="I13" s="11"/>
      <c r="J13" s="87"/>
      <c r="K13" s="87"/>
      <c r="L13" s="87"/>
      <c r="M13" s="87"/>
      <c r="N13" s="87"/>
      <c r="O13" s="87"/>
      <c r="P13" s="87"/>
      <c r="Q13" s="87"/>
      <c r="R13" s="87"/>
      <c r="S13" s="87"/>
      <c r="T13" s="188"/>
      <c r="U13" s="188"/>
      <c r="V13" s="188"/>
      <c r="W13" s="188"/>
      <c r="X13" s="188"/>
      <c r="Y13" s="188"/>
      <c r="Z13" s="188"/>
      <c r="AA13" s="188"/>
      <c r="AB13" s="87"/>
      <c r="AC13" s="87"/>
    </row>
    <row r="14" spans="1:29" x14ac:dyDescent="0.25">
      <c r="A14" s="339" t="str">
        <f>'1. паспорт местоположение'!A15:C15</f>
        <v>Строительство ПС 110 кВ Романово с заходами</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row>
    <row r="15" spans="1:29" ht="15.75" customHeight="1"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row>
    <row r="17" spans="1:33" x14ac:dyDescent="0.25">
      <c r="A17" s="67"/>
      <c r="L17" s="67"/>
      <c r="M17" s="67"/>
      <c r="N17" s="67"/>
      <c r="O17" s="67"/>
      <c r="P17" s="67"/>
      <c r="Q17" s="67"/>
      <c r="R17" s="67"/>
      <c r="S17" s="67"/>
      <c r="T17" s="185"/>
      <c r="U17" s="185"/>
      <c r="V17" s="185"/>
      <c r="W17" s="185"/>
      <c r="X17" s="185"/>
      <c r="Y17" s="185"/>
      <c r="Z17" s="185"/>
      <c r="AA17" s="185"/>
      <c r="AB17" s="67"/>
    </row>
    <row r="18" spans="1:33" x14ac:dyDescent="0.25">
      <c r="A18" s="407" t="s">
        <v>402</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19" spans="1:33" x14ac:dyDescent="0.25">
      <c r="A19" s="67"/>
      <c r="B19" s="67"/>
      <c r="C19" s="67"/>
      <c r="D19" s="67"/>
      <c r="E19" s="67"/>
      <c r="F19" s="67"/>
      <c r="L19" s="67"/>
      <c r="M19" s="67"/>
      <c r="N19" s="67"/>
      <c r="O19" s="67"/>
      <c r="P19" s="67"/>
      <c r="Q19" s="67"/>
      <c r="R19" s="67"/>
      <c r="S19" s="67"/>
      <c r="T19" s="185"/>
      <c r="U19" s="185"/>
      <c r="V19" s="185"/>
      <c r="W19" s="185"/>
      <c r="X19" s="185"/>
      <c r="Y19" s="185"/>
      <c r="Z19" s="185"/>
      <c r="AA19" s="185"/>
      <c r="AB19" s="67"/>
    </row>
    <row r="20" spans="1:33" ht="33" customHeight="1" x14ac:dyDescent="0.25">
      <c r="A20" s="404" t="s">
        <v>200</v>
      </c>
      <c r="B20" s="404" t="s">
        <v>199</v>
      </c>
      <c r="C20" s="385" t="s">
        <v>198</v>
      </c>
      <c r="D20" s="385"/>
      <c r="E20" s="406" t="s">
        <v>197</v>
      </c>
      <c r="F20" s="406"/>
      <c r="G20" s="412" t="s">
        <v>472</v>
      </c>
      <c r="H20" s="396" t="s">
        <v>474</v>
      </c>
      <c r="I20" s="397"/>
      <c r="J20" s="397"/>
      <c r="K20" s="397"/>
      <c r="L20" s="396" t="s">
        <v>475</v>
      </c>
      <c r="M20" s="397"/>
      <c r="N20" s="397"/>
      <c r="O20" s="397"/>
      <c r="P20" s="396" t="s">
        <v>476</v>
      </c>
      <c r="Q20" s="397"/>
      <c r="R20" s="397"/>
      <c r="S20" s="397"/>
      <c r="T20" s="396" t="s">
        <v>477</v>
      </c>
      <c r="U20" s="397"/>
      <c r="V20" s="397"/>
      <c r="W20" s="397"/>
      <c r="X20" s="396" t="s">
        <v>478</v>
      </c>
      <c r="Y20" s="397"/>
      <c r="Z20" s="397"/>
      <c r="AA20" s="397"/>
      <c r="AB20" s="408" t="s">
        <v>196</v>
      </c>
      <c r="AC20" s="409"/>
      <c r="AD20" s="415"/>
      <c r="AE20" s="415"/>
      <c r="AF20" s="415"/>
      <c r="AG20" s="415"/>
    </row>
    <row r="21" spans="1:33" ht="99.75" customHeight="1" x14ac:dyDescent="0.25">
      <c r="A21" s="405"/>
      <c r="B21" s="405"/>
      <c r="C21" s="385"/>
      <c r="D21" s="385"/>
      <c r="E21" s="406"/>
      <c r="F21" s="406"/>
      <c r="G21" s="413"/>
      <c r="H21" s="398" t="s">
        <v>3</v>
      </c>
      <c r="I21" s="398"/>
      <c r="J21" s="398" t="s">
        <v>495</v>
      </c>
      <c r="K21" s="398"/>
      <c r="L21" s="398" t="s">
        <v>3</v>
      </c>
      <c r="M21" s="398"/>
      <c r="N21" s="398" t="s">
        <v>195</v>
      </c>
      <c r="O21" s="398"/>
      <c r="P21" s="398" t="s">
        <v>3</v>
      </c>
      <c r="Q21" s="398"/>
      <c r="R21" s="398" t="s">
        <v>195</v>
      </c>
      <c r="S21" s="398"/>
      <c r="T21" s="398" t="s">
        <v>3</v>
      </c>
      <c r="U21" s="398"/>
      <c r="V21" s="398" t="s">
        <v>195</v>
      </c>
      <c r="W21" s="398"/>
      <c r="X21" s="398" t="s">
        <v>3</v>
      </c>
      <c r="Y21" s="398"/>
      <c r="Z21" s="398" t="s">
        <v>195</v>
      </c>
      <c r="AA21" s="398"/>
      <c r="AB21" s="410"/>
      <c r="AC21" s="411"/>
      <c r="AD21" s="416"/>
      <c r="AE21" s="416"/>
      <c r="AF21" s="416"/>
      <c r="AG21" s="416"/>
    </row>
    <row r="22" spans="1:33" ht="89.25" customHeight="1" x14ac:dyDescent="0.25">
      <c r="A22" s="392"/>
      <c r="B22" s="392"/>
      <c r="C22" s="85" t="s">
        <v>3</v>
      </c>
      <c r="D22" s="85" t="s">
        <v>192</v>
      </c>
      <c r="E22" s="262" t="s">
        <v>473</v>
      </c>
      <c r="F22" s="86" t="s">
        <v>194</v>
      </c>
      <c r="G22" s="414"/>
      <c r="H22" s="190" t="s">
        <v>381</v>
      </c>
      <c r="I22" s="190" t="s">
        <v>382</v>
      </c>
      <c r="J22" s="190" t="s">
        <v>381</v>
      </c>
      <c r="K22" s="190" t="s">
        <v>382</v>
      </c>
      <c r="L22" s="190" t="s">
        <v>381</v>
      </c>
      <c r="M22" s="190" t="s">
        <v>382</v>
      </c>
      <c r="N22" s="190" t="s">
        <v>381</v>
      </c>
      <c r="O22" s="190" t="s">
        <v>382</v>
      </c>
      <c r="P22" s="190" t="s">
        <v>381</v>
      </c>
      <c r="Q22" s="190" t="s">
        <v>382</v>
      </c>
      <c r="R22" s="190" t="s">
        <v>381</v>
      </c>
      <c r="S22" s="190" t="s">
        <v>382</v>
      </c>
      <c r="T22" s="190" t="s">
        <v>381</v>
      </c>
      <c r="U22" s="190" t="s">
        <v>382</v>
      </c>
      <c r="V22" s="190" t="s">
        <v>381</v>
      </c>
      <c r="W22" s="190" t="s">
        <v>382</v>
      </c>
      <c r="X22" s="190" t="s">
        <v>381</v>
      </c>
      <c r="Y22" s="190" t="s">
        <v>382</v>
      </c>
      <c r="Z22" s="190" t="s">
        <v>381</v>
      </c>
      <c r="AA22" s="190" t="s">
        <v>382</v>
      </c>
      <c r="AB22" s="192" t="s">
        <v>193</v>
      </c>
      <c r="AC22" s="192" t="s">
        <v>192</v>
      </c>
      <c r="AD22" s="259"/>
      <c r="AE22" s="259"/>
      <c r="AF22" s="259"/>
      <c r="AG22" s="259"/>
    </row>
    <row r="23" spans="1:33" ht="19.5" customHeight="1" x14ac:dyDescent="0.25">
      <c r="A23" s="78">
        <v>1</v>
      </c>
      <c r="B23" s="78">
        <f>A23+1</f>
        <v>2</v>
      </c>
      <c r="C23" s="187">
        <f t="shared" ref="C23:AC23" si="0">B23+1</f>
        <v>3</v>
      </c>
      <c r="D23" s="187">
        <f t="shared" si="0"/>
        <v>4</v>
      </c>
      <c r="E23" s="187">
        <f t="shared" si="0"/>
        <v>5</v>
      </c>
      <c r="F23" s="187">
        <f t="shared" si="0"/>
        <v>6</v>
      </c>
      <c r="G23" s="187">
        <f t="shared" si="0"/>
        <v>7</v>
      </c>
      <c r="H23" s="187">
        <f t="shared" si="0"/>
        <v>8</v>
      </c>
      <c r="I23" s="187">
        <f t="shared" si="0"/>
        <v>9</v>
      </c>
      <c r="J23" s="187">
        <f t="shared" si="0"/>
        <v>10</v>
      </c>
      <c r="K23" s="187">
        <f t="shared" si="0"/>
        <v>11</v>
      </c>
      <c r="L23" s="187">
        <f t="shared" si="0"/>
        <v>12</v>
      </c>
      <c r="M23" s="187">
        <f t="shared" si="0"/>
        <v>13</v>
      </c>
      <c r="N23" s="187">
        <f t="shared" si="0"/>
        <v>14</v>
      </c>
      <c r="O23" s="187">
        <f t="shared" si="0"/>
        <v>15</v>
      </c>
      <c r="P23" s="187">
        <f t="shared" si="0"/>
        <v>16</v>
      </c>
      <c r="Q23" s="187">
        <f t="shared" si="0"/>
        <v>17</v>
      </c>
      <c r="R23" s="187">
        <f t="shared" si="0"/>
        <v>18</v>
      </c>
      <c r="S23" s="187">
        <f t="shared" si="0"/>
        <v>19</v>
      </c>
      <c r="T23" s="187">
        <f t="shared" si="0"/>
        <v>20</v>
      </c>
      <c r="U23" s="187">
        <f t="shared" si="0"/>
        <v>21</v>
      </c>
      <c r="V23" s="187">
        <f t="shared" si="0"/>
        <v>22</v>
      </c>
      <c r="W23" s="187">
        <f t="shared" si="0"/>
        <v>23</v>
      </c>
      <c r="X23" s="187">
        <f t="shared" si="0"/>
        <v>24</v>
      </c>
      <c r="Y23" s="187">
        <f t="shared" si="0"/>
        <v>25</v>
      </c>
      <c r="Z23" s="187">
        <f t="shared" si="0"/>
        <v>26</v>
      </c>
      <c r="AA23" s="187">
        <f t="shared" si="0"/>
        <v>27</v>
      </c>
      <c r="AB23" s="191">
        <f>AA23+1</f>
        <v>28</v>
      </c>
      <c r="AC23" s="191">
        <f t="shared" si="0"/>
        <v>29</v>
      </c>
      <c r="AD23" s="260"/>
      <c r="AE23" s="260"/>
      <c r="AF23" s="260"/>
      <c r="AG23" s="260"/>
    </row>
    <row r="24" spans="1:33" ht="47.25" customHeight="1" x14ac:dyDescent="0.25">
      <c r="A24" s="83">
        <v>1</v>
      </c>
      <c r="B24" s="82" t="s">
        <v>191</v>
      </c>
      <c r="C24" s="322">
        <v>0</v>
      </c>
      <c r="D24" s="322">
        <v>0</v>
      </c>
      <c r="E24" s="322">
        <v>0</v>
      </c>
      <c r="F24" s="322">
        <v>0</v>
      </c>
      <c r="G24" s="322">
        <v>0</v>
      </c>
      <c r="H24" s="302">
        <v>0</v>
      </c>
      <c r="I24" s="302">
        <v>0</v>
      </c>
      <c r="J24" s="302">
        <v>0</v>
      </c>
      <c r="K24" s="302">
        <v>0</v>
      </c>
      <c r="L24" s="302">
        <v>0</v>
      </c>
      <c r="M24" s="302">
        <v>0</v>
      </c>
      <c r="N24" s="302">
        <v>0</v>
      </c>
      <c r="O24" s="302">
        <v>0</v>
      </c>
      <c r="P24" s="302">
        <v>0</v>
      </c>
      <c r="Q24" s="302">
        <v>0</v>
      </c>
      <c r="R24" s="302">
        <v>0</v>
      </c>
      <c r="S24" s="302">
        <v>0</v>
      </c>
      <c r="T24" s="322">
        <v>0</v>
      </c>
      <c r="U24" s="322">
        <v>0</v>
      </c>
      <c r="V24" s="322">
        <v>0</v>
      </c>
      <c r="W24" s="322">
        <v>0</v>
      </c>
      <c r="X24" s="322">
        <v>0</v>
      </c>
      <c r="Y24" s="322">
        <v>0</v>
      </c>
      <c r="Z24" s="322">
        <v>0</v>
      </c>
      <c r="AA24" s="322">
        <v>0</v>
      </c>
      <c r="AB24" s="302">
        <f>H24+L24+P24+T24+X24</f>
        <v>0</v>
      </c>
      <c r="AC24" s="302">
        <v>0</v>
      </c>
    </row>
    <row r="25" spans="1:33" ht="24" customHeight="1" x14ac:dyDescent="0.25">
      <c r="A25" s="80" t="s">
        <v>190</v>
      </c>
      <c r="B25" s="55" t="s">
        <v>189</v>
      </c>
      <c r="C25" s="323">
        <v>0</v>
      </c>
      <c r="D25" s="323">
        <v>0</v>
      </c>
      <c r="E25" s="323">
        <v>0</v>
      </c>
      <c r="F25" s="323">
        <v>0</v>
      </c>
      <c r="G25" s="323">
        <v>0</v>
      </c>
      <c r="H25" s="303">
        <v>0</v>
      </c>
      <c r="I25" s="303">
        <v>0</v>
      </c>
      <c r="J25" s="303">
        <v>0</v>
      </c>
      <c r="K25" s="303">
        <v>0</v>
      </c>
      <c r="L25" s="303">
        <v>0</v>
      </c>
      <c r="M25" s="303">
        <v>0</v>
      </c>
      <c r="N25" s="303">
        <v>0</v>
      </c>
      <c r="O25" s="303">
        <v>0</v>
      </c>
      <c r="P25" s="303">
        <v>0</v>
      </c>
      <c r="Q25" s="303">
        <v>0</v>
      </c>
      <c r="R25" s="303">
        <v>0</v>
      </c>
      <c r="S25" s="303">
        <v>0</v>
      </c>
      <c r="T25" s="323">
        <v>0</v>
      </c>
      <c r="U25" s="323">
        <v>0</v>
      </c>
      <c r="V25" s="323">
        <v>0</v>
      </c>
      <c r="W25" s="323">
        <v>0</v>
      </c>
      <c r="X25" s="323">
        <v>0</v>
      </c>
      <c r="Y25" s="323">
        <v>0</v>
      </c>
      <c r="Z25" s="323">
        <v>0</v>
      </c>
      <c r="AA25" s="323">
        <v>0</v>
      </c>
      <c r="AB25" s="302">
        <f t="shared" ref="AB25:AB64" si="1">H25+L25+P25+T25+X25</f>
        <v>0</v>
      </c>
      <c r="AC25" s="302">
        <v>0</v>
      </c>
    </row>
    <row r="26" spans="1:33" x14ac:dyDescent="0.25">
      <c r="A26" s="80" t="s">
        <v>188</v>
      </c>
      <c r="B26" s="55" t="s">
        <v>187</v>
      </c>
      <c r="C26" s="323">
        <v>0</v>
      </c>
      <c r="D26" s="323">
        <v>0</v>
      </c>
      <c r="E26" s="323">
        <v>0</v>
      </c>
      <c r="F26" s="323">
        <v>0</v>
      </c>
      <c r="G26" s="323">
        <v>0</v>
      </c>
      <c r="H26" s="303">
        <v>0</v>
      </c>
      <c r="I26" s="303">
        <v>0</v>
      </c>
      <c r="J26" s="303">
        <v>0</v>
      </c>
      <c r="K26" s="303">
        <v>0</v>
      </c>
      <c r="L26" s="303">
        <v>0</v>
      </c>
      <c r="M26" s="303">
        <v>0</v>
      </c>
      <c r="N26" s="303">
        <v>0</v>
      </c>
      <c r="O26" s="303">
        <v>0</v>
      </c>
      <c r="P26" s="303">
        <v>0</v>
      </c>
      <c r="Q26" s="303">
        <v>0</v>
      </c>
      <c r="R26" s="303">
        <v>0</v>
      </c>
      <c r="S26" s="303">
        <v>0</v>
      </c>
      <c r="T26" s="323">
        <v>0</v>
      </c>
      <c r="U26" s="323">
        <v>0</v>
      </c>
      <c r="V26" s="323">
        <v>0</v>
      </c>
      <c r="W26" s="323">
        <v>0</v>
      </c>
      <c r="X26" s="323">
        <v>0</v>
      </c>
      <c r="Y26" s="323">
        <v>0</v>
      </c>
      <c r="Z26" s="323">
        <v>0</v>
      </c>
      <c r="AA26" s="323">
        <v>0</v>
      </c>
      <c r="AB26" s="302">
        <f t="shared" si="1"/>
        <v>0</v>
      </c>
      <c r="AC26" s="302">
        <v>0</v>
      </c>
    </row>
    <row r="27" spans="1:33" ht="31.5" x14ac:dyDescent="0.25">
      <c r="A27" s="80" t="s">
        <v>186</v>
      </c>
      <c r="B27" s="55" t="s">
        <v>364</v>
      </c>
      <c r="C27" s="323">
        <v>0</v>
      </c>
      <c r="D27" s="323">
        <v>0</v>
      </c>
      <c r="E27" s="323">
        <v>0</v>
      </c>
      <c r="F27" s="323">
        <v>0</v>
      </c>
      <c r="G27" s="323">
        <v>0</v>
      </c>
      <c r="H27" s="303">
        <v>0</v>
      </c>
      <c r="I27" s="303">
        <v>0</v>
      </c>
      <c r="J27" s="303">
        <v>0</v>
      </c>
      <c r="K27" s="303">
        <v>0</v>
      </c>
      <c r="L27" s="303">
        <v>0</v>
      </c>
      <c r="M27" s="303">
        <v>0</v>
      </c>
      <c r="N27" s="303">
        <v>0</v>
      </c>
      <c r="O27" s="303">
        <v>0</v>
      </c>
      <c r="P27" s="303">
        <v>0</v>
      </c>
      <c r="Q27" s="303">
        <v>0</v>
      </c>
      <c r="R27" s="303">
        <v>0</v>
      </c>
      <c r="S27" s="303">
        <v>0</v>
      </c>
      <c r="T27" s="323">
        <v>0</v>
      </c>
      <c r="U27" s="323">
        <v>0</v>
      </c>
      <c r="V27" s="323">
        <v>0</v>
      </c>
      <c r="W27" s="323">
        <v>0</v>
      </c>
      <c r="X27" s="323">
        <v>0</v>
      </c>
      <c r="Y27" s="323">
        <v>0</v>
      </c>
      <c r="Z27" s="323">
        <v>0</v>
      </c>
      <c r="AA27" s="323">
        <v>0</v>
      </c>
      <c r="AB27" s="302">
        <f t="shared" si="1"/>
        <v>0</v>
      </c>
      <c r="AC27" s="302">
        <v>0</v>
      </c>
    </row>
    <row r="28" spans="1:33" x14ac:dyDescent="0.25">
      <c r="A28" s="80" t="s">
        <v>185</v>
      </c>
      <c r="B28" s="55" t="s">
        <v>479</v>
      </c>
      <c r="C28" s="323">
        <v>0</v>
      </c>
      <c r="D28" s="323">
        <v>0</v>
      </c>
      <c r="E28" s="323">
        <v>0</v>
      </c>
      <c r="F28" s="323">
        <v>0</v>
      </c>
      <c r="G28" s="323">
        <v>0</v>
      </c>
      <c r="H28" s="303">
        <v>0</v>
      </c>
      <c r="I28" s="303">
        <v>0</v>
      </c>
      <c r="J28" s="303">
        <v>0</v>
      </c>
      <c r="K28" s="303">
        <v>0</v>
      </c>
      <c r="L28" s="303">
        <v>0</v>
      </c>
      <c r="M28" s="303">
        <v>0</v>
      </c>
      <c r="N28" s="303">
        <v>0</v>
      </c>
      <c r="O28" s="303">
        <v>0</v>
      </c>
      <c r="P28" s="303">
        <v>0</v>
      </c>
      <c r="Q28" s="303">
        <v>0</v>
      </c>
      <c r="R28" s="303">
        <v>0</v>
      </c>
      <c r="S28" s="303">
        <v>0</v>
      </c>
      <c r="T28" s="323">
        <v>0</v>
      </c>
      <c r="U28" s="323">
        <v>0</v>
      </c>
      <c r="V28" s="323">
        <v>0</v>
      </c>
      <c r="W28" s="323">
        <v>0</v>
      </c>
      <c r="X28" s="323">
        <v>0</v>
      </c>
      <c r="Y28" s="323">
        <v>0</v>
      </c>
      <c r="Z28" s="323">
        <v>0</v>
      </c>
      <c r="AA28" s="323">
        <v>0</v>
      </c>
      <c r="AB28" s="302">
        <f t="shared" si="1"/>
        <v>0</v>
      </c>
      <c r="AC28" s="302">
        <v>0</v>
      </c>
    </row>
    <row r="29" spans="1:33" x14ac:dyDescent="0.25">
      <c r="A29" s="80" t="s">
        <v>184</v>
      </c>
      <c r="B29" s="84" t="s">
        <v>183</v>
      </c>
      <c r="C29" s="323">
        <v>0</v>
      </c>
      <c r="D29" s="323">
        <v>0</v>
      </c>
      <c r="E29" s="323">
        <v>0</v>
      </c>
      <c r="F29" s="323">
        <v>0</v>
      </c>
      <c r="G29" s="323">
        <v>0</v>
      </c>
      <c r="H29" s="303">
        <v>0</v>
      </c>
      <c r="I29" s="303">
        <v>0</v>
      </c>
      <c r="J29" s="303">
        <v>0</v>
      </c>
      <c r="K29" s="303">
        <v>0</v>
      </c>
      <c r="L29" s="303">
        <v>0</v>
      </c>
      <c r="M29" s="303">
        <v>0</v>
      </c>
      <c r="N29" s="303">
        <v>0</v>
      </c>
      <c r="O29" s="303">
        <v>0</v>
      </c>
      <c r="P29" s="303">
        <v>0</v>
      </c>
      <c r="Q29" s="303">
        <v>0</v>
      </c>
      <c r="R29" s="303">
        <v>0</v>
      </c>
      <c r="S29" s="303">
        <v>0</v>
      </c>
      <c r="T29" s="323">
        <v>0</v>
      </c>
      <c r="U29" s="323">
        <v>0</v>
      </c>
      <c r="V29" s="323">
        <v>0</v>
      </c>
      <c r="W29" s="323">
        <v>0</v>
      </c>
      <c r="X29" s="323">
        <v>0</v>
      </c>
      <c r="Y29" s="323">
        <v>0</v>
      </c>
      <c r="Z29" s="323">
        <v>0</v>
      </c>
      <c r="AA29" s="323">
        <v>0</v>
      </c>
      <c r="AB29" s="302">
        <f t="shared" si="1"/>
        <v>0</v>
      </c>
      <c r="AC29" s="302">
        <v>0</v>
      </c>
    </row>
    <row r="30" spans="1:33" ht="47.25" x14ac:dyDescent="0.25">
      <c r="A30" s="83" t="s">
        <v>63</v>
      </c>
      <c r="B30" s="82" t="s">
        <v>182</v>
      </c>
      <c r="C30" s="322">
        <v>0</v>
      </c>
      <c r="D30" s="322">
        <v>0</v>
      </c>
      <c r="E30" s="322">
        <v>0</v>
      </c>
      <c r="F30" s="322">
        <v>0</v>
      </c>
      <c r="G30" s="322">
        <v>0</v>
      </c>
      <c r="H30" s="302">
        <v>0</v>
      </c>
      <c r="I30" s="302">
        <v>0</v>
      </c>
      <c r="J30" s="302">
        <v>2.8799999999999999E-2</v>
      </c>
      <c r="K30" s="302">
        <v>2.8799999999999999E-2</v>
      </c>
      <c r="L30" s="302">
        <v>0</v>
      </c>
      <c r="M30" s="302">
        <v>0</v>
      </c>
      <c r="N30" s="302">
        <v>0</v>
      </c>
      <c r="O30" s="302">
        <v>0</v>
      </c>
      <c r="P30" s="302">
        <v>0</v>
      </c>
      <c r="Q30" s="302">
        <v>0</v>
      </c>
      <c r="R30" s="302">
        <v>0</v>
      </c>
      <c r="S30" s="302">
        <v>0</v>
      </c>
      <c r="T30" s="322">
        <v>0</v>
      </c>
      <c r="U30" s="322">
        <v>0</v>
      </c>
      <c r="V30" s="322">
        <v>0</v>
      </c>
      <c r="W30" s="322">
        <v>0</v>
      </c>
      <c r="X30" s="322">
        <v>0</v>
      </c>
      <c r="Y30" s="322">
        <v>0</v>
      </c>
      <c r="Z30" s="322">
        <v>0</v>
      </c>
      <c r="AA30" s="322">
        <v>0</v>
      </c>
      <c r="AB30" s="302">
        <f t="shared" si="1"/>
        <v>0</v>
      </c>
      <c r="AC30" s="302">
        <v>0</v>
      </c>
      <c r="AF30" s="261"/>
    </row>
    <row r="31" spans="1:33" x14ac:dyDescent="0.25">
      <c r="A31" s="83" t="s">
        <v>181</v>
      </c>
      <c r="B31" s="55" t="s">
        <v>180</v>
      </c>
      <c r="C31" s="323">
        <v>0</v>
      </c>
      <c r="D31" s="323">
        <v>0</v>
      </c>
      <c r="E31" s="323">
        <v>0</v>
      </c>
      <c r="F31" s="323">
        <v>0</v>
      </c>
      <c r="G31" s="323">
        <v>0</v>
      </c>
      <c r="H31" s="303">
        <v>0</v>
      </c>
      <c r="I31" s="303">
        <v>0</v>
      </c>
      <c r="J31" s="303">
        <v>0</v>
      </c>
      <c r="K31" s="303">
        <v>0</v>
      </c>
      <c r="L31" s="303">
        <v>0</v>
      </c>
      <c r="M31" s="303">
        <v>0</v>
      </c>
      <c r="N31" s="303">
        <v>0</v>
      </c>
      <c r="O31" s="303">
        <v>0</v>
      </c>
      <c r="P31" s="303">
        <v>0</v>
      </c>
      <c r="Q31" s="303">
        <v>0</v>
      </c>
      <c r="R31" s="303">
        <v>0</v>
      </c>
      <c r="S31" s="303">
        <v>0</v>
      </c>
      <c r="T31" s="323">
        <v>0</v>
      </c>
      <c r="U31" s="323">
        <v>0</v>
      </c>
      <c r="V31" s="323">
        <v>0</v>
      </c>
      <c r="W31" s="323">
        <v>0</v>
      </c>
      <c r="X31" s="323">
        <v>0</v>
      </c>
      <c r="Y31" s="323">
        <v>0</v>
      </c>
      <c r="Z31" s="323">
        <v>0</v>
      </c>
      <c r="AA31" s="323">
        <v>0</v>
      </c>
      <c r="AB31" s="302">
        <f t="shared" si="1"/>
        <v>0</v>
      </c>
      <c r="AC31" s="302">
        <v>0</v>
      </c>
    </row>
    <row r="32" spans="1:33" ht="31.5" x14ac:dyDescent="0.25">
      <c r="A32" s="83" t="s">
        <v>179</v>
      </c>
      <c r="B32" s="55" t="s">
        <v>178</v>
      </c>
      <c r="C32" s="323">
        <v>0</v>
      </c>
      <c r="D32" s="323">
        <v>0</v>
      </c>
      <c r="E32" s="323">
        <v>0</v>
      </c>
      <c r="F32" s="323">
        <v>0</v>
      </c>
      <c r="G32" s="323">
        <v>0</v>
      </c>
      <c r="H32" s="303">
        <v>0</v>
      </c>
      <c r="I32" s="303">
        <v>0</v>
      </c>
      <c r="J32" s="303">
        <v>0</v>
      </c>
      <c r="K32" s="303">
        <v>0</v>
      </c>
      <c r="L32" s="303">
        <v>0</v>
      </c>
      <c r="M32" s="303">
        <v>0</v>
      </c>
      <c r="N32" s="303">
        <v>0</v>
      </c>
      <c r="O32" s="303">
        <v>0</v>
      </c>
      <c r="P32" s="303">
        <v>0</v>
      </c>
      <c r="Q32" s="303">
        <v>0</v>
      </c>
      <c r="R32" s="303">
        <v>0</v>
      </c>
      <c r="S32" s="303">
        <v>0</v>
      </c>
      <c r="T32" s="323">
        <v>0</v>
      </c>
      <c r="U32" s="323">
        <v>0</v>
      </c>
      <c r="V32" s="323">
        <v>0</v>
      </c>
      <c r="W32" s="323">
        <v>0</v>
      </c>
      <c r="X32" s="323">
        <v>0</v>
      </c>
      <c r="Y32" s="323">
        <v>0</v>
      </c>
      <c r="Z32" s="323">
        <v>0</v>
      </c>
      <c r="AA32" s="323">
        <v>0</v>
      </c>
      <c r="AB32" s="302">
        <f t="shared" si="1"/>
        <v>0</v>
      </c>
      <c r="AC32" s="302">
        <v>0</v>
      </c>
    </row>
    <row r="33" spans="1:32" x14ac:dyDescent="0.25">
      <c r="A33" s="83" t="s">
        <v>177</v>
      </c>
      <c r="B33" s="55" t="s">
        <v>176</v>
      </c>
      <c r="C33" s="323">
        <v>0</v>
      </c>
      <c r="D33" s="323">
        <v>0</v>
      </c>
      <c r="E33" s="323">
        <v>0</v>
      </c>
      <c r="F33" s="323">
        <v>0</v>
      </c>
      <c r="G33" s="323">
        <v>0</v>
      </c>
      <c r="H33" s="303">
        <v>0</v>
      </c>
      <c r="I33" s="303">
        <v>0</v>
      </c>
      <c r="J33" s="303">
        <v>0</v>
      </c>
      <c r="K33" s="303">
        <v>0</v>
      </c>
      <c r="L33" s="303">
        <v>0</v>
      </c>
      <c r="M33" s="303">
        <v>0</v>
      </c>
      <c r="N33" s="303">
        <v>0</v>
      </c>
      <c r="O33" s="303">
        <v>0</v>
      </c>
      <c r="P33" s="303">
        <v>0</v>
      </c>
      <c r="Q33" s="303">
        <v>0</v>
      </c>
      <c r="R33" s="303">
        <v>0</v>
      </c>
      <c r="S33" s="303">
        <v>0</v>
      </c>
      <c r="T33" s="323">
        <v>0</v>
      </c>
      <c r="U33" s="323">
        <v>0</v>
      </c>
      <c r="V33" s="323">
        <v>0</v>
      </c>
      <c r="W33" s="323">
        <v>0</v>
      </c>
      <c r="X33" s="323">
        <v>0</v>
      </c>
      <c r="Y33" s="323">
        <v>0</v>
      </c>
      <c r="Z33" s="323">
        <v>0</v>
      </c>
      <c r="AA33" s="323">
        <v>0</v>
      </c>
      <c r="AB33" s="302">
        <f t="shared" si="1"/>
        <v>0</v>
      </c>
      <c r="AC33" s="302">
        <v>0</v>
      </c>
    </row>
    <row r="34" spans="1:32" x14ac:dyDescent="0.25">
      <c r="A34" s="83" t="s">
        <v>175</v>
      </c>
      <c r="B34" s="55" t="s">
        <v>174</v>
      </c>
      <c r="C34" s="323">
        <v>0</v>
      </c>
      <c r="D34" s="323">
        <v>0</v>
      </c>
      <c r="E34" s="323">
        <v>0</v>
      </c>
      <c r="F34" s="323">
        <v>0</v>
      </c>
      <c r="G34" s="323">
        <v>0</v>
      </c>
      <c r="H34" s="303">
        <v>0</v>
      </c>
      <c r="I34" s="303">
        <v>0</v>
      </c>
      <c r="J34" s="303">
        <v>2.8799999999999999E-2</v>
      </c>
      <c r="K34" s="303">
        <v>2.8799999999999999E-2</v>
      </c>
      <c r="L34" s="303">
        <v>0</v>
      </c>
      <c r="M34" s="303">
        <v>0</v>
      </c>
      <c r="N34" s="303">
        <v>0</v>
      </c>
      <c r="O34" s="303">
        <v>0</v>
      </c>
      <c r="P34" s="303">
        <v>0</v>
      </c>
      <c r="Q34" s="303">
        <v>0</v>
      </c>
      <c r="R34" s="303">
        <v>0</v>
      </c>
      <c r="S34" s="303">
        <v>0</v>
      </c>
      <c r="T34" s="323">
        <v>0</v>
      </c>
      <c r="U34" s="323">
        <v>0</v>
      </c>
      <c r="V34" s="323">
        <v>0</v>
      </c>
      <c r="W34" s="323">
        <v>0</v>
      </c>
      <c r="X34" s="323">
        <v>0</v>
      </c>
      <c r="Y34" s="323">
        <v>0</v>
      </c>
      <c r="Z34" s="323">
        <v>0</v>
      </c>
      <c r="AA34" s="323">
        <v>0</v>
      </c>
      <c r="AB34" s="302">
        <f t="shared" si="1"/>
        <v>0</v>
      </c>
      <c r="AC34" s="302">
        <v>0</v>
      </c>
    </row>
    <row r="35" spans="1:32" ht="31.5" x14ac:dyDescent="0.25">
      <c r="A35" s="83" t="s">
        <v>62</v>
      </c>
      <c r="B35" s="82" t="s">
        <v>173</v>
      </c>
      <c r="C35" s="322">
        <v>0</v>
      </c>
      <c r="D35" s="322">
        <v>0</v>
      </c>
      <c r="E35" s="322">
        <v>0</v>
      </c>
      <c r="F35" s="322">
        <v>0</v>
      </c>
      <c r="G35" s="322">
        <v>0</v>
      </c>
      <c r="H35" s="302">
        <v>0</v>
      </c>
      <c r="I35" s="302">
        <v>0</v>
      </c>
      <c r="J35" s="302">
        <v>0</v>
      </c>
      <c r="K35" s="302">
        <v>0</v>
      </c>
      <c r="L35" s="302">
        <v>0</v>
      </c>
      <c r="M35" s="302">
        <v>0</v>
      </c>
      <c r="N35" s="302">
        <v>0</v>
      </c>
      <c r="O35" s="302">
        <v>0</v>
      </c>
      <c r="P35" s="302">
        <v>0</v>
      </c>
      <c r="Q35" s="302">
        <v>0</v>
      </c>
      <c r="R35" s="302">
        <v>0</v>
      </c>
      <c r="S35" s="302">
        <v>0</v>
      </c>
      <c r="T35" s="322">
        <v>0</v>
      </c>
      <c r="U35" s="322">
        <v>0</v>
      </c>
      <c r="V35" s="322">
        <v>0</v>
      </c>
      <c r="W35" s="322">
        <v>0</v>
      </c>
      <c r="X35" s="322">
        <v>0</v>
      </c>
      <c r="Y35" s="322">
        <v>0</v>
      </c>
      <c r="Z35" s="322">
        <v>0</v>
      </c>
      <c r="AA35" s="322">
        <v>0</v>
      </c>
      <c r="AB35" s="302">
        <f t="shared" si="1"/>
        <v>0</v>
      </c>
      <c r="AC35" s="302">
        <v>0</v>
      </c>
    </row>
    <row r="36" spans="1:32" ht="31.5" x14ac:dyDescent="0.25">
      <c r="A36" s="80" t="s">
        <v>172</v>
      </c>
      <c r="B36" s="79" t="s">
        <v>171</v>
      </c>
      <c r="C36" s="323">
        <v>0</v>
      </c>
      <c r="D36" s="323">
        <v>0</v>
      </c>
      <c r="E36" s="323">
        <v>0</v>
      </c>
      <c r="F36" s="323">
        <v>0</v>
      </c>
      <c r="G36" s="323">
        <v>0</v>
      </c>
      <c r="H36" s="303">
        <v>0</v>
      </c>
      <c r="I36" s="303">
        <v>0</v>
      </c>
      <c r="J36" s="303">
        <v>0</v>
      </c>
      <c r="K36" s="303">
        <v>0</v>
      </c>
      <c r="L36" s="303">
        <v>0</v>
      </c>
      <c r="M36" s="303">
        <v>0</v>
      </c>
      <c r="N36" s="303">
        <v>0</v>
      </c>
      <c r="O36" s="303">
        <v>0</v>
      </c>
      <c r="P36" s="303">
        <v>0</v>
      </c>
      <c r="Q36" s="303">
        <v>0</v>
      </c>
      <c r="R36" s="303">
        <v>0</v>
      </c>
      <c r="S36" s="303">
        <v>0</v>
      </c>
      <c r="T36" s="323">
        <v>0</v>
      </c>
      <c r="U36" s="323">
        <v>0</v>
      </c>
      <c r="V36" s="323">
        <v>0</v>
      </c>
      <c r="W36" s="323">
        <v>0</v>
      </c>
      <c r="X36" s="323">
        <v>0</v>
      </c>
      <c r="Y36" s="323">
        <v>0</v>
      </c>
      <c r="Z36" s="323">
        <v>0</v>
      </c>
      <c r="AA36" s="323">
        <v>0</v>
      </c>
      <c r="AB36" s="302">
        <f t="shared" si="1"/>
        <v>0</v>
      </c>
      <c r="AC36" s="302">
        <v>0</v>
      </c>
    </row>
    <row r="37" spans="1:32" x14ac:dyDescent="0.25">
      <c r="A37" s="80" t="s">
        <v>170</v>
      </c>
      <c r="B37" s="79" t="s">
        <v>160</v>
      </c>
      <c r="C37" s="323">
        <v>0</v>
      </c>
      <c r="D37" s="323">
        <v>0</v>
      </c>
      <c r="E37" s="323">
        <v>0</v>
      </c>
      <c r="F37" s="323">
        <v>0</v>
      </c>
      <c r="G37" s="323">
        <v>0</v>
      </c>
      <c r="H37" s="303">
        <v>0</v>
      </c>
      <c r="I37" s="303">
        <v>0</v>
      </c>
      <c r="J37" s="303">
        <v>0</v>
      </c>
      <c r="K37" s="303">
        <v>0</v>
      </c>
      <c r="L37" s="303">
        <v>0</v>
      </c>
      <c r="M37" s="303">
        <v>0</v>
      </c>
      <c r="N37" s="303">
        <v>0</v>
      </c>
      <c r="O37" s="303">
        <v>0</v>
      </c>
      <c r="P37" s="303">
        <v>0</v>
      </c>
      <c r="Q37" s="303">
        <v>0</v>
      </c>
      <c r="R37" s="303">
        <v>0</v>
      </c>
      <c r="S37" s="303">
        <v>0</v>
      </c>
      <c r="T37" s="323">
        <v>0</v>
      </c>
      <c r="U37" s="323">
        <v>0</v>
      </c>
      <c r="V37" s="323">
        <v>0</v>
      </c>
      <c r="W37" s="323">
        <v>0</v>
      </c>
      <c r="X37" s="323">
        <v>0</v>
      </c>
      <c r="Y37" s="323">
        <v>0</v>
      </c>
      <c r="Z37" s="323">
        <v>0</v>
      </c>
      <c r="AA37" s="323">
        <v>0</v>
      </c>
      <c r="AB37" s="302">
        <f t="shared" si="1"/>
        <v>0</v>
      </c>
      <c r="AC37" s="302">
        <v>0</v>
      </c>
      <c r="AF37" s="261"/>
    </row>
    <row r="38" spans="1:32" x14ac:dyDescent="0.25">
      <c r="A38" s="80" t="s">
        <v>169</v>
      </c>
      <c r="B38" s="79" t="s">
        <v>158</v>
      </c>
      <c r="C38" s="323">
        <v>0</v>
      </c>
      <c r="D38" s="323">
        <v>0</v>
      </c>
      <c r="E38" s="323">
        <v>0</v>
      </c>
      <c r="F38" s="323">
        <v>0</v>
      </c>
      <c r="G38" s="323">
        <v>0</v>
      </c>
      <c r="H38" s="303">
        <v>0</v>
      </c>
      <c r="I38" s="303">
        <v>0</v>
      </c>
      <c r="J38" s="303">
        <v>0</v>
      </c>
      <c r="K38" s="303">
        <v>0</v>
      </c>
      <c r="L38" s="303">
        <v>0</v>
      </c>
      <c r="M38" s="303">
        <v>0</v>
      </c>
      <c r="N38" s="303">
        <v>0</v>
      </c>
      <c r="O38" s="303">
        <v>0</v>
      </c>
      <c r="P38" s="303">
        <v>0</v>
      </c>
      <c r="Q38" s="303">
        <v>0</v>
      </c>
      <c r="R38" s="303">
        <v>0</v>
      </c>
      <c r="S38" s="303">
        <v>0</v>
      </c>
      <c r="T38" s="323">
        <v>0</v>
      </c>
      <c r="U38" s="323">
        <v>0</v>
      </c>
      <c r="V38" s="323">
        <v>0</v>
      </c>
      <c r="W38" s="323">
        <v>0</v>
      </c>
      <c r="X38" s="323">
        <v>0</v>
      </c>
      <c r="Y38" s="323">
        <v>0</v>
      </c>
      <c r="Z38" s="323">
        <v>0</v>
      </c>
      <c r="AA38" s="323">
        <v>0</v>
      </c>
      <c r="AB38" s="302">
        <f t="shared" si="1"/>
        <v>0</v>
      </c>
      <c r="AC38" s="302">
        <v>0</v>
      </c>
    </row>
    <row r="39" spans="1:32" ht="31.5" x14ac:dyDescent="0.25">
      <c r="A39" s="80" t="s">
        <v>168</v>
      </c>
      <c r="B39" s="55" t="s">
        <v>156</v>
      </c>
      <c r="C39" s="323">
        <v>0</v>
      </c>
      <c r="D39" s="323">
        <v>0</v>
      </c>
      <c r="E39" s="323">
        <v>0</v>
      </c>
      <c r="F39" s="323">
        <v>0</v>
      </c>
      <c r="G39" s="323">
        <v>0</v>
      </c>
      <c r="H39" s="303">
        <v>0</v>
      </c>
      <c r="I39" s="303">
        <v>0</v>
      </c>
      <c r="J39" s="303">
        <v>0</v>
      </c>
      <c r="K39" s="303">
        <v>0</v>
      </c>
      <c r="L39" s="303">
        <v>0</v>
      </c>
      <c r="M39" s="303">
        <v>0</v>
      </c>
      <c r="N39" s="303">
        <v>0</v>
      </c>
      <c r="O39" s="303">
        <v>0</v>
      </c>
      <c r="P39" s="303">
        <v>0</v>
      </c>
      <c r="Q39" s="303">
        <v>0</v>
      </c>
      <c r="R39" s="303">
        <v>0</v>
      </c>
      <c r="S39" s="303">
        <v>0</v>
      </c>
      <c r="T39" s="323">
        <v>0</v>
      </c>
      <c r="U39" s="323">
        <v>0</v>
      </c>
      <c r="V39" s="323">
        <v>0</v>
      </c>
      <c r="W39" s="323">
        <v>0</v>
      </c>
      <c r="X39" s="323">
        <v>0</v>
      </c>
      <c r="Y39" s="323">
        <v>0</v>
      </c>
      <c r="Z39" s="323">
        <v>0</v>
      </c>
      <c r="AA39" s="323">
        <v>0</v>
      </c>
      <c r="AB39" s="302">
        <f t="shared" si="1"/>
        <v>0</v>
      </c>
      <c r="AC39" s="302">
        <v>0</v>
      </c>
    </row>
    <row r="40" spans="1:32" ht="31.5" x14ac:dyDescent="0.25">
      <c r="A40" s="80" t="s">
        <v>167</v>
      </c>
      <c r="B40" s="55" t="s">
        <v>154</v>
      </c>
      <c r="C40" s="323">
        <v>0</v>
      </c>
      <c r="D40" s="323">
        <v>0</v>
      </c>
      <c r="E40" s="323">
        <v>0</v>
      </c>
      <c r="F40" s="323">
        <v>0</v>
      </c>
      <c r="G40" s="323">
        <v>0</v>
      </c>
      <c r="H40" s="303">
        <v>0</v>
      </c>
      <c r="I40" s="303">
        <v>0</v>
      </c>
      <c r="J40" s="303">
        <v>0</v>
      </c>
      <c r="K40" s="303">
        <v>0</v>
      </c>
      <c r="L40" s="303">
        <v>0</v>
      </c>
      <c r="M40" s="303">
        <v>0</v>
      </c>
      <c r="N40" s="303">
        <v>0</v>
      </c>
      <c r="O40" s="303">
        <v>0</v>
      </c>
      <c r="P40" s="303">
        <v>0</v>
      </c>
      <c r="Q40" s="303">
        <v>0</v>
      </c>
      <c r="R40" s="303">
        <v>0</v>
      </c>
      <c r="S40" s="303">
        <v>0</v>
      </c>
      <c r="T40" s="323">
        <v>0</v>
      </c>
      <c r="U40" s="323">
        <v>0</v>
      </c>
      <c r="V40" s="323">
        <v>0</v>
      </c>
      <c r="W40" s="323">
        <v>0</v>
      </c>
      <c r="X40" s="323">
        <v>0</v>
      </c>
      <c r="Y40" s="323">
        <v>0</v>
      </c>
      <c r="Z40" s="323">
        <v>0</v>
      </c>
      <c r="AA40" s="323">
        <v>0</v>
      </c>
      <c r="AB40" s="302">
        <f t="shared" si="1"/>
        <v>0</v>
      </c>
      <c r="AC40" s="302">
        <v>0</v>
      </c>
    </row>
    <row r="41" spans="1:32" x14ac:dyDescent="0.25">
      <c r="A41" s="80" t="s">
        <v>166</v>
      </c>
      <c r="B41" s="55" t="s">
        <v>152</v>
      </c>
      <c r="C41" s="323">
        <v>0</v>
      </c>
      <c r="D41" s="323">
        <v>0</v>
      </c>
      <c r="E41" s="323">
        <v>0</v>
      </c>
      <c r="F41" s="323">
        <v>0</v>
      </c>
      <c r="G41" s="323">
        <v>0</v>
      </c>
      <c r="H41" s="303">
        <v>0</v>
      </c>
      <c r="I41" s="303">
        <v>0</v>
      </c>
      <c r="J41" s="303">
        <v>0</v>
      </c>
      <c r="K41" s="303">
        <v>0</v>
      </c>
      <c r="L41" s="303">
        <v>0</v>
      </c>
      <c r="M41" s="303">
        <v>0</v>
      </c>
      <c r="N41" s="303">
        <v>0</v>
      </c>
      <c r="O41" s="303">
        <v>0</v>
      </c>
      <c r="P41" s="303">
        <v>0</v>
      </c>
      <c r="Q41" s="303">
        <v>0</v>
      </c>
      <c r="R41" s="303">
        <v>0</v>
      </c>
      <c r="S41" s="303">
        <v>0</v>
      </c>
      <c r="T41" s="323">
        <v>0</v>
      </c>
      <c r="U41" s="323">
        <v>0</v>
      </c>
      <c r="V41" s="323">
        <v>0</v>
      </c>
      <c r="W41" s="323">
        <v>0</v>
      </c>
      <c r="X41" s="323">
        <v>0</v>
      </c>
      <c r="Y41" s="323">
        <v>0</v>
      </c>
      <c r="Z41" s="323">
        <v>0</v>
      </c>
      <c r="AA41" s="323">
        <v>0</v>
      </c>
      <c r="AB41" s="302">
        <f t="shared" si="1"/>
        <v>0</v>
      </c>
      <c r="AC41" s="302">
        <v>0</v>
      </c>
    </row>
    <row r="42" spans="1:32" ht="18.75" x14ac:dyDescent="0.25">
      <c r="A42" s="80" t="s">
        <v>165</v>
      </c>
      <c r="B42" s="79" t="s">
        <v>150</v>
      </c>
      <c r="C42" s="323">
        <v>0</v>
      </c>
      <c r="D42" s="323">
        <v>0</v>
      </c>
      <c r="E42" s="323">
        <v>0</v>
      </c>
      <c r="F42" s="323">
        <v>0</v>
      </c>
      <c r="G42" s="323">
        <v>0</v>
      </c>
      <c r="H42" s="303">
        <v>0</v>
      </c>
      <c r="I42" s="303">
        <v>0</v>
      </c>
      <c r="J42" s="303">
        <v>0</v>
      </c>
      <c r="K42" s="303">
        <v>0</v>
      </c>
      <c r="L42" s="303">
        <v>0</v>
      </c>
      <c r="M42" s="303">
        <v>0</v>
      </c>
      <c r="N42" s="303">
        <v>0</v>
      </c>
      <c r="O42" s="303">
        <v>0</v>
      </c>
      <c r="P42" s="303">
        <v>0</v>
      </c>
      <c r="Q42" s="303">
        <v>0</v>
      </c>
      <c r="R42" s="303">
        <v>0</v>
      </c>
      <c r="S42" s="303">
        <v>0</v>
      </c>
      <c r="T42" s="323">
        <v>0</v>
      </c>
      <c r="U42" s="323">
        <v>0</v>
      </c>
      <c r="V42" s="323">
        <v>0</v>
      </c>
      <c r="W42" s="323">
        <v>0</v>
      </c>
      <c r="X42" s="323">
        <v>0</v>
      </c>
      <c r="Y42" s="323">
        <v>0</v>
      </c>
      <c r="Z42" s="323">
        <v>0</v>
      </c>
      <c r="AA42" s="323">
        <v>0</v>
      </c>
      <c r="AB42" s="302">
        <f t="shared" si="1"/>
        <v>0</v>
      </c>
      <c r="AC42" s="302">
        <v>0</v>
      </c>
    </row>
    <row r="43" spans="1:32" x14ac:dyDescent="0.25">
      <c r="A43" s="83" t="s">
        <v>61</v>
      </c>
      <c r="B43" s="82" t="s">
        <v>164</v>
      </c>
      <c r="C43" s="322">
        <v>0</v>
      </c>
      <c r="D43" s="322">
        <v>0</v>
      </c>
      <c r="E43" s="322">
        <v>0</v>
      </c>
      <c r="F43" s="322">
        <v>0</v>
      </c>
      <c r="G43" s="322">
        <v>0</v>
      </c>
      <c r="H43" s="302">
        <v>0</v>
      </c>
      <c r="I43" s="302">
        <v>0</v>
      </c>
      <c r="J43" s="302">
        <v>0</v>
      </c>
      <c r="K43" s="302">
        <v>0</v>
      </c>
      <c r="L43" s="302">
        <v>0</v>
      </c>
      <c r="M43" s="302">
        <v>0</v>
      </c>
      <c r="N43" s="302">
        <v>0</v>
      </c>
      <c r="O43" s="302">
        <v>0</v>
      </c>
      <c r="P43" s="302">
        <v>0</v>
      </c>
      <c r="Q43" s="302">
        <v>0</v>
      </c>
      <c r="R43" s="302">
        <v>0</v>
      </c>
      <c r="S43" s="302">
        <v>0</v>
      </c>
      <c r="T43" s="322">
        <v>0</v>
      </c>
      <c r="U43" s="322">
        <v>0</v>
      </c>
      <c r="V43" s="322">
        <v>0</v>
      </c>
      <c r="W43" s="322">
        <v>0</v>
      </c>
      <c r="X43" s="322">
        <v>0</v>
      </c>
      <c r="Y43" s="322">
        <v>0</v>
      </c>
      <c r="Z43" s="322">
        <v>0</v>
      </c>
      <c r="AA43" s="322">
        <v>0</v>
      </c>
      <c r="AB43" s="302">
        <f t="shared" si="1"/>
        <v>0</v>
      </c>
      <c r="AC43" s="302">
        <v>0</v>
      </c>
    </row>
    <row r="44" spans="1:32" x14ac:dyDescent="0.25">
      <c r="A44" s="80" t="s">
        <v>163</v>
      </c>
      <c r="B44" s="55" t="s">
        <v>162</v>
      </c>
      <c r="C44" s="323">
        <v>0</v>
      </c>
      <c r="D44" s="323">
        <v>0</v>
      </c>
      <c r="E44" s="323">
        <v>0</v>
      </c>
      <c r="F44" s="323">
        <v>0</v>
      </c>
      <c r="G44" s="323">
        <v>0</v>
      </c>
      <c r="H44" s="303">
        <v>0</v>
      </c>
      <c r="I44" s="303">
        <v>0</v>
      </c>
      <c r="J44" s="303">
        <v>0</v>
      </c>
      <c r="K44" s="303">
        <v>0</v>
      </c>
      <c r="L44" s="303">
        <v>0</v>
      </c>
      <c r="M44" s="303">
        <v>0</v>
      </c>
      <c r="N44" s="303">
        <v>0</v>
      </c>
      <c r="O44" s="303">
        <v>0</v>
      </c>
      <c r="P44" s="303">
        <v>0</v>
      </c>
      <c r="Q44" s="303">
        <v>0</v>
      </c>
      <c r="R44" s="303">
        <v>0</v>
      </c>
      <c r="S44" s="303">
        <v>0</v>
      </c>
      <c r="T44" s="323">
        <v>0</v>
      </c>
      <c r="U44" s="323">
        <v>0</v>
      </c>
      <c r="V44" s="323">
        <v>0</v>
      </c>
      <c r="W44" s="323">
        <v>0</v>
      </c>
      <c r="X44" s="323">
        <v>0</v>
      </c>
      <c r="Y44" s="323">
        <v>0</v>
      </c>
      <c r="Z44" s="323">
        <v>0</v>
      </c>
      <c r="AA44" s="323">
        <v>0</v>
      </c>
      <c r="AB44" s="302">
        <f t="shared" si="1"/>
        <v>0</v>
      </c>
      <c r="AC44" s="302">
        <v>0</v>
      </c>
    </row>
    <row r="45" spans="1:32" x14ac:dyDescent="0.25">
      <c r="A45" s="80" t="s">
        <v>161</v>
      </c>
      <c r="B45" s="55" t="s">
        <v>160</v>
      </c>
      <c r="C45" s="323">
        <v>0</v>
      </c>
      <c r="D45" s="323">
        <v>0</v>
      </c>
      <c r="E45" s="323">
        <v>0</v>
      </c>
      <c r="F45" s="323">
        <v>0</v>
      </c>
      <c r="G45" s="323">
        <v>0</v>
      </c>
      <c r="H45" s="303">
        <v>0</v>
      </c>
      <c r="I45" s="303">
        <v>0</v>
      </c>
      <c r="J45" s="303">
        <v>0</v>
      </c>
      <c r="K45" s="303">
        <v>0</v>
      </c>
      <c r="L45" s="303">
        <v>0</v>
      </c>
      <c r="M45" s="303">
        <v>0</v>
      </c>
      <c r="N45" s="303">
        <v>0</v>
      </c>
      <c r="O45" s="303">
        <v>0</v>
      </c>
      <c r="P45" s="303">
        <v>0</v>
      </c>
      <c r="Q45" s="303">
        <v>0</v>
      </c>
      <c r="R45" s="303">
        <v>0</v>
      </c>
      <c r="S45" s="303">
        <v>0</v>
      </c>
      <c r="T45" s="323">
        <v>0</v>
      </c>
      <c r="U45" s="323">
        <v>0</v>
      </c>
      <c r="V45" s="323">
        <v>0</v>
      </c>
      <c r="W45" s="323">
        <v>0</v>
      </c>
      <c r="X45" s="323">
        <v>0</v>
      </c>
      <c r="Y45" s="323">
        <v>0</v>
      </c>
      <c r="Z45" s="323">
        <v>0</v>
      </c>
      <c r="AA45" s="323">
        <v>0</v>
      </c>
      <c r="AB45" s="302">
        <f t="shared" si="1"/>
        <v>0</v>
      </c>
      <c r="AC45" s="302">
        <v>0</v>
      </c>
      <c r="AF45" s="261"/>
    </row>
    <row r="46" spans="1:32" x14ac:dyDescent="0.25">
      <c r="A46" s="80" t="s">
        <v>159</v>
      </c>
      <c r="B46" s="55" t="s">
        <v>158</v>
      </c>
      <c r="C46" s="323">
        <v>0</v>
      </c>
      <c r="D46" s="323">
        <v>0</v>
      </c>
      <c r="E46" s="323">
        <v>0</v>
      </c>
      <c r="F46" s="323">
        <v>0</v>
      </c>
      <c r="G46" s="323">
        <v>0</v>
      </c>
      <c r="H46" s="303">
        <v>0</v>
      </c>
      <c r="I46" s="303">
        <v>0</v>
      </c>
      <c r="J46" s="303">
        <v>0</v>
      </c>
      <c r="K46" s="303">
        <v>0</v>
      </c>
      <c r="L46" s="303">
        <v>0</v>
      </c>
      <c r="M46" s="303">
        <v>0</v>
      </c>
      <c r="N46" s="303">
        <v>0</v>
      </c>
      <c r="O46" s="303">
        <v>0</v>
      </c>
      <c r="P46" s="303">
        <v>0</v>
      </c>
      <c r="Q46" s="303">
        <v>0</v>
      </c>
      <c r="R46" s="303">
        <v>0</v>
      </c>
      <c r="S46" s="303">
        <v>0</v>
      </c>
      <c r="T46" s="323">
        <v>0</v>
      </c>
      <c r="U46" s="323">
        <v>0</v>
      </c>
      <c r="V46" s="323">
        <v>0</v>
      </c>
      <c r="W46" s="323">
        <v>0</v>
      </c>
      <c r="X46" s="323">
        <v>0</v>
      </c>
      <c r="Y46" s="323">
        <v>0</v>
      </c>
      <c r="Z46" s="323">
        <v>0</v>
      </c>
      <c r="AA46" s="323">
        <v>0</v>
      </c>
      <c r="AB46" s="302">
        <f t="shared" si="1"/>
        <v>0</v>
      </c>
      <c r="AC46" s="302">
        <v>0</v>
      </c>
    </row>
    <row r="47" spans="1:32" ht="31.5" x14ac:dyDescent="0.25">
      <c r="A47" s="80" t="s">
        <v>157</v>
      </c>
      <c r="B47" s="55" t="s">
        <v>156</v>
      </c>
      <c r="C47" s="323">
        <v>0</v>
      </c>
      <c r="D47" s="323">
        <v>0</v>
      </c>
      <c r="E47" s="323">
        <v>0</v>
      </c>
      <c r="F47" s="323">
        <v>0</v>
      </c>
      <c r="G47" s="323">
        <v>0</v>
      </c>
      <c r="H47" s="303">
        <v>0</v>
      </c>
      <c r="I47" s="303">
        <v>0</v>
      </c>
      <c r="J47" s="303">
        <v>0</v>
      </c>
      <c r="K47" s="303">
        <v>0</v>
      </c>
      <c r="L47" s="303">
        <v>0</v>
      </c>
      <c r="M47" s="303">
        <v>0</v>
      </c>
      <c r="N47" s="303">
        <v>0</v>
      </c>
      <c r="O47" s="303">
        <v>0</v>
      </c>
      <c r="P47" s="303">
        <v>0</v>
      </c>
      <c r="Q47" s="303">
        <v>0</v>
      </c>
      <c r="R47" s="303">
        <v>0</v>
      </c>
      <c r="S47" s="303">
        <v>0</v>
      </c>
      <c r="T47" s="323">
        <v>0</v>
      </c>
      <c r="U47" s="323">
        <v>0</v>
      </c>
      <c r="V47" s="323">
        <v>0</v>
      </c>
      <c r="W47" s="323">
        <v>0</v>
      </c>
      <c r="X47" s="323">
        <v>0</v>
      </c>
      <c r="Y47" s="323">
        <v>0</v>
      </c>
      <c r="Z47" s="323">
        <v>0</v>
      </c>
      <c r="AA47" s="323">
        <v>0</v>
      </c>
      <c r="AB47" s="302">
        <f t="shared" si="1"/>
        <v>0</v>
      </c>
      <c r="AC47" s="302">
        <v>0</v>
      </c>
    </row>
    <row r="48" spans="1:32" ht="31.5" x14ac:dyDescent="0.25">
      <c r="A48" s="80" t="s">
        <v>155</v>
      </c>
      <c r="B48" s="55" t="s">
        <v>154</v>
      </c>
      <c r="C48" s="323">
        <v>0</v>
      </c>
      <c r="D48" s="323">
        <v>0</v>
      </c>
      <c r="E48" s="323">
        <v>0</v>
      </c>
      <c r="F48" s="323">
        <v>0</v>
      </c>
      <c r="G48" s="323">
        <v>0</v>
      </c>
      <c r="H48" s="303">
        <v>0</v>
      </c>
      <c r="I48" s="303">
        <v>0</v>
      </c>
      <c r="J48" s="303">
        <v>0</v>
      </c>
      <c r="K48" s="303">
        <v>0</v>
      </c>
      <c r="L48" s="303">
        <v>0</v>
      </c>
      <c r="M48" s="303">
        <v>0</v>
      </c>
      <c r="N48" s="303">
        <v>0</v>
      </c>
      <c r="O48" s="303">
        <v>0</v>
      </c>
      <c r="P48" s="303">
        <v>0</v>
      </c>
      <c r="Q48" s="303">
        <v>0</v>
      </c>
      <c r="R48" s="303">
        <v>0</v>
      </c>
      <c r="S48" s="303">
        <v>0</v>
      </c>
      <c r="T48" s="323">
        <v>0</v>
      </c>
      <c r="U48" s="323">
        <v>0</v>
      </c>
      <c r="V48" s="323">
        <v>0</v>
      </c>
      <c r="W48" s="323">
        <v>0</v>
      </c>
      <c r="X48" s="323">
        <v>0</v>
      </c>
      <c r="Y48" s="323">
        <v>0</v>
      </c>
      <c r="Z48" s="323">
        <v>0</v>
      </c>
      <c r="AA48" s="323">
        <v>0</v>
      </c>
      <c r="AB48" s="302">
        <f t="shared" si="1"/>
        <v>0</v>
      </c>
      <c r="AC48" s="302">
        <v>0</v>
      </c>
    </row>
    <row r="49" spans="1:32" x14ac:dyDescent="0.25">
      <c r="A49" s="80" t="s">
        <v>153</v>
      </c>
      <c r="B49" s="55" t="s">
        <v>152</v>
      </c>
      <c r="C49" s="323">
        <v>0</v>
      </c>
      <c r="D49" s="323">
        <v>0</v>
      </c>
      <c r="E49" s="323">
        <v>0</v>
      </c>
      <c r="F49" s="323">
        <v>0</v>
      </c>
      <c r="G49" s="323">
        <v>0</v>
      </c>
      <c r="H49" s="303">
        <v>0</v>
      </c>
      <c r="I49" s="303">
        <v>0</v>
      </c>
      <c r="J49" s="303">
        <v>0</v>
      </c>
      <c r="K49" s="303">
        <v>0</v>
      </c>
      <c r="L49" s="303">
        <v>0</v>
      </c>
      <c r="M49" s="303">
        <v>0</v>
      </c>
      <c r="N49" s="303">
        <v>0</v>
      </c>
      <c r="O49" s="303">
        <v>0</v>
      </c>
      <c r="P49" s="303">
        <v>0</v>
      </c>
      <c r="Q49" s="303">
        <v>0</v>
      </c>
      <c r="R49" s="303">
        <v>0</v>
      </c>
      <c r="S49" s="303">
        <v>0</v>
      </c>
      <c r="T49" s="323">
        <v>0</v>
      </c>
      <c r="U49" s="323">
        <v>0</v>
      </c>
      <c r="V49" s="323">
        <v>0</v>
      </c>
      <c r="W49" s="323">
        <v>0</v>
      </c>
      <c r="X49" s="323">
        <v>0</v>
      </c>
      <c r="Y49" s="323">
        <v>0</v>
      </c>
      <c r="Z49" s="323">
        <v>0</v>
      </c>
      <c r="AA49" s="323">
        <v>0</v>
      </c>
      <c r="AB49" s="302">
        <f t="shared" si="1"/>
        <v>0</v>
      </c>
      <c r="AC49" s="302">
        <v>0</v>
      </c>
    </row>
    <row r="50" spans="1:32" ht="18.75" x14ac:dyDescent="0.25">
      <c r="A50" s="80" t="s">
        <v>151</v>
      </c>
      <c r="B50" s="79" t="s">
        <v>150</v>
      </c>
      <c r="C50" s="323">
        <v>0</v>
      </c>
      <c r="D50" s="323">
        <v>0</v>
      </c>
      <c r="E50" s="323">
        <v>0</v>
      </c>
      <c r="F50" s="323">
        <v>0</v>
      </c>
      <c r="G50" s="323">
        <v>0</v>
      </c>
      <c r="H50" s="303">
        <v>0</v>
      </c>
      <c r="I50" s="303">
        <v>0</v>
      </c>
      <c r="J50" s="303">
        <v>0</v>
      </c>
      <c r="K50" s="303">
        <v>0</v>
      </c>
      <c r="L50" s="303">
        <v>0</v>
      </c>
      <c r="M50" s="303">
        <v>0</v>
      </c>
      <c r="N50" s="303">
        <v>0</v>
      </c>
      <c r="O50" s="303">
        <v>0</v>
      </c>
      <c r="P50" s="303">
        <v>0</v>
      </c>
      <c r="Q50" s="303">
        <v>0</v>
      </c>
      <c r="R50" s="303">
        <v>0</v>
      </c>
      <c r="S50" s="303">
        <v>0</v>
      </c>
      <c r="T50" s="323">
        <v>0</v>
      </c>
      <c r="U50" s="323">
        <v>0</v>
      </c>
      <c r="V50" s="323">
        <v>0</v>
      </c>
      <c r="W50" s="323">
        <v>0</v>
      </c>
      <c r="X50" s="323">
        <v>0</v>
      </c>
      <c r="Y50" s="323">
        <v>0</v>
      </c>
      <c r="Z50" s="323">
        <v>0</v>
      </c>
      <c r="AA50" s="323">
        <v>0</v>
      </c>
      <c r="AB50" s="302">
        <f t="shared" si="1"/>
        <v>0</v>
      </c>
      <c r="AC50" s="302">
        <v>0</v>
      </c>
    </row>
    <row r="51" spans="1:32" ht="35.25" customHeight="1" x14ac:dyDescent="0.25">
      <c r="A51" s="83" t="s">
        <v>60</v>
      </c>
      <c r="B51" s="82" t="s">
        <v>149</v>
      </c>
      <c r="C51" s="322">
        <v>0</v>
      </c>
      <c r="D51" s="322">
        <v>0</v>
      </c>
      <c r="E51" s="322">
        <v>0</v>
      </c>
      <c r="F51" s="322">
        <v>0</v>
      </c>
      <c r="G51" s="322">
        <v>0</v>
      </c>
      <c r="H51" s="302">
        <v>0</v>
      </c>
      <c r="I51" s="302">
        <v>0</v>
      </c>
      <c r="J51" s="302">
        <v>0</v>
      </c>
      <c r="K51" s="302">
        <v>0</v>
      </c>
      <c r="L51" s="302">
        <v>0</v>
      </c>
      <c r="M51" s="302">
        <v>0</v>
      </c>
      <c r="N51" s="302">
        <v>0</v>
      </c>
      <c r="O51" s="302">
        <v>0</v>
      </c>
      <c r="P51" s="302">
        <v>0</v>
      </c>
      <c r="Q51" s="302">
        <v>0</v>
      </c>
      <c r="R51" s="302">
        <v>0</v>
      </c>
      <c r="S51" s="302">
        <v>0</v>
      </c>
      <c r="T51" s="322">
        <v>0</v>
      </c>
      <c r="U51" s="322">
        <v>0</v>
      </c>
      <c r="V51" s="322">
        <v>0</v>
      </c>
      <c r="W51" s="322">
        <v>0</v>
      </c>
      <c r="X51" s="322">
        <v>0</v>
      </c>
      <c r="Y51" s="322">
        <v>0</v>
      </c>
      <c r="Z51" s="322">
        <v>0</v>
      </c>
      <c r="AA51" s="322">
        <v>0</v>
      </c>
      <c r="AB51" s="302">
        <f t="shared" si="1"/>
        <v>0</v>
      </c>
      <c r="AC51" s="302">
        <v>0</v>
      </c>
    </row>
    <row r="52" spans="1:32" x14ac:dyDescent="0.25">
      <c r="A52" s="80" t="s">
        <v>148</v>
      </c>
      <c r="B52" s="55" t="s">
        <v>147</v>
      </c>
      <c r="C52" s="323">
        <v>0</v>
      </c>
      <c r="D52" s="323">
        <v>0</v>
      </c>
      <c r="E52" s="323">
        <v>0</v>
      </c>
      <c r="F52" s="323">
        <v>0</v>
      </c>
      <c r="G52" s="323">
        <v>0</v>
      </c>
      <c r="H52" s="303">
        <v>0</v>
      </c>
      <c r="I52" s="303">
        <v>0</v>
      </c>
      <c r="J52" s="303">
        <v>0</v>
      </c>
      <c r="K52" s="303">
        <v>0</v>
      </c>
      <c r="L52" s="303">
        <v>0</v>
      </c>
      <c r="M52" s="303">
        <v>0</v>
      </c>
      <c r="N52" s="303">
        <v>0</v>
      </c>
      <c r="O52" s="303">
        <v>0</v>
      </c>
      <c r="P52" s="303">
        <v>0</v>
      </c>
      <c r="Q52" s="303">
        <v>0</v>
      </c>
      <c r="R52" s="303">
        <v>0</v>
      </c>
      <c r="S52" s="303">
        <v>0</v>
      </c>
      <c r="T52" s="323">
        <v>0</v>
      </c>
      <c r="U52" s="323">
        <v>0</v>
      </c>
      <c r="V52" s="323">
        <v>0</v>
      </c>
      <c r="W52" s="323">
        <v>0</v>
      </c>
      <c r="X52" s="323">
        <v>0</v>
      </c>
      <c r="Y52" s="323">
        <v>0</v>
      </c>
      <c r="Z52" s="323">
        <v>0</v>
      </c>
      <c r="AA52" s="323">
        <v>0</v>
      </c>
      <c r="AB52" s="302">
        <f t="shared" si="1"/>
        <v>0</v>
      </c>
      <c r="AC52" s="302">
        <v>0</v>
      </c>
      <c r="AF52" s="261"/>
    </row>
    <row r="53" spans="1:32" x14ac:dyDescent="0.25">
      <c r="A53" s="80" t="s">
        <v>146</v>
      </c>
      <c r="B53" s="55" t="s">
        <v>140</v>
      </c>
      <c r="C53" s="323">
        <v>0</v>
      </c>
      <c r="D53" s="323">
        <v>0</v>
      </c>
      <c r="E53" s="323">
        <v>0</v>
      </c>
      <c r="F53" s="323">
        <v>0</v>
      </c>
      <c r="G53" s="323">
        <v>0</v>
      </c>
      <c r="H53" s="303">
        <v>0</v>
      </c>
      <c r="I53" s="303">
        <v>0</v>
      </c>
      <c r="J53" s="303">
        <v>0</v>
      </c>
      <c r="K53" s="303">
        <v>0</v>
      </c>
      <c r="L53" s="303">
        <v>0</v>
      </c>
      <c r="M53" s="303">
        <v>0</v>
      </c>
      <c r="N53" s="303">
        <v>0</v>
      </c>
      <c r="O53" s="303">
        <v>0</v>
      </c>
      <c r="P53" s="303">
        <v>0</v>
      </c>
      <c r="Q53" s="303">
        <v>0</v>
      </c>
      <c r="R53" s="303">
        <v>0</v>
      </c>
      <c r="S53" s="303">
        <v>0</v>
      </c>
      <c r="T53" s="323">
        <v>0</v>
      </c>
      <c r="U53" s="323">
        <v>0</v>
      </c>
      <c r="V53" s="323">
        <v>0</v>
      </c>
      <c r="W53" s="323">
        <v>0</v>
      </c>
      <c r="X53" s="323">
        <v>0</v>
      </c>
      <c r="Y53" s="323">
        <v>0</v>
      </c>
      <c r="Z53" s="323">
        <v>0</v>
      </c>
      <c r="AA53" s="323">
        <v>0</v>
      </c>
      <c r="AB53" s="302">
        <f t="shared" si="1"/>
        <v>0</v>
      </c>
      <c r="AC53" s="302">
        <v>0</v>
      </c>
    </row>
    <row r="54" spans="1:32" x14ac:dyDescent="0.25">
      <c r="A54" s="80" t="s">
        <v>145</v>
      </c>
      <c r="B54" s="79" t="s">
        <v>139</v>
      </c>
      <c r="C54" s="323">
        <v>0</v>
      </c>
      <c r="D54" s="323">
        <v>0</v>
      </c>
      <c r="E54" s="323">
        <v>0</v>
      </c>
      <c r="F54" s="323">
        <v>0</v>
      </c>
      <c r="G54" s="323">
        <v>0</v>
      </c>
      <c r="H54" s="303">
        <v>0</v>
      </c>
      <c r="I54" s="303">
        <v>0</v>
      </c>
      <c r="J54" s="303">
        <v>0</v>
      </c>
      <c r="K54" s="303">
        <v>0</v>
      </c>
      <c r="L54" s="303">
        <v>0</v>
      </c>
      <c r="M54" s="303">
        <v>0</v>
      </c>
      <c r="N54" s="303">
        <v>0</v>
      </c>
      <c r="O54" s="303">
        <v>0</v>
      </c>
      <c r="P54" s="303">
        <v>0</v>
      </c>
      <c r="Q54" s="303">
        <v>0</v>
      </c>
      <c r="R54" s="303">
        <v>0</v>
      </c>
      <c r="S54" s="303">
        <v>0</v>
      </c>
      <c r="T54" s="323">
        <v>0</v>
      </c>
      <c r="U54" s="323">
        <v>0</v>
      </c>
      <c r="V54" s="323">
        <v>0</v>
      </c>
      <c r="W54" s="323">
        <v>0</v>
      </c>
      <c r="X54" s="323">
        <v>0</v>
      </c>
      <c r="Y54" s="323">
        <v>0</v>
      </c>
      <c r="Z54" s="323">
        <v>0</v>
      </c>
      <c r="AA54" s="323">
        <v>0</v>
      </c>
      <c r="AB54" s="302">
        <f t="shared" si="1"/>
        <v>0</v>
      </c>
      <c r="AC54" s="302">
        <v>0</v>
      </c>
      <c r="AF54" s="261"/>
    </row>
    <row r="55" spans="1:32" x14ac:dyDescent="0.25">
      <c r="A55" s="80" t="s">
        <v>144</v>
      </c>
      <c r="B55" s="79" t="s">
        <v>138</v>
      </c>
      <c r="C55" s="323">
        <v>0</v>
      </c>
      <c r="D55" s="323">
        <v>0</v>
      </c>
      <c r="E55" s="323">
        <v>0</v>
      </c>
      <c r="F55" s="323">
        <v>0</v>
      </c>
      <c r="G55" s="323">
        <v>0</v>
      </c>
      <c r="H55" s="303">
        <v>0</v>
      </c>
      <c r="I55" s="303">
        <v>0</v>
      </c>
      <c r="J55" s="303">
        <v>0</v>
      </c>
      <c r="K55" s="303">
        <v>0</v>
      </c>
      <c r="L55" s="303">
        <v>0</v>
      </c>
      <c r="M55" s="303">
        <v>0</v>
      </c>
      <c r="N55" s="303">
        <v>0</v>
      </c>
      <c r="O55" s="303">
        <v>0</v>
      </c>
      <c r="P55" s="303">
        <v>0</v>
      </c>
      <c r="Q55" s="303">
        <v>0</v>
      </c>
      <c r="R55" s="303">
        <v>0</v>
      </c>
      <c r="S55" s="303">
        <v>0</v>
      </c>
      <c r="T55" s="323">
        <v>0</v>
      </c>
      <c r="U55" s="323">
        <v>0</v>
      </c>
      <c r="V55" s="323">
        <v>0</v>
      </c>
      <c r="W55" s="323">
        <v>0</v>
      </c>
      <c r="X55" s="323">
        <v>0</v>
      </c>
      <c r="Y55" s="323">
        <v>0</v>
      </c>
      <c r="Z55" s="323">
        <v>0</v>
      </c>
      <c r="AA55" s="323">
        <v>0</v>
      </c>
      <c r="AB55" s="302">
        <f t="shared" si="1"/>
        <v>0</v>
      </c>
      <c r="AC55" s="302">
        <v>0</v>
      </c>
    </row>
    <row r="56" spans="1:32" x14ac:dyDescent="0.25">
      <c r="A56" s="80" t="s">
        <v>143</v>
      </c>
      <c r="B56" s="79" t="s">
        <v>137</v>
      </c>
      <c r="C56" s="323">
        <v>0</v>
      </c>
      <c r="D56" s="323">
        <v>0</v>
      </c>
      <c r="E56" s="323">
        <v>0</v>
      </c>
      <c r="F56" s="323">
        <v>0</v>
      </c>
      <c r="G56" s="323">
        <v>0</v>
      </c>
      <c r="H56" s="303">
        <v>0</v>
      </c>
      <c r="I56" s="303">
        <v>0</v>
      </c>
      <c r="J56" s="303">
        <v>0</v>
      </c>
      <c r="K56" s="303">
        <v>0</v>
      </c>
      <c r="L56" s="303">
        <v>0</v>
      </c>
      <c r="M56" s="303">
        <v>0</v>
      </c>
      <c r="N56" s="303">
        <v>0</v>
      </c>
      <c r="O56" s="303">
        <v>0</v>
      </c>
      <c r="P56" s="303">
        <v>0</v>
      </c>
      <c r="Q56" s="303">
        <v>0</v>
      </c>
      <c r="R56" s="303">
        <v>0</v>
      </c>
      <c r="S56" s="303">
        <v>0</v>
      </c>
      <c r="T56" s="323">
        <v>0</v>
      </c>
      <c r="U56" s="323">
        <v>0</v>
      </c>
      <c r="V56" s="323">
        <v>0</v>
      </c>
      <c r="W56" s="323">
        <v>0</v>
      </c>
      <c r="X56" s="323">
        <v>0</v>
      </c>
      <c r="Y56" s="323">
        <v>0</v>
      </c>
      <c r="Z56" s="323">
        <v>0</v>
      </c>
      <c r="AA56" s="323">
        <v>0</v>
      </c>
      <c r="AB56" s="302">
        <f t="shared" si="1"/>
        <v>0</v>
      </c>
      <c r="AC56" s="302">
        <v>0</v>
      </c>
    </row>
    <row r="57" spans="1:32" ht="18.75" x14ac:dyDescent="0.25">
      <c r="A57" s="80" t="s">
        <v>142</v>
      </c>
      <c r="B57" s="79" t="s">
        <v>136</v>
      </c>
      <c r="C57" s="323">
        <v>0</v>
      </c>
      <c r="D57" s="323">
        <v>0</v>
      </c>
      <c r="E57" s="323">
        <v>0</v>
      </c>
      <c r="F57" s="323">
        <v>0</v>
      </c>
      <c r="G57" s="323">
        <v>0</v>
      </c>
      <c r="H57" s="303">
        <v>0</v>
      </c>
      <c r="I57" s="303">
        <v>0</v>
      </c>
      <c r="J57" s="303">
        <v>0</v>
      </c>
      <c r="K57" s="303">
        <v>0</v>
      </c>
      <c r="L57" s="303">
        <v>0</v>
      </c>
      <c r="M57" s="303">
        <v>0</v>
      </c>
      <c r="N57" s="303">
        <v>0</v>
      </c>
      <c r="O57" s="303">
        <v>0</v>
      </c>
      <c r="P57" s="303">
        <v>0</v>
      </c>
      <c r="Q57" s="303">
        <v>0</v>
      </c>
      <c r="R57" s="303">
        <v>0</v>
      </c>
      <c r="S57" s="303">
        <v>0</v>
      </c>
      <c r="T57" s="323">
        <v>0</v>
      </c>
      <c r="U57" s="323">
        <v>0</v>
      </c>
      <c r="V57" s="323">
        <v>0</v>
      </c>
      <c r="W57" s="323">
        <v>0</v>
      </c>
      <c r="X57" s="323">
        <v>0</v>
      </c>
      <c r="Y57" s="323">
        <v>0</v>
      </c>
      <c r="Z57" s="323">
        <v>0</v>
      </c>
      <c r="AA57" s="323">
        <v>0</v>
      </c>
      <c r="AB57" s="302">
        <f t="shared" si="1"/>
        <v>0</v>
      </c>
      <c r="AC57" s="302">
        <v>0</v>
      </c>
    </row>
    <row r="58" spans="1:32" ht="36.75" customHeight="1" x14ac:dyDescent="0.25">
      <c r="A58" s="83" t="s">
        <v>59</v>
      </c>
      <c r="B58" s="102" t="s">
        <v>225</v>
      </c>
      <c r="C58" s="322">
        <v>0</v>
      </c>
      <c r="D58" s="322">
        <v>0</v>
      </c>
      <c r="E58" s="322">
        <v>0</v>
      </c>
      <c r="F58" s="322">
        <v>0</v>
      </c>
      <c r="G58" s="322">
        <v>0</v>
      </c>
      <c r="H58" s="302">
        <v>0</v>
      </c>
      <c r="I58" s="302">
        <v>0</v>
      </c>
      <c r="J58" s="302">
        <v>0</v>
      </c>
      <c r="K58" s="302">
        <v>0</v>
      </c>
      <c r="L58" s="302">
        <v>0</v>
      </c>
      <c r="M58" s="302">
        <v>0</v>
      </c>
      <c r="N58" s="302">
        <v>0</v>
      </c>
      <c r="O58" s="302">
        <v>0</v>
      </c>
      <c r="P58" s="302">
        <v>0</v>
      </c>
      <c r="Q58" s="302">
        <v>0</v>
      </c>
      <c r="R58" s="302">
        <v>0</v>
      </c>
      <c r="S58" s="302">
        <v>0</v>
      </c>
      <c r="T58" s="322">
        <v>0</v>
      </c>
      <c r="U58" s="322">
        <v>0</v>
      </c>
      <c r="V58" s="322">
        <v>0</v>
      </c>
      <c r="W58" s="322">
        <v>0</v>
      </c>
      <c r="X58" s="322">
        <v>0</v>
      </c>
      <c r="Y58" s="322">
        <v>0</v>
      </c>
      <c r="Z58" s="322">
        <v>0</v>
      </c>
      <c r="AA58" s="322">
        <v>0</v>
      </c>
      <c r="AB58" s="302">
        <f t="shared" si="1"/>
        <v>0</v>
      </c>
      <c r="AC58" s="302">
        <v>0</v>
      </c>
    </row>
    <row r="59" spans="1:32" x14ac:dyDescent="0.25">
      <c r="A59" s="83" t="s">
        <v>57</v>
      </c>
      <c r="B59" s="82" t="s">
        <v>141</v>
      </c>
      <c r="C59" s="322">
        <v>0</v>
      </c>
      <c r="D59" s="322">
        <v>0</v>
      </c>
      <c r="E59" s="322">
        <v>0</v>
      </c>
      <c r="F59" s="322">
        <v>0</v>
      </c>
      <c r="G59" s="322">
        <v>0</v>
      </c>
      <c r="H59" s="302">
        <v>0</v>
      </c>
      <c r="I59" s="302">
        <v>0</v>
      </c>
      <c r="J59" s="302">
        <v>0</v>
      </c>
      <c r="K59" s="302">
        <v>0</v>
      </c>
      <c r="L59" s="302">
        <v>0</v>
      </c>
      <c r="M59" s="302">
        <v>0</v>
      </c>
      <c r="N59" s="302">
        <v>0</v>
      </c>
      <c r="O59" s="302">
        <v>0</v>
      </c>
      <c r="P59" s="302">
        <v>0</v>
      </c>
      <c r="Q59" s="302">
        <v>0</v>
      </c>
      <c r="R59" s="302">
        <v>0</v>
      </c>
      <c r="S59" s="302">
        <v>0</v>
      </c>
      <c r="T59" s="322">
        <v>0</v>
      </c>
      <c r="U59" s="322">
        <v>0</v>
      </c>
      <c r="V59" s="322">
        <v>0</v>
      </c>
      <c r="W59" s="322">
        <v>0</v>
      </c>
      <c r="X59" s="322">
        <v>0</v>
      </c>
      <c r="Y59" s="322">
        <v>0</v>
      </c>
      <c r="Z59" s="322">
        <v>0</v>
      </c>
      <c r="AA59" s="322">
        <v>0</v>
      </c>
      <c r="AB59" s="302">
        <f t="shared" si="1"/>
        <v>0</v>
      </c>
      <c r="AC59" s="302">
        <v>0</v>
      </c>
    </row>
    <row r="60" spans="1:32" x14ac:dyDescent="0.25">
      <c r="A60" s="80" t="s">
        <v>219</v>
      </c>
      <c r="B60" s="81" t="s">
        <v>162</v>
      </c>
      <c r="C60" s="323">
        <v>0</v>
      </c>
      <c r="D60" s="323">
        <v>0</v>
      </c>
      <c r="E60" s="323">
        <v>0</v>
      </c>
      <c r="F60" s="323">
        <v>0</v>
      </c>
      <c r="G60" s="323">
        <v>0</v>
      </c>
      <c r="H60" s="303">
        <v>0</v>
      </c>
      <c r="I60" s="303">
        <v>0</v>
      </c>
      <c r="J60" s="303">
        <v>0</v>
      </c>
      <c r="K60" s="303">
        <v>0</v>
      </c>
      <c r="L60" s="303">
        <v>0</v>
      </c>
      <c r="M60" s="303">
        <v>0</v>
      </c>
      <c r="N60" s="303">
        <v>0</v>
      </c>
      <c r="O60" s="303">
        <v>0</v>
      </c>
      <c r="P60" s="303">
        <v>0</v>
      </c>
      <c r="Q60" s="303">
        <v>0</v>
      </c>
      <c r="R60" s="303">
        <v>0</v>
      </c>
      <c r="S60" s="303">
        <v>0</v>
      </c>
      <c r="T60" s="323">
        <v>0</v>
      </c>
      <c r="U60" s="323">
        <v>0</v>
      </c>
      <c r="V60" s="323">
        <v>0</v>
      </c>
      <c r="W60" s="323">
        <v>0</v>
      </c>
      <c r="X60" s="323">
        <v>0</v>
      </c>
      <c r="Y60" s="323">
        <v>0</v>
      </c>
      <c r="Z60" s="323">
        <v>0</v>
      </c>
      <c r="AA60" s="323">
        <v>0</v>
      </c>
      <c r="AB60" s="302">
        <f t="shared" si="1"/>
        <v>0</v>
      </c>
      <c r="AC60" s="302">
        <v>0</v>
      </c>
    </row>
    <row r="61" spans="1:32" x14ac:dyDescent="0.25">
      <c r="A61" s="80" t="s">
        <v>220</v>
      </c>
      <c r="B61" s="81" t="s">
        <v>160</v>
      </c>
      <c r="C61" s="323">
        <v>0</v>
      </c>
      <c r="D61" s="323">
        <v>0</v>
      </c>
      <c r="E61" s="323">
        <v>0</v>
      </c>
      <c r="F61" s="323">
        <v>0</v>
      </c>
      <c r="G61" s="323">
        <v>0</v>
      </c>
      <c r="H61" s="303">
        <v>0</v>
      </c>
      <c r="I61" s="303">
        <v>0</v>
      </c>
      <c r="J61" s="303">
        <v>0</v>
      </c>
      <c r="K61" s="303">
        <v>0</v>
      </c>
      <c r="L61" s="303">
        <v>0</v>
      </c>
      <c r="M61" s="303">
        <v>0</v>
      </c>
      <c r="N61" s="303">
        <v>0</v>
      </c>
      <c r="O61" s="303">
        <v>0</v>
      </c>
      <c r="P61" s="303">
        <v>0</v>
      </c>
      <c r="Q61" s="303">
        <v>0</v>
      </c>
      <c r="R61" s="303">
        <v>0</v>
      </c>
      <c r="S61" s="303">
        <v>0</v>
      </c>
      <c r="T61" s="323">
        <v>0</v>
      </c>
      <c r="U61" s="323">
        <v>0</v>
      </c>
      <c r="V61" s="323">
        <v>0</v>
      </c>
      <c r="W61" s="323">
        <v>0</v>
      </c>
      <c r="X61" s="323">
        <v>0</v>
      </c>
      <c r="Y61" s="323">
        <v>0</v>
      </c>
      <c r="Z61" s="323">
        <v>0</v>
      </c>
      <c r="AA61" s="323">
        <v>0</v>
      </c>
      <c r="AB61" s="302">
        <f t="shared" si="1"/>
        <v>0</v>
      </c>
      <c r="AC61" s="302">
        <v>0</v>
      </c>
    </row>
    <row r="62" spans="1:32" x14ac:dyDescent="0.25">
      <c r="A62" s="80" t="s">
        <v>221</v>
      </c>
      <c r="B62" s="81" t="s">
        <v>158</v>
      </c>
      <c r="C62" s="323">
        <v>0</v>
      </c>
      <c r="D62" s="323">
        <v>0</v>
      </c>
      <c r="E62" s="323">
        <v>0</v>
      </c>
      <c r="F62" s="323">
        <v>0</v>
      </c>
      <c r="G62" s="323">
        <v>0</v>
      </c>
      <c r="H62" s="303">
        <v>0</v>
      </c>
      <c r="I62" s="303">
        <v>0</v>
      </c>
      <c r="J62" s="303">
        <v>0</v>
      </c>
      <c r="K62" s="303">
        <v>0</v>
      </c>
      <c r="L62" s="303">
        <v>0</v>
      </c>
      <c r="M62" s="303">
        <v>0</v>
      </c>
      <c r="N62" s="303">
        <v>0</v>
      </c>
      <c r="O62" s="303">
        <v>0</v>
      </c>
      <c r="P62" s="303">
        <v>0</v>
      </c>
      <c r="Q62" s="303">
        <v>0</v>
      </c>
      <c r="R62" s="303">
        <v>0</v>
      </c>
      <c r="S62" s="303">
        <v>0</v>
      </c>
      <c r="T62" s="323">
        <v>0</v>
      </c>
      <c r="U62" s="323">
        <v>0</v>
      </c>
      <c r="V62" s="323">
        <v>0</v>
      </c>
      <c r="W62" s="323">
        <v>0</v>
      </c>
      <c r="X62" s="323">
        <v>0</v>
      </c>
      <c r="Y62" s="323">
        <v>0</v>
      </c>
      <c r="Z62" s="323">
        <v>0</v>
      </c>
      <c r="AA62" s="323">
        <v>0</v>
      </c>
      <c r="AB62" s="302">
        <f t="shared" si="1"/>
        <v>0</v>
      </c>
      <c r="AC62" s="302">
        <v>0</v>
      </c>
    </row>
    <row r="63" spans="1:32" x14ac:dyDescent="0.25">
      <c r="A63" s="80" t="s">
        <v>222</v>
      </c>
      <c r="B63" s="81" t="s">
        <v>224</v>
      </c>
      <c r="C63" s="323">
        <v>0</v>
      </c>
      <c r="D63" s="323">
        <v>0</v>
      </c>
      <c r="E63" s="323">
        <v>0</v>
      </c>
      <c r="F63" s="323">
        <v>0</v>
      </c>
      <c r="G63" s="323">
        <v>0</v>
      </c>
      <c r="H63" s="303">
        <v>0</v>
      </c>
      <c r="I63" s="303">
        <v>0</v>
      </c>
      <c r="J63" s="303">
        <v>0</v>
      </c>
      <c r="K63" s="303">
        <v>0</v>
      </c>
      <c r="L63" s="303">
        <v>0</v>
      </c>
      <c r="M63" s="303">
        <v>0</v>
      </c>
      <c r="N63" s="303">
        <v>0</v>
      </c>
      <c r="O63" s="303">
        <v>0</v>
      </c>
      <c r="P63" s="303">
        <v>0</v>
      </c>
      <c r="Q63" s="303">
        <v>0</v>
      </c>
      <c r="R63" s="303">
        <v>0</v>
      </c>
      <c r="S63" s="303">
        <v>0</v>
      </c>
      <c r="T63" s="323">
        <v>0</v>
      </c>
      <c r="U63" s="323">
        <v>0</v>
      </c>
      <c r="V63" s="323">
        <v>0</v>
      </c>
      <c r="W63" s="323">
        <v>0</v>
      </c>
      <c r="X63" s="323">
        <v>0</v>
      </c>
      <c r="Y63" s="323">
        <v>0</v>
      </c>
      <c r="Z63" s="323">
        <v>0</v>
      </c>
      <c r="AA63" s="323">
        <v>0</v>
      </c>
      <c r="AB63" s="302">
        <f t="shared" si="1"/>
        <v>0</v>
      </c>
      <c r="AC63" s="302">
        <v>0</v>
      </c>
    </row>
    <row r="64" spans="1:32" ht="18.75" x14ac:dyDescent="0.25">
      <c r="A64" s="80" t="s">
        <v>223</v>
      </c>
      <c r="B64" s="79" t="s">
        <v>136</v>
      </c>
      <c r="C64" s="323">
        <v>0</v>
      </c>
      <c r="D64" s="323">
        <v>0</v>
      </c>
      <c r="E64" s="323">
        <v>0</v>
      </c>
      <c r="F64" s="323">
        <v>0</v>
      </c>
      <c r="G64" s="323">
        <v>0</v>
      </c>
      <c r="H64" s="303">
        <v>0</v>
      </c>
      <c r="I64" s="303">
        <v>0</v>
      </c>
      <c r="J64" s="303">
        <v>0</v>
      </c>
      <c r="K64" s="303">
        <v>0</v>
      </c>
      <c r="L64" s="303">
        <v>0</v>
      </c>
      <c r="M64" s="303">
        <v>0</v>
      </c>
      <c r="N64" s="303">
        <v>0</v>
      </c>
      <c r="O64" s="303">
        <v>0</v>
      </c>
      <c r="P64" s="303">
        <v>0</v>
      </c>
      <c r="Q64" s="303">
        <v>0</v>
      </c>
      <c r="R64" s="303">
        <v>0</v>
      </c>
      <c r="S64" s="303">
        <v>0</v>
      </c>
      <c r="T64" s="323">
        <v>0</v>
      </c>
      <c r="U64" s="323">
        <v>0</v>
      </c>
      <c r="V64" s="323">
        <v>0</v>
      </c>
      <c r="W64" s="323">
        <v>0</v>
      </c>
      <c r="X64" s="323">
        <v>0</v>
      </c>
      <c r="Y64" s="323">
        <v>0</v>
      </c>
      <c r="Z64" s="323">
        <v>0</v>
      </c>
      <c r="AA64" s="323">
        <v>0</v>
      </c>
      <c r="AB64" s="302">
        <f t="shared" si="1"/>
        <v>0</v>
      </c>
      <c r="AC64" s="302">
        <v>0</v>
      </c>
    </row>
    <row r="65" spans="1:28" x14ac:dyDescent="0.25">
      <c r="A65" s="76"/>
      <c r="B65" s="77"/>
      <c r="C65" s="77"/>
      <c r="D65" s="77"/>
      <c r="E65" s="77"/>
      <c r="F65" s="77"/>
      <c r="G65" s="77"/>
      <c r="H65" s="77"/>
      <c r="I65" s="77"/>
      <c r="J65" s="77"/>
      <c r="K65" s="77"/>
      <c r="L65" s="76"/>
      <c r="M65" s="76"/>
      <c r="N65" s="67"/>
      <c r="O65" s="67"/>
      <c r="P65" s="67"/>
      <c r="Q65" s="67"/>
      <c r="R65" s="67"/>
      <c r="S65" s="67"/>
      <c r="T65" s="185"/>
      <c r="U65" s="185"/>
      <c r="V65" s="185"/>
      <c r="W65" s="185"/>
      <c r="X65" s="185"/>
      <c r="Y65" s="185"/>
      <c r="Z65" s="185"/>
      <c r="AA65" s="185"/>
      <c r="AB65" s="67"/>
    </row>
    <row r="66" spans="1:28" ht="54" customHeight="1" x14ac:dyDescent="0.25">
      <c r="A66" s="67"/>
      <c r="B66" s="401"/>
      <c r="C66" s="401"/>
      <c r="D66" s="401"/>
      <c r="E66" s="401"/>
      <c r="F66" s="401"/>
      <c r="G66" s="401"/>
      <c r="H66" s="401"/>
      <c r="I66" s="401"/>
      <c r="J66" s="71"/>
      <c r="K66" s="71"/>
      <c r="L66" s="75"/>
      <c r="M66" s="75"/>
      <c r="N66" s="75"/>
      <c r="O66" s="75"/>
      <c r="P66" s="75"/>
      <c r="Q66" s="75"/>
      <c r="R66" s="75"/>
      <c r="S66" s="75"/>
      <c r="T66" s="186"/>
      <c r="U66" s="186"/>
      <c r="V66" s="186"/>
      <c r="W66" s="186"/>
      <c r="X66" s="186"/>
      <c r="Y66" s="186"/>
      <c r="Z66" s="186"/>
      <c r="AA66" s="186"/>
      <c r="AB66" s="75"/>
    </row>
    <row r="67" spans="1:28" x14ac:dyDescent="0.25">
      <c r="A67" s="67"/>
      <c r="B67" s="67"/>
      <c r="C67" s="67"/>
      <c r="D67" s="67"/>
      <c r="E67" s="67"/>
      <c r="F67" s="67"/>
      <c r="L67" s="67"/>
      <c r="M67" s="67"/>
      <c r="N67" s="67"/>
      <c r="O67" s="67"/>
      <c r="P67" s="67"/>
      <c r="Q67" s="67"/>
      <c r="R67" s="67"/>
      <c r="S67" s="67"/>
      <c r="T67" s="185"/>
      <c r="U67" s="185"/>
      <c r="V67" s="185"/>
      <c r="W67" s="185"/>
      <c r="X67" s="185"/>
      <c r="Y67" s="185"/>
      <c r="Z67" s="185"/>
      <c r="AA67" s="185"/>
      <c r="AB67" s="67"/>
    </row>
    <row r="68" spans="1:28" ht="50.25" customHeight="1" x14ac:dyDescent="0.25">
      <c r="A68" s="67"/>
      <c r="B68" s="402"/>
      <c r="C68" s="402"/>
      <c r="D68" s="402"/>
      <c r="E68" s="402"/>
      <c r="F68" s="402"/>
      <c r="G68" s="402"/>
      <c r="H68" s="402"/>
      <c r="I68" s="402"/>
      <c r="J68" s="72"/>
      <c r="K68" s="72"/>
      <c r="L68" s="67"/>
      <c r="M68" s="67"/>
      <c r="N68" s="67"/>
      <c r="O68" s="67"/>
      <c r="P68" s="67"/>
      <c r="Q68" s="67"/>
      <c r="R68" s="67"/>
      <c r="S68" s="67"/>
      <c r="T68" s="185"/>
      <c r="U68" s="185"/>
      <c r="V68" s="185"/>
      <c r="W68" s="185"/>
      <c r="X68" s="185"/>
      <c r="Y68" s="185"/>
      <c r="Z68" s="185"/>
      <c r="AA68" s="185"/>
      <c r="AB68" s="67"/>
    </row>
    <row r="69" spans="1:28" x14ac:dyDescent="0.25">
      <c r="A69" s="67"/>
      <c r="B69" s="67"/>
      <c r="C69" s="67"/>
      <c r="D69" s="67"/>
      <c r="E69" s="67"/>
      <c r="F69" s="67"/>
      <c r="L69" s="67"/>
      <c r="M69" s="67"/>
      <c r="N69" s="67"/>
      <c r="O69" s="67"/>
      <c r="P69" s="67"/>
      <c r="Q69" s="67"/>
      <c r="R69" s="67"/>
      <c r="S69" s="67"/>
      <c r="T69" s="185"/>
      <c r="U69" s="185"/>
      <c r="V69" s="185"/>
      <c r="W69" s="185"/>
      <c r="X69" s="185"/>
      <c r="Y69" s="185"/>
      <c r="Z69" s="185"/>
      <c r="AA69" s="185"/>
      <c r="AB69" s="67"/>
    </row>
    <row r="70" spans="1:28" ht="36.75" customHeight="1" x14ac:dyDescent="0.25">
      <c r="A70" s="67"/>
      <c r="B70" s="401"/>
      <c r="C70" s="401"/>
      <c r="D70" s="401"/>
      <c r="E70" s="401"/>
      <c r="F70" s="401"/>
      <c r="G70" s="401"/>
      <c r="H70" s="401"/>
      <c r="I70" s="401"/>
      <c r="J70" s="71"/>
      <c r="K70" s="71"/>
      <c r="L70" s="67"/>
      <c r="M70" s="67"/>
      <c r="N70" s="67"/>
      <c r="O70" s="67"/>
      <c r="P70" s="67"/>
      <c r="Q70" s="67"/>
      <c r="R70" s="67"/>
      <c r="S70" s="67"/>
      <c r="T70" s="185"/>
      <c r="U70" s="185"/>
      <c r="V70" s="185"/>
      <c r="W70" s="185"/>
      <c r="X70" s="185"/>
      <c r="Y70" s="185"/>
      <c r="Z70" s="185"/>
      <c r="AA70" s="185"/>
      <c r="AB70" s="67"/>
    </row>
    <row r="71" spans="1:28" x14ac:dyDescent="0.25">
      <c r="A71" s="67"/>
      <c r="B71" s="74"/>
      <c r="C71" s="74"/>
      <c r="D71" s="74"/>
      <c r="E71" s="74"/>
      <c r="F71" s="74"/>
      <c r="L71" s="67"/>
      <c r="M71" s="67"/>
      <c r="N71" s="73"/>
      <c r="O71" s="67"/>
      <c r="P71" s="67"/>
      <c r="Q71" s="67"/>
      <c r="R71" s="67"/>
      <c r="S71" s="67"/>
      <c r="T71" s="185"/>
      <c r="U71" s="185"/>
      <c r="V71" s="185"/>
      <c r="W71" s="185"/>
      <c r="X71" s="185"/>
      <c r="Y71" s="185"/>
      <c r="Z71" s="185"/>
      <c r="AA71" s="185"/>
      <c r="AB71" s="67"/>
    </row>
    <row r="72" spans="1:28" ht="51" customHeight="1" x14ac:dyDescent="0.25">
      <c r="A72" s="67"/>
      <c r="B72" s="401"/>
      <c r="C72" s="401"/>
      <c r="D72" s="401"/>
      <c r="E72" s="401"/>
      <c r="F72" s="401"/>
      <c r="G72" s="401"/>
      <c r="H72" s="401"/>
      <c r="I72" s="401"/>
      <c r="J72" s="71"/>
      <c r="K72" s="71"/>
      <c r="L72" s="67"/>
      <c r="M72" s="67"/>
      <c r="N72" s="73"/>
      <c r="O72" s="67"/>
      <c r="P72" s="67"/>
      <c r="Q72" s="67"/>
      <c r="R72" s="67"/>
      <c r="S72" s="67"/>
      <c r="T72" s="185"/>
      <c r="U72" s="185"/>
      <c r="V72" s="185"/>
      <c r="W72" s="185"/>
      <c r="X72" s="185"/>
      <c r="Y72" s="185"/>
      <c r="Z72" s="185"/>
      <c r="AA72" s="185"/>
      <c r="AB72" s="67"/>
    </row>
    <row r="73" spans="1:28" ht="32.25" customHeight="1" x14ac:dyDescent="0.25">
      <c r="A73" s="67"/>
      <c r="B73" s="402"/>
      <c r="C73" s="402"/>
      <c r="D73" s="402"/>
      <c r="E73" s="402"/>
      <c r="F73" s="402"/>
      <c r="G73" s="402"/>
      <c r="H73" s="402"/>
      <c r="I73" s="402"/>
      <c r="J73" s="72"/>
      <c r="K73" s="72"/>
      <c r="L73" s="67"/>
      <c r="M73" s="67"/>
      <c r="N73" s="67"/>
      <c r="O73" s="67"/>
      <c r="P73" s="67"/>
      <c r="Q73" s="67"/>
      <c r="R73" s="67"/>
      <c r="S73" s="67"/>
      <c r="T73" s="185"/>
      <c r="U73" s="185"/>
      <c r="V73" s="185"/>
      <c r="W73" s="185"/>
      <c r="X73" s="185"/>
      <c r="Y73" s="185"/>
      <c r="Z73" s="185"/>
      <c r="AA73" s="185"/>
      <c r="AB73" s="67"/>
    </row>
    <row r="74" spans="1:28" ht="51.75" customHeight="1" x14ac:dyDescent="0.25">
      <c r="A74" s="67"/>
      <c r="B74" s="401"/>
      <c r="C74" s="401"/>
      <c r="D74" s="401"/>
      <c r="E74" s="401"/>
      <c r="F74" s="401"/>
      <c r="G74" s="401"/>
      <c r="H74" s="401"/>
      <c r="I74" s="401"/>
      <c r="J74" s="71"/>
      <c r="K74" s="71"/>
      <c r="L74" s="67"/>
      <c r="M74" s="67"/>
      <c r="N74" s="67"/>
      <c r="O74" s="67"/>
      <c r="P74" s="67"/>
      <c r="Q74" s="67"/>
      <c r="R74" s="67"/>
      <c r="S74" s="67"/>
      <c r="T74" s="185"/>
      <c r="U74" s="185"/>
      <c r="V74" s="185"/>
      <c r="W74" s="185"/>
      <c r="X74" s="185"/>
      <c r="Y74" s="185"/>
      <c r="Z74" s="185"/>
      <c r="AA74" s="185"/>
      <c r="AB74" s="67"/>
    </row>
    <row r="75" spans="1:28" ht="21.75" customHeight="1" x14ac:dyDescent="0.25">
      <c r="A75" s="67"/>
      <c r="B75" s="399"/>
      <c r="C75" s="399"/>
      <c r="D75" s="399"/>
      <c r="E75" s="399"/>
      <c r="F75" s="399"/>
      <c r="G75" s="399"/>
      <c r="H75" s="399"/>
      <c r="I75" s="399"/>
      <c r="J75" s="70"/>
      <c r="K75" s="70"/>
      <c r="L75" s="69"/>
      <c r="M75" s="69"/>
      <c r="N75" s="67"/>
      <c r="O75" s="67"/>
      <c r="P75" s="67"/>
      <c r="Q75" s="67"/>
      <c r="R75" s="67"/>
      <c r="S75" s="67"/>
      <c r="T75" s="185"/>
      <c r="U75" s="185"/>
      <c r="V75" s="185"/>
      <c r="W75" s="185"/>
      <c r="X75" s="185"/>
      <c r="Y75" s="185"/>
      <c r="Z75" s="185"/>
      <c r="AA75" s="185"/>
      <c r="AB75" s="67"/>
    </row>
    <row r="76" spans="1:28" ht="23.25" customHeight="1" x14ac:dyDescent="0.25">
      <c r="A76" s="67"/>
      <c r="B76" s="69"/>
      <c r="C76" s="69"/>
      <c r="D76" s="69"/>
      <c r="E76" s="69"/>
      <c r="F76" s="69"/>
      <c r="L76" s="67"/>
      <c r="M76" s="67"/>
      <c r="N76" s="67"/>
      <c r="O76" s="67"/>
      <c r="P76" s="67"/>
      <c r="Q76" s="67"/>
      <c r="R76" s="67"/>
      <c r="S76" s="67"/>
      <c r="T76" s="185"/>
      <c r="U76" s="185"/>
      <c r="V76" s="185"/>
      <c r="W76" s="185"/>
      <c r="X76" s="185"/>
      <c r="Y76" s="185"/>
      <c r="Z76" s="185"/>
      <c r="AA76" s="185"/>
      <c r="AB76" s="67"/>
    </row>
    <row r="77" spans="1:28" ht="18.75" customHeight="1" x14ac:dyDescent="0.25">
      <c r="A77" s="67"/>
      <c r="B77" s="400"/>
      <c r="C77" s="400"/>
      <c r="D77" s="400"/>
      <c r="E77" s="400"/>
      <c r="F77" s="400"/>
      <c r="G77" s="400"/>
      <c r="H77" s="400"/>
      <c r="I77" s="400"/>
      <c r="J77" s="68"/>
      <c r="K77" s="68"/>
      <c r="L77" s="67"/>
      <c r="M77" s="67"/>
      <c r="N77" s="67"/>
      <c r="O77" s="67"/>
      <c r="P77" s="67"/>
      <c r="Q77" s="67"/>
      <c r="R77" s="67"/>
      <c r="S77" s="67"/>
      <c r="T77" s="185"/>
      <c r="U77" s="185"/>
      <c r="V77" s="185"/>
      <c r="W77" s="185"/>
      <c r="X77" s="185"/>
      <c r="Y77" s="185"/>
      <c r="Z77" s="185"/>
      <c r="AA77" s="185"/>
      <c r="AB77" s="67"/>
    </row>
    <row r="78" spans="1:28" x14ac:dyDescent="0.25">
      <c r="A78" s="67"/>
      <c r="B78" s="67"/>
      <c r="C78" s="67"/>
      <c r="D78" s="67"/>
      <c r="E78" s="67"/>
      <c r="F78" s="67"/>
      <c r="L78" s="67"/>
      <c r="M78" s="67"/>
      <c r="N78" s="67"/>
      <c r="O78" s="67"/>
      <c r="P78" s="67"/>
      <c r="Q78" s="67"/>
      <c r="R78" s="67"/>
      <c r="S78" s="67"/>
      <c r="T78" s="185"/>
      <c r="U78" s="185"/>
      <c r="V78" s="185"/>
      <c r="W78" s="185"/>
      <c r="X78" s="185"/>
      <c r="Y78" s="185"/>
      <c r="Z78" s="185"/>
      <c r="AA78" s="185"/>
      <c r="AB78" s="67"/>
    </row>
    <row r="79" spans="1:28" x14ac:dyDescent="0.25">
      <c r="A79" s="67"/>
      <c r="B79" s="67"/>
      <c r="C79" s="67"/>
      <c r="D79" s="67"/>
      <c r="E79" s="67"/>
      <c r="F79" s="67"/>
      <c r="L79" s="67"/>
      <c r="M79" s="67"/>
      <c r="N79" s="67"/>
      <c r="O79" s="67"/>
      <c r="P79" s="67"/>
      <c r="Q79" s="67"/>
      <c r="R79" s="67"/>
      <c r="S79" s="67"/>
      <c r="T79" s="185"/>
      <c r="U79" s="185"/>
      <c r="V79" s="185"/>
      <c r="W79" s="185"/>
      <c r="X79" s="185"/>
      <c r="Y79" s="185"/>
      <c r="Z79" s="185"/>
      <c r="AA79" s="185"/>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42">
    <mergeCell ref="AD20:AG20"/>
    <mergeCell ref="AD21:AE21"/>
    <mergeCell ref="AF21:AG21"/>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3" priority="4" operator="notEqual">
      <formula>0</formula>
    </cfRule>
  </conditionalFormatting>
  <conditionalFormatting sqref="C24:C29">
    <cfRule type="cellIs" dxfId="2" priority="3" operator="notEqual">
      <formula>0</formula>
    </cfRule>
  </conditionalFormatting>
  <conditionalFormatting sqref="E27:E29">
    <cfRule type="cellIs" dxfId="1" priority="2" operator="notEqual">
      <formula>0</formula>
    </cfRule>
  </conditionalFormatting>
  <conditionalFormatting sqref="F27:F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SheetLayoutView="100"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5"/>
    </row>
    <row r="7" spans="1:48" ht="18.75" x14ac:dyDescent="0.25">
      <c r="A7" s="331" t="s">
        <v>10</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34" t="str">
        <f>'1. паспорт местоположение'!A9:C9</f>
        <v xml:space="preserve">                         АО "Янтарьэнерго"                         </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8" t="s">
        <v>9</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34" t="str">
        <f>'1. паспорт местоположение'!A12:C12</f>
        <v>G_16-0301</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8" t="s">
        <v>8</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9" t="str">
        <f>'1. паспорт местоположение'!A15:C15</f>
        <v>Строительство ПС 110 кВ Романово с заходами</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row>
    <row r="16" spans="1:48" ht="15.75" x14ac:dyDescent="0.25">
      <c r="A16" s="328" t="s">
        <v>7</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6" customFormat="1"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s="26" customFormat="1" x14ac:dyDescent="0.25">
      <c r="A21" s="431" t="s">
        <v>415</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6" customFormat="1" ht="58.5" customHeight="1" x14ac:dyDescent="0.25">
      <c r="A22" s="422" t="s">
        <v>53</v>
      </c>
      <c r="B22" s="433" t="s">
        <v>25</v>
      </c>
      <c r="C22" s="422" t="s">
        <v>52</v>
      </c>
      <c r="D22" s="422" t="s">
        <v>51</v>
      </c>
      <c r="E22" s="436" t="s">
        <v>425</v>
      </c>
      <c r="F22" s="437"/>
      <c r="G22" s="437"/>
      <c r="H22" s="437"/>
      <c r="I22" s="437"/>
      <c r="J22" s="437"/>
      <c r="K22" s="437"/>
      <c r="L22" s="438"/>
      <c r="M22" s="422" t="s">
        <v>50</v>
      </c>
      <c r="N22" s="422" t="s">
        <v>49</v>
      </c>
      <c r="O22" s="422" t="s">
        <v>48</v>
      </c>
      <c r="P22" s="417" t="s">
        <v>233</v>
      </c>
      <c r="Q22" s="417" t="s">
        <v>47</v>
      </c>
      <c r="R22" s="417" t="s">
        <v>46</v>
      </c>
      <c r="S22" s="417" t="s">
        <v>45</v>
      </c>
      <c r="T22" s="417"/>
      <c r="U22" s="439" t="s">
        <v>44</v>
      </c>
      <c r="V22" s="439" t="s">
        <v>43</v>
      </c>
      <c r="W22" s="417" t="s">
        <v>42</v>
      </c>
      <c r="X22" s="417" t="s">
        <v>41</v>
      </c>
      <c r="Y22" s="417" t="s">
        <v>40</v>
      </c>
      <c r="Z22" s="424"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5" t="s">
        <v>26</v>
      </c>
    </row>
    <row r="23" spans="1:48" s="26" customFormat="1" ht="64.5" customHeight="1" x14ac:dyDescent="0.25">
      <c r="A23" s="432"/>
      <c r="B23" s="434"/>
      <c r="C23" s="432"/>
      <c r="D23" s="432"/>
      <c r="E23" s="427" t="s">
        <v>24</v>
      </c>
      <c r="F23" s="418" t="s">
        <v>140</v>
      </c>
      <c r="G23" s="418" t="s">
        <v>139</v>
      </c>
      <c r="H23" s="418" t="s">
        <v>138</v>
      </c>
      <c r="I23" s="420" t="s">
        <v>361</v>
      </c>
      <c r="J23" s="420" t="s">
        <v>362</v>
      </c>
      <c r="K23" s="420" t="s">
        <v>363</v>
      </c>
      <c r="L23" s="418" t="s">
        <v>80</v>
      </c>
      <c r="M23" s="432"/>
      <c r="N23" s="432"/>
      <c r="O23" s="432"/>
      <c r="P23" s="417"/>
      <c r="Q23" s="417"/>
      <c r="R23" s="417"/>
      <c r="S23" s="429" t="s">
        <v>3</v>
      </c>
      <c r="T23" s="429" t="s">
        <v>12</v>
      </c>
      <c r="U23" s="439"/>
      <c r="V23" s="439"/>
      <c r="W23" s="417"/>
      <c r="X23" s="417"/>
      <c r="Y23" s="417"/>
      <c r="Z23" s="417"/>
      <c r="AA23" s="417"/>
      <c r="AB23" s="417"/>
      <c r="AC23" s="417"/>
      <c r="AD23" s="417"/>
      <c r="AE23" s="417"/>
      <c r="AF23" s="417" t="s">
        <v>23</v>
      </c>
      <c r="AG23" s="417"/>
      <c r="AH23" s="417" t="s">
        <v>22</v>
      </c>
      <c r="AI23" s="417"/>
      <c r="AJ23" s="422" t="s">
        <v>21</v>
      </c>
      <c r="AK23" s="422" t="s">
        <v>20</v>
      </c>
      <c r="AL23" s="422" t="s">
        <v>19</v>
      </c>
      <c r="AM23" s="422" t="s">
        <v>18</v>
      </c>
      <c r="AN23" s="422" t="s">
        <v>17</v>
      </c>
      <c r="AO23" s="422" t="s">
        <v>16</v>
      </c>
      <c r="AP23" s="422" t="s">
        <v>15</v>
      </c>
      <c r="AQ23" s="440" t="s">
        <v>12</v>
      </c>
      <c r="AR23" s="417"/>
      <c r="AS23" s="417"/>
      <c r="AT23" s="417"/>
      <c r="AU23" s="417"/>
      <c r="AV23" s="426"/>
    </row>
    <row r="24" spans="1:48" s="26"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51" t="s">
        <v>14</v>
      </c>
      <c r="AG24" s="151" t="s">
        <v>13</v>
      </c>
      <c r="AH24" s="152" t="s">
        <v>3</v>
      </c>
      <c r="AI24" s="152" t="s">
        <v>12</v>
      </c>
      <c r="AJ24" s="423"/>
      <c r="AK24" s="423"/>
      <c r="AL24" s="423"/>
      <c r="AM24" s="423"/>
      <c r="AN24" s="423"/>
      <c r="AO24" s="423"/>
      <c r="AP24" s="423"/>
      <c r="AQ24" s="441"/>
      <c r="AR24" s="417"/>
      <c r="AS24" s="417"/>
      <c r="AT24" s="417"/>
      <c r="AU24" s="417"/>
      <c r="AV24" s="42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c r="B26" s="21"/>
      <c r="C26" s="21"/>
      <c r="D26" s="23"/>
      <c r="E26" s="23"/>
      <c r="F26" s="23"/>
      <c r="G26" s="197"/>
      <c r="H26" s="23"/>
      <c r="I26" s="23"/>
      <c r="J26" s="197"/>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0" zoomScale="80" zoomScaleNormal="90" zoomScaleSheetLayoutView="80" workbookViewId="0">
      <selection activeCell="B27" sqref="B27"/>
    </sheetView>
  </sheetViews>
  <sheetFormatPr defaultRowHeight="15.75" x14ac:dyDescent="0.25"/>
  <cols>
    <col min="1" max="2" width="66.140625" style="120" customWidth="1"/>
    <col min="3" max="3" width="8.85546875"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3" t="s">
        <v>69</v>
      </c>
    </row>
    <row r="2" spans="1:8" ht="18.75" x14ac:dyDescent="0.3">
      <c r="B2" s="15" t="s">
        <v>11</v>
      </c>
    </row>
    <row r="3" spans="1:8" ht="18.75" x14ac:dyDescent="0.3">
      <c r="B3" s="15" t="s">
        <v>432</v>
      </c>
    </row>
    <row r="4" spans="1:8" x14ac:dyDescent="0.25">
      <c r="B4" s="48"/>
    </row>
    <row r="5" spans="1:8" ht="18.75" x14ac:dyDescent="0.3">
      <c r="A5" s="443" t="str">
        <f>'1. паспорт местоположение'!A5:C5</f>
        <v>Год раскрытия информации: 2016 год</v>
      </c>
      <c r="B5" s="443"/>
      <c r="C5" s="89"/>
      <c r="D5" s="89"/>
      <c r="E5" s="89"/>
      <c r="F5" s="89"/>
      <c r="G5" s="89"/>
      <c r="H5" s="89"/>
    </row>
    <row r="6" spans="1:8" ht="18.75" x14ac:dyDescent="0.3">
      <c r="A6" s="265"/>
      <c r="B6" s="265"/>
      <c r="C6" s="265"/>
      <c r="D6" s="265"/>
      <c r="E6" s="265"/>
      <c r="F6" s="265"/>
      <c r="G6" s="265"/>
      <c r="H6" s="265"/>
    </row>
    <row r="7" spans="1:8" ht="18.75" x14ac:dyDescent="0.25">
      <c r="A7" s="331" t="s">
        <v>10</v>
      </c>
      <c r="B7" s="331"/>
      <c r="C7" s="156"/>
      <c r="D7" s="156"/>
      <c r="E7" s="156"/>
      <c r="F7" s="156"/>
      <c r="G7" s="156"/>
      <c r="H7" s="156"/>
    </row>
    <row r="8" spans="1:8" ht="18.75" x14ac:dyDescent="0.25">
      <c r="A8" s="307"/>
      <c r="B8" s="307"/>
      <c r="C8" s="156"/>
      <c r="D8" s="156"/>
      <c r="E8" s="156"/>
      <c r="F8" s="156"/>
      <c r="G8" s="156"/>
      <c r="H8" s="156"/>
    </row>
    <row r="9" spans="1:8" x14ac:dyDescent="0.25">
      <c r="A9" s="444" t="str">
        <f>'1. паспорт местоположение'!A9:C9</f>
        <v xml:space="preserve">                         АО "Янтарьэнерго"                         </v>
      </c>
      <c r="B9" s="444"/>
      <c r="C9" s="157"/>
      <c r="D9" s="157"/>
      <c r="E9" s="157"/>
      <c r="F9" s="157"/>
      <c r="G9" s="157"/>
      <c r="H9" s="157"/>
    </row>
    <row r="10" spans="1:8" x14ac:dyDescent="0.25">
      <c r="A10" s="442" t="s">
        <v>9</v>
      </c>
      <c r="B10" s="442"/>
      <c r="C10" s="158"/>
      <c r="D10" s="158"/>
      <c r="E10" s="158"/>
      <c r="F10" s="158"/>
      <c r="G10" s="158"/>
      <c r="H10" s="158"/>
    </row>
    <row r="11" spans="1:8" ht="18.75" x14ac:dyDescent="0.25">
      <c r="A11" s="307"/>
      <c r="B11" s="307"/>
      <c r="C11" s="156"/>
      <c r="D11" s="156"/>
      <c r="E11" s="156"/>
      <c r="F11" s="156"/>
      <c r="G11" s="156"/>
      <c r="H11" s="156"/>
    </row>
    <row r="12" spans="1:8" ht="30.75" customHeight="1" x14ac:dyDescent="0.25">
      <c r="A12" s="444" t="str">
        <f>'1. паспорт местоположение'!A12:C12</f>
        <v>G_16-0301</v>
      </c>
      <c r="B12" s="444"/>
      <c r="C12" s="157"/>
      <c r="D12" s="157"/>
      <c r="E12" s="157"/>
      <c r="F12" s="157"/>
      <c r="G12" s="157"/>
      <c r="H12" s="157"/>
    </row>
    <row r="13" spans="1:8" x14ac:dyDescent="0.25">
      <c r="A13" s="442" t="s">
        <v>8</v>
      </c>
      <c r="B13" s="442"/>
      <c r="C13" s="158"/>
      <c r="D13" s="158"/>
      <c r="E13" s="158"/>
      <c r="F13" s="158"/>
      <c r="G13" s="158"/>
      <c r="H13" s="158"/>
    </row>
    <row r="14" spans="1:8" ht="18.75" x14ac:dyDescent="0.25">
      <c r="A14" s="308"/>
      <c r="B14" s="308"/>
      <c r="C14" s="11"/>
      <c r="D14" s="11"/>
      <c r="E14" s="11"/>
      <c r="F14" s="11"/>
      <c r="G14" s="11"/>
      <c r="H14" s="11"/>
    </row>
    <row r="15" spans="1:8" ht="63.6" customHeight="1" x14ac:dyDescent="0.25">
      <c r="A15" s="445" t="str">
        <f>'1. паспорт местоположение'!A15:C15</f>
        <v>Строительство ПС 110 кВ Романово с заходами</v>
      </c>
      <c r="B15" s="445"/>
      <c r="C15" s="157"/>
      <c r="D15" s="157"/>
      <c r="E15" s="157"/>
      <c r="F15" s="157"/>
      <c r="G15" s="157"/>
      <c r="H15" s="157"/>
    </row>
    <row r="16" spans="1:8" x14ac:dyDescent="0.25">
      <c r="A16" s="328" t="s">
        <v>7</v>
      </c>
      <c r="B16" s="328"/>
      <c r="C16" s="158"/>
      <c r="D16" s="158"/>
      <c r="E16" s="158"/>
      <c r="F16" s="158"/>
      <c r="G16" s="158"/>
      <c r="H16" s="158"/>
    </row>
    <row r="17" spans="1:2" x14ac:dyDescent="0.25">
      <c r="B17" s="122"/>
    </row>
    <row r="18" spans="1:2" ht="33.75" customHeight="1" x14ac:dyDescent="0.25">
      <c r="A18" s="446" t="s">
        <v>416</v>
      </c>
      <c r="B18" s="447"/>
    </row>
    <row r="19" spans="1:2" x14ac:dyDescent="0.25">
      <c r="B19" s="48"/>
    </row>
    <row r="20" spans="1:2" ht="16.5" thickBot="1" x14ac:dyDescent="0.3">
      <c r="B20" s="123"/>
    </row>
    <row r="21" spans="1:2" ht="49.15" customHeight="1" thickBot="1" x14ac:dyDescent="0.3">
      <c r="A21" s="124" t="s">
        <v>307</v>
      </c>
      <c r="B21" s="306" t="str">
        <f>A15</f>
        <v>Строительство ПС 110 кВ Романово с заходами</v>
      </c>
    </row>
    <row r="22" spans="1:2" ht="16.5" thickBot="1" x14ac:dyDescent="0.3">
      <c r="A22" s="124" t="s">
        <v>308</v>
      </c>
      <c r="B22" s="125" t="str">
        <f>'1. паспорт местоположение'!C27</f>
        <v>Зеленоградский район</v>
      </c>
    </row>
    <row r="23" spans="1:2" ht="16.5" thickBot="1" x14ac:dyDescent="0.3">
      <c r="A23" s="124" t="s">
        <v>289</v>
      </c>
      <c r="B23" s="126" t="s">
        <v>481</v>
      </c>
    </row>
    <row r="24" spans="1:2" ht="16.5" thickBot="1" x14ac:dyDescent="0.3">
      <c r="A24" s="124" t="s">
        <v>309</v>
      </c>
      <c r="B24" s="126" t="s">
        <v>515</v>
      </c>
    </row>
    <row r="25" spans="1:2" ht="16.5" thickBot="1" x14ac:dyDescent="0.3">
      <c r="A25" s="127" t="s">
        <v>310</v>
      </c>
      <c r="B25" s="125" t="s">
        <v>494</v>
      </c>
    </row>
    <row r="26" spans="1:2" ht="30.75" thickBot="1" x14ac:dyDescent="0.3">
      <c r="A26" s="128" t="s">
        <v>311</v>
      </c>
      <c r="B26" s="129" t="s">
        <v>312</v>
      </c>
    </row>
    <row r="27" spans="1:2" ht="29.25" thickBot="1" x14ac:dyDescent="0.3">
      <c r="A27" s="136" t="s">
        <v>518</v>
      </c>
      <c r="B27" s="305">
        <v>675.346</v>
      </c>
    </row>
    <row r="28" spans="1:2" ht="16.5" thickBot="1" x14ac:dyDescent="0.3">
      <c r="A28" s="131" t="s">
        <v>313</v>
      </c>
      <c r="B28" s="131" t="s">
        <v>519</v>
      </c>
    </row>
    <row r="29" spans="1:2" ht="29.25" thickBot="1" x14ac:dyDescent="0.3">
      <c r="A29" s="137" t="s">
        <v>314</v>
      </c>
      <c r="B29" s="131"/>
    </row>
    <row r="30" spans="1:2" ht="29.25" thickBot="1" x14ac:dyDescent="0.3">
      <c r="A30" s="137" t="s">
        <v>315</v>
      </c>
      <c r="B30" s="267">
        <f>B32+B53+B154</f>
        <v>0</v>
      </c>
    </row>
    <row r="31" spans="1:2" ht="16.5" thickBot="1" x14ac:dyDescent="0.3">
      <c r="A31" s="131" t="s">
        <v>316</v>
      </c>
      <c r="B31" s="267"/>
    </row>
    <row r="32" spans="1:2" ht="29.25" thickBot="1" x14ac:dyDescent="0.3">
      <c r="A32" s="137" t="s">
        <v>317</v>
      </c>
      <c r="B32" s="267">
        <f xml:space="preserve"> SUMIF(C33:C194, 10,B33:B194)</f>
        <v>0</v>
      </c>
    </row>
    <row r="33" spans="1:3" s="270" customFormat="1" ht="16.5" thickBot="1" x14ac:dyDescent="0.3">
      <c r="A33" s="268" t="s">
        <v>318</v>
      </c>
      <c r="B33" s="269"/>
      <c r="C33" s="270">
        <v>10</v>
      </c>
    </row>
    <row r="34" spans="1:3" ht="16.5" thickBot="1" x14ac:dyDescent="0.3">
      <c r="A34" s="131" t="s">
        <v>319</v>
      </c>
      <c r="B34" s="271">
        <f>B33/$B$27</f>
        <v>0</v>
      </c>
    </row>
    <row r="35" spans="1:3" ht="16.5" thickBot="1" x14ac:dyDescent="0.3">
      <c r="A35" s="131" t="s">
        <v>320</v>
      </c>
      <c r="B35" s="267"/>
      <c r="C35" s="121">
        <v>1</v>
      </c>
    </row>
    <row r="36" spans="1:3" ht="16.5" thickBot="1" x14ac:dyDescent="0.3">
      <c r="A36" s="131" t="s">
        <v>321</v>
      </c>
      <c r="B36" s="267"/>
      <c r="C36" s="121">
        <v>2</v>
      </c>
    </row>
    <row r="37" spans="1:3" s="270" customFormat="1" ht="16.5" thickBot="1" x14ac:dyDescent="0.3">
      <c r="A37" s="268" t="s">
        <v>318</v>
      </c>
      <c r="B37" s="269"/>
      <c r="C37" s="270">
        <v>10</v>
      </c>
    </row>
    <row r="38" spans="1:3" ht="16.5" thickBot="1" x14ac:dyDescent="0.3">
      <c r="A38" s="131" t="s">
        <v>319</v>
      </c>
      <c r="B38" s="271">
        <f>B37/$B$27</f>
        <v>0</v>
      </c>
    </row>
    <row r="39" spans="1:3" ht="16.5" thickBot="1" x14ac:dyDescent="0.3">
      <c r="A39" s="131" t="s">
        <v>320</v>
      </c>
      <c r="B39" s="267"/>
      <c r="C39" s="121">
        <v>1</v>
      </c>
    </row>
    <row r="40" spans="1:3" ht="16.5" thickBot="1" x14ac:dyDescent="0.3">
      <c r="A40" s="131" t="s">
        <v>321</v>
      </c>
      <c r="B40" s="267"/>
      <c r="C40" s="121">
        <v>2</v>
      </c>
    </row>
    <row r="41" spans="1:3" ht="16.5" thickBot="1" x14ac:dyDescent="0.3">
      <c r="A41" s="268" t="s">
        <v>318</v>
      </c>
      <c r="B41" s="269"/>
      <c r="C41" s="270">
        <v>10</v>
      </c>
    </row>
    <row r="42" spans="1:3" ht="16.5" thickBot="1" x14ac:dyDescent="0.3">
      <c r="A42" s="131" t="s">
        <v>319</v>
      </c>
      <c r="B42" s="271">
        <f>B41/$B$27</f>
        <v>0</v>
      </c>
    </row>
    <row r="43" spans="1:3" ht="16.5" thickBot="1" x14ac:dyDescent="0.3">
      <c r="A43" s="131" t="s">
        <v>320</v>
      </c>
      <c r="B43" s="267"/>
      <c r="C43" s="121">
        <v>1</v>
      </c>
    </row>
    <row r="44" spans="1:3" ht="16.5" thickBot="1" x14ac:dyDescent="0.3">
      <c r="A44" s="131" t="s">
        <v>321</v>
      </c>
      <c r="B44" s="267"/>
      <c r="C44" s="121">
        <v>2</v>
      </c>
    </row>
    <row r="45" spans="1:3" ht="16.5" thickBot="1" x14ac:dyDescent="0.3">
      <c r="A45" s="268" t="s">
        <v>318</v>
      </c>
      <c r="B45" s="269"/>
      <c r="C45" s="270">
        <v>10</v>
      </c>
    </row>
    <row r="46" spans="1:3" ht="16.5" thickBot="1" x14ac:dyDescent="0.3">
      <c r="A46" s="131" t="s">
        <v>319</v>
      </c>
      <c r="B46" s="271">
        <f>B45/$B$27</f>
        <v>0</v>
      </c>
    </row>
    <row r="47" spans="1:3" ht="16.5" thickBot="1" x14ac:dyDescent="0.3">
      <c r="A47" s="131" t="s">
        <v>320</v>
      </c>
      <c r="B47" s="267"/>
      <c r="C47" s="121">
        <v>1</v>
      </c>
    </row>
    <row r="48" spans="1:3" ht="16.5" thickBot="1" x14ac:dyDescent="0.3">
      <c r="A48" s="131" t="s">
        <v>321</v>
      </c>
      <c r="B48" s="267"/>
      <c r="C48" s="121">
        <v>2</v>
      </c>
    </row>
    <row r="49" spans="1:3" ht="16.5" thickBot="1" x14ac:dyDescent="0.3">
      <c r="A49" s="268" t="s">
        <v>318</v>
      </c>
      <c r="B49" s="269"/>
      <c r="C49" s="270">
        <v>10</v>
      </c>
    </row>
    <row r="50" spans="1:3" ht="16.5" thickBot="1" x14ac:dyDescent="0.3">
      <c r="A50" s="131" t="s">
        <v>319</v>
      </c>
      <c r="B50" s="271">
        <f>B49/$B$27</f>
        <v>0</v>
      </c>
    </row>
    <row r="51" spans="1:3" ht="16.5" thickBot="1" x14ac:dyDescent="0.3">
      <c r="A51" s="131" t="s">
        <v>320</v>
      </c>
      <c r="B51" s="267"/>
      <c r="C51" s="121">
        <v>1</v>
      </c>
    </row>
    <row r="52" spans="1:3" ht="16.5" thickBot="1" x14ac:dyDescent="0.3">
      <c r="A52" s="131" t="s">
        <v>321</v>
      </c>
      <c r="B52" s="267"/>
      <c r="C52" s="121">
        <v>2</v>
      </c>
    </row>
    <row r="53" spans="1:3" ht="29.25" thickBot="1" x14ac:dyDescent="0.3">
      <c r="A53" s="137" t="s">
        <v>322</v>
      </c>
      <c r="B53" s="267">
        <f xml:space="preserve"> SUMIF(C54:C194, 20,B54:B194)</f>
        <v>0</v>
      </c>
    </row>
    <row r="54" spans="1:3" s="270" customFormat="1" ht="16.5" thickBot="1" x14ac:dyDescent="0.3">
      <c r="A54" s="268" t="s">
        <v>318</v>
      </c>
      <c r="B54" s="269"/>
      <c r="C54" s="270">
        <v>20</v>
      </c>
    </row>
    <row r="55" spans="1:3" ht="16.5" thickBot="1" x14ac:dyDescent="0.3">
      <c r="A55" s="131" t="s">
        <v>319</v>
      </c>
      <c r="B55" s="271">
        <f>B54/$B$27</f>
        <v>0</v>
      </c>
    </row>
    <row r="56" spans="1:3" ht="16.5" thickBot="1" x14ac:dyDescent="0.3">
      <c r="A56" s="131" t="s">
        <v>320</v>
      </c>
      <c r="B56" s="267"/>
      <c r="C56" s="121">
        <v>1</v>
      </c>
    </row>
    <row r="57" spans="1:3" ht="16.5" thickBot="1" x14ac:dyDescent="0.3">
      <c r="A57" s="131" t="s">
        <v>321</v>
      </c>
      <c r="B57" s="267"/>
      <c r="C57" s="121">
        <v>2</v>
      </c>
    </row>
    <row r="58" spans="1:3" s="270" customFormat="1" ht="16.5" thickBot="1" x14ac:dyDescent="0.3">
      <c r="A58" s="268" t="s">
        <v>318</v>
      </c>
      <c r="B58" s="269"/>
      <c r="C58" s="270">
        <v>20</v>
      </c>
    </row>
    <row r="59" spans="1:3" ht="16.5" thickBot="1" x14ac:dyDescent="0.3">
      <c r="A59" s="131" t="s">
        <v>319</v>
      </c>
      <c r="B59" s="271">
        <f>B58/$B$27</f>
        <v>0</v>
      </c>
    </row>
    <row r="60" spans="1:3" ht="16.5" thickBot="1" x14ac:dyDescent="0.3">
      <c r="A60" s="131" t="s">
        <v>320</v>
      </c>
      <c r="B60" s="267"/>
      <c r="C60" s="121">
        <v>1</v>
      </c>
    </row>
    <row r="61" spans="1:3" ht="16.5" thickBot="1" x14ac:dyDescent="0.3">
      <c r="A61" s="131" t="s">
        <v>321</v>
      </c>
      <c r="B61" s="267"/>
      <c r="C61" s="121">
        <v>2</v>
      </c>
    </row>
    <row r="62" spans="1:3" s="270" customFormat="1" ht="16.5" thickBot="1" x14ac:dyDescent="0.3">
      <c r="A62" s="268" t="s">
        <v>318</v>
      </c>
      <c r="B62" s="269"/>
      <c r="C62" s="270">
        <v>20</v>
      </c>
    </row>
    <row r="63" spans="1:3" ht="16.5" thickBot="1" x14ac:dyDescent="0.3">
      <c r="A63" s="131" t="s">
        <v>319</v>
      </c>
      <c r="B63" s="271">
        <f>B62/$B$27</f>
        <v>0</v>
      </c>
    </row>
    <row r="64" spans="1:3" ht="16.5" thickBot="1" x14ac:dyDescent="0.3">
      <c r="A64" s="131" t="s">
        <v>320</v>
      </c>
      <c r="B64" s="267"/>
      <c r="C64" s="121">
        <v>1</v>
      </c>
    </row>
    <row r="65" spans="1:3" ht="16.5" thickBot="1" x14ac:dyDescent="0.3">
      <c r="A65" s="131" t="s">
        <v>321</v>
      </c>
      <c r="B65" s="267"/>
      <c r="C65" s="121">
        <v>2</v>
      </c>
    </row>
    <row r="66" spans="1:3" s="270" customFormat="1" ht="16.5" thickBot="1" x14ac:dyDescent="0.3">
      <c r="A66" s="268" t="s">
        <v>318</v>
      </c>
      <c r="B66" s="269"/>
      <c r="C66" s="270">
        <v>20</v>
      </c>
    </row>
    <row r="67" spans="1:3" ht="16.5" thickBot="1" x14ac:dyDescent="0.3">
      <c r="A67" s="131" t="s">
        <v>319</v>
      </c>
      <c r="B67" s="271">
        <f>B66/$B$27</f>
        <v>0</v>
      </c>
    </row>
    <row r="68" spans="1:3" ht="16.5" thickBot="1" x14ac:dyDescent="0.3">
      <c r="A68" s="131" t="s">
        <v>320</v>
      </c>
      <c r="B68" s="267"/>
      <c r="C68" s="121">
        <v>1</v>
      </c>
    </row>
    <row r="69" spans="1:3" ht="16.5" thickBot="1" x14ac:dyDescent="0.3">
      <c r="A69" s="131" t="s">
        <v>321</v>
      </c>
      <c r="B69" s="267"/>
      <c r="C69" s="121">
        <v>2</v>
      </c>
    </row>
    <row r="70" spans="1:3" s="270" customFormat="1" ht="16.5" thickBot="1" x14ac:dyDescent="0.3">
      <c r="A70" s="268" t="s">
        <v>318</v>
      </c>
      <c r="B70" s="269"/>
      <c r="C70" s="270">
        <v>20</v>
      </c>
    </row>
    <row r="71" spans="1:3" ht="16.5" thickBot="1" x14ac:dyDescent="0.3">
      <c r="A71" s="131" t="s">
        <v>319</v>
      </c>
      <c r="B71" s="271">
        <f>B70/$B$27</f>
        <v>0</v>
      </c>
    </row>
    <row r="72" spans="1:3" ht="16.5" thickBot="1" x14ac:dyDescent="0.3">
      <c r="A72" s="131" t="s">
        <v>320</v>
      </c>
      <c r="B72" s="267"/>
      <c r="C72" s="121">
        <v>1</v>
      </c>
    </row>
    <row r="73" spans="1:3" ht="16.5" thickBot="1" x14ac:dyDescent="0.3">
      <c r="A73" s="131" t="s">
        <v>321</v>
      </c>
      <c r="B73" s="267"/>
      <c r="C73" s="121">
        <v>2</v>
      </c>
    </row>
    <row r="74" spans="1:3" s="270" customFormat="1" ht="16.5" thickBot="1" x14ac:dyDescent="0.3">
      <c r="A74" s="268" t="s">
        <v>318</v>
      </c>
      <c r="B74" s="269"/>
      <c r="C74" s="270">
        <v>20</v>
      </c>
    </row>
    <row r="75" spans="1:3" ht="16.5" thickBot="1" x14ac:dyDescent="0.3">
      <c r="A75" s="131" t="s">
        <v>319</v>
      </c>
      <c r="B75" s="271">
        <f>B74/$B$27</f>
        <v>0</v>
      </c>
    </row>
    <row r="76" spans="1:3" ht="16.5" thickBot="1" x14ac:dyDescent="0.3">
      <c r="A76" s="131" t="s">
        <v>320</v>
      </c>
      <c r="B76" s="267"/>
      <c r="C76" s="121">
        <v>1</v>
      </c>
    </row>
    <row r="77" spans="1:3" ht="16.5" thickBot="1" x14ac:dyDescent="0.3">
      <c r="A77" s="131" t="s">
        <v>321</v>
      </c>
      <c r="B77" s="267"/>
      <c r="C77" s="121">
        <v>2</v>
      </c>
    </row>
    <row r="78" spans="1:3" s="270" customFormat="1" ht="16.5" thickBot="1" x14ac:dyDescent="0.3">
      <c r="A78" s="268" t="s">
        <v>318</v>
      </c>
      <c r="B78" s="269"/>
      <c r="C78" s="270">
        <v>20</v>
      </c>
    </row>
    <row r="79" spans="1:3" ht="16.5" thickBot="1" x14ac:dyDescent="0.3">
      <c r="A79" s="131" t="s">
        <v>319</v>
      </c>
      <c r="B79" s="271">
        <f>B78/$B$27</f>
        <v>0</v>
      </c>
    </row>
    <row r="80" spans="1:3" ht="16.5" thickBot="1" x14ac:dyDescent="0.3">
      <c r="A80" s="131" t="s">
        <v>320</v>
      </c>
      <c r="B80" s="267"/>
      <c r="C80" s="121">
        <v>1</v>
      </c>
    </row>
    <row r="81" spans="1:3" ht="16.5" thickBot="1" x14ac:dyDescent="0.3">
      <c r="A81" s="131" t="s">
        <v>321</v>
      </c>
      <c r="B81" s="267"/>
      <c r="C81" s="121">
        <v>2</v>
      </c>
    </row>
    <row r="82" spans="1:3" s="270" customFormat="1" ht="16.5" thickBot="1" x14ac:dyDescent="0.3">
      <c r="A82" s="268" t="s">
        <v>318</v>
      </c>
      <c r="B82" s="269"/>
      <c r="C82" s="270">
        <v>20</v>
      </c>
    </row>
    <row r="83" spans="1:3" ht="16.5" thickBot="1" x14ac:dyDescent="0.3">
      <c r="A83" s="131" t="s">
        <v>319</v>
      </c>
      <c r="B83" s="271">
        <f>B82/$B$27</f>
        <v>0</v>
      </c>
    </row>
    <row r="84" spans="1:3" ht="16.5" thickBot="1" x14ac:dyDescent="0.3">
      <c r="A84" s="131" t="s">
        <v>320</v>
      </c>
      <c r="B84" s="267"/>
      <c r="C84" s="121">
        <v>1</v>
      </c>
    </row>
    <row r="85" spans="1:3" ht="16.5" thickBot="1" x14ac:dyDescent="0.3">
      <c r="A85" s="131" t="s">
        <v>321</v>
      </c>
      <c r="B85" s="267"/>
      <c r="C85" s="121">
        <v>2</v>
      </c>
    </row>
    <row r="86" spans="1:3" s="270" customFormat="1" ht="16.5" thickBot="1" x14ac:dyDescent="0.3">
      <c r="A86" s="268" t="s">
        <v>318</v>
      </c>
      <c r="B86" s="269"/>
      <c r="C86" s="270">
        <v>20</v>
      </c>
    </row>
    <row r="87" spans="1:3" ht="16.5" thickBot="1" x14ac:dyDescent="0.3">
      <c r="A87" s="131" t="s">
        <v>319</v>
      </c>
      <c r="B87" s="271">
        <f>B86/$B$27</f>
        <v>0</v>
      </c>
    </row>
    <row r="88" spans="1:3" ht="16.5" thickBot="1" x14ac:dyDescent="0.3">
      <c r="A88" s="131" t="s">
        <v>320</v>
      </c>
      <c r="B88" s="267"/>
      <c r="C88" s="121">
        <v>1</v>
      </c>
    </row>
    <row r="89" spans="1:3" ht="16.5" thickBot="1" x14ac:dyDescent="0.3">
      <c r="A89" s="131" t="s">
        <v>321</v>
      </c>
      <c r="B89" s="267"/>
      <c r="C89" s="121">
        <v>2</v>
      </c>
    </row>
    <row r="90" spans="1:3" s="270" customFormat="1" ht="16.5" thickBot="1" x14ac:dyDescent="0.3">
      <c r="A90" s="268" t="s">
        <v>318</v>
      </c>
      <c r="B90" s="269"/>
      <c r="C90" s="270">
        <v>20</v>
      </c>
    </row>
    <row r="91" spans="1:3" ht="16.5" thickBot="1" x14ac:dyDescent="0.3">
      <c r="A91" s="131" t="s">
        <v>319</v>
      </c>
      <c r="B91" s="271">
        <f>B90/$B$27</f>
        <v>0</v>
      </c>
    </row>
    <row r="92" spans="1:3" ht="16.5" thickBot="1" x14ac:dyDescent="0.3">
      <c r="A92" s="131" t="s">
        <v>320</v>
      </c>
      <c r="B92" s="267"/>
      <c r="C92" s="121">
        <v>1</v>
      </c>
    </row>
    <row r="93" spans="1:3" ht="16.5" thickBot="1" x14ac:dyDescent="0.3">
      <c r="A93" s="131" t="s">
        <v>321</v>
      </c>
      <c r="B93" s="267"/>
      <c r="C93" s="121">
        <v>2</v>
      </c>
    </row>
    <row r="94" spans="1:3" s="270" customFormat="1" ht="16.5" thickBot="1" x14ac:dyDescent="0.3">
      <c r="A94" s="268" t="s">
        <v>318</v>
      </c>
      <c r="B94" s="269"/>
      <c r="C94" s="270">
        <v>20</v>
      </c>
    </row>
    <row r="95" spans="1:3" ht="16.5" thickBot="1" x14ac:dyDescent="0.3">
      <c r="A95" s="131" t="s">
        <v>319</v>
      </c>
      <c r="B95" s="271">
        <f>B94/$B$27</f>
        <v>0</v>
      </c>
    </row>
    <row r="96" spans="1:3" ht="16.5" thickBot="1" x14ac:dyDescent="0.3">
      <c r="A96" s="131" t="s">
        <v>320</v>
      </c>
      <c r="B96" s="267"/>
      <c r="C96" s="121">
        <v>1</v>
      </c>
    </row>
    <row r="97" spans="1:3" ht="16.5" thickBot="1" x14ac:dyDescent="0.3">
      <c r="A97" s="131" t="s">
        <v>321</v>
      </c>
      <c r="B97" s="267"/>
      <c r="C97" s="121">
        <v>2</v>
      </c>
    </row>
    <row r="98" spans="1:3" s="270" customFormat="1" ht="16.5" thickBot="1" x14ac:dyDescent="0.3">
      <c r="A98" s="268" t="s">
        <v>318</v>
      </c>
      <c r="B98" s="269"/>
      <c r="C98" s="270">
        <v>20</v>
      </c>
    </row>
    <row r="99" spans="1:3" ht="16.5" thickBot="1" x14ac:dyDescent="0.3">
      <c r="A99" s="131" t="s">
        <v>319</v>
      </c>
      <c r="B99" s="271">
        <f>B98/$B$27</f>
        <v>0</v>
      </c>
    </row>
    <row r="100" spans="1:3" ht="16.5" thickBot="1" x14ac:dyDescent="0.3">
      <c r="A100" s="131" t="s">
        <v>320</v>
      </c>
      <c r="B100" s="267"/>
      <c r="C100" s="121">
        <v>1</v>
      </c>
    </row>
    <row r="101" spans="1:3" ht="16.5" thickBot="1" x14ac:dyDescent="0.3">
      <c r="A101" s="131" t="s">
        <v>321</v>
      </c>
      <c r="B101" s="267"/>
      <c r="C101" s="121">
        <v>2</v>
      </c>
    </row>
    <row r="102" spans="1:3" s="270" customFormat="1" ht="16.5" thickBot="1" x14ac:dyDescent="0.3">
      <c r="A102" s="268" t="s">
        <v>318</v>
      </c>
      <c r="B102" s="269"/>
      <c r="C102" s="270">
        <v>20</v>
      </c>
    </row>
    <row r="103" spans="1:3" ht="16.5" thickBot="1" x14ac:dyDescent="0.3">
      <c r="A103" s="131" t="s">
        <v>319</v>
      </c>
      <c r="B103" s="271">
        <f>B102/$B$27</f>
        <v>0</v>
      </c>
    </row>
    <row r="104" spans="1:3" ht="16.5" thickBot="1" x14ac:dyDescent="0.3">
      <c r="A104" s="131" t="s">
        <v>320</v>
      </c>
      <c r="B104" s="267"/>
      <c r="C104" s="121">
        <v>1</v>
      </c>
    </row>
    <row r="105" spans="1:3" ht="16.5" thickBot="1" x14ac:dyDescent="0.3">
      <c r="A105" s="131" t="s">
        <v>321</v>
      </c>
      <c r="B105" s="267"/>
      <c r="C105" s="121">
        <v>2</v>
      </c>
    </row>
    <row r="106" spans="1:3" s="270" customFormat="1" ht="16.5" thickBot="1" x14ac:dyDescent="0.3">
      <c r="A106" s="268" t="s">
        <v>318</v>
      </c>
      <c r="B106" s="269"/>
      <c r="C106" s="270">
        <v>20</v>
      </c>
    </row>
    <row r="107" spans="1:3" ht="16.5" thickBot="1" x14ac:dyDescent="0.3">
      <c r="A107" s="131" t="s">
        <v>319</v>
      </c>
      <c r="B107" s="271">
        <f>B106/$B$27</f>
        <v>0</v>
      </c>
    </row>
    <row r="108" spans="1:3" ht="16.5" thickBot="1" x14ac:dyDescent="0.3">
      <c r="A108" s="131" t="s">
        <v>320</v>
      </c>
      <c r="B108" s="267"/>
      <c r="C108" s="121">
        <v>1</v>
      </c>
    </row>
    <row r="109" spans="1:3" ht="16.5" thickBot="1" x14ac:dyDescent="0.3">
      <c r="A109" s="131" t="s">
        <v>321</v>
      </c>
      <c r="B109" s="267"/>
      <c r="C109" s="121">
        <v>2</v>
      </c>
    </row>
    <row r="110" spans="1:3" s="270" customFormat="1" ht="16.5" thickBot="1" x14ac:dyDescent="0.3">
      <c r="A110" s="268" t="s">
        <v>318</v>
      </c>
      <c r="B110" s="269"/>
      <c r="C110" s="270">
        <v>20</v>
      </c>
    </row>
    <row r="111" spans="1:3" ht="16.5" thickBot="1" x14ac:dyDescent="0.3">
      <c r="A111" s="131" t="s">
        <v>319</v>
      </c>
      <c r="B111" s="271">
        <f>B110/$B$27</f>
        <v>0</v>
      </c>
    </row>
    <row r="112" spans="1:3" ht="16.5" thickBot="1" x14ac:dyDescent="0.3">
      <c r="A112" s="131" t="s">
        <v>320</v>
      </c>
      <c r="B112" s="267"/>
      <c r="C112" s="121">
        <v>1</v>
      </c>
    </row>
    <row r="113" spans="1:3" ht="16.5" thickBot="1" x14ac:dyDescent="0.3">
      <c r="A113" s="131" t="s">
        <v>321</v>
      </c>
      <c r="B113" s="267"/>
      <c r="C113" s="121">
        <v>2</v>
      </c>
    </row>
    <row r="114" spans="1:3" s="270" customFormat="1" ht="16.5" thickBot="1" x14ac:dyDescent="0.3">
      <c r="A114" s="268" t="s">
        <v>318</v>
      </c>
      <c r="B114" s="269"/>
      <c r="C114" s="270">
        <v>20</v>
      </c>
    </row>
    <row r="115" spans="1:3" ht="16.5" thickBot="1" x14ac:dyDescent="0.3">
      <c r="A115" s="131" t="s">
        <v>319</v>
      </c>
      <c r="B115" s="271">
        <f>B114/$B$27</f>
        <v>0</v>
      </c>
    </row>
    <row r="116" spans="1:3" ht="16.5" thickBot="1" x14ac:dyDescent="0.3">
      <c r="A116" s="131" t="s">
        <v>320</v>
      </c>
      <c r="B116" s="267"/>
      <c r="C116" s="121">
        <v>1</v>
      </c>
    </row>
    <row r="117" spans="1:3" ht="16.5" thickBot="1" x14ac:dyDescent="0.3">
      <c r="A117" s="131" t="s">
        <v>321</v>
      </c>
      <c r="B117" s="267"/>
      <c r="C117" s="121">
        <v>2</v>
      </c>
    </row>
    <row r="118" spans="1:3" s="270" customFormat="1" ht="16.5" thickBot="1" x14ac:dyDescent="0.3">
      <c r="A118" s="268" t="s">
        <v>318</v>
      </c>
      <c r="B118" s="269"/>
      <c r="C118" s="270">
        <v>20</v>
      </c>
    </row>
    <row r="119" spans="1:3" ht="16.5" thickBot="1" x14ac:dyDescent="0.3">
      <c r="A119" s="131" t="s">
        <v>319</v>
      </c>
      <c r="B119" s="271">
        <f>B118/$B$27</f>
        <v>0</v>
      </c>
    </row>
    <row r="120" spans="1:3" ht="16.5" thickBot="1" x14ac:dyDescent="0.3">
      <c r="A120" s="131" t="s">
        <v>320</v>
      </c>
      <c r="B120" s="267"/>
      <c r="C120" s="121">
        <v>1</v>
      </c>
    </row>
    <row r="121" spans="1:3" ht="16.5" thickBot="1" x14ac:dyDescent="0.3">
      <c r="A121" s="131" t="s">
        <v>321</v>
      </c>
      <c r="B121" s="267"/>
      <c r="C121" s="121">
        <v>2</v>
      </c>
    </row>
    <row r="122" spans="1:3" s="270" customFormat="1" ht="16.5" thickBot="1" x14ac:dyDescent="0.3">
      <c r="A122" s="268" t="s">
        <v>318</v>
      </c>
      <c r="B122" s="269"/>
      <c r="C122" s="270">
        <v>20</v>
      </c>
    </row>
    <row r="123" spans="1:3" ht="16.5" thickBot="1" x14ac:dyDescent="0.3">
      <c r="A123" s="131" t="s">
        <v>319</v>
      </c>
      <c r="B123" s="271">
        <f>B122/$B$27</f>
        <v>0</v>
      </c>
    </row>
    <row r="124" spans="1:3" ht="16.5" thickBot="1" x14ac:dyDescent="0.3">
      <c r="A124" s="131" t="s">
        <v>320</v>
      </c>
      <c r="B124" s="267"/>
      <c r="C124" s="121">
        <v>1</v>
      </c>
    </row>
    <row r="125" spans="1:3" ht="16.5" thickBot="1" x14ac:dyDescent="0.3">
      <c r="A125" s="131" t="s">
        <v>321</v>
      </c>
      <c r="B125" s="267"/>
      <c r="C125" s="121">
        <v>2</v>
      </c>
    </row>
    <row r="126" spans="1:3" s="270" customFormat="1" ht="16.5" thickBot="1" x14ac:dyDescent="0.3">
      <c r="A126" s="268" t="s">
        <v>318</v>
      </c>
      <c r="B126" s="269"/>
      <c r="C126" s="270">
        <v>20</v>
      </c>
    </row>
    <row r="127" spans="1:3" ht="16.5" thickBot="1" x14ac:dyDescent="0.3">
      <c r="A127" s="131" t="s">
        <v>319</v>
      </c>
      <c r="B127" s="271">
        <f>B126/$B$27</f>
        <v>0</v>
      </c>
    </row>
    <row r="128" spans="1:3" ht="16.5" thickBot="1" x14ac:dyDescent="0.3">
      <c r="A128" s="131" t="s">
        <v>320</v>
      </c>
      <c r="B128" s="267"/>
      <c r="C128" s="121">
        <v>1</v>
      </c>
    </row>
    <row r="129" spans="1:3" ht="16.5" thickBot="1" x14ac:dyDescent="0.3">
      <c r="A129" s="131" t="s">
        <v>321</v>
      </c>
      <c r="B129" s="267"/>
      <c r="C129" s="121">
        <v>2</v>
      </c>
    </row>
    <row r="130" spans="1:3" s="270" customFormat="1" ht="16.5" thickBot="1" x14ac:dyDescent="0.3">
      <c r="A130" s="268" t="s">
        <v>318</v>
      </c>
      <c r="B130" s="269"/>
      <c r="C130" s="270">
        <v>20</v>
      </c>
    </row>
    <row r="131" spans="1:3" ht="16.5" thickBot="1" x14ac:dyDescent="0.3">
      <c r="A131" s="131" t="s">
        <v>319</v>
      </c>
      <c r="B131" s="271">
        <f>B130/$B$27</f>
        <v>0</v>
      </c>
    </row>
    <row r="132" spans="1:3" ht="16.5" thickBot="1" x14ac:dyDescent="0.3">
      <c r="A132" s="131" t="s">
        <v>320</v>
      </c>
      <c r="B132" s="267"/>
      <c r="C132" s="121">
        <v>1</v>
      </c>
    </row>
    <row r="133" spans="1:3" ht="16.5" thickBot="1" x14ac:dyDescent="0.3">
      <c r="A133" s="131" t="s">
        <v>321</v>
      </c>
      <c r="B133" s="267"/>
      <c r="C133" s="121">
        <v>2</v>
      </c>
    </row>
    <row r="134" spans="1:3" s="270" customFormat="1" ht="16.5" thickBot="1" x14ac:dyDescent="0.3">
      <c r="A134" s="268" t="s">
        <v>318</v>
      </c>
      <c r="B134" s="269"/>
      <c r="C134" s="270">
        <v>20</v>
      </c>
    </row>
    <row r="135" spans="1:3" ht="16.5" thickBot="1" x14ac:dyDescent="0.3">
      <c r="A135" s="131" t="s">
        <v>319</v>
      </c>
      <c r="B135" s="271">
        <f>B134/$B$27</f>
        <v>0</v>
      </c>
    </row>
    <row r="136" spans="1:3" ht="16.5" thickBot="1" x14ac:dyDescent="0.3">
      <c r="A136" s="131" t="s">
        <v>320</v>
      </c>
      <c r="B136" s="267"/>
      <c r="C136" s="121">
        <v>1</v>
      </c>
    </row>
    <row r="137" spans="1:3" ht="16.5" thickBot="1" x14ac:dyDescent="0.3">
      <c r="A137" s="131" t="s">
        <v>321</v>
      </c>
      <c r="B137" s="267"/>
      <c r="C137" s="121">
        <v>2</v>
      </c>
    </row>
    <row r="138" spans="1:3" s="270" customFormat="1" ht="16.5" thickBot="1" x14ac:dyDescent="0.3">
      <c r="A138" s="268" t="s">
        <v>318</v>
      </c>
      <c r="B138" s="269"/>
      <c r="C138" s="270">
        <v>20</v>
      </c>
    </row>
    <row r="139" spans="1:3" ht="16.5" thickBot="1" x14ac:dyDescent="0.3">
      <c r="A139" s="131" t="s">
        <v>319</v>
      </c>
      <c r="B139" s="271">
        <f>B138/$B$27</f>
        <v>0</v>
      </c>
    </row>
    <row r="140" spans="1:3" ht="16.5" thickBot="1" x14ac:dyDescent="0.3">
      <c r="A140" s="131" t="s">
        <v>320</v>
      </c>
      <c r="B140" s="267"/>
      <c r="C140" s="121">
        <v>1</v>
      </c>
    </row>
    <row r="141" spans="1:3" ht="16.5" thickBot="1" x14ac:dyDescent="0.3">
      <c r="A141" s="131" t="s">
        <v>321</v>
      </c>
      <c r="B141" s="267"/>
      <c r="C141" s="121">
        <v>2</v>
      </c>
    </row>
    <row r="142" spans="1:3" s="270" customFormat="1" ht="16.5" thickBot="1" x14ac:dyDescent="0.3">
      <c r="A142" s="268" t="s">
        <v>318</v>
      </c>
      <c r="B142" s="269"/>
      <c r="C142" s="270">
        <v>20</v>
      </c>
    </row>
    <row r="143" spans="1:3" ht="16.5" thickBot="1" x14ac:dyDescent="0.3">
      <c r="A143" s="131" t="s">
        <v>319</v>
      </c>
      <c r="B143" s="271">
        <f>B142/$B$27</f>
        <v>0</v>
      </c>
    </row>
    <row r="144" spans="1:3" ht="16.5" thickBot="1" x14ac:dyDescent="0.3">
      <c r="A144" s="131" t="s">
        <v>320</v>
      </c>
      <c r="B144" s="267"/>
      <c r="C144" s="121">
        <v>1</v>
      </c>
    </row>
    <row r="145" spans="1:3" ht="16.5" thickBot="1" x14ac:dyDescent="0.3">
      <c r="A145" s="131" t="s">
        <v>321</v>
      </c>
      <c r="B145" s="267"/>
      <c r="C145" s="121">
        <v>2</v>
      </c>
    </row>
    <row r="146" spans="1:3" s="270" customFormat="1" ht="16.5" thickBot="1" x14ac:dyDescent="0.3">
      <c r="A146" s="268" t="s">
        <v>318</v>
      </c>
      <c r="B146" s="269"/>
      <c r="C146" s="270">
        <v>20</v>
      </c>
    </row>
    <row r="147" spans="1:3" ht="16.5" thickBot="1" x14ac:dyDescent="0.3">
      <c r="A147" s="131" t="s">
        <v>319</v>
      </c>
      <c r="B147" s="271">
        <f>B146/$B$27</f>
        <v>0</v>
      </c>
    </row>
    <row r="148" spans="1:3" ht="16.5" thickBot="1" x14ac:dyDescent="0.3">
      <c r="A148" s="131" t="s">
        <v>320</v>
      </c>
      <c r="B148" s="267"/>
      <c r="C148" s="121">
        <v>1</v>
      </c>
    </row>
    <row r="149" spans="1:3" ht="16.5" thickBot="1" x14ac:dyDescent="0.3">
      <c r="A149" s="131" t="s">
        <v>321</v>
      </c>
      <c r="B149" s="267"/>
      <c r="C149" s="121">
        <v>2</v>
      </c>
    </row>
    <row r="150" spans="1:3" s="270" customFormat="1" ht="16.5" thickBot="1" x14ac:dyDescent="0.3">
      <c r="A150" s="268" t="s">
        <v>318</v>
      </c>
      <c r="B150" s="269"/>
      <c r="C150" s="270">
        <v>20</v>
      </c>
    </row>
    <row r="151" spans="1:3" ht="16.5" thickBot="1" x14ac:dyDescent="0.3">
      <c r="A151" s="131" t="s">
        <v>319</v>
      </c>
      <c r="B151" s="271">
        <f>B150/$B$27</f>
        <v>0</v>
      </c>
    </row>
    <row r="152" spans="1:3" ht="16.5" thickBot="1" x14ac:dyDescent="0.3">
      <c r="A152" s="131" t="s">
        <v>320</v>
      </c>
      <c r="B152" s="267"/>
      <c r="C152" s="121">
        <v>1</v>
      </c>
    </row>
    <row r="153" spans="1:3" ht="16.5" thickBot="1" x14ac:dyDescent="0.3">
      <c r="A153" s="131" t="s">
        <v>321</v>
      </c>
      <c r="B153" s="267"/>
      <c r="C153" s="121">
        <v>2</v>
      </c>
    </row>
    <row r="154" spans="1:3" ht="29.25" thickBot="1" x14ac:dyDescent="0.3">
      <c r="A154" s="137" t="s">
        <v>323</v>
      </c>
      <c r="B154" s="267">
        <f xml:space="preserve"> SUMIF(C155:C194, 30,B155:B194)</f>
        <v>0</v>
      </c>
    </row>
    <row r="155" spans="1:3" s="270" customFormat="1" ht="16.5" thickBot="1" x14ac:dyDescent="0.3">
      <c r="A155" s="268" t="s">
        <v>318</v>
      </c>
      <c r="B155" s="269"/>
      <c r="C155" s="270">
        <v>30</v>
      </c>
    </row>
    <row r="156" spans="1:3" ht="16.5" thickBot="1" x14ac:dyDescent="0.3">
      <c r="A156" s="131" t="s">
        <v>319</v>
      </c>
      <c r="B156" s="271">
        <f>B155/$B$27</f>
        <v>0</v>
      </c>
    </row>
    <row r="157" spans="1:3" ht="16.5" thickBot="1" x14ac:dyDescent="0.3">
      <c r="A157" s="131" t="s">
        <v>320</v>
      </c>
      <c r="B157" s="267"/>
      <c r="C157" s="121">
        <v>1</v>
      </c>
    </row>
    <row r="158" spans="1:3" ht="16.5" thickBot="1" x14ac:dyDescent="0.3">
      <c r="A158" s="131" t="s">
        <v>321</v>
      </c>
      <c r="B158" s="267"/>
      <c r="C158" s="121">
        <v>2</v>
      </c>
    </row>
    <row r="159" spans="1:3" s="270" customFormat="1" ht="16.5" thickBot="1" x14ac:dyDescent="0.3">
      <c r="A159" s="268" t="s">
        <v>318</v>
      </c>
      <c r="B159" s="269"/>
      <c r="C159" s="270">
        <v>30</v>
      </c>
    </row>
    <row r="160" spans="1:3" ht="16.5" thickBot="1" x14ac:dyDescent="0.3">
      <c r="A160" s="131" t="s">
        <v>319</v>
      </c>
      <c r="B160" s="271">
        <f>B159/$B$27</f>
        <v>0</v>
      </c>
    </row>
    <row r="161" spans="1:3" ht="16.5" thickBot="1" x14ac:dyDescent="0.3">
      <c r="A161" s="131" t="s">
        <v>320</v>
      </c>
      <c r="B161" s="267"/>
      <c r="C161" s="121">
        <v>1</v>
      </c>
    </row>
    <row r="162" spans="1:3" ht="16.5" thickBot="1" x14ac:dyDescent="0.3">
      <c r="A162" s="131" t="s">
        <v>321</v>
      </c>
      <c r="B162" s="267"/>
      <c r="C162" s="121">
        <v>2</v>
      </c>
    </row>
    <row r="163" spans="1:3" s="270" customFormat="1" ht="16.5" thickBot="1" x14ac:dyDescent="0.3">
      <c r="A163" s="268" t="s">
        <v>318</v>
      </c>
      <c r="B163" s="269"/>
      <c r="C163" s="270">
        <v>30</v>
      </c>
    </row>
    <row r="164" spans="1:3" ht="16.5" thickBot="1" x14ac:dyDescent="0.3">
      <c r="A164" s="131" t="s">
        <v>319</v>
      </c>
      <c r="B164" s="271">
        <f>B163/$B$27</f>
        <v>0</v>
      </c>
    </row>
    <row r="165" spans="1:3" ht="16.5" thickBot="1" x14ac:dyDescent="0.3">
      <c r="A165" s="131" t="s">
        <v>320</v>
      </c>
      <c r="B165" s="267"/>
      <c r="C165" s="121">
        <v>1</v>
      </c>
    </row>
    <row r="166" spans="1:3" ht="16.5" thickBot="1" x14ac:dyDescent="0.3">
      <c r="A166" s="131" t="s">
        <v>321</v>
      </c>
      <c r="B166" s="267"/>
      <c r="C166" s="121">
        <v>2</v>
      </c>
    </row>
    <row r="167" spans="1:3" s="270" customFormat="1" ht="16.5" thickBot="1" x14ac:dyDescent="0.3">
      <c r="A167" s="268" t="s">
        <v>318</v>
      </c>
      <c r="B167" s="269"/>
      <c r="C167" s="270">
        <v>30</v>
      </c>
    </row>
    <row r="168" spans="1:3" ht="16.5" thickBot="1" x14ac:dyDescent="0.3">
      <c r="A168" s="131" t="s">
        <v>319</v>
      </c>
      <c r="B168" s="271">
        <f>B167/$B$27</f>
        <v>0</v>
      </c>
    </row>
    <row r="169" spans="1:3" ht="16.5" thickBot="1" x14ac:dyDescent="0.3">
      <c r="A169" s="131" t="s">
        <v>320</v>
      </c>
      <c r="B169" s="267"/>
      <c r="C169" s="121">
        <v>1</v>
      </c>
    </row>
    <row r="170" spans="1:3" ht="16.5" thickBot="1" x14ac:dyDescent="0.3">
      <c r="A170" s="131" t="s">
        <v>321</v>
      </c>
      <c r="B170" s="267"/>
      <c r="C170" s="121">
        <v>2</v>
      </c>
    </row>
    <row r="171" spans="1:3" s="270" customFormat="1" ht="16.5" thickBot="1" x14ac:dyDescent="0.3">
      <c r="A171" s="268" t="s">
        <v>318</v>
      </c>
      <c r="B171" s="269"/>
      <c r="C171" s="270">
        <v>30</v>
      </c>
    </row>
    <row r="172" spans="1:3" ht="16.5" thickBot="1" x14ac:dyDescent="0.3">
      <c r="A172" s="131" t="s">
        <v>319</v>
      </c>
      <c r="B172" s="271">
        <f>B171/$B$27</f>
        <v>0</v>
      </c>
    </row>
    <row r="173" spans="1:3" ht="16.5" thickBot="1" x14ac:dyDescent="0.3">
      <c r="A173" s="131" t="s">
        <v>320</v>
      </c>
      <c r="B173" s="267"/>
      <c r="C173" s="121">
        <v>1</v>
      </c>
    </row>
    <row r="174" spans="1:3" ht="16.5" thickBot="1" x14ac:dyDescent="0.3">
      <c r="A174" s="131" t="s">
        <v>321</v>
      </c>
      <c r="B174" s="267"/>
      <c r="C174" s="121">
        <v>2</v>
      </c>
    </row>
    <row r="175" spans="1:3" s="270" customFormat="1" ht="16.5" thickBot="1" x14ac:dyDescent="0.3">
      <c r="A175" s="268" t="s">
        <v>318</v>
      </c>
      <c r="B175" s="269"/>
      <c r="C175" s="270">
        <v>30</v>
      </c>
    </row>
    <row r="176" spans="1:3" ht="16.5" thickBot="1" x14ac:dyDescent="0.3">
      <c r="A176" s="131" t="s">
        <v>319</v>
      </c>
      <c r="B176" s="271">
        <f>B175/$B$27</f>
        <v>0</v>
      </c>
    </row>
    <row r="177" spans="1:3" ht="16.5" thickBot="1" x14ac:dyDescent="0.3">
      <c r="A177" s="131" t="s">
        <v>320</v>
      </c>
      <c r="B177" s="267"/>
      <c r="C177" s="121">
        <v>1</v>
      </c>
    </row>
    <row r="178" spans="1:3" ht="16.5" thickBot="1" x14ac:dyDescent="0.3">
      <c r="A178" s="131" t="s">
        <v>321</v>
      </c>
      <c r="B178" s="267"/>
      <c r="C178" s="121">
        <v>2</v>
      </c>
    </row>
    <row r="179" spans="1:3" s="270" customFormat="1" ht="16.5" thickBot="1" x14ac:dyDescent="0.3">
      <c r="A179" s="268" t="s">
        <v>318</v>
      </c>
      <c r="B179" s="269"/>
      <c r="C179" s="270">
        <v>30</v>
      </c>
    </row>
    <row r="180" spans="1:3" ht="16.5" thickBot="1" x14ac:dyDescent="0.3">
      <c r="A180" s="131" t="s">
        <v>319</v>
      </c>
      <c r="B180" s="271">
        <f>B179/$B$27</f>
        <v>0</v>
      </c>
    </row>
    <row r="181" spans="1:3" ht="16.5" thickBot="1" x14ac:dyDescent="0.3">
      <c r="A181" s="131" t="s">
        <v>320</v>
      </c>
      <c r="B181" s="267"/>
      <c r="C181" s="121">
        <v>1</v>
      </c>
    </row>
    <row r="182" spans="1:3" ht="16.5" thickBot="1" x14ac:dyDescent="0.3">
      <c r="A182" s="131" t="s">
        <v>321</v>
      </c>
      <c r="B182" s="267"/>
      <c r="C182" s="121">
        <v>2</v>
      </c>
    </row>
    <row r="183" spans="1:3" s="270" customFormat="1" ht="16.5" thickBot="1" x14ac:dyDescent="0.3">
      <c r="A183" s="268" t="s">
        <v>318</v>
      </c>
      <c r="B183" s="269"/>
      <c r="C183" s="270">
        <v>30</v>
      </c>
    </row>
    <row r="184" spans="1:3" ht="16.5" thickBot="1" x14ac:dyDescent="0.3">
      <c r="A184" s="131" t="s">
        <v>319</v>
      </c>
      <c r="B184" s="271">
        <f>B183/$B$27</f>
        <v>0</v>
      </c>
    </row>
    <row r="185" spans="1:3" ht="16.5" thickBot="1" x14ac:dyDescent="0.3">
      <c r="A185" s="131" t="s">
        <v>320</v>
      </c>
      <c r="B185" s="267"/>
      <c r="C185" s="121">
        <v>1</v>
      </c>
    </row>
    <row r="186" spans="1:3" ht="16.5" thickBot="1" x14ac:dyDescent="0.3">
      <c r="A186" s="131" t="s">
        <v>321</v>
      </c>
      <c r="B186" s="267"/>
      <c r="C186" s="121">
        <v>2</v>
      </c>
    </row>
    <row r="187" spans="1:3" s="270" customFormat="1" ht="16.5" thickBot="1" x14ac:dyDescent="0.3">
      <c r="A187" s="268" t="s">
        <v>318</v>
      </c>
      <c r="B187" s="269"/>
      <c r="C187" s="270">
        <v>30</v>
      </c>
    </row>
    <row r="188" spans="1:3" ht="16.5" thickBot="1" x14ac:dyDescent="0.3">
      <c r="A188" s="131" t="s">
        <v>319</v>
      </c>
      <c r="B188" s="271">
        <f>B187/$B$27</f>
        <v>0</v>
      </c>
    </row>
    <row r="189" spans="1:3" ht="16.5" thickBot="1" x14ac:dyDescent="0.3">
      <c r="A189" s="131" t="s">
        <v>320</v>
      </c>
      <c r="B189" s="267"/>
      <c r="C189" s="121">
        <v>1</v>
      </c>
    </row>
    <row r="190" spans="1:3" ht="16.5" thickBot="1" x14ac:dyDescent="0.3">
      <c r="A190" s="131" t="s">
        <v>321</v>
      </c>
      <c r="B190" s="267"/>
      <c r="C190" s="121">
        <v>2</v>
      </c>
    </row>
    <row r="191" spans="1:3" s="270" customFormat="1" ht="16.5" thickBot="1" x14ac:dyDescent="0.3">
      <c r="A191" s="268" t="s">
        <v>318</v>
      </c>
      <c r="B191" s="269"/>
      <c r="C191" s="270">
        <v>30</v>
      </c>
    </row>
    <row r="192" spans="1:3" ht="16.5" thickBot="1" x14ac:dyDescent="0.3">
      <c r="A192" s="131" t="s">
        <v>319</v>
      </c>
      <c r="B192" s="271">
        <f>B191/$B$27</f>
        <v>0</v>
      </c>
    </row>
    <row r="193" spans="1:3" ht="16.5" thickBot="1" x14ac:dyDescent="0.3">
      <c r="A193" s="131" t="s">
        <v>320</v>
      </c>
      <c r="B193" s="267"/>
      <c r="C193" s="121">
        <v>1</v>
      </c>
    </row>
    <row r="194" spans="1:3" ht="16.5" thickBot="1" x14ac:dyDescent="0.3">
      <c r="A194" s="131" t="s">
        <v>321</v>
      </c>
      <c r="B194" s="267"/>
      <c r="C194" s="121">
        <v>2</v>
      </c>
    </row>
    <row r="195" spans="1:3" ht="29.25" thickBot="1" x14ac:dyDescent="0.3">
      <c r="A195" s="130" t="s">
        <v>324</v>
      </c>
      <c r="B195" s="138"/>
    </row>
    <row r="196" spans="1:3" ht="16.5" thickBot="1" x14ac:dyDescent="0.3">
      <c r="A196" s="132" t="s">
        <v>316</v>
      </c>
      <c r="B196" s="138"/>
    </row>
    <row r="197" spans="1:3" ht="16.5" thickBot="1" x14ac:dyDescent="0.3">
      <c r="A197" s="132" t="s">
        <v>325</v>
      </c>
      <c r="B197" s="138"/>
    </row>
    <row r="198" spans="1:3" ht="16.5" thickBot="1" x14ac:dyDescent="0.3">
      <c r="A198" s="132" t="s">
        <v>326</v>
      </c>
      <c r="B198" s="138"/>
    </row>
    <row r="199" spans="1:3" ht="16.5" thickBot="1" x14ac:dyDescent="0.3">
      <c r="A199" s="132" t="s">
        <v>327</v>
      </c>
      <c r="B199" s="138"/>
    </row>
    <row r="200" spans="1:3" ht="16.5" thickBot="1" x14ac:dyDescent="0.3">
      <c r="A200" s="127" t="s">
        <v>328</v>
      </c>
      <c r="B200" s="272">
        <f>B201/$B$27</f>
        <v>0</v>
      </c>
    </row>
    <row r="201" spans="1:3" ht="16.5" thickBot="1" x14ac:dyDescent="0.3">
      <c r="A201" s="127" t="s">
        <v>329</v>
      </c>
      <c r="B201" s="273">
        <f xml:space="preserve"> SUMIF(C33:C194, 1,B33:B194)</f>
        <v>0</v>
      </c>
    </row>
    <row r="202" spans="1:3" ht="16.5" thickBot="1" x14ac:dyDescent="0.3">
      <c r="A202" s="127" t="s">
        <v>330</v>
      </c>
      <c r="B202" s="272">
        <f>B203/$B$27</f>
        <v>0</v>
      </c>
    </row>
    <row r="203" spans="1:3" ht="16.5" thickBot="1" x14ac:dyDescent="0.3">
      <c r="A203" s="128" t="s">
        <v>331</v>
      </c>
      <c r="B203" s="273">
        <f xml:space="preserve"> SUMIF(C33:C194, 2,B33:B194)</f>
        <v>0</v>
      </c>
    </row>
    <row r="204" spans="1:3" x14ac:dyDescent="0.25">
      <c r="A204" s="130" t="s">
        <v>332</v>
      </c>
      <c r="B204" s="448" t="s">
        <v>333</v>
      </c>
    </row>
    <row r="205" spans="1:3" x14ac:dyDescent="0.25">
      <c r="A205" s="134" t="s">
        <v>334</v>
      </c>
      <c r="B205" s="449"/>
    </row>
    <row r="206" spans="1:3" x14ac:dyDescent="0.25">
      <c r="A206" s="134" t="s">
        <v>335</v>
      </c>
      <c r="B206" s="449"/>
    </row>
    <row r="207" spans="1:3" x14ac:dyDescent="0.25">
      <c r="A207" s="134" t="s">
        <v>336</v>
      </c>
      <c r="B207" s="449"/>
    </row>
    <row r="208" spans="1:3" x14ac:dyDescent="0.25">
      <c r="A208" s="134" t="s">
        <v>337</v>
      </c>
      <c r="B208" s="449"/>
    </row>
    <row r="209" spans="1:2" ht="16.5" thickBot="1" x14ac:dyDescent="0.3">
      <c r="A209" s="135" t="s">
        <v>338</v>
      </c>
      <c r="B209" s="450"/>
    </row>
    <row r="210" spans="1:2" ht="30.75" thickBot="1" x14ac:dyDescent="0.3">
      <c r="A210" s="132" t="s">
        <v>339</v>
      </c>
      <c r="B210" s="133"/>
    </row>
    <row r="211" spans="1:2" ht="29.25" thickBot="1" x14ac:dyDescent="0.3">
      <c r="A211" s="127" t="s">
        <v>340</v>
      </c>
      <c r="B211" s="133"/>
    </row>
    <row r="212" spans="1:2" ht="16.5" thickBot="1" x14ac:dyDescent="0.3">
      <c r="A212" s="132" t="s">
        <v>316</v>
      </c>
      <c r="B212" s="140"/>
    </row>
    <row r="213" spans="1:2" ht="16.5" thickBot="1" x14ac:dyDescent="0.3">
      <c r="A213" s="132" t="s">
        <v>341</v>
      </c>
      <c r="B213" s="133"/>
    </row>
    <row r="214" spans="1:2" ht="16.5" thickBot="1" x14ac:dyDescent="0.3">
      <c r="A214" s="132" t="s">
        <v>342</v>
      </c>
      <c r="B214" s="140"/>
    </row>
    <row r="215" spans="1:2" ht="30.75" thickBot="1" x14ac:dyDescent="0.3">
      <c r="A215" s="141" t="s">
        <v>343</v>
      </c>
      <c r="B215" s="266" t="s">
        <v>344</v>
      </c>
    </row>
    <row r="216" spans="1:2" ht="16.5" thickBot="1" x14ac:dyDescent="0.3">
      <c r="A216" s="127" t="s">
        <v>345</v>
      </c>
      <c r="B216" s="139"/>
    </row>
    <row r="217" spans="1:2" ht="16.5" thickBot="1" x14ac:dyDescent="0.3">
      <c r="A217" s="134" t="s">
        <v>346</v>
      </c>
      <c r="B217" s="142"/>
    </row>
    <row r="218" spans="1:2" ht="16.5" thickBot="1" x14ac:dyDescent="0.3">
      <c r="A218" s="134" t="s">
        <v>347</v>
      </c>
      <c r="B218" s="142"/>
    </row>
    <row r="219" spans="1:2" ht="16.5" thickBot="1" x14ac:dyDescent="0.3">
      <c r="A219" s="134" t="s">
        <v>348</v>
      </c>
      <c r="B219" s="142"/>
    </row>
    <row r="220" spans="1:2" ht="45.75" thickBot="1" x14ac:dyDescent="0.3">
      <c r="A220" s="143" t="s">
        <v>349</v>
      </c>
      <c r="B220" s="140" t="s">
        <v>350</v>
      </c>
    </row>
    <row r="221" spans="1:2" ht="28.5" x14ac:dyDescent="0.25">
      <c r="A221" s="130" t="s">
        <v>351</v>
      </c>
      <c r="B221" s="448" t="s">
        <v>352</v>
      </c>
    </row>
    <row r="222" spans="1:2" x14ac:dyDescent="0.25">
      <c r="A222" s="134" t="s">
        <v>353</v>
      </c>
      <c r="B222" s="449"/>
    </row>
    <row r="223" spans="1:2" x14ac:dyDescent="0.25">
      <c r="A223" s="134" t="s">
        <v>354</v>
      </c>
      <c r="B223" s="449"/>
    </row>
    <row r="224" spans="1:2" x14ac:dyDescent="0.25">
      <c r="A224" s="134" t="s">
        <v>355</v>
      </c>
      <c r="B224" s="449"/>
    </row>
    <row r="225" spans="1:2" x14ac:dyDescent="0.25">
      <c r="A225" s="134" t="s">
        <v>356</v>
      </c>
      <c r="B225" s="449"/>
    </row>
    <row r="226" spans="1:2" ht="16.5" thickBot="1" x14ac:dyDescent="0.3">
      <c r="A226" s="144" t="s">
        <v>357</v>
      </c>
      <c r="B226" s="450"/>
    </row>
    <row r="229" spans="1:2" x14ac:dyDescent="0.25">
      <c r="A229" s="145"/>
      <c r="B229" s="146"/>
    </row>
    <row r="230" spans="1:2" x14ac:dyDescent="0.25">
      <c r="B230" s="147"/>
    </row>
    <row r="231" spans="1:2" x14ac:dyDescent="0.25">
      <c r="B231" s="148"/>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row>
    <row r="5" spans="1:28" s="12" customFormat="1" ht="15.75" x14ac:dyDescent="0.2">
      <c r="A5" s="17"/>
    </row>
    <row r="6" spans="1:28" s="12" customFormat="1" ht="18.75" x14ac:dyDescent="0.2">
      <c r="A6" s="331" t="s">
        <v>10</v>
      </c>
      <c r="B6" s="331"/>
      <c r="C6" s="331"/>
      <c r="D6" s="331"/>
      <c r="E6" s="331"/>
      <c r="F6" s="331"/>
      <c r="G6" s="331"/>
      <c r="H6" s="331"/>
      <c r="I6" s="331"/>
      <c r="J6" s="331"/>
      <c r="K6" s="331"/>
      <c r="L6" s="331"/>
      <c r="M6" s="331"/>
      <c r="N6" s="331"/>
      <c r="O6" s="331"/>
      <c r="P6" s="331"/>
      <c r="Q6" s="331"/>
      <c r="R6" s="331"/>
      <c r="S6" s="331"/>
      <c r="T6" s="13"/>
      <c r="U6" s="13"/>
      <c r="V6" s="13"/>
      <c r="W6" s="13"/>
      <c r="X6" s="13"/>
      <c r="Y6" s="13"/>
      <c r="Z6" s="13"/>
      <c r="AA6" s="13"/>
      <c r="AB6" s="13"/>
    </row>
    <row r="7" spans="1:28" s="12" customFormat="1" ht="18.75" x14ac:dyDescent="0.2">
      <c r="A7" s="331"/>
      <c r="B7" s="331"/>
      <c r="C7" s="331"/>
      <c r="D7" s="331"/>
      <c r="E7" s="331"/>
      <c r="F7" s="331"/>
      <c r="G7" s="331"/>
      <c r="H7" s="331"/>
      <c r="I7" s="331"/>
      <c r="J7" s="331"/>
      <c r="K7" s="331"/>
      <c r="L7" s="331"/>
      <c r="M7" s="331"/>
      <c r="N7" s="331"/>
      <c r="O7" s="331"/>
      <c r="P7" s="331"/>
      <c r="Q7" s="331"/>
      <c r="R7" s="331"/>
      <c r="S7" s="331"/>
      <c r="T7" s="13"/>
      <c r="U7" s="13"/>
      <c r="V7" s="13"/>
      <c r="W7" s="13"/>
      <c r="X7" s="13"/>
      <c r="Y7" s="13"/>
      <c r="Z7" s="13"/>
      <c r="AA7" s="13"/>
      <c r="AB7" s="13"/>
    </row>
    <row r="8" spans="1:28" s="12" customFormat="1" ht="18.75" x14ac:dyDescent="0.2">
      <c r="A8" s="334" t="str">
        <f>'1. паспорт местоположение'!A9:C9</f>
        <v xml:space="preserve">                         АО "Янтарьэнерго"                         </v>
      </c>
      <c r="B8" s="334"/>
      <c r="C8" s="334"/>
      <c r="D8" s="334"/>
      <c r="E8" s="334"/>
      <c r="F8" s="334"/>
      <c r="G8" s="334"/>
      <c r="H8" s="334"/>
      <c r="I8" s="334"/>
      <c r="J8" s="334"/>
      <c r="K8" s="334"/>
      <c r="L8" s="334"/>
      <c r="M8" s="334"/>
      <c r="N8" s="334"/>
      <c r="O8" s="334"/>
      <c r="P8" s="334"/>
      <c r="Q8" s="334"/>
      <c r="R8" s="334"/>
      <c r="S8" s="334"/>
      <c r="T8" s="13"/>
      <c r="U8" s="13"/>
      <c r="V8" s="13"/>
      <c r="W8" s="13"/>
      <c r="X8" s="13"/>
      <c r="Y8" s="13"/>
      <c r="Z8" s="13"/>
      <c r="AA8" s="13"/>
      <c r="AB8" s="13"/>
    </row>
    <row r="9" spans="1:28" s="12" customFormat="1" ht="18.75" x14ac:dyDescent="0.2">
      <c r="A9" s="328" t="s">
        <v>9</v>
      </c>
      <c r="B9" s="328"/>
      <c r="C9" s="328"/>
      <c r="D9" s="328"/>
      <c r="E9" s="328"/>
      <c r="F9" s="328"/>
      <c r="G9" s="328"/>
      <c r="H9" s="328"/>
      <c r="I9" s="328"/>
      <c r="J9" s="328"/>
      <c r="K9" s="328"/>
      <c r="L9" s="328"/>
      <c r="M9" s="328"/>
      <c r="N9" s="328"/>
      <c r="O9" s="328"/>
      <c r="P9" s="328"/>
      <c r="Q9" s="328"/>
      <c r="R9" s="328"/>
      <c r="S9" s="328"/>
      <c r="T9" s="13"/>
      <c r="U9" s="13"/>
      <c r="V9" s="13"/>
      <c r="W9" s="13"/>
      <c r="X9" s="13"/>
      <c r="Y9" s="13"/>
      <c r="Z9" s="13"/>
      <c r="AA9" s="13"/>
      <c r="AB9" s="13"/>
    </row>
    <row r="10" spans="1:28" s="12" customFormat="1" ht="18.75" x14ac:dyDescent="0.2">
      <c r="A10" s="331"/>
      <c r="B10" s="331"/>
      <c r="C10" s="331"/>
      <c r="D10" s="331"/>
      <c r="E10" s="331"/>
      <c r="F10" s="331"/>
      <c r="G10" s="331"/>
      <c r="H10" s="331"/>
      <c r="I10" s="331"/>
      <c r="J10" s="331"/>
      <c r="K10" s="331"/>
      <c r="L10" s="331"/>
      <c r="M10" s="331"/>
      <c r="N10" s="331"/>
      <c r="O10" s="331"/>
      <c r="P10" s="331"/>
      <c r="Q10" s="331"/>
      <c r="R10" s="331"/>
      <c r="S10" s="331"/>
      <c r="T10" s="13"/>
      <c r="U10" s="13"/>
      <c r="V10" s="13"/>
      <c r="W10" s="13"/>
      <c r="X10" s="13"/>
      <c r="Y10" s="13"/>
      <c r="Z10" s="13"/>
      <c r="AA10" s="13"/>
      <c r="AB10" s="13"/>
    </row>
    <row r="11" spans="1:28" s="12" customFormat="1" ht="18.75" x14ac:dyDescent="0.2">
      <c r="A11" s="334" t="str">
        <f>'1. паспорт местоположение'!A12:C12</f>
        <v>G_16-0301</v>
      </c>
      <c r="B11" s="334"/>
      <c r="C11" s="334"/>
      <c r="D11" s="334"/>
      <c r="E11" s="334"/>
      <c r="F11" s="334"/>
      <c r="G11" s="334"/>
      <c r="H11" s="334"/>
      <c r="I11" s="334"/>
      <c r="J11" s="334"/>
      <c r="K11" s="334"/>
      <c r="L11" s="334"/>
      <c r="M11" s="334"/>
      <c r="N11" s="334"/>
      <c r="O11" s="334"/>
      <c r="P11" s="334"/>
      <c r="Q11" s="334"/>
      <c r="R11" s="334"/>
      <c r="S11" s="334"/>
      <c r="T11" s="13"/>
      <c r="U11" s="13"/>
      <c r="V11" s="13"/>
      <c r="W11" s="13"/>
      <c r="X11" s="13"/>
      <c r="Y11" s="13"/>
      <c r="Z11" s="13"/>
      <c r="AA11" s="13"/>
      <c r="AB11" s="13"/>
    </row>
    <row r="12" spans="1:28" s="12" customFormat="1" ht="18.75" x14ac:dyDescent="0.2">
      <c r="A12" s="328" t="s">
        <v>8</v>
      </c>
      <c r="B12" s="328"/>
      <c r="C12" s="328"/>
      <c r="D12" s="328"/>
      <c r="E12" s="328"/>
      <c r="F12" s="328"/>
      <c r="G12" s="328"/>
      <c r="H12" s="328"/>
      <c r="I12" s="328"/>
      <c r="J12" s="328"/>
      <c r="K12" s="328"/>
      <c r="L12" s="328"/>
      <c r="M12" s="328"/>
      <c r="N12" s="328"/>
      <c r="O12" s="328"/>
      <c r="P12" s="328"/>
      <c r="Q12" s="328"/>
      <c r="R12" s="328"/>
      <c r="S12" s="328"/>
      <c r="T12" s="13"/>
      <c r="U12" s="13"/>
      <c r="V12" s="13"/>
      <c r="W12" s="13"/>
      <c r="X12" s="13"/>
      <c r="Y12" s="13"/>
      <c r="Z12" s="13"/>
      <c r="AA12" s="13"/>
      <c r="AB12" s="13"/>
    </row>
    <row r="13" spans="1:28" s="9"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0"/>
      <c r="U13" s="10"/>
      <c r="V13" s="10"/>
      <c r="W13" s="10"/>
      <c r="X13" s="10"/>
      <c r="Y13" s="10"/>
      <c r="Z13" s="10"/>
      <c r="AA13" s="10"/>
      <c r="AB13" s="10"/>
    </row>
    <row r="14" spans="1:28" s="3" customFormat="1" ht="15.75" x14ac:dyDescent="0.2">
      <c r="A14" s="339" t="str">
        <f>'1. паспорт местоположение'!A15:C15</f>
        <v>Строительство ПС 110 кВ Романово с заходами</v>
      </c>
      <c r="B14" s="339"/>
      <c r="C14" s="339"/>
      <c r="D14" s="339"/>
      <c r="E14" s="339"/>
      <c r="F14" s="339"/>
      <c r="G14" s="339"/>
      <c r="H14" s="339"/>
      <c r="I14" s="339"/>
      <c r="J14" s="339"/>
      <c r="K14" s="339"/>
      <c r="L14" s="339"/>
      <c r="M14" s="339"/>
      <c r="N14" s="339"/>
      <c r="O14" s="339"/>
      <c r="P14" s="339"/>
      <c r="Q14" s="339"/>
      <c r="R14" s="339"/>
      <c r="S14" s="339"/>
      <c r="T14" s="8"/>
      <c r="U14" s="8"/>
      <c r="V14" s="8"/>
      <c r="W14" s="8"/>
      <c r="X14" s="8"/>
      <c r="Y14" s="8"/>
      <c r="Z14" s="8"/>
      <c r="AA14" s="8"/>
      <c r="AB14" s="8"/>
    </row>
    <row r="15" spans="1:28" s="3" customFormat="1" ht="15" customHeight="1" x14ac:dyDescent="0.2">
      <c r="A15" s="328" t="s">
        <v>7</v>
      </c>
      <c r="B15" s="328"/>
      <c r="C15" s="328"/>
      <c r="D15" s="328"/>
      <c r="E15" s="328"/>
      <c r="F15" s="328"/>
      <c r="G15" s="328"/>
      <c r="H15" s="328"/>
      <c r="I15" s="328"/>
      <c r="J15" s="328"/>
      <c r="K15" s="328"/>
      <c r="L15" s="328"/>
      <c r="M15" s="328"/>
      <c r="N15" s="328"/>
      <c r="O15" s="328"/>
      <c r="P15" s="328"/>
      <c r="Q15" s="328"/>
      <c r="R15" s="328"/>
      <c r="S15" s="328"/>
      <c r="T15" s="6"/>
      <c r="U15" s="6"/>
      <c r="V15" s="6"/>
      <c r="W15" s="6"/>
      <c r="X15" s="6"/>
      <c r="Y15" s="6"/>
      <c r="Z15" s="6"/>
      <c r="AA15" s="6"/>
      <c r="AB15" s="6"/>
    </row>
    <row r="16" spans="1:28" s="3"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4"/>
      <c r="U16" s="4"/>
      <c r="V16" s="4"/>
      <c r="W16" s="4"/>
      <c r="X16" s="4"/>
      <c r="Y16" s="4"/>
    </row>
    <row r="17" spans="1:28" s="3" customFormat="1" ht="45.75" customHeight="1" x14ac:dyDescent="0.2">
      <c r="A17" s="329" t="s">
        <v>391</v>
      </c>
      <c r="B17" s="329"/>
      <c r="C17" s="329"/>
      <c r="D17" s="329"/>
      <c r="E17" s="329"/>
      <c r="F17" s="329"/>
      <c r="G17" s="329"/>
      <c r="H17" s="329"/>
      <c r="I17" s="329"/>
      <c r="J17" s="329"/>
      <c r="K17" s="329"/>
      <c r="L17" s="329"/>
      <c r="M17" s="329"/>
      <c r="N17" s="329"/>
      <c r="O17" s="329"/>
      <c r="P17" s="329"/>
      <c r="Q17" s="329"/>
      <c r="R17" s="329"/>
      <c r="S17" s="329"/>
      <c r="T17" s="7"/>
      <c r="U17" s="7"/>
      <c r="V17" s="7"/>
      <c r="W17" s="7"/>
      <c r="X17" s="7"/>
      <c r="Y17" s="7"/>
      <c r="Z17" s="7"/>
      <c r="AA17" s="7"/>
      <c r="AB17" s="7"/>
    </row>
    <row r="18" spans="1:28"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4"/>
      <c r="U18" s="4"/>
      <c r="V18" s="4"/>
      <c r="W18" s="4"/>
      <c r="X18" s="4"/>
      <c r="Y18" s="4"/>
    </row>
    <row r="19" spans="1:28" s="3" customFormat="1" ht="54" customHeight="1" x14ac:dyDescent="0.2">
      <c r="A19" s="332" t="s">
        <v>6</v>
      </c>
      <c r="B19" s="332" t="s">
        <v>108</v>
      </c>
      <c r="C19" s="335" t="s">
        <v>306</v>
      </c>
      <c r="D19" s="332" t="s">
        <v>305</v>
      </c>
      <c r="E19" s="332" t="s">
        <v>107</v>
      </c>
      <c r="F19" s="332" t="s">
        <v>106</v>
      </c>
      <c r="G19" s="332" t="s">
        <v>301</v>
      </c>
      <c r="H19" s="332" t="s">
        <v>105</v>
      </c>
      <c r="I19" s="332" t="s">
        <v>104</v>
      </c>
      <c r="J19" s="332" t="s">
        <v>103</v>
      </c>
      <c r="K19" s="332" t="s">
        <v>102</v>
      </c>
      <c r="L19" s="332" t="s">
        <v>101</v>
      </c>
      <c r="M19" s="332" t="s">
        <v>100</v>
      </c>
      <c r="N19" s="332" t="s">
        <v>99</v>
      </c>
      <c r="O19" s="332" t="s">
        <v>98</v>
      </c>
      <c r="P19" s="332" t="s">
        <v>97</v>
      </c>
      <c r="Q19" s="332" t="s">
        <v>304</v>
      </c>
      <c r="R19" s="332"/>
      <c r="S19" s="337" t="s">
        <v>383</v>
      </c>
      <c r="T19" s="4"/>
      <c r="U19" s="4"/>
      <c r="V19" s="4"/>
      <c r="W19" s="4"/>
      <c r="X19" s="4"/>
      <c r="Y19" s="4"/>
    </row>
    <row r="20" spans="1:28" s="3" customFormat="1" ht="180.75" customHeight="1" x14ac:dyDescent="0.2">
      <c r="A20" s="332"/>
      <c r="B20" s="332"/>
      <c r="C20" s="336"/>
      <c r="D20" s="332"/>
      <c r="E20" s="332"/>
      <c r="F20" s="332"/>
      <c r="G20" s="332"/>
      <c r="H20" s="332"/>
      <c r="I20" s="332"/>
      <c r="J20" s="332"/>
      <c r="K20" s="332"/>
      <c r="L20" s="332"/>
      <c r="M20" s="332"/>
      <c r="N20" s="332"/>
      <c r="O20" s="332"/>
      <c r="P20" s="332"/>
      <c r="Q20" s="46" t="s">
        <v>302</v>
      </c>
      <c r="R20" s="47" t="s">
        <v>303</v>
      </c>
      <c r="S20" s="337"/>
      <c r="T20" s="32"/>
      <c r="U20" s="32"/>
      <c r="V20" s="32"/>
      <c r="W20" s="32"/>
      <c r="X20" s="32"/>
      <c r="Y20" s="32"/>
      <c r="Z20" s="31"/>
      <c r="AA20" s="31"/>
      <c r="AB20" s="31"/>
    </row>
    <row r="21" spans="1:28" s="3" customFormat="1" ht="18.75" x14ac:dyDescent="0.2">
      <c r="A21" s="46">
        <v>1</v>
      </c>
      <c r="B21" s="51">
        <v>2</v>
      </c>
      <c r="C21" s="46">
        <v>3</v>
      </c>
      <c r="D21" s="51">
        <v>4</v>
      </c>
      <c r="E21" s="46">
        <v>5</v>
      </c>
      <c r="F21" s="51">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384</v>
      </c>
      <c r="H22" s="51"/>
      <c r="I22" s="51"/>
      <c r="J22" s="51"/>
      <c r="K22" s="51"/>
      <c r="L22" s="51"/>
      <c r="M22" s="51"/>
      <c r="N22" s="51"/>
      <c r="O22" s="51"/>
      <c r="P22" s="51"/>
      <c r="Q22" s="42"/>
      <c r="R22" s="5"/>
      <c r="S22" s="153"/>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53"/>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53"/>
      <c r="T24" s="32"/>
      <c r="U24" s="32"/>
      <c r="V24" s="32"/>
      <c r="W24" s="32"/>
      <c r="X24" s="31"/>
      <c r="Y24" s="31"/>
      <c r="Z24" s="31"/>
      <c r="AA24" s="31"/>
      <c r="AB24" s="31"/>
    </row>
    <row r="25" spans="1:28" s="3" customFormat="1" ht="31.5" x14ac:dyDescent="0.2">
      <c r="A25" s="50"/>
      <c r="B25" s="51" t="s">
        <v>92</v>
      </c>
      <c r="C25" s="51"/>
      <c r="D25" s="51"/>
      <c r="E25" s="51" t="s">
        <v>91</v>
      </c>
      <c r="F25" s="51" t="s">
        <v>90</v>
      </c>
      <c r="G25" s="51" t="s">
        <v>385</v>
      </c>
      <c r="H25" s="34"/>
      <c r="I25" s="34"/>
      <c r="J25" s="34"/>
      <c r="K25" s="34"/>
      <c r="L25" s="34"/>
      <c r="M25" s="34"/>
      <c r="N25" s="34"/>
      <c r="O25" s="34"/>
      <c r="P25" s="34"/>
      <c r="Q25" s="34"/>
      <c r="R25" s="5"/>
      <c r="S25" s="153"/>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53"/>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53"/>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3"/>
      <c r="T28" s="32"/>
      <c r="U28" s="32"/>
      <c r="V28" s="32"/>
      <c r="W28" s="32"/>
      <c r="X28" s="31"/>
      <c r="Y28" s="31"/>
      <c r="Z28" s="31"/>
      <c r="AA28" s="31"/>
      <c r="AB28" s="31"/>
    </row>
    <row r="29" spans="1:28" ht="20.25" customHeight="1" x14ac:dyDescent="0.25">
      <c r="A29" s="118"/>
      <c r="B29" s="51" t="s">
        <v>299</v>
      </c>
      <c r="C29" s="51"/>
      <c r="D29" s="51"/>
      <c r="E29" s="118" t="s">
        <v>300</v>
      </c>
      <c r="F29" s="118" t="s">
        <v>300</v>
      </c>
      <c r="G29" s="118" t="s">
        <v>300</v>
      </c>
      <c r="H29" s="118"/>
      <c r="I29" s="118"/>
      <c r="J29" s="118"/>
      <c r="K29" s="118"/>
      <c r="L29" s="118"/>
      <c r="M29" s="118"/>
      <c r="N29" s="118"/>
      <c r="O29" s="118"/>
      <c r="P29" s="118"/>
      <c r="Q29" s="11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9" zoomScale="80" zoomScaleNormal="60" zoomScaleSheetLayoutView="80" workbookViewId="0">
      <selection activeCell="O28" sqref="O28"/>
    </sheetView>
  </sheetViews>
  <sheetFormatPr defaultColWidth="10.7109375" defaultRowHeight="15.75" x14ac:dyDescent="0.25"/>
  <cols>
    <col min="1" max="1" width="9.5703125" style="56" customWidth="1"/>
    <col min="2" max="3" width="17.85546875" style="56" customWidth="1"/>
    <col min="4" max="4" width="16.140625" style="56" customWidth="1"/>
    <col min="5" max="6" width="24.7109375" style="56" customWidth="1"/>
    <col min="7" max="8" width="16.28515625" style="56" customWidth="1"/>
    <col min="9" max="10" width="14.28515625" style="56" customWidth="1"/>
    <col min="11" max="11" width="17.42578125" style="56" customWidth="1"/>
    <col min="12" max="13" width="13" style="56" customWidth="1"/>
    <col min="14"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33" t="str">
        <f>'1. паспорт местоположение'!A5:C5</f>
        <v>Год раскрытия информации: 2016 год</v>
      </c>
      <c r="B6" s="333"/>
      <c r="C6" s="333"/>
      <c r="D6" s="333"/>
      <c r="E6" s="333"/>
      <c r="F6" s="333"/>
      <c r="G6" s="333"/>
      <c r="H6" s="333"/>
      <c r="I6" s="333"/>
      <c r="J6" s="333"/>
      <c r="K6" s="333"/>
      <c r="L6" s="333"/>
      <c r="M6" s="333"/>
      <c r="N6" s="333"/>
      <c r="O6" s="333"/>
      <c r="P6" s="333"/>
      <c r="Q6" s="333"/>
      <c r="R6" s="333"/>
      <c r="S6" s="333"/>
      <c r="T6" s="333"/>
    </row>
    <row r="7" spans="1:20" s="12" customFormat="1" x14ac:dyDescent="0.2">
      <c r="A7" s="17"/>
      <c r="H7" s="16"/>
    </row>
    <row r="8" spans="1:20" s="12" customFormat="1" ht="18.75" x14ac:dyDescent="0.2">
      <c r="A8" s="331" t="s">
        <v>10</v>
      </c>
      <c r="B8" s="331"/>
      <c r="C8" s="331"/>
      <c r="D8" s="331"/>
      <c r="E8" s="331"/>
      <c r="F8" s="331"/>
      <c r="G8" s="331"/>
      <c r="H8" s="331"/>
      <c r="I8" s="331"/>
      <c r="J8" s="331"/>
      <c r="K8" s="331"/>
      <c r="L8" s="331"/>
      <c r="M8" s="331"/>
      <c r="N8" s="331"/>
      <c r="O8" s="331"/>
      <c r="P8" s="331"/>
      <c r="Q8" s="331"/>
      <c r="R8" s="331"/>
      <c r="S8" s="331"/>
      <c r="T8" s="331"/>
    </row>
    <row r="9" spans="1:20" s="12"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12" customFormat="1" ht="18.75" customHeight="1" x14ac:dyDescent="0.2">
      <c r="A10" s="334" t="str">
        <f>'1. паспорт местоположение'!A9:C9</f>
        <v xml:space="preserve">                         АО "Янтарьэнерго"                         </v>
      </c>
      <c r="B10" s="334"/>
      <c r="C10" s="334"/>
      <c r="D10" s="334"/>
      <c r="E10" s="334"/>
      <c r="F10" s="334"/>
      <c r="G10" s="334"/>
      <c r="H10" s="334"/>
      <c r="I10" s="334"/>
      <c r="J10" s="334"/>
      <c r="K10" s="334"/>
      <c r="L10" s="334"/>
      <c r="M10" s="334"/>
      <c r="N10" s="334"/>
      <c r="O10" s="334"/>
      <c r="P10" s="334"/>
      <c r="Q10" s="334"/>
      <c r="R10" s="334"/>
      <c r="S10" s="334"/>
      <c r="T10" s="334"/>
    </row>
    <row r="11" spans="1:20" s="12" customFormat="1" ht="18.75" customHeight="1" x14ac:dyDescent="0.2">
      <c r="A11" s="328" t="s">
        <v>9</v>
      </c>
      <c r="B11" s="328"/>
      <c r="C11" s="328"/>
      <c r="D11" s="328"/>
      <c r="E11" s="328"/>
      <c r="F11" s="328"/>
      <c r="G11" s="328"/>
      <c r="H11" s="328"/>
      <c r="I11" s="328"/>
      <c r="J11" s="328"/>
      <c r="K11" s="328"/>
      <c r="L11" s="328"/>
      <c r="M11" s="328"/>
      <c r="N11" s="328"/>
      <c r="O11" s="328"/>
      <c r="P11" s="328"/>
      <c r="Q11" s="328"/>
      <c r="R11" s="328"/>
      <c r="S11" s="328"/>
      <c r="T11" s="328"/>
    </row>
    <row r="12" spans="1:20" s="12"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12" customFormat="1" ht="18.75" customHeight="1" x14ac:dyDescent="0.2">
      <c r="A13" s="334" t="str">
        <f>'1. паспорт местоположение'!A12:C12</f>
        <v>G_16-0301</v>
      </c>
      <c r="B13" s="334"/>
      <c r="C13" s="334"/>
      <c r="D13" s="334"/>
      <c r="E13" s="334"/>
      <c r="F13" s="334"/>
      <c r="G13" s="334"/>
      <c r="H13" s="334"/>
      <c r="I13" s="334"/>
      <c r="J13" s="334"/>
      <c r="K13" s="334"/>
      <c r="L13" s="334"/>
      <c r="M13" s="334"/>
      <c r="N13" s="334"/>
      <c r="O13" s="334"/>
      <c r="P13" s="334"/>
      <c r="Q13" s="334"/>
      <c r="R13" s="334"/>
      <c r="S13" s="334"/>
      <c r="T13" s="334"/>
    </row>
    <row r="14" spans="1:20" s="12" customFormat="1" ht="18.75" customHeight="1" x14ac:dyDescent="0.2">
      <c r="A14" s="328" t="s">
        <v>8</v>
      </c>
      <c r="B14" s="328"/>
      <c r="C14" s="328"/>
      <c r="D14" s="328"/>
      <c r="E14" s="328"/>
      <c r="F14" s="328"/>
      <c r="G14" s="328"/>
      <c r="H14" s="328"/>
      <c r="I14" s="328"/>
      <c r="J14" s="328"/>
      <c r="K14" s="328"/>
      <c r="L14" s="328"/>
      <c r="M14" s="328"/>
      <c r="N14" s="328"/>
      <c r="O14" s="328"/>
      <c r="P14" s="328"/>
      <c r="Q14" s="328"/>
      <c r="R14" s="328"/>
      <c r="S14" s="328"/>
      <c r="T14" s="328"/>
    </row>
    <row r="15" spans="1:20" s="9"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3" customFormat="1" x14ac:dyDescent="0.2">
      <c r="A16" s="339" t="str">
        <f>'1. паспорт местоположение'!A15:C15</f>
        <v>Строительство ПС 110 кВ Романово с заходами</v>
      </c>
      <c r="B16" s="339"/>
      <c r="C16" s="339"/>
      <c r="D16" s="339"/>
      <c r="E16" s="339"/>
      <c r="F16" s="339"/>
      <c r="G16" s="339"/>
      <c r="H16" s="339"/>
      <c r="I16" s="339"/>
      <c r="J16" s="339"/>
      <c r="K16" s="339"/>
      <c r="L16" s="339"/>
      <c r="M16" s="339"/>
      <c r="N16" s="339"/>
      <c r="O16" s="339"/>
      <c r="P16" s="339"/>
      <c r="Q16" s="339"/>
      <c r="R16" s="339"/>
      <c r="S16" s="339"/>
      <c r="T16" s="339"/>
    </row>
    <row r="17" spans="1:113" s="3" customFormat="1" ht="15" customHeight="1" x14ac:dyDescent="0.2">
      <c r="A17" s="328" t="s">
        <v>7</v>
      </c>
      <c r="B17" s="328"/>
      <c r="C17" s="328"/>
      <c r="D17" s="328"/>
      <c r="E17" s="328"/>
      <c r="F17" s="328"/>
      <c r="G17" s="328"/>
      <c r="H17" s="328"/>
      <c r="I17" s="328"/>
      <c r="J17" s="328"/>
      <c r="K17" s="328"/>
      <c r="L17" s="328"/>
      <c r="M17" s="328"/>
      <c r="N17" s="328"/>
      <c r="O17" s="328"/>
      <c r="P17" s="328"/>
      <c r="Q17" s="328"/>
      <c r="R17" s="328"/>
      <c r="S17" s="328"/>
      <c r="T17" s="328"/>
    </row>
    <row r="18" spans="1:113"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3" customFormat="1" ht="15" customHeight="1" x14ac:dyDescent="0.2">
      <c r="A19" s="330" t="s">
        <v>396</v>
      </c>
      <c r="B19" s="330"/>
      <c r="C19" s="330"/>
      <c r="D19" s="330"/>
      <c r="E19" s="330"/>
      <c r="F19" s="330"/>
      <c r="G19" s="330"/>
      <c r="H19" s="330"/>
      <c r="I19" s="330"/>
      <c r="J19" s="330"/>
      <c r="K19" s="330"/>
      <c r="L19" s="330"/>
      <c r="M19" s="330"/>
      <c r="N19" s="330"/>
      <c r="O19" s="330"/>
      <c r="P19" s="330"/>
      <c r="Q19" s="330"/>
      <c r="R19" s="330"/>
      <c r="S19" s="330"/>
      <c r="T19" s="330"/>
    </row>
    <row r="20" spans="1:113" s="64"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53" t="s">
        <v>6</v>
      </c>
      <c r="B21" s="343" t="s">
        <v>218</v>
      </c>
      <c r="C21" s="344"/>
      <c r="D21" s="347" t="s">
        <v>130</v>
      </c>
      <c r="E21" s="343" t="s">
        <v>424</v>
      </c>
      <c r="F21" s="344"/>
      <c r="G21" s="343" t="s">
        <v>238</v>
      </c>
      <c r="H21" s="344"/>
      <c r="I21" s="343" t="s">
        <v>129</v>
      </c>
      <c r="J21" s="344"/>
      <c r="K21" s="347" t="s">
        <v>128</v>
      </c>
      <c r="L21" s="343" t="s">
        <v>127</v>
      </c>
      <c r="M21" s="344"/>
      <c r="N21" s="343" t="s">
        <v>421</v>
      </c>
      <c r="O21" s="344"/>
      <c r="P21" s="347" t="s">
        <v>126</v>
      </c>
      <c r="Q21" s="356" t="s">
        <v>125</v>
      </c>
      <c r="R21" s="357"/>
      <c r="S21" s="356" t="s">
        <v>124</v>
      </c>
      <c r="T21" s="358"/>
    </row>
    <row r="22" spans="1:113" ht="204.75" customHeight="1" x14ac:dyDescent="0.25">
      <c r="A22" s="354"/>
      <c r="B22" s="345"/>
      <c r="C22" s="346"/>
      <c r="D22" s="349"/>
      <c r="E22" s="345"/>
      <c r="F22" s="346"/>
      <c r="G22" s="345"/>
      <c r="H22" s="346"/>
      <c r="I22" s="345"/>
      <c r="J22" s="346"/>
      <c r="K22" s="348"/>
      <c r="L22" s="345"/>
      <c r="M22" s="346"/>
      <c r="N22" s="345"/>
      <c r="O22" s="346"/>
      <c r="P22" s="348"/>
      <c r="Q22" s="109" t="s">
        <v>123</v>
      </c>
      <c r="R22" s="109" t="s">
        <v>395</v>
      </c>
      <c r="S22" s="109" t="s">
        <v>122</v>
      </c>
      <c r="T22" s="109" t="s">
        <v>121</v>
      </c>
    </row>
    <row r="23" spans="1:113" ht="51.75" customHeight="1" x14ac:dyDescent="0.25">
      <c r="A23" s="355"/>
      <c r="B23" s="161" t="s">
        <v>119</v>
      </c>
      <c r="C23" s="161" t="s">
        <v>120</v>
      </c>
      <c r="D23" s="348"/>
      <c r="E23" s="161" t="s">
        <v>119</v>
      </c>
      <c r="F23" s="161" t="s">
        <v>120</v>
      </c>
      <c r="G23" s="161" t="s">
        <v>119</v>
      </c>
      <c r="H23" s="161" t="s">
        <v>120</v>
      </c>
      <c r="I23" s="161" t="s">
        <v>119</v>
      </c>
      <c r="J23" s="161" t="s">
        <v>120</v>
      </c>
      <c r="K23" s="161" t="s">
        <v>119</v>
      </c>
      <c r="L23" s="161" t="s">
        <v>119</v>
      </c>
      <c r="M23" s="161" t="s">
        <v>120</v>
      </c>
      <c r="N23" s="161" t="s">
        <v>119</v>
      </c>
      <c r="O23" s="161" t="s">
        <v>120</v>
      </c>
      <c r="P23" s="162" t="s">
        <v>119</v>
      </c>
      <c r="Q23" s="109" t="s">
        <v>119</v>
      </c>
      <c r="R23" s="109" t="s">
        <v>119</v>
      </c>
      <c r="S23" s="109" t="s">
        <v>119</v>
      </c>
      <c r="T23" s="109" t="s">
        <v>119</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47.25" x14ac:dyDescent="0.25">
      <c r="A25" s="178">
        <v>1</v>
      </c>
      <c r="B25" s="350" t="s">
        <v>300</v>
      </c>
      <c r="C25" s="350" t="s">
        <v>500</v>
      </c>
      <c r="D25" s="178" t="s">
        <v>117</v>
      </c>
      <c r="E25" s="178" t="s">
        <v>300</v>
      </c>
      <c r="F25" s="178" t="s">
        <v>501</v>
      </c>
      <c r="G25" s="178" t="s">
        <v>300</v>
      </c>
      <c r="H25" s="178" t="s">
        <v>483</v>
      </c>
      <c r="I25" s="179" t="s">
        <v>300</v>
      </c>
      <c r="J25" s="179" t="s">
        <v>489</v>
      </c>
      <c r="K25" s="179" t="s">
        <v>300</v>
      </c>
      <c r="L25" s="179" t="s">
        <v>300</v>
      </c>
      <c r="M25" s="179" t="s">
        <v>502</v>
      </c>
      <c r="N25" s="178"/>
      <c r="O25" s="178">
        <v>20</v>
      </c>
      <c r="P25" s="179" t="s">
        <v>300</v>
      </c>
      <c r="Q25" s="319" t="s">
        <v>300</v>
      </c>
      <c r="R25" s="319" t="s">
        <v>300</v>
      </c>
      <c r="S25" s="179" t="s">
        <v>300</v>
      </c>
      <c r="T25" s="178" t="s">
        <v>300</v>
      </c>
    </row>
    <row r="26" spans="1:113" ht="47.25" x14ac:dyDescent="0.25">
      <c r="A26" s="178">
        <v>2</v>
      </c>
      <c r="B26" s="351"/>
      <c r="C26" s="351"/>
      <c r="D26" s="263" t="s">
        <v>394</v>
      </c>
      <c r="E26" s="263" t="s">
        <v>300</v>
      </c>
      <c r="F26" s="263" t="s">
        <v>503</v>
      </c>
      <c r="G26" s="318" t="s">
        <v>300</v>
      </c>
      <c r="H26" s="263" t="s">
        <v>504</v>
      </c>
      <c r="I26" s="319" t="s">
        <v>300</v>
      </c>
      <c r="J26" s="263">
        <v>2019</v>
      </c>
      <c r="K26" s="319" t="s">
        <v>300</v>
      </c>
      <c r="L26" s="319" t="s">
        <v>300</v>
      </c>
      <c r="M26" s="179">
        <v>110</v>
      </c>
      <c r="N26" s="319" t="s">
        <v>300</v>
      </c>
      <c r="O26" s="319" t="s">
        <v>300</v>
      </c>
      <c r="P26" s="319" t="s">
        <v>300</v>
      </c>
      <c r="Q26" s="320" t="s">
        <v>300</v>
      </c>
      <c r="R26" s="320" t="s">
        <v>300</v>
      </c>
      <c r="S26" s="264" t="s">
        <v>300</v>
      </c>
      <c r="T26" s="264" t="s">
        <v>300</v>
      </c>
    </row>
    <row r="27" spans="1:113" ht="47.25" x14ac:dyDescent="0.25">
      <c r="A27" s="178">
        <v>3</v>
      </c>
      <c r="B27" s="351"/>
      <c r="C27" s="351"/>
      <c r="D27" s="263" t="s">
        <v>394</v>
      </c>
      <c r="E27" s="263" t="s">
        <v>300</v>
      </c>
      <c r="F27" s="263" t="s">
        <v>505</v>
      </c>
      <c r="G27" s="318" t="s">
        <v>300</v>
      </c>
      <c r="H27" s="263" t="s">
        <v>506</v>
      </c>
      <c r="I27" s="319" t="s">
        <v>300</v>
      </c>
      <c r="J27" s="263">
        <v>2019</v>
      </c>
      <c r="K27" s="319" t="s">
        <v>300</v>
      </c>
      <c r="L27" s="319" t="s">
        <v>300</v>
      </c>
      <c r="M27" s="321">
        <v>10</v>
      </c>
      <c r="N27" s="319" t="s">
        <v>300</v>
      </c>
      <c r="O27" s="319" t="s">
        <v>300</v>
      </c>
      <c r="P27" s="319" t="s">
        <v>300</v>
      </c>
      <c r="Q27" s="320" t="s">
        <v>300</v>
      </c>
      <c r="R27" s="320" t="s">
        <v>300</v>
      </c>
      <c r="S27" s="264" t="s">
        <v>300</v>
      </c>
      <c r="T27" s="264" t="s">
        <v>300</v>
      </c>
    </row>
    <row r="28" spans="1:113" ht="47.25" x14ac:dyDescent="0.25">
      <c r="A28" s="318">
        <v>4</v>
      </c>
      <c r="B28" s="352"/>
      <c r="C28" s="352"/>
      <c r="D28" s="263" t="s">
        <v>115</v>
      </c>
      <c r="E28" s="263" t="s">
        <v>300</v>
      </c>
      <c r="F28" s="263" t="s">
        <v>507</v>
      </c>
      <c r="G28" s="318" t="s">
        <v>300</v>
      </c>
      <c r="H28" s="263" t="s">
        <v>508</v>
      </c>
      <c r="I28" s="179" t="s">
        <v>300</v>
      </c>
      <c r="J28" s="263">
        <v>2019</v>
      </c>
      <c r="K28" s="179" t="s">
        <v>300</v>
      </c>
      <c r="L28" s="179" t="s">
        <v>300</v>
      </c>
      <c r="M28" s="321">
        <v>10</v>
      </c>
      <c r="N28" s="319" t="s">
        <v>300</v>
      </c>
      <c r="O28" s="321">
        <v>0.2</v>
      </c>
      <c r="P28" s="319"/>
      <c r="Q28" s="320"/>
      <c r="R28" s="320"/>
      <c r="S28" s="264"/>
      <c r="T28" s="264"/>
    </row>
    <row r="29" spans="1:113" s="62" customFormat="1" ht="12.75" x14ac:dyDescent="0.2">
      <c r="B29" s="63"/>
      <c r="C29" s="63"/>
      <c r="K29" s="63"/>
    </row>
    <row r="30" spans="1:113" s="62" customFormat="1" x14ac:dyDescent="0.25">
      <c r="B30" s="60" t="s">
        <v>118</v>
      </c>
      <c r="C30" s="60"/>
      <c r="D30" s="60"/>
      <c r="E30" s="60"/>
      <c r="F30" s="60"/>
      <c r="G30" s="60"/>
      <c r="H30" s="60"/>
      <c r="I30" s="60"/>
      <c r="J30" s="60"/>
      <c r="K30" s="60"/>
      <c r="L30" s="60"/>
      <c r="M30" s="60"/>
      <c r="N30" s="60"/>
      <c r="O30" s="60"/>
      <c r="P30" s="60"/>
      <c r="Q30" s="60"/>
      <c r="R30" s="60"/>
    </row>
    <row r="31" spans="1:113" x14ac:dyDescent="0.25">
      <c r="B31" s="342" t="s">
        <v>430</v>
      </c>
      <c r="C31" s="342"/>
      <c r="D31" s="342"/>
      <c r="E31" s="342"/>
      <c r="F31" s="342"/>
      <c r="G31" s="342"/>
      <c r="H31" s="342"/>
      <c r="I31" s="342"/>
      <c r="J31" s="342"/>
      <c r="K31" s="342"/>
      <c r="L31" s="342"/>
      <c r="M31" s="342"/>
      <c r="N31" s="342"/>
      <c r="O31" s="342"/>
      <c r="P31" s="342"/>
      <c r="Q31" s="342"/>
      <c r="R31" s="342"/>
    </row>
    <row r="32" spans="1:113" x14ac:dyDescent="0.25">
      <c r="B32" s="60"/>
      <c r="C32" s="60"/>
      <c r="D32" s="60"/>
      <c r="E32" s="60"/>
      <c r="F32" s="60"/>
      <c r="G32" s="60"/>
      <c r="H32" s="60"/>
      <c r="I32" s="60"/>
      <c r="J32" s="60"/>
      <c r="K32" s="60"/>
      <c r="L32" s="60"/>
      <c r="M32" s="60"/>
      <c r="N32" s="60"/>
      <c r="O32" s="60"/>
      <c r="P32" s="60"/>
      <c r="Q32" s="60"/>
      <c r="R32" s="60"/>
      <c r="S32" s="60"/>
      <c r="T32" s="60"/>
      <c r="U32" s="60"/>
      <c r="V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x14ac:dyDescent="0.25">
      <c r="B33" s="59" t="s">
        <v>394</v>
      </c>
      <c r="C33" s="59"/>
      <c r="D33" s="59"/>
      <c r="E33" s="59"/>
      <c r="F33" s="57"/>
      <c r="G33" s="57"/>
      <c r="H33" s="59"/>
      <c r="I33" s="59"/>
      <c r="J33" s="59"/>
      <c r="K33" s="59"/>
      <c r="L33" s="59"/>
      <c r="M33" s="59"/>
      <c r="N33" s="59"/>
      <c r="O33" s="59"/>
      <c r="P33" s="59"/>
      <c r="Q33" s="59"/>
      <c r="R33" s="59"/>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59" t="s">
        <v>117</v>
      </c>
      <c r="C34" s="59"/>
      <c r="D34" s="59"/>
      <c r="E34" s="59"/>
      <c r="F34" s="57"/>
      <c r="G34" s="57"/>
      <c r="H34" s="59"/>
      <c r="I34" s="59"/>
      <c r="J34" s="59"/>
      <c r="K34" s="59"/>
      <c r="L34" s="59"/>
      <c r="M34" s="59"/>
      <c r="N34" s="59"/>
      <c r="O34" s="59"/>
      <c r="P34" s="59"/>
      <c r="Q34" s="59"/>
      <c r="R34" s="59"/>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row>
    <row r="35" spans="2:113" s="57" customFormat="1" x14ac:dyDescent="0.25">
      <c r="B35" s="59" t="s">
        <v>116</v>
      </c>
      <c r="C35" s="59"/>
      <c r="D35" s="59"/>
      <c r="E35" s="59"/>
      <c r="H35" s="59"/>
      <c r="I35" s="59"/>
      <c r="J35" s="59"/>
      <c r="K35" s="59"/>
      <c r="L35" s="59"/>
      <c r="M35" s="59"/>
      <c r="N35" s="59"/>
      <c r="O35" s="59"/>
      <c r="P35" s="59"/>
      <c r="Q35" s="59"/>
      <c r="R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110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109</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B25:B28"/>
    <mergeCell ref="C25:C2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80" zoomScaleSheetLayoutView="80" workbookViewId="0">
      <selection activeCell="W25" sqref="W25"/>
    </sheetView>
  </sheetViews>
  <sheetFormatPr defaultColWidth="10.7109375" defaultRowHeight="15.75" x14ac:dyDescent="0.25"/>
  <cols>
    <col min="1" max="3" width="10.7109375" style="56"/>
    <col min="4" max="4" width="11.5703125" style="56" customWidth="1"/>
    <col min="5" max="5" width="39.2851562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5" width="12.5703125" style="56" customWidth="1"/>
    <col min="16" max="16" width="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31" t="s">
        <v>10</v>
      </c>
      <c r="F7" s="331"/>
      <c r="G7" s="331"/>
      <c r="H7" s="331"/>
      <c r="I7" s="331"/>
      <c r="J7" s="331"/>
      <c r="K7" s="331"/>
      <c r="L7" s="331"/>
      <c r="M7" s="331"/>
      <c r="N7" s="331"/>
      <c r="O7" s="331"/>
      <c r="P7" s="331"/>
      <c r="Q7" s="331"/>
      <c r="R7" s="331"/>
      <c r="S7" s="331"/>
      <c r="T7" s="331"/>
      <c r="U7" s="331"/>
      <c r="V7" s="331"/>
      <c r="W7" s="331"/>
      <c r="X7" s="331"/>
      <c r="Y7" s="33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4" t="str">
        <f>'1. паспорт местоположение'!A9</f>
        <v xml:space="preserve">                         АО "Янтарьэнерго"                         </v>
      </c>
      <c r="F9" s="334"/>
      <c r="G9" s="334"/>
      <c r="H9" s="334"/>
      <c r="I9" s="334"/>
      <c r="J9" s="334"/>
      <c r="K9" s="334"/>
      <c r="L9" s="334"/>
      <c r="M9" s="334"/>
      <c r="N9" s="334"/>
      <c r="O9" s="334"/>
      <c r="P9" s="334"/>
      <c r="Q9" s="334"/>
      <c r="R9" s="334"/>
      <c r="S9" s="334"/>
      <c r="T9" s="334"/>
      <c r="U9" s="334"/>
      <c r="V9" s="334"/>
      <c r="W9" s="334"/>
      <c r="X9" s="334"/>
      <c r="Y9" s="334"/>
    </row>
    <row r="10" spans="1:27" s="12" customFormat="1" ht="18.75" customHeight="1" x14ac:dyDescent="0.2">
      <c r="E10" s="328" t="s">
        <v>9</v>
      </c>
      <c r="F10" s="328"/>
      <c r="G10" s="328"/>
      <c r="H10" s="328"/>
      <c r="I10" s="328"/>
      <c r="J10" s="328"/>
      <c r="K10" s="328"/>
      <c r="L10" s="328"/>
      <c r="M10" s="328"/>
      <c r="N10" s="328"/>
      <c r="O10" s="328"/>
      <c r="P10" s="328"/>
      <c r="Q10" s="328"/>
      <c r="R10" s="328"/>
      <c r="S10" s="328"/>
      <c r="T10" s="328"/>
      <c r="U10" s="328"/>
      <c r="V10" s="328"/>
      <c r="W10" s="328"/>
      <c r="X10" s="328"/>
      <c r="Y10" s="32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4" t="str">
        <f>'1. паспорт местоположение'!A12</f>
        <v>G_16-0301</v>
      </c>
      <c r="F12" s="334"/>
      <c r="G12" s="334"/>
      <c r="H12" s="334"/>
      <c r="I12" s="334"/>
      <c r="J12" s="334"/>
      <c r="K12" s="334"/>
      <c r="L12" s="334"/>
      <c r="M12" s="334"/>
      <c r="N12" s="334"/>
      <c r="O12" s="334"/>
      <c r="P12" s="334"/>
      <c r="Q12" s="334"/>
      <c r="R12" s="334"/>
      <c r="S12" s="334"/>
      <c r="T12" s="334"/>
      <c r="U12" s="334"/>
      <c r="V12" s="334"/>
      <c r="W12" s="334"/>
      <c r="X12" s="334"/>
      <c r="Y12" s="334"/>
    </row>
    <row r="13" spans="1:27" s="12" customFormat="1" ht="18.75" customHeight="1" x14ac:dyDescent="0.2">
      <c r="E13" s="328" t="s">
        <v>8</v>
      </c>
      <c r="F13" s="328"/>
      <c r="G13" s="328"/>
      <c r="H13" s="328"/>
      <c r="I13" s="328"/>
      <c r="J13" s="328"/>
      <c r="K13" s="328"/>
      <c r="L13" s="328"/>
      <c r="M13" s="328"/>
      <c r="N13" s="328"/>
      <c r="O13" s="328"/>
      <c r="P13" s="328"/>
      <c r="Q13" s="328"/>
      <c r="R13" s="328"/>
      <c r="S13" s="328"/>
      <c r="T13" s="328"/>
      <c r="U13" s="328"/>
      <c r="V13" s="328"/>
      <c r="W13" s="328"/>
      <c r="X13" s="328"/>
      <c r="Y13" s="32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39" t="str">
        <f>'1. паспорт местоположение'!A15</f>
        <v>Строительство ПС 110 кВ Романово с заходами</v>
      </c>
      <c r="F15" s="339"/>
      <c r="G15" s="339"/>
      <c r="H15" s="339"/>
      <c r="I15" s="339"/>
      <c r="J15" s="339"/>
      <c r="K15" s="339"/>
      <c r="L15" s="339"/>
      <c r="M15" s="339"/>
      <c r="N15" s="339"/>
      <c r="O15" s="339"/>
      <c r="P15" s="339"/>
      <c r="Q15" s="339"/>
      <c r="R15" s="339"/>
      <c r="S15" s="339"/>
      <c r="T15" s="339"/>
      <c r="U15" s="339"/>
      <c r="V15" s="339"/>
      <c r="W15" s="339"/>
      <c r="X15" s="339"/>
      <c r="Y15" s="339"/>
    </row>
    <row r="16" spans="1:27" s="3" customFormat="1" ht="15" customHeight="1" x14ac:dyDescent="0.2">
      <c r="E16" s="328" t="s">
        <v>7</v>
      </c>
      <c r="F16" s="328"/>
      <c r="G16" s="328"/>
      <c r="H16" s="328"/>
      <c r="I16" s="328"/>
      <c r="J16" s="328"/>
      <c r="K16" s="328"/>
      <c r="L16" s="328"/>
      <c r="M16" s="328"/>
      <c r="N16" s="328"/>
      <c r="O16" s="328"/>
      <c r="P16" s="328"/>
      <c r="Q16" s="328"/>
      <c r="R16" s="328"/>
      <c r="S16" s="328"/>
      <c r="T16" s="328"/>
      <c r="U16" s="328"/>
      <c r="V16" s="328"/>
      <c r="W16" s="328"/>
      <c r="X16" s="328"/>
      <c r="Y16" s="3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398</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64" customFormat="1" ht="21" customHeight="1" x14ac:dyDescent="0.25"/>
    <row r="21" spans="1:27" ht="15.75" customHeight="1" x14ac:dyDescent="0.25">
      <c r="A21" s="360" t="s">
        <v>6</v>
      </c>
      <c r="B21" s="363" t="s">
        <v>405</v>
      </c>
      <c r="C21" s="364"/>
      <c r="D21" s="363" t="s">
        <v>407</v>
      </c>
      <c r="E21" s="364"/>
      <c r="F21" s="356" t="s">
        <v>102</v>
      </c>
      <c r="G21" s="358"/>
      <c r="H21" s="358"/>
      <c r="I21" s="357"/>
      <c r="J21" s="360" t="s">
        <v>408</v>
      </c>
      <c r="K21" s="363" t="s">
        <v>409</v>
      </c>
      <c r="L21" s="364"/>
      <c r="M21" s="363" t="s">
        <v>410</v>
      </c>
      <c r="N21" s="364"/>
      <c r="O21" s="363" t="s">
        <v>397</v>
      </c>
      <c r="P21" s="364"/>
      <c r="Q21" s="363" t="s">
        <v>135</v>
      </c>
      <c r="R21" s="364"/>
      <c r="S21" s="360" t="s">
        <v>134</v>
      </c>
      <c r="T21" s="360" t="s">
        <v>411</v>
      </c>
      <c r="U21" s="360" t="s">
        <v>406</v>
      </c>
      <c r="V21" s="363" t="s">
        <v>133</v>
      </c>
      <c r="W21" s="364"/>
      <c r="X21" s="356" t="s">
        <v>125</v>
      </c>
      <c r="Y21" s="358"/>
      <c r="Z21" s="356" t="s">
        <v>124</v>
      </c>
      <c r="AA21" s="358"/>
    </row>
    <row r="22" spans="1:27" ht="216" customHeight="1" x14ac:dyDescent="0.25">
      <c r="A22" s="361"/>
      <c r="B22" s="365"/>
      <c r="C22" s="366"/>
      <c r="D22" s="365"/>
      <c r="E22" s="366"/>
      <c r="F22" s="356" t="s">
        <v>132</v>
      </c>
      <c r="G22" s="357"/>
      <c r="H22" s="356" t="s">
        <v>131</v>
      </c>
      <c r="I22" s="357"/>
      <c r="J22" s="362"/>
      <c r="K22" s="365"/>
      <c r="L22" s="366"/>
      <c r="M22" s="365"/>
      <c r="N22" s="366"/>
      <c r="O22" s="365"/>
      <c r="P22" s="366"/>
      <c r="Q22" s="365"/>
      <c r="R22" s="366"/>
      <c r="S22" s="362"/>
      <c r="T22" s="362"/>
      <c r="U22" s="362"/>
      <c r="V22" s="365"/>
      <c r="W22" s="366"/>
      <c r="X22" s="109" t="s">
        <v>123</v>
      </c>
      <c r="Y22" s="109" t="s">
        <v>395</v>
      </c>
      <c r="Z22" s="109" t="s">
        <v>122</v>
      </c>
      <c r="AA22" s="109" t="s">
        <v>121</v>
      </c>
    </row>
    <row r="23" spans="1:27" ht="60" customHeight="1" x14ac:dyDescent="0.25">
      <c r="A23" s="362"/>
      <c r="B23" s="159" t="s">
        <v>119</v>
      </c>
      <c r="C23" s="159" t="s">
        <v>120</v>
      </c>
      <c r="D23" s="110" t="s">
        <v>119</v>
      </c>
      <c r="E23" s="110" t="s">
        <v>120</v>
      </c>
      <c r="F23" s="110" t="s">
        <v>119</v>
      </c>
      <c r="G23" s="110" t="s">
        <v>120</v>
      </c>
      <c r="H23" s="110" t="s">
        <v>119</v>
      </c>
      <c r="I23" s="110" t="s">
        <v>120</v>
      </c>
      <c r="J23" s="110" t="s">
        <v>119</v>
      </c>
      <c r="K23" s="110" t="s">
        <v>119</v>
      </c>
      <c r="L23" s="110" t="s">
        <v>120</v>
      </c>
      <c r="M23" s="110" t="s">
        <v>119</v>
      </c>
      <c r="N23" s="110" t="s">
        <v>120</v>
      </c>
      <c r="O23" s="110" t="s">
        <v>119</v>
      </c>
      <c r="P23" s="110" t="s">
        <v>120</v>
      </c>
      <c r="Q23" s="110" t="s">
        <v>119</v>
      </c>
      <c r="R23" s="110" t="s">
        <v>120</v>
      </c>
      <c r="S23" s="110" t="s">
        <v>119</v>
      </c>
      <c r="T23" s="110" t="s">
        <v>119</v>
      </c>
      <c r="U23" s="110" t="s">
        <v>119</v>
      </c>
      <c r="V23" s="110" t="s">
        <v>119</v>
      </c>
      <c r="W23" s="110" t="s">
        <v>120</v>
      </c>
      <c r="X23" s="110" t="s">
        <v>119</v>
      </c>
      <c r="Y23" s="110" t="s">
        <v>119</v>
      </c>
      <c r="Z23" s="109" t="s">
        <v>119</v>
      </c>
      <c r="AA23" s="109" t="s">
        <v>119</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7" customFormat="1" ht="110.25" x14ac:dyDescent="0.25">
      <c r="A25" s="320">
        <v>1</v>
      </c>
      <c r="B25" s="311" t="s">
        <v>510</v>
      </c>
      <c r="C25" s="311" t="s">
        <v>510</v>
      </c>
      <c r="D25" s="312" t="s">
        <v>300</v>
      </c>
      <c r="E25" s="311" t="s">
        <v>509</v>
      </c>
      <c r="F25" s="311" t="s">
        <v>300</v>
      </c>
      <c r="G25" s="320">
        <v>110</v>
      </c>
      <c r="H25" s="320" t="s">
        <v>300</v>
      </c>
      <c r="I25" s="320">
        <v>110</v>
      </c>
      <c r="J25" s="310" t="s">
        <v>300</v>
      </c>
      <c r="K25" s="310" t="s">
        <v>300</v>
      </c>
      <c r="L25" s="313" t="s">
        <v>63</v>
      </c>
      <c r="M25" s="313" t="s">
        <v>300</v>
      </c>
      <c r="N25" s="321">
        <v>150</v>
      </c>
      <c r="O25" s="309" t="s">
        <v>300</v>
      </c>
      <c r="P25" s="309" t="s">
        <v>511</v>
      </c>
      <c r="Q25" s="309" t="s">
        <v>300</v>
      </c>
      <c r="R25" s="320">
        <v>3.2</v>
      </c>
      <c r="S25" s="310" t="s">
        <v>300</v>
      </c>
      <c r="T25" s="310" t="s">
        <v>300</v>
      </c>
      <c r="U25" s="310" t="s">
        <v>300</v>
      </c>
      <c r="V25" s="310" t="s">
        <v>300</v>
      </c>
      <c r="W25" s="318" t="s">
        <v>512</v>
      </c>
      <c r="X25" s="312"/>
      <c r="Y25" s="312"/>
      <c r="Z25" s="312"/>
      <c r="AA25" s="312"/>
    </row>
    <row r="26" spans="1:27" ht="11.45" customHeight="1" x14ac:dyDescent="0.25">
      <c r="X26" s="111"/>
      <c r="Y26" s="112"/>
      <c r="Z26" s="57"/>
      <c r="AA26" s="57"/>
    </row>
    <row r="27" spans="1:27" s="62" customFormat="1" ht="12.75" x14ac:dyDescent="0.2">
      <c r="A27" s="63"/>
      <c r="B27" s="63"/>
      <c r="C27" s="63"/>
      <c r="E27" s="63"/>
      <c r="X27" s="113"/>
      <c r="Y27" s="113"/>
      <c r="Z27" s="113"/>
      <c r="AA27" s="113"/>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7"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33" t="str">
        <f>'1. паспорт местоположение'!A5:C5</f>
        <v>Год раскрытия информации: 2016 год</v>
      </c>
      <c r="B5" s="333"/>
      <c r="C5" s="333"/>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31" t="s">
        <v>10</v>
      </c>
      <c r="B7" s="331"/>
      <c r="C7" s="331"/>
      <c r="D7" s="13"/>
      <c r="E7" s="13"/>
      <c r="F7" s="13"/>
      <c r="G7" s="13"/>
      <c r="H7" s="13"/>
      <c r="I7" s="13"/>
      <c r="J7" s="13"/>
      <c r="K7" s="13"/>
      <c r="L7" s="13"/>
      <c r="M7" s="13"/>
      <c r="N7" s="13"/>
      <c r="O7" s="13"/>
      <c r="P7" s="13"/>
      <c r="Q7" s="13"/>
      <c r="R7" s="13"/>
      <c r="S7" s="13"/>
      <c r="T7" s="13"/>
      <c r="U7" s="13"/>
    </row>
    <row r="8" spans="1:29" s="12" customFormat="1" ht="18.75" x14ac:dyDescent="0.2">
      <c r="A8" s="331"/>
      <c r="B8" s="331"/>
      <c r="C8" s="331"/>
      <c r="D8" s="14"/>
      <c r="E8" s="14"/>
      <c r="F8" s="14"/>
      <c r="G8" s="14"/>
      <c r="H8" s="13"/>
      <c r="I8" s="13"/>
      <c r="J8" s="13"/>
      <c r="K8" s="13"/>
      <c r="L8" s="13"/>
      <c r="M8" s="13"/>
      <c r="N8" s="13"/>
      <c r="O8" s="13"/>
      <c r="P8" s="13"/>
      <c r="Q8" s="13"/>
      <c r="R8" s="13"/>
      <c r="S8" s="13"/>
      <c r="T8" s="13"/>
      <c r="U8" s="13"/>
    </row>
    <row r="9" spans="1:29" s="12" customFormat="1" ht="18.75" x14ac:dyDescent="0.2">
      <c r="A9" s="334" t="str">
        <f>'1. паспорт местоположение'!A9:C9</f>
        <v xml:space="preserve">                         АО "Янтарьэнерго"                         </v>
      </c>
      <c r="B9" s="334"/>
      <c r="C9" s="334"/>
      <c r="D9" s="8"/>
      <c r="E9" s="8"/>
      <c r="F9" s="8"/>
      <c r="G9" s="8"/>
      <c r="H9" s="13"/>
      <c r="I9" s="13"/>
      <c r="J9" s="13"/>
      <c r="K9" s="13"/>
      <c r="L9" s="13"/>
      <c r="M9" s="13"/>
      <c r="N9" s="13"/>
      <c r="O9" s="13"/>
      <c r="P9" s="13"/>
      <c r="Q9" s="13"/>
      <c r="R9" s="13"/>
      <c r="S9" s="13"/>
      <c r="T9" s="13"/>
      <c r="U9" s="13"/>
    </row>
    <row r="10" spans="1:29" s="12" customFormat="1" ht="18.75" x14ac:dyDescent="0.2">
      <c r="A10" s="328" t="s">
        <v>9</v>
      </c>
      <c r="B10" s="328"/>
      <c r="C10" s="328"/>
      <c r="D10" s="6"/>
      <c r="E10" s="6"/>
      <c r="F10" s="6"/>
      <c r="G10" s="6"/>
      <c r="H10" s="13"/>
      <c r="I10" s="13"/>
      <c r="J10" s="13"/>
      <c r="K10" s="13"/>
      <c r="L10" s="13"/>
      <c r="M10" s="13"/>
      <c r="N10" s="13"/>
      <c r="O10" s="13"/>
      <c r="P10" s="13"/>
      <c r="Q10" s="13"/>
      <c r="R10" s="13"/>
      <c r="S10" s="13"/>
      <c r="T10" s="13"/>
      <c r="U10" s="13"/>
    </row>
    <row r="11" spans="1:29" s="12" customFormat="1" ht="18.75" x14ac:dyDescent="0.2">
      <c r="A11" s="331"/>
      <c r="B11" s="331"/>
      <c r="C11" s="331"/>
      <c r="D11" s="14"/>
      <c r="E11" s="14"/>
      <c r="F11" s="14"/>
      <c r="G11" s="14"/>
      <c r="H11" s="13"/>
      <c r="I11" s="13"/>
      <c r="J11" s="13"/>
      <c r="K11" s="13"/>
      <c r="L11" s="13"/>
      <c r="M11" s="13"/>
      <c r="N11" s="13"/>
      <c r="O11" s="13"/>
      <c r="P11" s="13"/>
      <c r="Q11" s="13"/>
      <c r="R11" s="13"/>
      <c r="S11" s="13"/>
      <c r="T11" s="13"/>
      <c r="U11" s="13"/>
    </row>
    <row r="12" spans="1:29" s="12" customFormat="1" ht="18.75" x14ac:dyDescent="0.2">
      <c r="A12" s="334" t="str">
        <f>'1. паспорт местоположение'!A12:C12</f>
        <v>G_16-0301</v>
      </c>
      <c r="B12" s="334"/>
      <c r="C12" s="334"/>
      <c r="D12" s="8"/>
      <c r="E12" s="8"/>
      <c r="F12" s="8"/>
      <c r="G12" s="8"/>
      <c r="H12" s="13"/>
      <c r="I12" s="13"/>
      <c r="J12" s="13"/>
      <c r="K12" s="13"/>
      <c r="L12" s="13"/>
      <c r="M12" s="13"/>
      <c r="N12" s="13"/>
      <c r="O12" s="13"/>
      <c r="P12" s="13"/>
      <c r="Q12" s="13"/>
      <c r="R12" s="13"/>
      <c r="S12" s="13"/>
      <c r="T12" s="13"/>
      <c r="U12" s="13"/>
    </row>
    <row r="13" spans="1:29" s="12" customFormat="1" ht="18.75" x14ac:dyDescent="0.2">
      <c r="A13" s="328" t="s">
        <v>8</v>
      </c>
      <c r="B13" s="328"/>
      <c r="C13" s="32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8"/>
      <c r="B14" s="338"/>
      <c r="C14" s="33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39" t="str">
        <f>'1. паспорт местоположение'!A15:C15</f>
        <v>Строительство ПС 110 кВ Романово с заходами</v>
      </c>
      <c r="B15" s="339"/>
      <c r="C15" s="339"/>
      <c r="D15" s="8"/>
      <c r="E15" s="8"/>
      <c r="F15" s="8"/>
      <c r="G15" s="8"/>
      <c r="H15" s="8"/>
      <c r="I15" s="8"/>
      <c r="J15" s="8"/>
      <c r="K15" s="8"/>
      <c r="L15" s="8"/>
      <c r="M15" s="8"/>
      <c r="N15" s="8"/>
      <c r="O15" s="8"/>
      <c r="P15" s="8"/>
      <c r="Q15" s="8"/>
      <c r="R15" s="8"/>
      <c r="S15" s="8"/>
      <c r="T15" s="8"/>
      <c r="U15" s="8"/>
    </row>
    <row r="16" spans="1:29" s="3" customFormat="1" ht="15" customHeight="1" x14ac:dyDescent="0.2">
      <c r="A16" s="328" t="s">
        <v>7</v>
      </c>
      <c r="B16" s="328"/>
      <c r="C16" s="328"/>
      <c r="D16" s="6"/>
      <c r="E16" s="6"/>
      <c r="F16" s="6"/>
      <c r="G16" s="6"/>
      <c r="H16" s="6"/>
      <c r="I16" s="6"/>
      <c r="J16" s="6"/>
      <c r="K16" s="6"/>
      <c r="L16" s="6"/>
      <c r="M16" s="6"/>
      <c r="N16" s="6"/>
      <c r="O16" s="6"/>
      <c r="P16" s="6"/>
      <c r="Q16" s="6"/>
      <c r="R16" s="6"/>
      <c r="S16" s="6"/>
      <c r="T16" s="6"/>
      <c r="U16" s="6"/>
    </row>
    <row r="17" spans="1:21" s="3" customFormat="1" ht="15" customHeight="1" x14ac:dyDescent="0.2">
      <c r="A17" s="340"/>
      <c r="B17" s="340"/>
      <c r="C17" s="340"/>
      <c r="D17" s="4"/>
      <c r="E17" s="4"/>
      <c r="F17" s="4"/>
      <c r="G17" s="4"/>
      <c r="H17" s="4"/>
      <c r="I17" s="4"/>
      <c r="J17" s="4"/>
      <c r="K17" s="4"/>
      <c r="L17" s="4"/>
      <c r="M17" s="4"/>
      <c r="N17" s="4"/>
      <c r="O17" s="4"/>
      <c r="P17" s="4"/>
      <c r="Q17" s="4"/>
      <c r="R17" s="4"/>
    </row>
    <row r="18" spans="1:21" s="3" customFormat="1" ht="27.75" customHeight="1" x14ac:dyDescent="0.2">
      <c r="A18" s="329" t="s">
        <v>390</v>
      </c>
      <c r="B18" s="329"/>
      <c r="C18" s="3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5" customHeight="1" x14ac:dyDescent="0.2">
      <c r="A22" s="28" t="s">
        <v>65</v>
      </c>
      <c r="B22" s="34" t="s">
        <v>403</v>
      </c>
      <c r="C22" s="44" t="s">
        <v>490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486</v>
      </c>
      <c r="C23" s="44">
        <v>20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423</v>
      </c>
      <c r="C24" s="275" t="s">
        <v>513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485</v>
      </c>
      <c r="C25" s="276"/>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226</v>
      </c>
      <c r="C26" s="29"/>
      <c r="D26" s="27"/>
      <c r="E26" s="27"/>
      <c r="F26" s="27"/>
      <c r="G26" s="27"/>
      <c r="H26" s="27"/>
      <c r="I26" s="27"/>
      <c r="J26" s="27"/>
      <c r="K26" s="27"/>
      <c r="L26" s="27"/>
      <c r="M26" s="27"/>
      <c r="N26" s="27"/>
      <c r="O26" s="27"/>
      <c r="P26" s="27"/>
      <c r="Q26" s="27"/>
      <c r="R26" s="27"/>
      <c r="S26" s="27"/>
      <c r="T26" s="27"/>
      <c r="U26" s="27"/>
    </row>
    <row r="27" spans="1:21" ht="106.15" customHeight="1" x14ac:dyDescent="0.25">
      <c r="A27" s="28" t="s">
        <v>59</v>
      </c>
      <c r="B27" s="30" t="s">
        <v>404</v>
      </c>
      <c r="C27" s="183"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92.45" customHeight="1" x14ac:dyDescent="0.25">
      <c r="A30" s="28" t="s">
        <v>73</v>
      </c>
      <c r="B30" s="29" t="s">
        <v>54</v>
      </c>
      <c r="C30" s="29" t="s">
        <v>517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9" zoomScale="80" zoomScaleNormal="80" zoomScaleSheetLayoutView="80" workbookViewId="0">
      <selection activeCell="A26" sqref="A26:XFD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56"/>
      <c r="AB6" s="156"/>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56"/>
      <c r="AB7" s="156"/>
    </row>
    <row r="8" spans="1:28" ht="15.75" x14ac:dyDescent="0.25">
      <c r="A8" s="334" t="str">
        <f>'1. паспорт местоположение'!A9:C9</f>
        <v xml:space="preserve">                         АО "Янтарьэнерго"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57"/>
      <c r="AB8" s="157"/>
    </row>
    <row r="9" spans="1:28" ht="15.75"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158"/>
      <c r="AB9" s="158"/>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56"/>
      <c r="AB10" s="156"/>
    </row>
    <row r="11" spans="1:28" ht="15.75" x14ac:dyDescent="0.25">
      <c r="A11" s="334" t="str">
        <f>'1. паспорт местоположение'!A12:C12</f>
        <v>G_16-0301</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57"/>
      <c r="AB11" s="157"/>
    </row>
    <row r="12" spans="1:28" ht="15.75"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158"/>
      <c r="AB12" s="158"/>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1"/>
      <c r="AB13" s="11"/>
    </row>
    <row r="14" spans="1:28" ht="15.75" x14ac:dyDescent="0.25">
      <c r="A14" s="339" t="str">
        <f>'1. паспорт местоположение'!A15:C15</f>
        <v>Строительство ПС 110 кВ Романово с заходами</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157"/>
      <c r="AB14" s="157"/>
    </row>
    <row r="15" spans="1:28" ht="15.75"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158"/>
      <c r="AB15" s="158"/>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66"/>
      <c r="AB16" s="166"/>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66"/>
      <c r="AB17" s="166"/>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66"/>
      <c r="AB18" s="166"/>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66"/>
      <c r="AB19" s="166"/>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67"/>
      <c r="AB20" s="167"/>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67"/>
      <c r="AB21" s="167"/>
    </row>
    <row r="22" spans="1:28" x14ac:dyDescent="0.25">
      <c r="A22" s="368" t="s">
        <v>422</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68"/>
      <c r="AB22" s="168"/>
    </row>
    <row r="23" spans="1:28" ht="32.25" customHeight="1" x14ac:dyDescent="0.25">
      <c r="A23" s="370" t="s">
        <v>297</v>
      </c>
      <c r="B23" s="371"/>
      <c r="C23" s="371"/>
      <c r="D23" s="371"/>
      <c r="E23" s="371"/>
      <c r="F23" s="371"/>
      <c r="G23" s="371"/>
      <c r="H23" s="371"/>
      <c r="I23" s="371"/>
      <c r="J23" s="371"/>
      <c r="K23" s="371"/>
      <c r="L23" s="372"/>
      <c r="M23" s="369" t="s">
        <v>298</v>
      </c>
      <c r="N23" s="369"/>
      <c r="O23" s="369"/>
      <c r="P23" s="369"/>
      <c r="Q23" s="369"/>
      <c r="R23" s="369"/>
      <c r="S23" s="369"/>
      <c r="T23" s="369"/>
      <c r="U23" s="369"/>
      <c r="V23" s="369"/>
      <c r="W23" s="369"/>
      <c r="X23" s="369"/>
      <c r="Y23" s="369"/>
      <c r="Z23" s="369"/>
    </row>
    <row r="24" spans="1:28" ht="151.5" customHeight="1" x14ac:dyDescent="0.25">
      <c r="A24" s="106" t="s">
        <v>229</v>
      </c>
      <c r="B24" s="107" t="s">
        <v>236</v>
      </c>
      <c r="C24" s="106" t="s">
        <v>292</v>
      </c>
      <c r="D24" s="106" t="s">
        <v>230</v>
      </c>
      <c r="E24" s="106" t="s">
        <v>293</v>
      </c>
      <c r="F24" s="106" t="s">
        <v>295</v>
      </c>
      <c r="G24" s="106" t="s">
        <v>294</v>
      </c>
      <c r="H24" s="106" t="s">
        <v>231</v>
      </c>
      <c r="I24" s="106" t="s">
        <v>296</v>
      </c>
      <c r="J24" s="106" t="s">
        <v>237</v>
      </c>
      <c r="K24" s="107" t="s">
        <v>235</v>
      </c>
      <c r="L24" s="107" t="s">
        <v>232</v>
      </c>
      <c r="M24" s="108" t="s">
        <v>244</v>
      </c>
      <c r="N24" s="107" t="s">
        <v>431</v>
      </c>
      <c r="O24" s="106" t="s">
        <v>242</v>
      </c>
      <c r="P24" s="106" t="s">
        <v>243</v>
      </c>
      <c r="Q24" s="106" t="s">
        <v>241</v>
      </c>
      <c r="R24" s="106" t="s">
        <v>231</v>
      </c>
      <c r="S24" s="106" t="s">
        <v>240</v>
      </c>
      <c r="T24" s="106" t="s">
        <v>239</v>
      </c>
      <c r="U24" s="106" t="s">
        <v>291</v>
      </c>
      <c r="V24" s="106" t="s">
        <v>241</v>
      </c>
      <c r="W24" s="115" t="s">
        <v>234</v>
      </c>
      <c r="X24" s="115" t="s">
        <v>246</v>
      </c>
      <c r="Y24" s="115" t="s">
        <v>247</v>
      </c>
      <c r="Z24" s="117" t="s">
        <v>245</v>
      </c>
    </row>
    <row r="25" spans="1:28" ht="16.5" customHeight="1" x14ac:dyDescent="0.25">
      <c r="A25" s="106">
        <v>1</v>
      </c>
      <c r="B25" s="107">
        <v>2</v>
      </c>
      <c r="C25" s="106">
        <v>3</v>
      </c>
      <c r="D25" s="107">
        <v>4</v>
      </c>
      <c r="E25" s="106">
        <v>5</v>
      </c>
      <c r="F25" s="107">
        <v>6</v>
      </c>
      <c r="G25" s="106">
        <v>7</v>
      </c>
      <c r="H25" s="107">
        <v>8</v>
      </c>
      <c r="I25" s="106">
        <v>9</v>
      </c>
      <c r="J25" s="107">
        <v>10</v>
      </c>
      <c r="K25" s="169">
        <v>11</v>
      </c>
      <c r="L25" s="107">
        <v>12</v>
      </c>
      <c r="M25" s="169">
        <v>13</v>
      </c>
      <c r="N25" s="107">
        <v>14</v>
      </c>
      <c r="O25" s="169">
        <v>15</v>
      </c>
      <c r="P25" s="107">
        <v>16</v>
      </c>
      <c r="Q25" s="169">
        <v>17</v>
      </c>
      <c r="R25" s="107">
        <v>18</v>
      </c>
      <c r="S25" s="169">
        <v>19</v>
      </c>
      <c r="T25" s="107">
        <v>20</v>
      </c>
      <c r="U25" s="169">
        <v>21</v>
      </c>
      <c r="V25" s="107">
        <v>22</v>
      </c>
      <c r="W25" s="169">
        <v>23</v>
      </c>
      <c r="X25" s="107">
        <v>24</v>
      </c>
      <c r="Y25" s="169">
        <v>25</v>
      </c>
      <c r="Z25" s="107">
        <v>26</v>
      </c>
    </row>
    <row r="26" spans="1:28" s="281" customFormat="1" ht="45.75" customHeight="1" x14ac:dyDescent="0.25">
      <c r="A26" s="105"/>
      <c r="B26" s="105"/>
      <c r="C26" s="103"/>
      <c r="D26" s="103"/>
      <c r="E26" s="103"/>
      <c r="F26" s="103"/>
      <c r="G26" s="277"/>
      <c r="H26" s="103"/>
      <c r="I26" s="103"/>
      <c r="J26" s="103"/>
      <c r="K26" s="278"/>
      <c r="L26" s="103"/>
      <c r="M26" s="279"/>
      <c r="N26" s="278"/>
      <c r="O26" s="278"/>
      <c r="P26" s="278"/>
      <c r="Q26" s="278"/>
      <c r="R26" s="278"/>
      <c r="S26" s="278"/>
      <c r="T26" s="278"/>
      <c r="U26" s="278"/>
      <c r="V26" s="278"/>
      <c r="W26" s="278"/>
      <c r="X26" s="278"/>
      <c r="Y26" s="278"/>
      <c r="Z26" s="280"/>
    </row>
    <row r="27" spans="1:28" s="281" customFormat="1" x14ac:dyDescent="0.25">
      <c r="A27" s="278"/>
      <c r="B27" s="278"/>
      <c r="C27" s="278"/>
      <c r="D27" s="278"/>
      <c r="E27" s="278"/>
      <c r="F27" s="103"/>
      <c r="G27" s="103"/>
      <c r="H27" s="278"/>
      <c r="I27" s="103"/>
      <c r="J27" s="103"/>
      <c r="K27" s="103"/>
      <c r="L27" s="278"/>
      <c r="M27" s="103"/>
      <c r="N27" s="278"/>
      <c r="O27" s="278"/>
      <c r="P27" s="278"/>
      <c r="Q27" s="278"/>
      <c r="R27" s="278"/>
      <c r="S27" s="278"/>
      <c r="T27" s="278"/>
      <c r="U27" s="278"/>
      <c r="V27" s="278"/>
      <c r="W27" s="278"/>
      <c r="X27" s="278"/>
      <c r="Y27" s="278"/>
      <c r="Z27" s="278"/>
    </row>
    <row r="28" spans="1:28" s="281" customFormat="1" x14ac:dyDescent="0.25">
      <c r="A28" s="278"/>
      <c r="B28" s="278"/>
      <c r="C28" s="278"/>
      <c r="D28" s="278"/>
      <c r="E28" s="278"/>
      <c r="F28" s="103"/>
      <c r="G28" s="103"/>
      <c r="H28" s="278"/>
      <c r="I28" s="103"/>
      <c r="J28" s="103"/>
      <c r="K28" s="103"/>
      <c r="L28" s="104"/>
      <c r="M28" s="103"/>
      <c r="N28" s="103"/>
      <c r="O28" s="103"/>
      <c r="P28" s="103"/>
      <c r="Q28" s="103"/>
      <c r="R28" s="103"/>
      <c r="S28" s="103"/>
      <c r="T28" s="103"/>
      <c r="U28" s="103"/>
      <c r="V28" s="103"/>
      <c r="W28" s="103"/>
      <c r="X28" s="103"/>
      <c r="Y28" s="103"/>
      <c r="Z28" s="103"/>
    </row>
    <row r="29" spans="1:28" s="281" customFormat="1" x14ac:dyDescent="0.25">
      <c r="A29" s="105"/>
      <c r="B29" s="105"/>
      <c r="C29" s="103"/>
      <c r="D29" s="103"/>
      <c r="E29" s="103"/>
      <c r="F29" s="103"/>
      <c r="G29" s="103"/>
      <c r="H29" s="103"/>
      <c r="I29" s="103"/>
      <c r="J29" s="103"/>
      <c r="K29" s="278"/>
      <c r="L29" s="278"/>
      <c r="M29" s="278"/>
      <c r="N29" s="278"/>
      <c r="O29" s="278"/>
      <c r="P29" s="278"/>
      <c r="Q29" s="278"/>
      <c r="R29" s="278"/>
      <c r="S29" s="278"/>
      <c r="T29" s="278"/>
      <c r="U29" s="278"/>
      <c r="V29" s="278"/>
      <c r="W29" s="278"/>
      <c r="X29" s="278"/>
      <c r="Y29" s="278"/>
      <c r="Z29" s="278"/>
    </row>
    <row r="30" spans="1:28" s="281" customFormat="1" x14ac:dyDescent="0.25">
      <c r="A30" s="278"/>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row>
    <row r="34" spans="1:1" x14ac:dyDescent="0.25">
      <c r="A34"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331" t="s">
        <v>10</v>
      </c>
      <c r="B7" s="331"/>
      <c r="C7" s="331"/>
      <c r="D7" s="331"/>
      <c r="E7" s="331"/>
      <c r="F7" s="331"/>
      <c r="G7" s="331"/>
      <c r="H7" s="331"/>
      <c r="I7" s="331"/>
      <c r="J7" s="331"/>
      <c r="K7" s="331"/>
      <c r="L7" s="331"/>
      <c r="M7" s="331"/>
      <c r="N7" s="331"/>
      <c r="O7" s="331"/>
      <c r="P7" s="13"/>
      <c r="Q7" s="13"/>
      <c r="R7" s="13"/>
      <c r="S7" s="13"/>
      <c r="T7" s="13"/>
      <c r="U7" s="13"/>
      <c r="V7" s="13"/>
      <c r="W7" s="13"/>
      <c r="X7" s="13"/>
      <c r="Y7" s="13"/>
      <c r="Z7" s="13"/>
    </row>
    <row r="8" spans="1:28" s="12" customFormat="1" ht="18.75" x14ac:dyDescent="0.2">
      <c r="A8" s="331"/>
      <c r="B8" s="331"/>
      <c r="C8" s="331"/>
      <c r="D8" s="331"/>
      <c r="E8" s="331"/>
      <c r="F8" s="331"/>
      <c r="G8" s="331"/>
      <c r="H8" s="331"/>
      <c r="I8" s="331"/>
      <c r="J8" s="331"/>
      <c r="K8" s="331"/>
      <c r="L8" s="331"/>
      <c r="M8" s="331"/>
      <c r="N8" s="331"/>
      <c r="O8" s="331"/>
      <c r="P8" s="13"/>
      <c r="Q8" s="13"/>
      <c r="R8" s="13"/>
      <c r="S8" s="13"/>
      <c r="T8" s="13"/>
      <c r="U8" s="13"/>
      <c r="V8" s="13"/>
      <c r="W8" s="13"/>
      <c r="X8" s="13"/>
      <c r="Y8" s="13"/>
      <c r="Z8" s="13"/>
    </row>
    <row r="9" spans="1:28" s="12" customFormat="1" ht="18.75" x14ac:dyDescent="0.2">
      <c r="A9" s="334" t="str">
        <f>'1. паспорт местоположение'!A9:C9</f>
        <v xml:space="preserve">                         АО "Янтарьэнерго"                         </v>
      </c>
      <c r="B9" s="334"/>
      <c r="C9" s="334"/>
      <c r="D9" s="334"/>
      <c r="E9" s="334"/>
      <c r="F9" s="334"/>
      <c r="G9" s="334"/>
      <c r="H9" s="334"/>
      <c r="I9" s="334"/>
      <c r="J9" s="334"/>
      <c r="K9" s="334"/>
      <c r="L9" s="334"/>
      <c r="M9" s="334"/>
      <c r="N9" s="334"/>
      <c r="O9" s="334"/>
      <c r="P9" s="13"/>
      <c r="Q9" s="13"/>
      <c r="R9" s="13"/>
      <c r="S9" s="13"/>
      <c r="T9" s="13"/>
      <c r="U9" s="13"/>
      <c r="V9" s="13"/>
      <c r="W9" s="13"/>
      <c r="X9" s="13"/>
      <c r="Y9" s="13"/>
      <c r="Z9" s="13"/>
    </row>
    <row r="10" spans="1:28" s="12" customFormat="1" ht="18.75" x14ac:dyDescent="0.2">
      <c r="A10" s="328" t="s">
        <v>9</v>
      </c>
      <c r="B10" s="328"/>
      <c r="C10" s="328"/>
      <c r="D10" s="328"/>
      <c r="E10" s="328"/>
      <c r="F10" s="328"/>
      <c r="G10" s="328"/>
      <c r="H10" s="328"/>
      <c r="I10" s="328"/>
      <c r="J10" s="328"/>
      <c r="K10" s="328"/>
      <c r="L10" s="328"/>
      <c r="M10" s="328"/>
      <c r="N10" s="328"/>
      <c r="O10" s="328"/>
      <c r="P10" s="13"/>
      <c r="Q10" s="13"/>
      <c r="R10" s="13"/>
      <c r="S10" s="13"/>
      <c r="T10" s="13"/>
      <c r="U10" s="13"/>
      <c r="V10" s="13"/>
      <c r="W10" s="13"/>
      <c r="X10" s="13"/>
      <c r="Y10" s="13"/>
      <c r="Z10" s="13"/>
    </row>
    <row r="11" spans="1:28" s="12" customFormat="1" ht="18.75" x14ac:dyDescent="0.2">
      <c r="A11" s="331"/>
      <c r="B11" s="331"/>
      <c r="C11" s="331"/>
      <c r="D11" s="331"/>
      <c r="E11" s="331"/>
      <c r="F11" s="331"/>
      <c r="G11" s="331"/>
      <c r="H11" s="331"/>
      <c r="I11" s="331"/>
      <c r="J11" s="331"/>
      <c r="K11" s="331"/>
      <c r="L11" s="331"/>
      <c r="M11" s="331"/>
      <c r="N11" s="331"/>
      <c r="O11" s="331"/>
      <c r="P11" s="13"/>
      <c r="Q11" s="13"/>
      <c r="R11" s="13"/>
      <c r="S11" s="13"/>
      <c r="T11" s="13"/>
      <c r="U11" s="13"/>
      <c r="V11" s="13"/>
      <c r="W11" s="13"/>
      <c r="X11" s="13"/>
      <c r="Y11" s="13"/>
      <c r="Z11" s="13"/>
    </row>
    <row r="12" spans="1:28" s="12" customFormat="1" ht="18.75" x14ac:dyDescent="0.2">
      <c r="A12" s="334" t="str">
        <f>'1. паспорт местоположение'!A12:C12</f>
        <v>G_16-0301</v>
      </c>
      <c r="B12" s="334"/>
      <c r="C12" s="334"/>
      <c r="D12" s="334"/>
      <c r="E12" s="334"/>
      <c r="F12" s="334"/>
      <c r="G12" s="334"/>
      <c r="H12" s="334"/>
      <c r="I12" s="334"/>
      <c r="J12" s="334"/>
      <c r="K12" s="334"/>
      <c r="L12" s="334"/>
      <c r="M12" s="334"/>
      <c r="N12" s="334"/>
      <c r="O12" s="334"/>
      <c r="P12" s="13"/>
      <c r="Q12" s="13"/>
      <c r="R12" s="13"/>
      <c r="S12" s="13"/>
      <c r="T12" s="13"/>
      <c r="U12" s="13"/>
      <c r="V12" s="13"/>
      <c r="W12" s="13"/>
      <c r="X12" s="13"/>
      <c r="Y12" s="13"/>
      <c r="Z12" s="13"/>
    </row>
    <row r="13" spans="1:28" s="12" customFormat="1" ht="18.75" x14ac:dyDescent="0.2">
      <c r="A13" s="328" t="s">
        <v>8</v>
      </c>
      <c r="B13" s="328"/>
      <c r="C13" s="328"/>
      <c r="D13" s="328"/>
      <c r="E13" s="328"/>
      <c r="F13" s="328"/>
      <c r="G13" s="328"/>
      <c r="H13" s="328"/>
      <c r="I13" s="328"/>
      <c r="J13" s="328"/>
      <c r="K13" s="328"/>
      <c r="L13" s="328"/>
      <c r="M13" s="328"/>
      <c r="N13" s="328"/>
      <c r="O13" s="328"/>
      <c r="P13" s="13"/>
      <c r="Q13" s="13"/>
      <c r="R13" s="13"/>
      <c r="S13" s="13"/>
      <c r="T13" s="13"/>
      <c r="U13" s="13"/>
      <c r="V13" s="13"/>
      <c r="W13" s="13"/>
      <c r="X13" s="13"/>
      <c r="Y13" s="13"/>
      <c r="Z13" s="13"/>
    </row>
    <row r="14" spans="1:28" s="9" customFormat="1" ht="15.75" customHeight="1" x14ac:dyDescent="0.2">
      <c r="A14" s="338"/>
      <c r="B14" s="338"/>
      <c r="C14" s="338"/>
      <c r="D14" s="338"/>
      <c r="E14" s="338"/>
      <c r="F14" s="338"/>
      <c r="G14" s="338"/>
      <c r="H14" s="338"/>
      <c r="I14" s="338"/>
      <c r="J14" s="338"/>
      <c r="K14" s="338"/>
      <c r="L14" s="338"/>
      <c r="M14" s="338"/>
      <c r="N14" s="338"/>
      <c r="O14" s="338"/>
      <c r="P14" s="10"/>
      <c r="Q14" s="10"/>
      <c r="R14" s="10"/>
      <c r="S14" s="10"/>
      <c r="T14" s="10"/>
      <c r="U14" s="10"/>
      <c r="V14" s="10"/>
      <c r="W14" s="10"/>
      <c r="X14" s="10"/>
      <c r="Y14" s="10"/>
      <c r="Z14" s="10"/>
    </row>
    <row r="15" spans="1:28" s="3" customFormat="1" ht="15.75" x14ac:dyDescent="0.2">
      <c r="A15" s="334" t="str">
        <f>'1. паспорт местоположение'!A15:C15</f>
        <v>Строительство ПС 110 кВ Романово с заходами</v>
      </c>
      <c r="B15" s="334"/>
      <c r="C15" s="334"/>
      <c r="D15" s="334"/>
      <c r="E15" s="334"/>
      <c r="F15" s="334"/>
      <c r="G15" s="334"/>
      <c r="H15" s="334"/>
      <c r="I15" s="334"/>
      <c r="J15" s="334"/>
      <c r="K15" s="334"/>
      <c r="L15" s="334"/>
      <c r="M15" s="334"/>
      <c r="N15" s="334"/>
      <c r="O15" s="334"/>
      <c r="P15" s="8"/>
      <c r="Q15" s="8"/>
      <c r="R15" s="8"/>
      <c r="S15" s="8"/>
      <c r="T15" s="8"/>
      <c r="U15" s="8"/>
      <c r="V15" s="8"/>
      <c r="W15" s="8"/>
      <c r="X15" s="8"/>
      <c r="Y15" s="8"/>
      <c r="Z15" s="8"/>
    </row>
    <row r="16" spans="1:28" s="3" customFormat="1" ht="15" customHeight="1" x14ac:dyDescent="0.2">
      <c r="A16" s="328" t="s">
        <v>7</v>
      </c>
      <c r="B16" s="328"/>
      <c r="C16" s="328"/>
      <c r="D16" s="328"/>
      <c r="E16" s="328"/>
      <c r="F16" s="328"/>
      <c r="G16" s="328"/>
      <c r="H16" s="328"/>
      <c r="I16" s="328"/>
      <c r="J16" s="328"/>
      <c r="K16" s="328"/>
      <c r="L16" s="328"/>
      <c r="M16" s="328"/>
      <c r="N16" s="328"/>
      <c r="O16" s="328"/>
      <c r="P16" s="6"/>
      <c r="Q16" s="6"/>
      <c r="R16" s="6"/>
      <c r="S16" s="6"/>
      <c r="T16" s="6"/>
      <c r="U16" s="6"/>
      <c r="V16" s="6"/>
      <c r="W16" s="6"/>
      <c r="X16" s="6"/>
      <c r="Y16" s="6"/>
      <c r="Z16" s="6"/>
    </row>
    <row r="17" spans="1:26" s="3" customFormat="1" ht="15" customHeight="1" x14ac:dyDescent="0.2">
      <c r="A17" s="340"/>
      <c r="B17" s="340"/>
      <c r="C17" s="340"/>
      <c r="D17" s="340"/>
      <c r="E17" s="340"/>
      <c r="F17" s="340"/>
      <c r="G17" s="340"/>
      <c r="H17" s="340"/>
      <c r="I17" s="340"/>
      <c r="J17" s="340"/>
      <c r="K17" s="340"/>
      <c r="L17" s="340"/>
      <c r="M17" s="340"/>
      <c r="N17" s="340"/>
      <c r="O17" s="340"/>
      <c r="P17" s="4"/>
      <c r="Q17" s="4"/>
      <c r="R17" s="4"/>
      <c r="S17" s="4"/>
      <c r="T17" s="4"/>
      <c r="U17" s="4"/>
      <c r="V17" s="4"/>
      <c r="W17" s="4"/>
    </row>
    <row r="18" spans="1:26" s="3" customFormat="1" ht="91.5" customHeight="1" x14ac:dyDescent="0.2">
      <c r="A18" s="377" t="s">
        <v>399</v>
      </c>
      <c r="B18" s="377"/>
      <c r="C18" s="377"/>
      <c r="D18" s="377"/>
      <c r="E18" s="377"/>
      <c r="F18" s="377"/>
      <c r="G18" s="377"/>
      <c r="H18" s="377"/>
      <c r="I18" s="377"/>
      <c r="J18" s="377"/>
      <c r="K18" s="377"/>
      <c r="L18" s="377"/>
      <c r="M18" s="377"/>
      <c r="N18" s="377"/>
      <c r="O18" s="377"/>
      <c r="P18" s="7"/>
      <c r="Q18" s="7"/>
      <c r="R18" s="7"/>
      <c r="S18" s="7"/>
      <c r="T18" s="7"/>
      <c r="U18" s="7"/>
      <c r="V18" s="7"/>
      <c r="W18" s="7"/>
      <c r="X18" s="7"/>
      <c r="Y18" s="7"/>
      <c r="Z18" s="7"/>
    </row>
    <row r="19" spans="1:26" s="3" customFormat="1" ht="78" customHeight="1" x14ac:dyDescent="0.2">
      <c r="A19" s="332" t="s">
        <v>6</v>
      </c>
      <c r="B19" s="332" t="s">
        <v>88</v>
      </c>
      <c r="C19" s="332" t="s">
        <v>87</v>
      </c>
      <c r="D19" s="332" t="s">
        <v>76</v>
      </c>
      <c r="E19" s="374" t="s">
        <v>86</v>
      </c>
      <c r="F19" s="375"/>
      <c r="G19" s="375"/>
      <c r="H19" s="375"/>
      <c r="I19" s="376"/>
      <c r="J19" s="332" t="s">
        <v>85</v>
      </c>
      <c r="K19" s="332"/>
      <c r="L19" s="332"/>
      <c r="M19" s="332"/>
      <c r="N19" s="332"/>
      <c r="O19" s="332"/>
      <c r="P19" s="4"/>
      <c r="Q19" s="4"/>
      <c r="R19" s="4"/>
      <c r="S19" s="4"/>
      <c r="T19" s="4"/>
      <c r="U19" s="4"/>
      <c r="V19" s="4"/>
      <c r="W19" s="4"/>
    </row>
    <row r="20" spans="1:26" s="3" customFormat="1" ht="51" customHeight="1" x14ac:dyDescent="0.2">
      <c r="A20" s="332"/>
      <c r="B20" s="332"/>
      <c r="C20" s="332"/>
      <c r="D20" s="332"/>
      <c r="E20" s="46" t="s">
        <v>84</v>
      </c>
      <c r="F20" s="46" t="s">
        <v>83</v>
      </c>
      <c r="G20" s="46" t="s">
        <v>82</v>
      </c>
      <c r="H20" s="46" t="s">
        <v>81</v>
      </c>
      <c r="I20" s="46" t="s">
        <v>80</v>
      </c>
      <c r="J20" s="46" t="s">
        <v>79</v>
      </c>
      <c r="K20" s="46" t="s">
        <v>5</v>
      </c>
      <c r="L20" s="54" t="s">
        <v>4</v>
      </c>
      <c r="M20" s="53" t="s">
        <v>227</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Q101"/>
  <sheetViews>
    <sheetView zoomScale="85" zoomScaleNormal="85" workbookViewId="0">
      <selection activeCell="B25" sqref="B25"/>
    </sheetView>
  </sheetViews>
  <sheetFormatPr defaultColWidth="9.140625" defaultRowHeight="15" x14ac:dyDescent="0.25"/>
  <cols>
    <col min="1" max="1" width="61.7109375" customWidth="1"/>
    <col min="2" max="2" width="18.5703125" customWidth="1"/>
    <col min="3" max="38" width="16.85546875" customWidth="1"/>
    <col min="39" max="39" width="16.7109375" style="297" customWidth="1"/>
    <col min="40" max="50" width="11.28515625" customWidth="1"/>
    <col min="257" max="257" width="61.7109375" customWidth="1"/>
    <col min="258" max="258" width="18.5703125" customWidth="1"/>
    <col min="259" max="294" width="16.85546875" customWidth="1"/>
    <col min="295" max="295" width="16.7109375" customWidth="1"/>
    <col min="296" max="306" width="11.28515625" customWidth="1"/>
    <col min="513" max="513" width="61.7109375" customWidth="1"/>
    <col min="514" max="514" width="18.5703125" customWidth="1"/>
    <col min="515" max="550" width="16.85546875" customWidth="1"/>
    <col min="551" max="551" width="16.7109375" customWidth="1"/>
    <col min="552" max="562" width="11.28515625" customWidth="1"/>
    <col min="769" max="769" width="61.7109375" customWidth="1"/>
    <col min="770" max="770" width="18.5703125" customWidth="1"/>
    <col min="771" max="806" width="16.85546875" customWidth="1"/>
    <col min="807" max="807" width="16.7109375" customWidth="1"/>
    <col min="808" max="818" width="11.28515625" customWidth="1"/>
    <col min="1025" max="1025" width="61.7109375" customWidth="1"/>
    <col min="1026" max="1026" width="18.5703125" customWidth="1"/>
    <col min="1027" max="1062" width="16.85546875" customWidth="1"/>
    <col min="1063" max="1063" width="16.7109375" customWidth="1"/>
    <col min="1064" max="1074" width="11.28515625" customWidth="1"/>
    <col min="1281" max="1281" width="61.7109375" customWidth="1"/>
    <col min="1282" max="1282" width="18.5703125" customWidth="1"/>
    <col min="1283" max="1318" width="16.85546875" customWidth="1"/>
    <col min="1319" max="1319" width="16.7109375" customWidth="1"/>
    <col min="1320" max="1330" width="11.28515625" customWidth="1"/>
    <col min="1537" max="1537" width="61.7109375" customWidth="1"/>
    <col min="1538" max="1538" width="18.5703125" customWidth="1"/>
    <col min="1539" max="1574" width="16.85546875" customWidth="1"/>
    <col min="1575" max="1575" width="16.7109375" customWidth="1"/>
    <col min="1576" max="1586" width="11.28515625" customWidth="1"/>
    <col min="1793" max="1793" width="61.7109375" customWidth="1"/>
    <col min="1794" max="1794" width="18.5703125" customWidth="1"/>
    <col min="1795" max="1830" width="16.85546875" customWidth="1"/>
    <col min="1831" max="1831" width="16.7109375" customWidth="1"/>
    <col min="1832" max="1842" width="11.28515625" customWidth="1"/>
    <col min="2049" max="2049" width="61.7109375" customWidth="1"/>
    <col min="2050" max="2050" width="18.5703125" customWidth="1"/>
    <col min="2051" max="2086" width="16.85546875" customWidth="1"/>
    <col min="2087" max="2087" width="16.7109375" customWidth="1"/>
    <col min="2088" max="2098" width="11.28515625" customWidth="1"/>
    <col min="2305" max="2305" width="61.7109375" customWidth="1"/>
    <col min="2306" max="2306" width="18.5703125" customWidth="1"/>
    <col min="2307" max="2342" width="16.85546875" customWidth="1"/>
    <col min="2343" max="2343" width="16.7109375" customWidth="1"/>
    <col min="2344" max="2354" width="11.28515625" customWidth="1"/>
    <col min="2561" max="2561" width="61.7109375" customWidth="1"/>
    <col min="2562" max="2562" width="18.5703125" customWidth="1"/>
    <col min="2563" max="2598" width="16.85546875" customWidth="1"/>
    <col min="2599" max="2599" width="16.7109375" customWidth="1"/>
    <col min="2600" max="2610" width="11.28515625" customWidth="1"/>
    <col min="2817" max="2817" width="61.7109375" customWidth="1"/>
    <col min="2818" max="2818" width="18.5703125" customWidth="1"/>
    <col min="2819" max="2854" width="16.85546875" customWidth="1"/>
    <col min="2855" max="2855" width="16.7109375" customWidth="1"/>
    <col min="2856" max="2866" width="11.28515625" customWidth="1"/>
    <col min="3073" max="3073" width="61.7109375" customWidth="1"/>
    <col min="3074" max="3074" width="18.5703125" customWidth="1"/>
    <col min="3075" max="3110" width="16.85546875" customWidth="1"/>
    <col min="3111" max="3111" width="16.7109375" customWidth="1"/>
    <col min="3112" max="3122" width="11.28515625" customWidth="1"/>
    <col min="3329" max="3329" width="61.7109375" customWidth="1"/>
    <col min="3330" max="3330" width="18.5703125" customWidth="1"/>
    <col min="3331" max="3366" width="16.85546875" customWidth="1"/>
    <col min="3367" max="3367" width="16.7109375" customWidth="1"/>
    <col min="3368" max="3378" width="11.28515625" customWidth="1"/>
    <col min="3585" max="3585" width="61.7109375" customWidth="1"/>
    <col min="3586" max="3586" width="18.5703125" customWidth="1"/>
    <col min="3587" max="3622" width="16.85546875" customWidth="1"/>
    <col min="3623" max="3623" width="16.7109375" customWidth="1"/>
    <col min="3624" max="3634" width="11.28515625" customWidth="1"/>
    <col min="3841" max="3841" width="61.7109375" customWidth="1"/>
    <col min="3842" max="3842" width="18.5703125" customWidth="1"/>
    <col min="3843" max="3878" width="16.85546875" customWidth="1"/>
    <col min="3879" max="3879" width="16.7109375" customWidth="1"/>
    <col min="3880" max="3890" width="11.28515625" customWidth="1"/>
    <col min="4097" max="4097" width="61.7109375" customWidth="1"/>
    <col min="4098" max="4098" width="18.5703125" customWidth="1"/>
    <col min="4099" max="4134" width="16.85546875" customWidth="1"/>
    <col min="4135" max="4135" width="16.7109375" customWidth="1"/>
    <col min="4136" max="4146" width="11.28515625" customWidth="1"/>
    <col min="4353" max="4353" width="61.7109375" customWidth="1"/>
    <col min="4354" max="4354" width="18.5703125" customWidth="1"/>
    <col min="4355" max="4390" width="16.85546875" customWidth="1"/>
    <col min="4391" max="4391" width="16.7109375" customWidth="1"/>
    <col min="4392" max="4402" width="11.28515625" customWidth="1"/>
    <col min="4609" max="4609" width="61.7109375" customWidth="1"/>
    <col min="4610" max="4610" width="18.5703125" customWidth="1"/>
    <col min="4611" max="4646" width="16.85546875" customWidth="1"/>
    <col min="4647" max="4647" width="16.7109375" customWidth="1"/>
    <col min="4648" max="4658" width="11.28515625" customWidth="1"/>
    <col min="4865" max="4865" width="61.7109375" customWidth="1"/>
    <col min="4866" max="4866" width="18.5703125" customWidth="1"/>
    <col min="4867" max="4902" width="16.85546875" customWidth="1"/>
    <col min="4903" max="4903" width="16.7109375" customWidth="1"/>
    <col min="4904" max="4914" width="11.28515625" customWidth="1"/>
    <col min="5121" max="5121" width="61.7109375" customWidth="1"/>
    <col min="5122" max="5122" width="18.5703125" customWidth="1"/>
    <col min="5123" max="5158" width="16.85546875" customWidth="1"/>
    <col min="5159" max="5159" width="16.7109375" customWidth="1"/>
    <col min="5160" max="5170" width="11.28515625" customWidth="1"/>
    <col min="5377" max="5377" width="61.7109375" customWidth="1"/>
    <col min="5378" max="5378" width="18.5703125" customWidth="1"/>
    <col min="5379" max="5414" width="16.85546875" customWidth="1"/>
    <col min="5415" max="5415" width="16.7109375" customWidth="1"/>
    <col min="5416" max="5426" width="11.28515625" customWidth="1"/>
    <col min="5633" max="5633" width="61.7109375" customWidth="1"/>
    <col min="5634" max="5634" width="18.5703125" customWidth="1"/>
    <col min="5635" max="5670" width="16.85546875" customWidth="1"/>
    <col min="5671" max="5671" width="16.7109375" customWidth="1"/>
    <col min="5672" max="5682" width="11.28515625" customWidth="1"/>
    <col min="5889" max="5889" width="61.7109375" customWidth="1"/>
    <col min="5890" max="5890" width="18.5703125" customWidth="1"/>
    <col min="5891" max="5926" width="16.85546875" customWidth="1"/>
    <col min="5927" max="5927" width="16.7109375" customWidth="1"/>
    <col min="5928" max="5938" width="11.28515625" customWidth="1"/>
    <col min="6145" max="6145" width="61.7109375" customWidth="1"/>
    <col min="6146" max="6146" width="18.5703125" customWidth="1"/>
    <col min="6147" max="6182" width="16.85546875" customWidth="1"/>
    <col min="6183" max="6183" width="16.7109375" customWidth="1"/>
    <col min="6184" max="6194" width="11.28515625" customWidth="1"/>
    <col min="6401" max="6401" width="61.7109375" customWidth="1"/>
    <col min="6402" max="6402" width="18.5703125" customWidth="1"/>
    <col min="6403" max="6438" width="16.85546875" customWidth="1"/>
    <col min="6439" max="6439" width="16.7109375" customWidth="1"/>
    <col min="6440" max="6450" width="11.28515625" customWidth="1"/>
    <col min="6657" max="6657" width="61.7109375" customWidth="1"/>
    <col min="6658" max="6658" width="18.5703125" customWidth="1"/>
    <col min="6659" max="6694" width="16.85546875" customWidth="1"/>
    <col min="6695" max="6695" width="16.7109375" customWidth="1"/>
    <col min="6696" max="6706" width="11.28515625" customWidth="1"/>
    <col min="6913" max="6913" width="61.7109375" customWidth="1"/>
    <col min="6914" max="6914" width="18.5703125" customWidth="1"/>
    <col min="6915" max="6950" width="16.85546875" customWidth="1"/>
    <col min="6951" max="6951" width="16.7109375" customWidth="1"/>
    <col min="6952" max="6962" width="11.28515625" customWidth="1"/>
    <col min="7169" max="7169" width="61.7109375" customWidth="1"/>
    <col min="7170" max="7170" width="18.5703125" customWidth="1"/>
    <col min="7171" max="7206" width="16.85546875" customWidth="1"/>
    <col min="7207" max="7207" width="16.7109375" customWidth="1"/>
    <col min="7208" max="7218" width="11.28515625" customWidth="1"/>
    <col min="7425" max="7425" width="61.7109375" customWidth="1"/>
    <col min="7426" max="7426" width="18.5703125" customWidth="1"/>
    <col min="7427" max="7462" width="16.85546875" customWidth="1"/>
    <col min="7463" max="7463" width="16.7109375" customWidth="1"/>
    <col min="7464" max="7474" width="11.28515625" customWidth="1"/>
    <col min="7681" max="7681" width="61.7109375" customWidth="1"/>
    <col min="7682" max="7682" width="18.5703125" customWidth="1"/>
    <col min="7683" max="7718" width="16.85546875" customWidth="1"/>
    <col min="7719" max="7719" width="16.7109375" customWidth="1"/>
    <col min="7720" max="7730" width="11.28515625" customWidth="1"/>
    <col min="7937" max="7937" width="61.7109375" customWidth="1"/>
    <col min="7938" max="7938" width="18.5703125" customWidth="1"/>
    <col min="7939" max="7974" width="16.85546875" customWidth="1"/>
    <col min="7975" max="7975" width="16.7109375" customWidth="1"/>
    <col min="7976" max="7986" width="11.28515625" customWidth="1"/>
    <col min="8193" max="8193" width="61.7109375" customWidth="1"/>
    <col min="8194" max="8194" width="18.5703125" customWidth="1"/>
    <col min="8195" max="8230" width="16.85546875" customWidth="1"/>
    <col min="8231" max="8231" width="16.7109375" customWidth="1"/>
    <col min="8232" max="8242" width="11.28515625" customWidth="1"/>
    <col min="8449" max="8449" width="61.7109375" customWidth="1"/>
    <col min="8450" max="8450" width="18.5703125" customWidth="1"/>
    <col min="8451" max="8486" width="16.85546875" customWidth="1"/>
    <col min="8487" max="8487" width="16.7109375" customWidth="1"/>
    <col min="8488" max="8498" width="11.28515625" customWidth="1"/>
    <col min="8705" max="8705" width="61.7109375" customWidth="1"/>
    <col min="8706" max="8706" width="18.5703125" customWidth="1"/>
    <col min="8707" max="8742" width="16.85546875" customWidth="1"/>
    <col min="8743" max="8743" width="16.7109375" customWidth="1"/>
    <col min="8744" max="8754" width="11.28515625" customWidth="1"/>
    <col min="8961" max="8961" width="61.7109375" customWidth="1"/>
    <col min="8962" max="8962" width="18.5703125" customWidth="1"/>
    <col min="8963" max="8998" width="16.85546875" customWidth="1"/>
    <col min="8999" max="8999" width="16.7109375" customWidth="1"/>
    <col min="9000" max="9010" width="11.28515625" customWidth="1"/>
    <col min="9217" max="9217" width="61.7109375" customWidth="1"/>
    <col min="9218" max="9218" width="18.5703125" customWidth="1"/>
    <col min="9219" max="9254" width="16.85546875" customWidth="1"/>
    <col min="9255" max="9255" width="16.7109375" customWidth="1"/>
    <col min="9256" max="9266" width="11.28515625" customWidth="1"/>
    <col min="9473" max="9473" width="61.7109375" customWidth="1"/>
    <col min="9474" max="9474" width="18.5703125" customWidth="1"/>
    <col min="9475" max="9510" width="16.85546875" customWidth="1"/>
    <col min="9511" max="9511" width="16.7109375" customWidth="1"/>
    <col min="9512" max="9522" width="11.28515625" customWidth="1"/>
    <col min="9729" max="9729" width="61.7109375" customWidth="1"/>
    <col min="9730" max="9730" width="18.5703125" customWidth="1"/>
    <col min="9731" max="9766" width="16.85546875" customWidth="1"/>
    <col min="9767" max="9767" width="16.7109375" customWidth="1"/>
    <col min="9768" max="9778" width="11.28515625" customWidth="1"/>
    <col min="9985" max="9985" width="61.7109375" customWidth="1"/>
    <col min="9986" max="9986" width="18.5703125" customWidth="1"/>
    <col min="9987" max="10022" width="16.85546875" customWidth="1"/>
    <col min="10023" max="10023" width="16.7109375" customWidth="1"/>
    <col min="10024" max="10034" width="11.28515625" customWidth="1"/>
    <col min="10241" max="10241" width="61.7109375" customWidth="1"/>
    <col min="10242" max="10242" width="18.5703125" customWidth="1"/>
    <col min="10243" max="10278" width="16.85546875" customWidth="1"/>
    <col min="10279" max="10279" width="16.7109375" customWidth="1"/>
    <col min="10280" max="10290" width="11.28515625" customWidth="1"/>
    <col min="10497" max="10497" width="61.7109375" customWidth="1"/>
    <col min="10498" max="10498" width="18.5703125" customWidth="1"/>
    <col min="10499" max="10534" width="16.85546875" customWidth="1"/>
    <col min="10535" max="10535" width="16.7109375" customWidth="1"/>
    <col min="10536" max="10546" width="11.28515625" customWidth="1"/>
    <col min="10753" max="10753" width="61.7109375" customWidth="1"/>
    <col min="10754" max="10754" width="18.5703125" customWidth="1"/>
    <col min="10755" max="10790" width="16.85546875" customWidth="1"/>
    <col min="10791" max="10791" width="16.7109375" customWidth="1"/>
    <col min="10792" max="10802" width="11.28515625" customWidth="1"/>
    <col min="11009" max="11009" width="61.7109375" customWidth="1"/>
    <col min="11010" max="11010" width="18.5703125" customWidth="1"/>
    <col min="11011" max="11046" width="16.85546875" customWidth="1"/>
    <col min="11047" max="11047" width="16.7109375" customWidth="1"/>
    <col min="11048" max="11058" width="11.28515625" customWidth="1"/>
    <col min="11265" max="11265" width="61.7109375" customWidth="1"/>
    <col min="11266" max="11266" width="18.5703125" customWidth="1"/>
    <col min="11267" max="11302" width="16.85546875" customWidth="1"/>
    <col min="11303" max="11303" width="16.7109375" customWidth="1"/>
    <col min="11304" max="11314" width="11.28515625" customWidth="1"/>
    <col min="11521" max="11521" width="61.7109375" customWidth="1"/>
    <col min="11522" max="11522" width="18.5703125" customWidth="1"/>
    <col min="11523" max="11558" width="16.85546875" customWidth="1"/>
    <col min="11559" max="11559" width="16.7109375" customWidth="1"/>
    <col min="11560" max="11570" width="11.28515625" customWidth="1"/>
    <col min="11777" max="11777" width="61.7109375" customWidth="1"/>
    <col min="11778" max="11778" width="18.5703125" customWidth="1"/>
    <col min="11779" max="11814" width="16.85546875" customWidth="1"/>
    <col min="11815" max="11815" width="16.7109375" customWidth="1"/>
    <col min="11816" max="11826" width="11.28515625" customWidth="1"/>
    <col min="12033" max="12033" width="61.7109375" customWidth="1"/>
    <col min="12034" max="12034" width="18.5703125" customWidth="1"/>
    <col min="12035" max="12070" width="16.85546875" customWidth="1"/>
    <col min="12071" max="12071" width="16.7109375" customWidth="1"/>
    <col min="12072" max="12082" width="11.28515625" customWidth="1"/>
    <col min="12289" max="12289" width="61.7109375" customWidth="1"/>
    <col min="12290" max="12290" width="18.5703125" customWidth="1"/>
    <col min="12291" max="12326" width="16.85546875" customWidth="1"/>
    <col min="12327" max="12327" width="16.7109375" customWidth="1"/>
    <col min="12328" max="12338" width="11.28515625" customWidth="1"/>
    <col min="12545" max="12545" width="61.7109375" customWidth="1"/>
    <col min="12546" max="12546" width="18.5703125" customWidth="1"/>
    <col min="12547" max="12582" width="16.85546875" customWidth="1"/>
    <col min="12583" max="12583" width="16.7109375" customWidth="1"/>
    <col min="12584" max="12594" width="11.28515625" customWidth="1"/>
    <col min="12801" max="12801" width="61.7109375" customWidth="1"/>
    <col min="12802" max="12802" width="18.5703125" customWidth="1"/>
    <col min="12803" max="12838" width="16.85546875" customWidth="1"/>
    <col min="12839" max="12839" width="16.7109375" customWidth="1"/>
    <col min="12840" max="12850" width="11.28515625" customWidth="1"/>
    <col min="13057" max="13057" width="61.7109375" customWidth="1"/>
    <col min="13058" max="13058" width="18.5703125" customWidth="1"/>
    <col min="13059" max="13094" width="16.85546875" customWidth="1"/>
    <col min="13095" max="13095" width="16.7109375" customWidth="1"/>
    <col min="13096" max="13106" width="11.28515625" customWidth="1"/>
    <col min="13313" max="13313" width="61.7109375" customWidth="1"/>
    <col min="13314" max="13314" width="18.5703125" customWidth="1"/>
    <col min="13315" max="13350" width="16.85546875" customWidth="1"/>
    <col min="13351" max="13351" width="16.7109375" customWidth="1"/>
    <col min="13352" max="13362" width="11.28515625" customWidth="1"/>
    <col min="13569" max="13569" width="61.7109375" customWidth="1"/>
    <col min="13570" max="13570" width="18.5703125" customWidth="1"/>
    <col min="13571" max="13606" width="16.85546875" customWidth="1"/>
    <col min="13607" max="13607" width="16.7109375" customWidth="1"/>
    <col min="13608" max="13618" width="11.28515625" customWidth="1"/>
    <col min="13825" max="13825" width="61.7109375" customWidth="1"/>
    <col min="13826" max="13826" width="18.5703125" customWidth="1"/>
    <col min="13827" max="13862" width="16.85546875" customWidth="1"/>
    <col min="13863" max="13863" width="16.7109375" customWidth="1"/>
    <col min="13864" max="13874" width="11.28515625" customWidth="1"/>
    <col min="14081" max="14081" width="61.7109375" customWidth="1"/>
    <col min="14082" max="14082" width="18.5703125" customWidth="1"/>
    <col min="14083" max="14118" width="16.85546875" customWidth="1"/>
    <col min="14119" max="14119" width="16.7109375" customWidth="1"/>
    <col min="14120" max="14130" width="11.28515625" customWidth="1"/>
    <col min="14337" max="14337" width="61.7109375" customWidth="1"/>
    <col min="14338" max="14338" width="18.5703125" customWidth="1"/>
    <col min="14339" max="14374" width="16.85546875" customWidth="1"/>
    <col min="14375" max="14375" width="16.7109375" customWidth="1"/>
    <col min="14376" max="14386" width="11.28515625" customWidth="1"/>
    <col min="14593" max="14593" width="61.7109375" customWidth="1"/>
    <col min="14594" max="14594" width="18.5703125" customWidth="1"/>
    <col min="14595" max="14630" width="16.85546875" customWidth="1"/>
    <col min="14631" max="14631" width="16.7109375" customWidth="1"/>
    <col min="14632" max="14642" width="11.28515625" customWidth="1"/>
    <col min="14849" max="14849" width="61.7109375" customWidth="1"/>
    <col min="14850" max="14850" width="18.5703125" customWidth="1"/>
    <col min="14851" max="14886" width="16.85546875" customWidth="1"/>
    <col min="14887" max="14887" width="16.7109375" customWidth="1"/>
    <col min="14888" max="14898" width="11.28515625" customWidth="1"/>
    <col min="15105" max="15105" width="61.7109375" customWidth="1"/>
    <col min="15106" max="15106" width="18.5703125" customWidth="1"/>
    <col min="15107" max="15142" width="16.85546875" customWidth="1"/>
    <col min="15143" max="15143" width="16.7109375" customWidth="1"/>
    <col min="15144" max="15154" width="11.28515625" customWidth="1"/>
    <col min="15361" max="15361" width="61.7109375" customWidth="1"/>
    <col min="15362" max="15362" width="18.5703125" customWidth="1"/>
    <col min="15363" max="15398" width="16.85546875" customWidth="1"/>
    <col min="15399" max="15399" width="16.7109375" customWidth="1"/>
    <col min="15400" max="15410" width="11.28515625" customWidth="1"/>
    <col min="15617" max="15617" width="61.7109375" customWidth="1"/>
    <col min="15618" max="15618" width="18.5703125" customWidth="1"/>
    <col min="15619" max="15654" width="16.85546875" customWidth="1"/>
    <col min="15655" max="15655" width="16.7109375" customWidth="1"/>
    <col min="15656" max="15666" width="11.28515625" customWidth="1"/>
    <col min="15873" max="15873" width="61.7109375" customWidth="1"/>
    <col min="15874" max="15874" width="18.5703125" customWidth="1"/>
    <col min="15875" max="15910" width="16.85546875" customWidth="1"/>
    <col min="15911" max="15911" width="16.7109375" customWidth="1"/>
    <col min="15912" max="15922" width="11.28515625" customWidth="1"/>
    <col min="16129" max="16129" width="61.7109375" customWidth="1"/>
    <col min="16130" max="16130" width="18.5703125" customWidth="1"/>
    <col min="16131" max="16166" width="16.85546875" customWidth="1"/>
    <col min="16167" max="16167" width="16.7109375" customWidth="1"/>
    <col min="16168" max="16178" width="11.28515625" customWidth="1"/>
  </cols>
  <sheetData>
    <row r="1" spans="1:43" s="251" customFormat="1" ht="18.75" x14ac:dyDescent="0.2">
      <c r="A1" s="18"/>
      <c r="B1" s="12"/>
      <c r="C1" s="12"/>
      <c r="D1" s="12"/>
      <c r="E1" s="170"/>
      <c r="F1" s="170"/>
      <c r="G1" s="12"/>
      <c r="H1" s="43" t="s">
        <v>69</v>
      </c>
      <c r="I1" s="198"/>
      <c r="J1" s="198"/>
      <c r="K1" s="198"/>
      <c r="L1" s="198"/>
      <c r="M1" s="198"/>
      <c r="N1" s="198"/>
      <c r="O1" s="198"/>
      <c r="P1" s="198"/>
      <c r="Q1" s="199"/>
      <c r="R1" s="198"/>
      <c r="S1" s="198"/>
      <c r="T1" s="198"/>
      <c r="U1" s="198"/>
      <c r="V1" s="198"/>
      <c r="W1" s="198"/>
      <c r="X1" s="198"/>
      <c r="Y1" s="198"/>
      <c r="Z1" s="198"/>
      <c r="AA1" s="198"/>
      <c r="AB1" s="198"/>
      <c r="AC1" s="198"/>
      <c r="AD1" s="198"/>
      <c r="AE1" s="198"/>
      <c r="AF1" s="198"/>
      <c r="AG1" s="198"/>
      <c r="AH1" s="198"/>
      <c r="AI1" s="198"/>
      <c r="AJ1" s="198"/>
      <c r="AK1" s="198"/>
      <c r="AL1" s="198"/>
      <c r="AM1" s="296"/>
      <c r="AN1" s="174"/>
      <c r="AO1" s="174"/>
      <c r="AP1" s="175"/>
      <c r="AQ1" s="173"/>
    </row>
    <row r="2" spans="1:43" s="174" customFormat="1" ht="18.75" x14ac:dyDescent="0.3">
      <c r="A2" s="18"/>
      <c r="B2" s="12"/>
      <c r="C2" s="12"/>
      <c r="D2" s="12"/>
      <c r="E2" s="171"/>
      <c r="F2" s="171"/>
      <c r="G2" s="12"/>
      <c r="H2" s="15" t="s">
        <v>11</v>
      </c>
      <c r="I2" s="198"/>
      <c r="J2" s="198"/>
      <c r="K2" s="198"/>
      <c r="L2" s="198"/>
      <c r="M2" s="198"/>
      <c r="N2" s="198"/>
      <c r="O2" s="198"/>
      <c r="P2" s="198"/>
      <c r="Q2" s="199"/>
      <c r="R2" s="198"/>
      <c r="S2" s="198"/>
      <c r="T2" s="198"/>
      <c r="U2" s="198"/>
      <c r="V2" s="198"/>
      <c r="W2" s="198"/>
      <c r="X2" s="198"/>
      <c r="Y2" s="198"/>
      <c r="Z2" s="198"/>
      <c r="AA2" s="198"/>
      <c r="AB2" s="198"/>
      <c r="AC2" s="198"/>
      <c r="AD2" s="198"/>
      <c r="AE2" s="198"/>
      <c r="AF2" s="198"/>
      <c r="AG2" s="198"/>
      <c r="AH2" s="198"/>
      <c r="AI2" s="198"/>
      <c r="AJ2" s="198"/>
      <c r="AK2" s="198"/>
      <c r="AL2" s="198"/>
      <c r="AM2" s="296"/>
      <c r="AP2" s="175"/>
      <c r="AQ2" s="173"/>
    </row>
    <row r="3" spans="1:43" s="174" customFormat="1" ht="18.75" x14ac:dyDescent="0.3">
      <c r="A3" s="17"/>
      <c r="B3" s="12"/>
      <c r="C3" s="12"/>
      <c r="D3" s="12"/>
      <c r="E3" s="171"/>
      <c r="F3" s="171"/>
      <c r="G3" s="12"/>
      <c r="H3" s="15" t="s">
        <v>288</v>
      </c>
      <c r="I3" s="198"/>
      <c r="J3" s="198"/>
      <c r="K3" s="198"/>
      <c r="L3" s="198"/>
      <c r="M3" s="198"/>
      <c r="N3" s="198"/>
      <c r="O3" s="198"/>
      <c r="P3" s="198"/>
      <c r="Q3" s="199"/>
      <c r="R3" s="198"/>
      <c r="S3" s="198"/>
      <c r="T3" s="198"/>
      <c r="U3" s="198"/>
      <c r="V3" s="198"/>
      <c r="W3" s="198"/>
      <c r="X3" s="198"/>
      <c r="Y3" s="198"/>
      <c r="Z3" s="198"/>
      <c r="AA3" s="198"/>
      <c r="AB3" s="198"/>
      <c r="AC3" s="198"/>
      <c r="AD3" s="198"/>
      <c r="AE3" s="198"/>
      <c r="AF3" s="198"/>
      <c r="AG3" s="198"/>
      <c r="AH3" s="198"/>
      <c r="AI3" s="198"/>
      <c r="AJ3" s="198"/>
      <c r="AK3" s="198"/>
      <c r="AL3" s="198"/>
      <c r="AM3" s="296"/>
      <c r="AP3" s="175"/>
      <c r="AQ3" s="173"/>
    </row>
    <row r="4" spans="1:43" s="174" customFormat="1" ht="15.75" x14ac:dyDescent="0.2">
      <c r="A4" s="17"/>
      <c r="B4" s="12"/>
      <c r="C4" s="12"/>
      <c r="D4" s="12"/>
      <c r="E4" s="12"/>
      <c r="F4" s="12"/>
      <c r="G4" s="12"/>
      <c r="H4" s="12"/>
      <c r="I4" s="198"/>
      <c r="J4" s="198"/>
      <c r="K4" s="198"/>
      <c r="L4" s="198"/>
      <c r="M4" s="198"/>
      <c r="N4" s="198"/>
      <c r="O4" s="198"/>
      <c r="P4" s="198"/>
      <c r="Q4" s="199"/>
      <c r="R4" s="198"/>
      <c r="S4" s="198"/>
      <c r="T4" s="198"/>
      <c r="U4" s="198"/>
      <c r="V4" s="198"/>
      <c r="W4" s="198"/>
      <c r="X4" s="198"/>
      <c r="Y4" s="198"/>
      <c r="Z4" s="198"/>
      <c r="AA4" s="198"/>
      <c r="AB4" s="198"/>
      <c r="AC4" s="198"/>
      <c r="AD4" s="198"/>
      <c r="AE4" s="198"/>
      <c r="AF4" s="198"/>
      <c r="AG4" s="198"/>
      <c r="AH4" s="198"/>
      <c r="AI4" s="198"/>
      <c r="AJ4" s="198"/>
      <c r="AK4" s="198"/>
      <c r="AL4" s="198"/>
      <c r="AM4" s="296"/>
      <c r="AP4" s="175"/>
      <c r="AQ4" s="173"/>
    </row>
    <row r="5" spans="1:43" s="174" customFormat="1" ht="15.75" x14ac:dyDescent="0.2">
      <c r="A5" s="379" t="str">
        <f>'1. паспорт местоположение'!A5:C5</f>
        <v>Год раскрытия информации: 2016 год</v>
      </c>
      <c r="B5" s="379"/>
      <c r="C5" s="379"/>
      <c r="D5" s="379"/>
      <c r="E5" s="379"/>
      <c r="F5" s="379"/>
      <c r="G5" s="379"/>
      <c r="H5" s="379"/>
      <c r="I5" s="198"/>
      <c r="J5" s="198"/>
      <c r="K5" s="198"/>
      <c r="L5" s="198"/>
      <c r="M5" s="198"/>
      <c r="N5" s="198"/>
      <c r="O5" s="198"/>
      <c r="P5" s="198"/>
      <c r="Q5" s="199"/>
      <c r="R5" s="198"/>
      <c r="S5" s="198"/>
      <c r="T5" s="198"/>
      <c r="U5" s="198"/>
      <c r="V5" s="198"/>
      <c r="W5" s="198"/>
      <c r="X5" s="198"/>
      <c r="Y5" s="198"/>
      <c r="Z5" s="198"/>
      <c r="AA5" s="198"/>
      <c r="AB5" s="198"/>
      <c r="AC5" s="198"/>
      <c r="AD5" s="198"/>
      <c r="AE5" s="198"/>
      <c r="AF5" s="198"/>
      <c r="AG5" s="198"/>
      <c r="AH5" s="198"/>
      <c r="AI5" s="198"/>
      <c r="AJ5" s="198"/>
      <c r="AK5" s="198"/>
      <c r="AL5" s="198"/>
      <c r="AM5" s="296"/>
      <c r="AP5" s="175"/>
      <c r="AQ5" s="173"/>
    </row>
    <row r="6" spans="1:43" s="174" customFormat="1" ht="15.75" x14ac:dyDescent="0.2">
      <c r="A6" s="17"/>
      <c r="B6" s="12"/>
      <c r="C6" s="12"/>
      <c r="D6" s="12"/>
      <c r="E6" s="12"/>
      <c r="F6" s="12"/>
      <c r="G6" s="12"/>
      <c r="H6" s="12"/>
      <c r="I6" s="198"/>
      <c r="J6" s="198"/>
      <c r="K6" s="198"/>
      <c r="L6" s="198"/>
      <c r="M6" s="198"/>
      <c r="N6" s="198"/>
      <c r="O6" s="198"/>
      <c r="P6" s="198"/>
      <c r="Q6" s="199"/>
      <c r="R6" s="198"/>
      <c r="S6" s="198"/>
      <c r="T6" s="198"/>
      <c r="U6" s="198"/>
      <c r="V6" s="198"/>
      <c r="W6" s="198"/>
      <c r="X6" s="198"/>
      <c r="Y6" s="198"/>
      <c r="Z6" s="198"/>
      <c r="AA6" s="198"/>
      <c r="AB6" s="198"/>
      <c r="AC6" s="198"/>
      <c r="AD6" s="198"/>
      <c r="AE6" s="198"/>
      <c r="AF6" s="198"/>
      <c r="AG6" s="198"/>
      <c r="AH6" s="198"/>
      <c r="AI6" s="198"/>
      <c r="AJ6" s="198"/>
      <c r="AK6" s="198"/>
      <c r="AL6" s="198"/>
      <c r="AM6" s="296"/>
      <c r="AP6" s="175"/>
      <c r="AQ6" s="173"/>
    </row>
    <row r="7" spans="1:43" s="174" customFormat="1" ht="18.75" x14ac:dyDescent="0.2">
      <c r="A7" s="331" t="str">
        <f>'1. паспорт местоположение'!A7:C7</f>
        <v xml:space="preserve">Паспорт инвестиционного проекта </v>
      </c>
      <c r="B7" s="331"/>
      <c r="C7" s="331"/>
      <c r="D7" s="331"/>
      <c r="E7" s="331"/>
      <c r="F7" s="331"/>
      <c r="G7" s="331"/>
      <c r="H7" s="331"/>
      <c r="I7" s="198"/>
      <c r="J7" s="198"/>
      <c r="K7" s="198"/>
      <c r="L7" s="198"/>
      <c r="M7" s="198"/>
      <c r="N7" s="198"/>
      <c r="O7" s="198"/>
      <c r="P7" s="198"/>
      <c r="Q7" s="199"/>
      <c r="R7" s="198"/>
      <c r="S7" s="198"/>
      <c r="T7" s="198"/>
      <c r="U7" s="198"/>
      <c r="V7" s="198"/>
      <c r="W7" s="198"/>
      <c r="X7" s="198"/>
      <c r="Y7" s="198"/>
      <c r="Z7" s="198"/>
      <c r="AA7" s="198"/>
      <c r="AB7" s="198"/>
      <c r="AC7" s="198"/>
      <c r="AD7" s="198"/>
      <c r="AE7" s="198"/>
      <c r="AF7" s="198"/>
      <c r="AG7" s="198"/>
      <c r="AH7" s="198"/>
      <c r="AI7" s="198"/>
      <c r="AJ7" s="198"/>
      <c r="AK7" s="198"/>
      <c r="AL7" s="198"/>
      <c r="AM7" s="296"/>
      <c r="AP7" s="175"/>
      <c r="AQ7" s="173"/>
    </row>
    <row r="8" spans="1:43" s="174" customFormat="1" ht="18.75" x14ac:dyDescent="0.2">
      <c r="A8" s="282"/>
      <c r="B8" s="282"/>
      <c r="C8" s="282"/>
      <c r="D8" s="282"/>
      <c r="E8" s="282"/>
      <c r="F8" s="282"/>
      <c r="G8" s="282"/>
      <c r="H8" s="282"/>
      <c r="I8" s="198"/>
      <c r="J8" s="198"/>
      <c r="K8" s="198"/>
      <c r="L8" s="198"/>
      <c r="M8" s="198"/>
      <c r="N8" s="198"/>
      <c r="O8" s="198"/>
      <c r="P8" s="198"/>
      <c r="Q8" s="199"/>
      <c r="R8" s="198"/>
      <c r="S8" s="198"/>
      <c r="T8" s="198"/>
      <c r="U8" s="198"/>
      <c r="V8" s="198"/>
      <c r="W8" s="198"/>
      <c r="X8" s="198"/>
      <c r="Y8" s="198"/>
      <c r="Z8" s="198"/>
      <c r="AA8" s="198"/>
      <c r="AB8" s="198"/>
      <c r="AC8" s="198"/>
      <c r="AD8" s="198"/>
      <c r="AE8" s="198"/>
      <c r="AF8" s="198"/>
      <c r="AG8" s="198"/>
      <c r="AH8" s="198"/>
      <c r="AI8" s="198"/>
      <c r="AJ8" s="198"/>
      <c r="AK8" s="198"/>
      <c r="AL8" s="198"/>
      <c r="AM8" s="296"/>
      <c r="AP8" s="175"/>
      <c r="AQ8" s="173"/>
    </row>
    <row r="9" spans="1:43" s="174" customFormat="1" ht="18.75" x14ac:dyDescent="0.2">
      <c r="A9" s="380" t="str">
        <f>'1. паспорт местоположение'!A9:C9</f>
        <v xml:space="preserve">                         АО "Янтарьэнерго"                         </v>
      </c>
      <c r="B9" s="380"/>
      <c r="C9" s="380"/>
      <c r="D9" s="380"/>
      <c r="E9" s="380"/>
      <c r="F9" s="380"/>
      <c r="G9" s="380"/>
      <c r="H9" s="380"/>
      <c r="I9" s="198"/>
      <c r="J9" s="198"/>
      <c r="K9" s="198"/>
      <c r="L9" s="198"/>
      <c r="M9" s="198"/>
      <c r="N9" s="198"/>
      <c r="O9" s="198"/>
      <c r="P9" s="198"/>
      <c r="Q9" s="199"/>
      <c r="R9" s="198"/>
      <c r="S9" s="198"/>
      <c r="T9" s="198"/>
      <c r="U9" s="198"/>
      <c r="V9" s="198"/>
      <c r="W9" s="198"/>
      <c r="X9" s="198"/>
      <c r="Y9" s="198"/>
      <c r="Z9" s="198"/>
      <c r="AA9" s="198"/>
      <c r="AB9" s="198"/>
      <c r="AC9" s="198"/>
      <c r="AD9" s="198"/>
      <c r="AE9" s="198"/>
      <c r="AF9" s="198"/>
      <c r="AG9" s="198"/>
      <c r="AH9" s="198"/>
      <c r="AI9" s="198"/>
      <c r="AJ9" s="198"/>
      <c r="AK9" s="198"/>
      <c r="AL9" s="198"/>
      <c r="AM9" s="296"/>
      <c r="AP9" s="175"/>
      <c r="AQ9" s="173"/>
    </row>
    <row r="10" spans="1:43" s="251" customFormat="1" ht="15.75" x14ac:dyDescent="0.2">
      <c r="A10" s="328" t="s">
        <v>9</v>
      </c>
      <c r="B10" s="328"/>
      <c r="C10" s="328"/>
      <c r="D10" s="328"/>
      <c r="E10" s="328"/>
      <c r="F10" s="328"/>
      <c r="G10" s="328"/>
      <c r="H10" s="32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296"/>
      <c r="AN10" s="174"/>
      <c r="AO10" s="174"/>
      <c r="AP10" s="175"/>
      <c r="AQ10" s="173"/>
    </row>
    <row r="11" spans="1:43" s="174" customFormat="1" ht="18.75" x14ac:dyDescent="0.2">
      <c r="A11" s="282"/>
      <c r="B11" s="282"/>
      <c r="C11" s="282"/>
      <c r="D11" s="282"/>
      <c r="E11" s="282"/>
      <c r="F11" s="282"/>
      <c r="G11" s="282"/>
      <c r="H11" s="282"/>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296"/>
      <c r="AP11" s="175"/>
      <c r="AQ11" s="173"/>
    </row>
    <row r="12" spans="1:43" s="174" customFormat="1" ht="18.75" x14ac:dyDescent="0.2">
      <c r="A12" s="380" t="str">
        <f>'1. паспорт местоположение'!A12:C12</f>
        <v>G_16-0301</v>
      </c>
      <c r="B12" s="380"/>
      <c r="C12" s="380"/>
      <c r="D12" s="380"/>
      <c r="E12" s="380"/>
      <c r="F12" s="380"/>
      <c r="G12" s="380"/>
      <c r="H12" s="380"/>
      <c r="I12" s="198"/>
      <c r="J12" s="198"/>
      <c r="K12" s="198"/>
      <c r="L12" s="198"/>
      <c r="M12" s="198"/>
      <c r="N12" s="198"/>
      <c r="O12" s="198"/>
      <c r="P12" s="198"/>
      <c r="Q12" s="201"/>
      <c r="R12" s="198"/>
      <c r="S12" s="198"/>
      <c r="T12" s="198"/>
      <c r="U12" s="198"/>
      <c r="V12" s="198"/>
      <c r="W12" s="198"/>
      <c r="X12" s="198"/>
      <c r="Y12" s="198"/>
      <c r="Z12" s="198"/>
      <c r="AA12" s="198"/>
      <c r="AB12" s="198"/>
      <c r="AC12" s="198"/>
      <c r="AD12" s="198"/>
      <c r="AE12" s="198"/>
      <c r="AF12" s="198"/>
      <c r="AG12" s="198"/>
      <c r="AH12" s="198"/>
      <c r="AI12" s="198"/>
      <c r="AJ12" s="198"/>
      <c r="AK12" s="198"/>
      <c r="AL12" s="198"/>
      <c r="AM12" s="296"/>
      <c r="AP12" s="175"/>
      <c r="AQ12" s="173"/>
    </row>
    <row r="13" spans="1:43" s="174" customFormat="1" ht="15.75" x14ac:dyDescent="0.2">
      <c r="A13" s="328" t="s">
        <v>8</v>
      </c>
      <c r="B13" s="328"/>
      <c r="C13" s="328"/>
      <c r="D13" s="328"/>
      <c r="E13" s="328"/>
      <c r="F13" s="328"/>
      <c r="G13" s="328"/>
      <c r="H13" s="328"/>
      <c r="I13" s="198"/>
      <c r="J13" s="198"/>
      <c r="K13" s="198"/>
      <c r="L13" s="198"/>
      <c r="M13" s="198"/>
      <c r="N13" s="198"/>
      <c r="O13" s="198"/>
      <c r="P13" s="198"/>
      <c r="Q13" s="201"/>
      <c r="R13" s="198"/>
      <c r="S13" s="198"/>
      <c r="T13" s="198"/>
      <c r="U13" s="198"/>
      <c r="V13" s="198"/>
      <c r="W13" s="198"/>
      <c r="X13" s="198"/>
      <c r="Y13" s="198"/>
      <c r="Z13" s="198"/>
      <c r="AA13" s="198"/>
      <c r="AB13" s="198"/>
      <c r="AC13" s="198"/>
      <c r="AD13" s="198"/>
      <c r="AE13" s="198"/>
      <c r="AF13" s="198"/>
      <c r="AG13" s="198"/>
      <c r="AH13" s="198"/>
      <c r="AI13" s="198"/>
      <c r="AJ13" s="198"/>
      <c r="AK13" s="198"/>
      <c r="AL13" s="198"/>
      <c r="AM13" s="296"/>
      <c r="AP13" s="175"/>
      <c r="AQ13" s="173"/>
    </row>
    <row r="14" spans="1:43" s="174" customFormat="1" ht="18.75" x14ac:dyDescent="0.2">
      <c r="A14" s="283"/>
      <c r="B14" s="283"/>
      <c r="C14" s="283"/>
      <c r="D14" s="283"/>
      <c r="E14" s="283"/>
      <c r="F14" s="283"/>
      <c r="G14" s="283"/>
      <c r="H14" s="283"/>
      <c r="I14" s="198"/>
      <c r="J14" s="198"/>
      <c r="K14" s="198"/>
      <c r="L14" s="198"/>
      <c r="M14" s="198"/>
      <c r="N14" s="198"/>
      <c r="O14" s="198"/>
      <c r="P14" s="198"/>
      <c r="Q14" s="201"/>
      <c r="R14" s="198"/>
      <c r="S14" s="198"/>
      <c r="T14" s="198"/>
      <c r="U14" s="198"/>
      <c r="V14" s="198"/>
      <c r="W14" s="198"/>
      <c r="X14" s="198"/>
      <c r="Y14" s="198"/>
      <c r="Z14" s="198"/>
      <c r="AA14" s="198"/>
      <c r="AB14" s="198"/>
      <c r="AC14" s="198"/>
      <c r="AD14" s="198"/>
      <c r="AE14" s="198"/>
      <c r="AF14" s="198"/>
      <c r="AG14" s="198"/>
      <c r="AH14" s="198"/>
      <c r="AI14" s="198"/>
      <c r="AJ14" s="198"/>
      <c r="AK14" s="198"/>
      <c r="AL14" s="198"/>
      <c r="AM14" s="296"/>
      <c r="AP14" s="175"/>
      <c r="AQ14" s="173"/>
    </row>
    <row r="15" spans="1:43" s="174" customFormat="1" ht="18.75" x14ac:dyDescent="0.2">
      <c r="A15" s="380" t="str">
        <f>'1. паспорт местоположение'!A15:C15</f>
        <v>Строительство ПС 110 кВ Романово с заходами</v>
      </c>
      <c r="B15" s="380"/>
      <c r="C15" s="380"/>
      <c r="D15" s="380"/>
      <c r="E15" s="380"/>
      <c r="F15" s="380"/>
      <c r="G15" s="380"/>
      <c r="H15" s="380"/>
      <c r="I15" s="198"/>
      <c r="J15" s="198"/>
      <c r="K15" s="198"/>
      <c r="L15" s="198"/>
      <c r="M15" s="198"/>
      <c r="N15" s="198"/>
      <c r="O15" s="198"/>
      <c r="P15" s="198"/>
      <c r="Q15" s="201"/>
      <c r="R15" s="198"/>
      <c r="S15" s="198"/>
      <c r="T15" s="198"/>
      <c r="U15" s="198"/>
      <c r="V15" s="198"/>
      <c r="W15" s="198"/>
      <c r="X15" s="198"/>
      <c r="Y15" s="198"/>
      <c r="Z15" s="198"/>
      <c r="AA15" s="198"/>
      <c r="AB15" s="198"/>
      <c r="AC15" s="198"/>
      <c r="AD15" s="198"/>
      <c r="AE15" s="198"/>
      <c r="AF15" s="198"/>
      <c r="AG15" s="198"/>
      <c r="AH15" s="198"/>
      <c r="AI15" s="198"/>
      <c r="AJ15" s="198"/>
      <c r="AK15" s="198"/>
      <c r="AL15" s="198"/>
      <c r="AM15" s="296"/>
      <c r="AP15" s="175"/>
      <c r="AQ15" s="173"/>
    </row>
    <row r="16" spans="1:43" s="174" customFormat="1" ht="15.75" x14ac:dyDescent="0.2">
      <c r="A16" s="328" t="s">
        <v>7</v>
      </c>
      <c r="B16" s="328"/>
      <c r="C16" s="328"/>
      <c r="D16" s="328"/>
      <c r="E16" s="328"/>
      <c r="F16" s="328"/>
      <c r="G16" s="328"/>
      <c r="H16" s="328"/>
      <c r="I16" s="198"/>
      <c r="J16" s="198"/>
      <c r="K16" s="198"/>
      <c r="L16" s="198"/>
      <c r="M16" s="198"/>
      <c r="N16" s="198"/>
      <c r="O16" s="198"/>
      <c r="P16" s="198"/>
      <c r="Q16" s="201"/>
      <c r="R16" s="198"/>
      <c r="S16" s="198"/>
      <c r="T16" s="198"/>
      <c r="U16" s="198"/>
      <c r="V16" s="198"/>
      <c r="W16" s="198"/>
      <c r="X16" s="198"/>
      <c r="Y16" s="198"/>
      <c r="Z16" s="198"/>
      <c r="AA16" s="198"/>
      <c r="AB16" s="198"/>
      <c r="AC16" s="198"/>
      <c r="AD16" s="198"/>
      <c r="AE16" s="198"/>
      <c r="AF16" s="198"/>
      <c r="AG16" s="198"/>
      <c r="AH16" s="198"/>
      <c r="AI16" s="198"/>
      <c r="AJ16" s="198"/>
      <c r="AK16" s="198"/>
      <c r="AL16" s="198"/>
      <c r="AM16" s="296"/>
      <c r="AP16" s="175"/>
      <c r="AQ16" s="173"/>
    </row>
    <row r="17" spans="1:43" s="174" customFormat="1" ht="18.75" x14ac:dyDescent="0.2">
      <c r="A17" s="284"/>
      <c r="B17" s="284"/>
      <c r="C17" s="284"/>
      <c r="D17" s="284"/>
      <c r="E17" s="284"/>
      <c r="F17" s="284"/>
      <c r="G17" s="284"/>
      <c r="H17" s="284"/>
      <c r="I17" s="198"/>
      <c r="J17" s="198"/>
      <c r="K17" s="198"/>
      <c r="L17" s="198"/>
      <c r="M17" s="198"/>
      <c r="N17" s="198"/>
      <c r="O17" s="198"/>
      <c r="P17" s="198"/>
      <c r="Q17" s="202"/>
      <c r="R17" s="198"/>
      <c r="S17" s="198"/>
      <c r="T17" s="198"/>
      <c r="U17" s="198"/>
      <c r="V17" s="198"/>
      <c r="W17" s="198"/>
      <c r="X17" s="198"/>
      <c r="Y17" s="198"/>
      <c r="Z17" s="198"/>
      <c r="AA17" s="198"/>
      <c r="AB17" s="198"/>
      <c r="AC17" s="198"/>
      <c r="AD17" s="198"/>
      <c r="AE17" s="198"/>
      <c r="AF17" s="198"/>
      <c r="AG17" s="198"/>
      <c r="AH17" s="198"/>
      <c r="AI17" s="198"/>
      <c r="AJ17" s="198"/>
      <c r="AK17" s="198"/>
      <c r="AL17" s="198"/>
      <c r="AM17" s="296"/>
      <c r="AP17" s="175"/>
      <c r="AQ17" s="173"/>
    </row>
    <row r="18" spans="1:43" s="174" customFormat="1" ht="18.75" x14ac:dyDescent="0.2">
      <c r="A18" s="330" t="s">
        <v>400</v>
      </c>
      <c r="B18" s="330"/>
      <c r="C18" s="330"/>
      <c r="D18" s="330"/>
      <c r="E18" s="330"/>
      <c r="F18" s="330"/>
      <c r="G18" s="330"/>
      <c r="H18" s="330"/>
      <c r="I18" s="198"/>
      <c r="J18" s="198"/>
      <c r="K18" s="198"/>
      <c r="L18" s="198"/>
      <c r="M18" s="198"/>
      <c r="N18" s="198"/>
      <c r="O18" s="198"/>
      <c r="P18" s="198"/>
      <c r="Q18" s="201"/>
      <c r="R18" s="198"/>
      <c r="S18" s="198"/>
      <c r="T18" s="198"/>
      <c r="U18" s="198"/>
      <c r="V18" s="198"/>
      <c r="W18" s="198"/>
      <c r="X18" s="198"/>
      <c r="Y18" s="198"/>
      <c r="Z18" s="198"/>
      <c r="AA18" s="198"/>
      <c r="AB18" s="198"/>
      <c r="AC18" s="198"/>
      <c r="AD18" s="198"/>
      <c r="AE18" s="198"/>
      <c r="AF18" s="198"/>
      <c r="AG18" s="198"/>
      <c r="AH18" s="198"/>
      <c r="AI18" s="198"/>
      <c r="AJ18" s="198"/>
      <c r="AK18" s="198"/>
      <c r="AL18" s="198"/>
      <c r="AM18" s="296"/>
      <c r="AP18" s="175"/>
      <c r="AQ18" s="173"/>
    </row>
    <row r="19" spans="1:43" s="174" customFormat="1" ht="15.75" x14ac:dyDescent="0.2">
      <c r="A19" s="200"/>
      <c r="B19" s="198"/>
      <c r="C19" s="198"/>
      <c r="D19" s="198"/>
      <c r="E19" s="198"/>
      <c r="F19" s="198"/>
      <c r="G19" s="198"/>
      <c r="H19" s="198"/>
      <c r="I19" s="198"/>
      <c r="J19" s="198"/>
      <c r="K19" s="198"/>
      <c r="L19" s="198"/>
      <c r="M19" s="198"/>
      <c r="N19" s="198"/>
      <c r="O19" s="198"/>
      <c r="P19" s="198"/>
      <c r="Q19" s="201"/>
      <c r="R19" s="198"/>
      <c r="S19" s="198"/>
      <c r="T19" s="198"/>
      <c r="U19" s="198"/>
      <c r="V19" s="198"/>
      <c r="W19" s="198"/>
      <c r="X19" s="198"/>
      <c r="Y19" s="198"/>
      <c r="Z19" s="198"/>
      <c r="AA19" s="198"/>
      <c r="AB19" s="198"/>
      <c r="AC19" s="198"/>
      <c r="AD19" s="198"/>
      <c r="AE19" s="198"/>
      <c r="AF19" s="198"/>
      <c r="AG19" s="198"/>
      <c r="AH19" s="198"/>
      <c r="AI19" s="198"/>
      <c r="AJ19" s="198"/>
      <c r="AK19" s="198"/>
      <c r="AL19" s="198"/>
      <c r="AM19" s="296"/>
      <c r="AP19" s="175"/>
      <c r="AQ19" s="173"/>
    </row>
    <row r="20" spans="1:43" s="174" customFormat="1" ht="15.75" x14ac:dyDescent="0.2">
      <c r="A20" s="200"/>
      <c r="B20" s="198"/>
      <c r="C20" s="198"/>
      <c r="D20" s="198"/>
      <c r="E20" s="198"/>
      <c r="F20" s="198"/>
      <c r="G20" s="198"/>
      <c r="H20" s="198"/>
      <c r="I20" s="198"/>
      <c r="J20" s="198"/>
      <c r="K20" s="198"/>
      <c r="L20" s="198"/>
      <c r="M20" s="198"/>
      <c r="N20" s="198"/>
      <c r="O20" s="198"/>
      <c r="P20" s="198"/>
      <c r="Q20" s="201"/>
      <c r="R20" s="198"/>
      <c r="S20" s="198"/>
      <c r="T20" s="198"/>
      <c r="U20" s="198"/>
      <c r="V20" s="198"/>
      <c r="W20" s="198"/>
      <c r="X20" s="198"/>
      <c r="Y20" s="198"/>
      <c r="Z20" s="198"/>
      <c r="AA20" s="198"/>
      <c r="AB20" s="198"/>
      <c r="AC20" s="198"/>
      <c r="AD20" s="198"/>
      <c r="AE20" s="198"/>
      <c r="AF20" s="198"/>
      <c r="AG20" s="198"/>
      <c r="AH20" s="198"/>
      <c r="AI20" s="198"/>
      <c r="AJ20" s="198"/>
      <c r="AK20" s="198"/>
      <c r="AL20" s="198"/>
      <c r="AM20" s="296"/>
      <c r="AP20" s="175"/>
      <c r="AQ20" s="173"/>
    </row>
    <row r="21" spans="1:43" s="174" customFormat="1" ht="15.75" x14ac:dyDescent="0.2">
      <c r="A21" s="200"/>
      <c r="B21" s="198"/>
      <c r="C21" s="198"/>
      <c r="D21" s="198"/>
      <c r="E21" s="198"/>
      <c r="F21" s="198"/>
      <c r="G21" s="198"/>
      <c r="H21" s="198"/>
      <c r="I21" s="198"/>
      <c r="J21" s="198"/>
      <c r="K21" s="198"/>
      <c r="L21" s="198"/>
      <c r="M21" s="198"/>
      <c r="N21" s="198"/>
      <c r="O21" s="198"/>
      <c r="P21" s="198"/>
      <c r="Q21" s="201"/>
      <c r="R21" s="198"/>
      <c r="S21" s="198"/>
      <c r="T21" s="198"/>
      <c r="U21" s="198"/>
      <c r="V21" s="198"/>
      <c r="W21" s="198"/>
      <c r="X21" s="198"/>
      <c r="Y21" s="198"/>
      <c r="Z21" s="198"/>
      <c r="AA21" s="198"/>
      <c r="AB21" s="198"/>
      <c r="AC21" s="198"/>
      <c r="AD21" s="198"/>
      <c r="AE21" s="198"/>
      <c r="AF21" s="198"/>
      <c r="AG21" s="198"/>
      <c r="AH21" s="198"/>
      <c r="AI21" s="198"/>
      <c r="AJ21" s="198"/>
      <c r="AK21" s="198"/>
      <c r="AL21" s="198"/>
      <c r="AM21" s="296"/>
      <c r="AP21" s="175"/>
      <c r="AQ21" s="173"/>
    </row>
    <row r="22" spans="1:43" s="174" customFormat="1" ht="15.75" x14ac:dyDescent="0.2">
      <c r="A22" s="200"/>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296"/>
      <c r="AP22" s="175"/>
      <c r="AQ22" s="173"/>
    </row>
    <row r="23" spans="1:43" s="174" customFormat="1" ht="15.75" x14ac:dyDescent="0.2">
      <c r="A23" s="198"/>
      <c r="B23" s="198"/>
      <c r="C23" s="198"/>
      <c r="D23" s="200" t="s">
        <v>437</v>
      </c>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296"/>
      <c r="AP23" s="175"/>
      <c r="AQ23" s="173"/>
    </row>
    <row r="24" spans="1:43" s="198" customFormat="1" ht="16.5" thickBot="1" x14ac:dyDescent="0.3">
      <c r="A24" s="203" t="s">
        <v>287</v>
      </c>
      <c r="B24" s="203" t="s">
        <v>1</v>
      </c>
      <c r="D24" s="204"/>
      <c r="E24" s="205"/>
      <c r="F24" s="205"/>
      <c r="G24" s="205"/>
      <c r="H24" s="205"/>
      <c r="I24"/>
      <c r="J24"/>
      <c r="K24"/>
      <c r="L24"/>
      <c r="M24"/>
      <c r="N24"/>
      <c r="O24"/>
      <c r="P24"/>
      <c r="Q24"/>
      <c r="R24"/>
      <c r="S24"/>
      <c r="T24"/>
      <c r="U24"/>
      <c r="V24"/>
      <c r="W24"/>
      <c r="X24"/>
      <c r="Y24"/>
      <c r="Z24"/>
      <c r="AA24"/>
      <c r="AB24"/>
      <c r="AC24"/>
      <c r="AD24"/>
      <c r="AE24"/>
      <c r="AF24"/>
      <c r="AG24"/>
      <c r="AH24"/>
      <c r="AI24"/>
      <c r="AJ24"/>
      <c r="AK24"/>
      <c r="AL24"/>
      <c r="AM24" s="297"/>
      <c r="AN24"/>
      <c r="AO24"/>
      <c r="AP24"/>
    </row>
    <row r="25" spans="1:43" s="198" customFormat="1" ht="15.75" x14ac:dyDescent="0.25">
      <c r="A25" s="206" t="s">
        <v>435</v>
      </c>
      <c r="B25" s="207">
        <f>675346000/1.18</f>
        <v>572327118.64406788</v>
      </c>
      <c r="I25"/>
      <c r="J25"/>
      <c r="K25"/>
      <c r="L25"/>
      <c r="M25"/>
      <c r="N25"/>
      <c r="O25"/>
      <c r="P25"/>
      <c r="Q25"/>
      <c r="R25"/>
      <c r="S25"/>
      <c r="T25"/>
      <c r="U25"/>
      <c r="V25"/>
      <c r="W25"/>
      <c r="X25"/>
      <c r="Y25"/>
      <c r="Z25"/>
      <c r="AA25"/>
      <c r="AB25"/>
      <c r="AC25"/>
      <c r="AD25"/>
      <c r="AE25"/>
      <c r="AF25"/>
      <c r="AG25"/>
      <c r="AH25"/>
      <c r="AI25"/>
      <c r="AJ25"/>
      <c r="AK25"/>
      <c r="AL25"/>
      <c r="AM25" s="297"/>
      <c r="AN25"/>
      <c r="AO25"/>
      <c r="AP25"/>
    </row>
    <row r="26" spans="1:43" s="198" customFormat="1" ht="15.75" x14ac:dyDescent="0.25">
      <c r="A26" s="208" t="s">
        <v>285</v>
      </c>
      <c r="B26" s="209">
        <v>0</v>
      </c>
      <c r="I26"/>
      <c r="J26"/>
      <c r="K26"/>
      <c r="L26"/>
      <c r="M26"/>
      <c r="N26"/>
      <c r="O26"/>
      <c r="P26"/>
      <c r="Q26"/>
      <c r="R26"/>
      <c r="S26"/>
      <c r="T26"/>
      <c r="U26"/>
      <c r="V26"/>
      <c r="W26"/>
      <c r="X26"/>
      <c r="Y26"/>
      <c r="Z26"/>
      <c r="AA26"/>
      <c r="AB26"/>
      <c r="AC26"/>
      <c r="AD26"/>
      <c r="AE26"/>
      <c r="AF26"/>
      <c r="AG26"/>
      <c r="AH26"/>
      <c r="AI26"/>
      <c r="AJ26"/>
      <c r="AK26"/>
      <c r="AL26"/>
      <c r="AM26" s="297"/>
      <c r="AN26"/>
      <c r="AO26"/>
      <c r="AP26"/>
    </row>
    <row r="27" spans="1:43" s="198" customFormat="1" ht="15.75" x14ac:dyDescent="0.25">
      <c r="A27" s="208" t="s">
        <v>283</v>
      </c>
      <c r="B27" s="209">
        <v>25</v>
      </c>
      <c r="D27" s="200" t="s">
        <v>286</v>
      </c>
      <c r="I27"/>
      <c r="J27"/>
      <c r="K27"/>
      <c r="L27"/>
      <c r="M27"/>
      <c r="N27"/>
      <c r="O27"/>
      <c r="P27"/>
      <c r="Q27"/>
      <c r="R27"/>
      <c r="S27"/>
      <c r="T27"/>
      <c r="U27"/>
      <c r="V27"/>
      <c r="W27"/>
      <c r="X27"/>
      <c r="Y27"/>
      <c r="Z27"/>
      <c r="AA27"/>
      <c r="AB27"/>
      <c r="AC27"/>
      <c r="AD27"/>
      <c r="AE27"/>
      <c r="AF27"/>
      <c r="AG27"/>
      <c r="AH27"/>
      <c r="AI27"/>
      <c r="AJ27"/>
      <c r="AK27"/>
      <c r="AL27"/>
      <c r="AM27" s="297"/>
      <c r="AN27"/>
      <c r="AO27"/>
      <c r="AP27"/>
    </row>
    <row r="28" spans="1:43" s="198" customFormat="1" ht="16.5" thickBot="1" x14ac:dyDescent="0.3">
      <c r="A28" s="210" t="s">
        <v>281</v>
      </c>
      <c r="B28" s="211">
        <v>1</v>
      </c>
      <c r="D28" s="381" t="s">
        <v>284</v>
      </c>
      <c r="E28" s="382"/>
      <c r="F28" s="383"/>
      <c r="G28" s="286">
        <f>IF(SUM(B90:AL90)=0,"не окупается",SUM(B90:AL90))</f>
        <v>16.67492978902985</v>
      </c>
      <c r="H28" s="287"/>
      <c r="I28"/>
      <c r="J28"/>
      <c r="K28"/>
      <c r="L28"/>
      <c r="M28"/>
      <c r="N28"/>
      <c r="O28"/>
      <c r="P28"/>
      <c r="Q28"/>
      <c r="R28"/>
      <c r="S28"/>
      <c r="T28"/>
      <c r="U28"/>
      <c r="V28"/>
      <c r="W28"/>
      <c r="X28"/>
      <c r="Y28"/>
      <c r="Z28"/>
      <c r="AA28"/>
      <c r="AB28"/>
      <c r="AC28"/>
      <c r="AD28"/>
      <c r="AE28"/>
      <c r="AF28"/>
      <c r="AG28"/>
      <c r="AH28"/>
      <c r="AI28"/>
      <c r="AJ28"/>
      <c r="AK28"/>
      <c r="AL28"/>
      <c r="AM28" s="297"/>
      <c r="AN28"/>
      <c r="AO28"/>
      <c r="AP28"/>
    </row>
    <row r="29" spans="1:43" s="198" customFormat="1" ht="15.75" x14ac:dyDescent="0.25">
      <c r="A29" s="206" t="s">
        <v>280</v>
      </c>
      <c r="B29" s="207">
        <v>600000</v>
      </c>
      <c r="D29" s="381" t="s">
        <v>282</v>
      </c>
      <c r="E29" s="382"/>
      <c r="F29" s="383"/>
      <c r="G29" s="286">
        <f>IF(SUM(B91:AL91)=0,"не окупается",SUM(B91:AL91))</f>
        <v>34.145730661161828</v>
      </c>
      <c r="H29" s="287"/>
      <c r="I29"/>
      <c r="J29"/>
      <c r="K29"/>
      <c r="L29"/>
      <c r="M29"/>
      <c r="N29"/>
      <c r="O29"/>
      <c r="P29"/>
      <c r="Q29"/>
      <c r="R29"/>
      <c r="S29"/>
      <c r="T29"/>
      <c r="U29"/>
      <c r="V29"/>
      <c r="W29"/>
      <c r="X29"/>
      <c r="Y29"/>
      <c r="Z29"/>
      <c r="AA29"/>
      <c r="AB29"/>
      <c r="AC29"/>
      <c r="AD29"/>
      <c r="AE29"/>
      <c r="AF29"/>
      <c r="AG29"/>
      <c r="AH29"/>
      <c r="AI29"/>
      <c r="AJ29"/>
      <c r="AK29"/>
      <c r="AL29"/>
      <c r="AM29" s="297"/>
      <c r="AN29"/>
      <c r="AO29"/>
      <c r="AP29"/>
    </row>
    <row r="30" spans="1:43" s="198" customFormat="1" ht="15.75" x14ac:dyDescent="0.25">
      <c r="A30" s="208" t="s">
        <v>436</v>
      </c>
      <c r="B30" s="209">
        <v>3</v>
      </c>
      <c r="D30" s="381" t="s">
        <v>443</v>
      </c>
      <c r="E30" s="382"/>
      <c r="F30" s="383"/>
      <c r="G30" s="288">
        <f>AL88</f>
        <v>1457603.9501366375</v>
      </c>
      <c r="H30" s="289"/>
      <c r="I30"/>
      <c r="J30"/>
      <c r="K30"/>
      <c r="L30"/>
      <c r="M30"/>
      <c r="N30"/>
      <c r="O30"/>
      <c r="P30"/>
      <c r="Q30"/>
      <c r="R30"/>
      <c r="S30"/>
      <c r="T30"/>
      <c r="U30"/>
      <c r="V30"/>
      <c r="W30"/>
      <c r="X30"/>
      <c r="Y30"/>
      <c r="Z30"/>
      <c r="AA30"/>
      <c r="AB30"/>
      <c r="AC30"/>
      <c r="AD30"/>
      <c r="AE30"/>
      <c r="AF30"/>
      <c r="AG30"/>
      <c r="AH30"/>
      <c r="AI30"/>
      <c r="AJ30"/>
      <c r="AK30"/>
      <c r="AL30"/>
      <c r="AM30" s="297"/>
      <c r="AN30"/>
      <c r="AO30"/>
      <c r="AP30"/>
    </row>
    <row r="31" spans="1:43" s="198" customFormat="1" ht="15.75" x14ac:dyDescent="0.25">
      <c r="A31" s="208" t="s">
        <v>279</v>
      </c>
      <c r="B31" s="209">
        <v>3</v>
      </c>
      <c r="D31" s="381" t="s">
        <v>444</v>
      </c>
      <c r="E31" s="382"/>
      <c r="F31" s="383"/>
      <c r="G31" s="290" t="str">
        <f>IF(G30&gt;0,"да","нет")</f>
        <v>да</v>
      </c>
      <c r="H31" s="291"/>
      <c r="I31"/>
      <c r="J31"/>
      <c r="K31"/>
      <c r="L31"/>
      <c r="M31"/>
      <c r="N31"/>
      <c r="O31"/>
      <c r="P31"/>
      <c r="Q31"/>
      <c r="R31"/>
      <c r="S31"/>
      <c r="T31"/>
      <c r="U31"/>
      <c r="V31"/>
      <c r="W31"/>
      <c r="X31"/>
      <c r="Y31"/>
      <c r="Z31"/>
      <c r="AA31"/>
      <c r="AB31"/>
      <c r="AC31"/>
      <c r="AD31"/>
      <c r="AE31"/>
      <c r="AF31"/>
      <c r="AG31"/>
      <c r="AH31"/>
      <c r="AI31"/>
      <c r="AJ31"/>
      <c r="AK31"/>
      <c r="AL31"/>
      <c r="AM31" s="297"/>
      <c r="AN31"/>
      <c r="AO31"/>
      <c r="AP31"/>
    </row>
    <row r="32" spans="1:43" s="198" customFormat="1" ht="15.75" x14ac:dyDescent="0.25">
      <c r="A32" s="208" t="s">
        <v>258</v>
      </c>
      <c r="B32" s="209">
        <v>100000</v>
      </c>
      <c r="I32"/>
      <c r="J32"/>
      <c r="K32"/>
      <c r="L32"/>
      <c r="M32"/>
      <c r="N32"/>
      <c r="O32"/>
      <c r="P32"/>
      <c r="Q32"/>
      <c r="R32"/>
      <c r="S32"/>
      <c r="T32"/>
      <c r="U32"/>
      <c r="V32"/>
      <c r="W32"/>
      <c r="X32"/>
      <c r="Y32"/>
      <c r="Z32"/>
      <c r="AA32"/>
      <c r="AB32"/>
      <c r="AC32"/>
      <c r="AD32"/>
      <c r="AE32"/>
      <c r="AF32"/>
      <c r="AG32"/>
      <c r="AH32"/>
      <c r="AI32"/>
      <c r="AJ32"/>
      <c r="AK32"/>
      <c r="AL32"/>
      <c r="AM32" s="297"/>
      <c r="AN32"/>
      <c r="AO32"/>
      <c r="AP32"/>
    </row>
    <row r="33" spans="1:42" s="198" customFormat="1" ht="15.75" x14ac:dyDescent="0.25">
      <c r="A33" s="208" t="s">
        <v>278</v>
      </c>
      <c r="B33" s="209">
        <v>1</v>
      </c>
      <c r="I33"/>
      <c r="J33"/>
      <c r="K33"/>
      <c r="L33"/>
      <c r="M33"/>
      <c r="N33"/>
      <c r="O33"/>
      <c r="P33"/>
      <c r="Q33"/>
      <c r="R33"/>
      <c r="S33"/>
      <c r="T33"/>
      <c r="U33"/>
      <c r="V33"/>
      <c r="W33"/>
      <c r="X33"/>
      <c r="Y33"/>
      <c r="Z33"/>
      <c r="AA33"/>
      <c r="AB33"/>
      <c r="AC33"/>
      <c r="AD33"/>
      <c r="AE33"/>
      <c r="AF33"/>
      <c r="AG33"/>
      <c r="AH33"/>
      <c r="AI33"/>
      <c r="AJ33"/>
      <c r="AK33"/>
      <c r="AL33"/>
      <c r="AM33" s="297"/>
      <c r="AN33"/>
      <c r="AO33"/>
      <c r="AP33"/>
    </row>
    <row r="34" spans="1:42" s="198" customFormat="1" ht="15.75" x14ac:dyDescent="0.25">
      <c r="A34" s="208" t="s">
        <v>277</v>
      </c>
      <c r="B34" s="209">
        <v>1</v>
      </c>
      <c r="I34"/>
      <c r="J34"/>
      <c r="K34"/>
      <c r="L34"/>
      <c r="M34"/>
      <c r="N34"/>
      <c r="O34"/>
      <c r="P34"/>
      <c r="Q34"/>
      <c r="R34"/>
      <c r="S34"/>
      <c r="T34"/>
      <c r="U34"/>
      <c r="V34"/>
      <c r="W34"/>
      <c r="X34"/>
      <c r="Y34"/>
      <c r="Z34"/>
      <c r="AA34"/>
      <c r="AB34"/>
      <c r="AC34"/>
      <c r="AD34"/>
      <c r="AE34"/>
      <c r="AF34"/>
      <c r="AG34"/>
      <c r="AH34"/>
      <c r="AI34"/>
      <c r="AJ34"/>
      <c r="AK34"/>
      <c r="AL34"/>
      <c r="AM34" s="297"/>
      <c r="AN34"/>
      <c r="AO34"/>
      <c r="AP34"/>
    </row>
    <row r="35" spans="1:42" s="198" customFormat="1" ht="15.75" x14ac:dyDescent="0.25">
      <c r="A35" s="212" t="s">
        <v>445</v>
      </c>
      <c r="B35" s="213">
        <v>2000000</v>
      </c>
      <c r="I35"/>
      <c r="J35"/>
      <c r="K35"/>
      <c r="L35"/>
      <c r="M35"/>
      <c r="N35"/>
      <c r="O35"/>
      <c r="P35"/>
      <c r="Q35"/>
      <c r="R35"/>
      <c r="S35"/>
      <c r="T35"/>
      <c r="U35"/>
      <c r="V35"/>
      <c r="W35"/>
      <c r="X35"/>
      <c r="Y35"/>
      <c r="Z35"/>
      <c r="AA35"/>
      <c r="AB35"/>
      <c r="AC35"/>
      <c r="AD35"/>
      <c r="AE35"/>
      <c r="AF35"/>
      <c r="AG35"/>
      <c r="AH35"/>
      <c r="AI35"/>
      <c r="AJ35"/>
      <c r="AK35"/>
      <c r="AL35"/>
      <c r="AM35" s="297"/>
      <c r="AN35"/>
      <c r="AO35"/>
      <c r="AP35"/>
    </row>
    <row r="36" spans="1:42" s="198" customFormat="1" ht="16.5" thickBot="1" x14ac:dyDescent="0.3">
      <c r="A36" s="210" t="s">
        <v>252</v>
      </c>
      <c r="B36" s="214">
        <v>0.2</v>
      </c>
      <c r="I36"/>
      <c r="J36"/>
      <c r="K36"/>
      <c r="L36"/>
      <c r="M36"/>
      <c r="N36"/>
      <c r="O36"/>
      <c r="P36"/>
      <c r="Q36"/>
      <c r="R36"/>
      <c r="S36"/>
      <c r="T36"/>
      <c r="U36"/>
      <c r="V36"/>
      <c r="W36"/>
      <c r="X36"/>
      <c r="Y36"/>
      <c r="Z36"/>
      <c r="AA36"/>
      <c r="AB36"/>
      <c r="AC36"/>
      <c r="AD36"/>
      <c r="AE36"/>
      <c r="AF36"/>
      <c r="AG36"/>
      <c r="AH36"/>
      <c r="AI36"/>
      <c r="AJ36"/>
      <c r="AK36"/>
      <c r="AL36"/>
      <c r="AM36" s="297"/>
      <c r="AN36"/>
      <c r="AO36"/>
      <c r="AP36"/>
    </row>
    <row r="37" spans="1:42" s="198" customFormat="1" ht="15.75" x14ac:dyDescent="0.25">
      <c r="A37" s="206" t="s">
        <v>437</v>
      </c>
      <c r="B37" s="207">
        <v>0</v>
      </c>
      <c r="I37"/>
      <c r="J37"/>
      <c r="K37"/>
      <c r="L37"/>
      <c r="M37"/>
      <c r="N37"/>
      <c r="O37"/>
      <c r="P37"/>
      <c r="Q37"/>
      <c r="R37"/>
      <c r="S37"/>
      <c r="T37"/>
      <c r="U37"/>
      <c r="V37"/>
      <c r="W37"/>
      <c r="X37"/>
      <c r="Y37"/>
      <c r="Z37"/>
      <c r="AA37"/>
      <c r="AB37"/>
      <c r="AC37"/>
      <c r="AD37"/>
      <c r="AE37"/>
      <c r="AF37"/>
      <c r="AG37"/>
      <c r="AH37"/>
      <c r="AI37"/>
      <c r="AJ37"/>
      <c r="AK37"/>
      <c r="AL37"/>
      <c r="AM37" s="297"/>
      <c r="AN37"/>
      <c r="AO37"/>
      <c r="AP37"/>
    </row>
    <row r="38" spans="1:42" s="198" customFormat="1" ht="15.75" x14ac:dyDescent="0.25">
      <c r="A38" s="208" t="s">
        <v>276</v>
      </c>
      <c r="B38" s="209"/>
      <c r="I38"/>
      <c r="J38"/>
      <c r="K38"/>
      <c r="L38"/>
      <c r="M38"/>
      <c r="N38"/>
      <c r="O38"/>
      <c r="P38"/>
      <c r="Q38"/>
      <c r="R38"/>
      <c r="S38"/>
      <c r="T38"/>
      <c r="U38"/>
      <c r="V38"/>
      <c r="W38"/>
      <c r="X38"/>
      <c r="Y38"/>
      <c r="Z38"/>
      <c r="AA38"/>
      <c r="AB38"/>
      <c r="AC38"/>
      <c r="AD38"/>
      <c r="AE38"/>
      <c r="AF38"/>
      <c r="AG38"/>
      <c r="AH38"/>
      <c r="AI38"/>
      <c r="AJ38"/>
      <c r="AK38"/>
      <c r="AL38"/>
      <c r="AM38" s="297"/>
      <c r="AN38"/>
      <c r="AO38"/>
      <c r="AP38"/>
    </row>
    <row r="39" spans="1:42" s="198" customFormat="1" ht="16.5" thickBot="1" x14ac:dyDescent="0.3">
      <c r="A39" s="212" t="s">
        <v>275</v>
      </c>
      <c r="B39" s="215"/>
      <c r="I39"/>
      <c r="J39"/>
      <c r="K39"/>
      <c r="L39"/>
      <c r="M39"/>
      <c r="N39"/>
      <c r="O39"/>
      <c r="P39"/>
      <c r="Q39"/>
      <c r="R39"/>
      <c r="S39"/>
      <c r="T39"/>
      <c r="U39"/>
      <c r="V39"/>
      <c r="W39"/>
      <c r="X39"/>
      <c r="Y39"/>
      <c r="Z39"/>
      <c r="AA39"/>
      <c r="AB39"/>
      <c r="AC39"/>
      <c r="AD39"/>
      <c r="AE39"/>
      <c r="AF39"/>
      <c r="AG39"/>
      <c r="AH39"/>
      <c r="AI39"/>
      <c r="AJ39"/>
      <c r="AK39"/>
      <c r="AL39"/>
      <c r="AM39" s="297"/>
      <c r="AN39"/>
      <c r="AO39"/>
      <c r="AP39"/>
    </row>
    <row r="40" spans="1:42" s="175" customFormat="1" ht="15.75" x14ac:dyDescent="0.25">
      <c r="A40" s="216" t="s">
        <v>438</v>
      </c>
      <c r="B40" s="217">
        <v>1</v>
      </c>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297"/>
      <c r="AN40"/>
      <c r="AO40"/>
      <c r="AP40"/>
    </row>
    <row r="41" spans="1:42" s="175" customFormat="1" ht="15.75" x14ac:dyDescent="0.25">
      <c r="A41" s="218" t="s">
        <v>274</v>
      </c>
      <c r="B41" s="219"/>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297"/>
      <c r="AN41"/>
      <c r="AO41"/>
      <c r="AP41"/>
    </row>
    <row r="42" spans="1:42" s="175" customFormat="1" ht="15.75" x14ac:dyDescent="0.25">
      <c r="A42" s="218" t="s">
        <v>273</v>
      </c>
      <c r="B42" s="220"/>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8"/>
      <c r="AL42" s="198"/>
      <c r="AM42" s="297"/>
      <c r="AN42"/>
      <c r="AO42"/>
      <c r="AP42"/>
    </row>
    <row r="43" spans="1:42" s="175" customFormat="1" ht="15.75" x14ac:dyDescent="0.25">
      <c r="A43" s="218" t="s">
        <v>272</v>
      </c>
      <c r="B43" s="220">
        <v>0</v>
      </c>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8"/>
      <c r="AL43" s="198"/>
      <c r="AM43" s="297"/>
      <c r="AN43"/>
      <c r="AO43"/>
      <c r="AP43"/>
    </row>
    <row r="44" spans="1:42" s="175" customFormat="1" ht="15.75" x14ac:dyDescent="0.25">
      <c r="A44" s="218" t="s">
        <v>271</v>
      </c>
      <c r="B44" s="220">
        <v>0.20499999999999999</v>
      </c>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8"/>
      <c r="AL44" s="198"/>
      <c r="AM44" s="297"/>
      <c r="AN44"/>
      <c r="AO44"/>
      <c r="AP44"/>
    </row>
    <row r="45" spans="1:42" s="175" customFormat="1" ht="15.75" x14ac:dyDescent="0.25">
      <c r="A45" s="218" t="s">
        <v>270</v>
      </c>
      <c r="B45" s="220">
        <f>1-B43</f>
        <v>1</v>
      </c>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297"/>
      <c r="AN45"/>
      <c r="AO45"/>
      <c r="AP45"/>
    </row>
    <row r="46" spans="1:42" s="175" customFormat="1" ht="16.5" thickBot="1" x14ac:dyDescent="0.3">
      <c r="A46" s="221" t="s">
        <v>446</v>
      </c>
      <c r="B46" s="222">
        <f>B45*B44+B43*B42*(1-B36)</f>
        <v>0.20499999999999999</v>
      </c>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8"/>
      <c r="AL46" s="198"/>
      <c r="AM46" s="297"/>
      <c r="AN46"/>
      <c r="AO46"/>
      <c r="AP46"/>
    </row>
    <row r="47" spans="1:42" s="175" customFormat="1" ht="15.75" x14ac:dyDescent="0.25">
      <c r="A47" s="223" t="s">
        <v>269</v>
      </c>
      <c r="B47" s="224">
        <f>B58</f>
        <v>1</v>
      </c>
      <c r="C47" s="224">
        <f t="shared" ref="C47:AH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AI58</f>
        <v>34</v>
      </c>
      <c r="AJ47" s="224">
        <f>AJ58</f>
        <v>35</v>
      </c>
      <c r="AK47" s="224">
        <f>AK58</f>
        <v>36</v>
      </c>
      <c r="AL47" s="224">
        <f>AL58</f>
        <v>37</v>
      </c>
      <c r="AM47" s="297"/>
      <c r="AN47"/>
      <c r="AO47"/>
      <c r="AP47"/>
    </row>
    <row r="48" spans="1:42" s="175" customFormat="1" ht="15.75" x14ac:dyDescent="0.25">
      <c r="A48" s="225" t="s">
        <v>268</v>
      </c>
      <c r="B48" s="226"/>
      <c r="C48" s="226"/>
      <c r="D48" s="226"/>
      <c r="E48" s="226"/>
      <c r="F48" s="226"/>
      <c r="G48" s="226"/>
      <c r="H48" s="226"/>
      <c r="I48" s="226">
        <v>0</v>
      </c>
      <c r="J48" s="226">
        <v>5.8000000000000003E-2</v>
      </c>
      <c r="K48" s="226">
        <v>5.5E-2</v>
      </c>
      <c r="L48" s="226">
        <v>5.5E-2</v>
      </c>
      <c r="M48" s="226">
        <v>5.5E-2</v>
      </c>
      <c r="N48" s="226">
        <v>5.5E-2</v>
      </c>
      <c r="O48" s="226">
        <v>5.5E-2</v>
      </c>
      <c r="P48" s="226">
        <v>5.5E-2</v>
      </c>
      <c r="Q48" s="226">
        <v>5.5E-2</v>
      </c>
      <c r="R48" s="226">
        <v>5.5E-2</v>
      </c>
      <c r="S48" s="226">
        <v>5.5E-2</v>
      </c>
      <c r="T48" s="226">
        <v>5.5E-2</v>
      </c>
      <c r="U48" s="226">
        <v>5.5E-2</v>
      </c>
      <c r="V48" s="226">
        <v>5.5E-2</v>
      </c>
      <c r="W48" s="226">
        <v>5.5E-2</v>
      </c>
      <c r="X48" s="226">
        <v>5.5E-2</v>
      </c>
      <c r="Y48" s="226">
        <v>5.5E-2</v>
      </c>
      <c r="Z48" s="226">
        <v>5.5E-2</v>
      </c>
      <c r="AA48" s="226">
        <v>5.5E-2</v>
      </c>
      <c r="AB48" s="226">
        <v>5.5E-2</v>
      </c>
      <c r="AC48" s="226">
        <v>5.5E-2</v>
      </c>
      <c r="AD48" s="226">
        <v>5.5E-2</v>
      </c>
      <c r="AE48" s="226">
        <v>5.5E-2</v>
      </c>
      <c r="AF48" s="226">
        <v>5.5E-2</v>
      </c>
      <c r="AG48" s="226">
        <v>5.5E-2</v>
      </c>
      <c r="AH48" s="226">
        <v>5.5E-2</v>
      </c>
      <c r="AI48" s="226">
        <v>5.5E-2</v>
      </c>
      <c r="AJ48" s="226">
        <v>5.5E-2</v>
      </c>
      <c r="AK48" s="226">
        <v>5.5E-2</v>
      </c>
      <c r="AL48" s="226">
        <v>5.5E-2</v>
      </c>
      <c r="AM48" s="297"/>
      <c r="AN48"/>
      <c r="AO48"/>
      <c r="AP48"/>
    </row>
    <row r="49" spans="1:42" s="175" customFormat="1" ht="15.75" x14ac:dyDescent="0.25">
      <c r="A49" s="225" t="s">
        <v>267</v>
      </c>
      <c r="B49" s="226"/>
      <c r="C49" s="226"/>
      <c r="D49" s="226"/>
      <c r="E49" s="226"/>
      <c r="F49" s="226"/>
      <c r="G49" s="226"/>
      <c r="H49" s="226"/>
      <c r="I49" s="226">
        <v>0</v>
      </c>
      <c r="J49" s="226">
        <v>5.8000000000000052E-2</v>
      </c>
      <c r="K49" s="226">
        <v>0.11619000000000002</v>
      </c>
      <c r="L49" s="226">
        <v>0.17758045</v>
      </c>
      <c r="M49" s="226">
        <v>0.24234737475000001</v>
      </c>
      <c r="N49" s="226">
        <v>0.31067648036124984</v>
      </c>
      <c r="O49" s="226">
        <v>0.38276368678111861</v>
      </c>
      <c r="P49" s="226">
        <v>0.45881568955408003</v>
      </c>
      <c r="Q49" s="226">
        <v>0.53905055247955436</v>
      </c>
      <c r="R49" s="226">
        <v>0.62369833286592979</v>
      </c>
      <c r="S49" s="226">
        <v>0.71300174117355586</v>
      </c>
      <c r="T49" s="226">
        <v>0.80721683693810142</v>
      </c>
      <c r="U49" s="226">
        <v>0.90661376296969687</v>
      </c>
      <c r="V49" s="226">
        <v>1.0114775199330301</v>
      </c>
      <c r="W49" s="226">
        <v>1.1221087835293466</v>
      </c>
      <c r="X49" s="226">
        <v>1.2388247666234604</v>
      </c>
      <c r="Y49" s="226">
        <v>1.3619601287877505</v>
      </c>
      <c r="Z49" s="226">
        <v>1.4918679358710767</v>
      </c>
      <c r="AA49" s="226">
        <v>1.6289206723439857</v>
      </c>
      <c r="AB49" s="226">
        <v>1.7735113093229047</v>
      </c>
      <c r="AC49" s="226">
        <v>1.9260544313356642</v>
      </c>
      <c r="AD49" s="226">
        <v>2.0869874250591254</v>
      </c>
      <c r="AE49" s="226">
        <v>2.2567717334373771</v>
      </c>
      <c r="AF49" s="226">
        <v>2.4358941787764326</v>
      </c>
      <c r="AG49" s="226">
        <v>2.6248683586091359</v>
      </c>
      <c r="AH49" s="226">
        <v>2.8242361183326383</v>
      </c>
      <c r="AI49" s="226">
        <v>3.0345691048409336</v>
      </c>
      <c r="AJ49" s="226">
        <v>3.2564704056071845</v>
      </c>
      <c r="AK49" s="226">
        <v>3.4905762779155793</v>
      </c>
      <c r="AL49" s="226">
        <v>3.7375579732009356</v>
      </c>
      <c r="AM49" s="297"/>
      <c r="AN49"/>
      <c r="AO49"/>
      <c r="AP49"/>
    </row>
    <row r="50" spans="1:42" s="175" customFormat="1" ht="16.5" thickBot="1" x14ac:dyDescent="0.3">
      <c r="A50" s="227" t="s">
        <v>439</v>
      </c>
      <c r="B50" s="228">
        <v>8504259.5</v>
      </c>
      <c r="C50" s="228"/>
      <c r="D50" s="228"/>
      <c r="E50" s="228"/>
      <c r="F50" s="228"/>
      <c r="G50" s="228"/>
      <c r="H50" s="228"/>
      <c r="I50" s="228"/>
      <c r="J50" s="228"/>
      <c r="K50" s="229"/>
      <c r="L50" s="229"/>
      <c r="M50" s="230">
        <v>36692810.098085783</v>
      </c>
      <c r="N50" s="229">
        <v>38710914.6534805</v>
      </c>
      <c r="O50" s="229">
        <v>40840014.959421925</v>
      </c>
      <c r="P50" s="229">
        <v>43086215.782190129</v>
      </c>
      <c r="Q50" s="229">
        <v>45455957.650210582</v>
      </c>
      <c r="R50" s="229">
        <v>47956035.32097216</v>
      </c>
      <c r="S50" s="229">
        <v>50593617.263625622</v>
      </c>
      <c r="T50" s="229">
        <v>53376266.213125028</v>
      </c>
      <c r="U50" s="229">
        <v>56311960.854846902</v>
      </c>
      <c r="V50" s="229">
        <v>59409118.701863475</v>
      </c>
      <c r="W50" s="229">
        <v>62676620.230465963</v>
      </c>
      <c r="X50" s="229">
        <v>66123834.343141586</v>
      </c>
      <c r="Y50" s="229">
        <v>69760645.232014373</v>
      </c>
      <c r="Z50" s="229">
        <v>73597480.719775155</v>
      </c>
      <c r="AA50" s="229">
        <v>77645342.159362778</v>
      </c>
      <c r="AB50" s="229">
        <v>81915835.978127733</v>
      </c>
      <c r="AC50" s="229">
        <v>86421206.956924751</v>
      </c>
      <c r="AD50" s="229">
        <v>91174373.339555606</v>
      </c>
      <c r="AE50" s="229">
        <v>96188963.873231158</v>
      </c>
      <c r="AF50" s="229">
        <v>101479356.88625887</v>
      </c>
      <c r="AG50" s="229">
        <v>107060721.5150031</v>
      </c>
      <c r="AH50" s="229">
        <v>112949061.19832826</v>
      </c>
      <c r="AI50" s="229">
        <v>119161259.5642363</v>
      </c>
      <c r="AJ50" s="229">
        <v>125715128.84026928</v>
      </c>
      <c r="AK50" s="229">
        <v>132629460.92648408</v>
      </c>
      <c r="AL50" s="229">
        <v>139924081.2774407</v>
      </c>
      <c r="AM50" s="297"/>
      <c r="AN50"/>
      <c r="AO50"/>
      <c r="AP50"/>
    </row>
    <row r="51" spans="1:42" s="175" customFormat="1" ht="16.5" thickBot="1" x14ac:dyDescent="0.3">
      <c r="A51" s="198"/>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297"/>
      <c r="AN51"/>
      <c r="AO51"/>
      <c r="AP51"/>
    </row>
    <row r="52" spans="1:42" s="175" customFormat="1" ht="15.75" x14ac:dyDescent="0.25">
      <c r="A52" s="231" t="s">
        <v>266</v>
      </c>
      <c r="B52" s="224">
        <f>B58</f>
        <v>1</v>
      </c>
      <c r="C52" s="224">
        <f t="shared" ref="C52:AH52" si="1">C58</f>
        <v>2</v>
      </c>
      <c r="D52" s="224">
        <f t="shared" si="1"/>
        <v>3</v>
      </c>
      <c r="E52" s="224">
        <f t="shared" si="1"/>
        <v>4</v>
      </c>
      <c r="F52" s="224">
        <f>F58</f>
        <v>5</v>
      </c>
      <c r="G52" s="224">
        <f t="shared" si="1"/>
        <v>6</v>
      </c>
      <c r="H52" s="224">
        <f t="shared" si="1"/>
        <v>7</v>
      </c>
      <c r="I52" s="224">
        <f t="shared" si="1"/>
        <v>8</v>
      </c>
      <c r="J52" s="224">
        <f t="shared" si="1"/>
        <v>9</v>
      </c>
      <c r="K52" s="224">
        <f t="shared" si="1"/>
        <v>10</v>
      </c>
      <c r="L52" s="224">
        <f t="shared" si="1"/>
        <v>11</v>
      </c>
      <c r="M52" s="224">
        <f t="shared" si="1"/>
        <v>12</v>
      </c>
      <c r="N52" s="224">
        <f t="shared" si="1"/>
        <v>13</v>
      </c>
      <c r="O52" s="224">
        <f t="shared" si="1"/>
        <v>14</v>
      </c>
      <c r="P52" s="224">
        <f t="shared" si="1"/>
        <v>15</v>
      </c>
      <c r="Q52" s="224">
        <f t="shared" si="1"/>
        <v>16</v>
      </c>
      <c r="R52" s="224">
        <f t="shared" si="1"/>
        <v>17</v>
      </c>
      <c r="S52" s="224">
        <f t="shared" si="1"/>
        <v>18</v>
      </c>
      <c r="T52" s="224">
        <f t="shared" si="1"/>
        <v>19</v>
      </c>
      <c r="U52" s="224">
        <f t="shared" si="1"/>
        <v>20</v>
      </c>
      <c r="V52" s="224">
        <f t="shared" si="1"/>
        <v>21</v>
      </c>
      <c r="W52" s="224">
        <f t="shared" si="1"/>
        <v>22</v>
      </c>
      <c r="X52" s="224">
        <f t="shared" si="1"/>
        <v>23</v>
      </c>
      <c r="Y52" s="224">
        <f t="shared" si="1"/>
        <v>24</v>
      </c>
      <c r="Z52" s="224">
        <f t="shared" si="1"/>
        <v>25</v>
      </c>
      <c r="AA52" s="224">
        <f t="shared" si="1"/>
        <v>26</v>
      </c>
      <c r="AB52" s="224">
        <f t="shared" si="1"/>
        <v>27</v>
      </c>
      <c r="AC52" s="224">
        <f t="shared" si="1"/>
        <v>28</v>
      </c>
      <c r="AD52" s="224">
        <f t="shared" si="1"/>
        <v>29</v>
      </c>
      <c r="AE52" s="224">
        <f t="shared" si="1"/>
        <v>30</v>
      </c>
      <c r="AF52" s="224">
        <f t="shared" si="1"/>
        <v>31</v>
      </c>
      <c r="AG52" s="224">
        <f t="shared" si="1"/>
        <v>32</v>
      </c>
      <c r="AH52" s="224">
        <f t="shared" si="1"/>
        <v>33</v>
      </c>
      <c r="AI52" s="224">
        <f>AI58</f>
        <v>34</v>
      </c>
      <c r="AJ52" s="224">
        <f>AJ58</f>
        <v>35</v>
      </c>
      <c r="AK52" s="224">
        <f>AK58</f>
        <v>36</v>
      </c>
      <c r="AL52" s="224">
        <f>AL58</f>
        <v>37</v>
      </c>
      <c r="AM52" s="297"/>
      <c r="AN52"/>
      <c r="AO52"/>
      <c r="AP52"/>
    </row>
    <row r="53" spans="1:42" s="175" customFormat="1" ht="15.75" x14ac:dyDescent="0.25">
      <c r="A53" s="225" t="s">
        <v>265</v>
      </c>
      <c r="B53" s="232">
        <v>0</v>
      </c>
      <c r="C53" s="232">
        <f t="shared" ref="C53:AH53" si="2">B53+B54-B55</f>
        <v>0</v>
      </c>
      <c r="D53" s="232">
        <f t="shared" si="2"/>
        <v>0</v>
      </c>
      <c r="E53" s="232">
        <f t="shared" si="2"/>
        <v>0</v>
      </c>
      <c r="F53" s="232">
        <f t="shared" si="2"/>
        <v>0</v>
      </c>
      <c r="G53" s="232">
        <f t="shared" si="2"/>
        <v>0</v>
      </c>
      <c r="H53" s="232">
        <f t="shared" si="2"/>
        <v>0</v>
      </c>
      <c r="I53" s="232">
        <f t="shared" si="2"/>
        <v>0</v>
      </c>
      <c r="J53" s="232">
        <f t="shared" si="2"/>
        <v>0</v>
      </c>
      <c r="K53" s="232">
        <f t="shared" si="2"/>
        <v>0</v>
      </c>
      <c r="L53" s="232">
        <f t="shared" si="2"/>
        <v>0</v>
      </c>
      <c r="M53" s="232">
        <f t="shared" si="2"/>
        <v>0</v>
      </c>
      <c r="N53" s="232">
        <f t="shared" si="2"/>
        <v>0</v>
      </c>
      <c r="O53" s="232">
        <f t="shared" si="2"/>
        <v>0</v>
      </c>
      <c r="P53" s="232">
        <f t="shared" si="2"/>
        <v>0</v>
      </c>
      <c r="Q53" s="232">
        <f t="shared" si="2"/>
        <v>0</v>
      </c>
      <c r="R53" s="232">
        <f t="shared" si="2"/>
        <v>0</v>
      </c>
      <c r="S53" s="232">
        <f t="shared" si="2"/>
        <v>0</v>
      </c>
      <c r="T53" s="232">
        <f t="shared" si="2"/>
        <v>0</v>
      </c>
      <c r="U53" s="232">
        <f t="shared" si="2"/>
        <v>0</v>
      </c>
      <c r="V53" s="232">
        <f t="shared" si="2"/>
        <v>0</v>
      </c>
      <c r="W53" s="232">
        <f t="shared" si="2"/>
        <v>0</v>
      </c>
      <c r="X53" s="232">
        <f t="shared" si="2"/>
        <v>0</v>
      </c>
      <c r="Y53" s="232">
        <f t="shared" si="2"/>
        <v>0</v>
      </c>
      <c r="Z53" s="232">
        <f t="shared" si="2"/>
        <v>0</v>
      </c>
      <c r="AA53" s="232">
        <f t="shared" si="2"/>
        <v>0</v>
      </c>
      <c r="AB53" s="232">
        <f t="shared" si="2"/>
        <v>0</v>
      </c>
      <c r="AC53" s="232">
        <f t="shared" si="2"/>
        <v>0</v>
      </c>
      <c r="AD53" s="232">
        <f t="shared" si="2"/>
        <v>0</v>
      </c>
      <c r="AE53" s="232">
        <f t="shared" si="2"/>
        <v>0</v>
      </c>
      <c r="AF53" s="232">
        <f t="shared" si="2"/>
        <v>0</v>
      </c>
      <c r="AG53" s="232">
        <f t="shared" si="2"/>
        <v>0</v>
      </c>
      <c r="AH53" s="232">
        <f t="shared" si="2"/>
        <v>0</v>
      </c>
      <c r="AI53" s="232">
        <f>AH53+AH54-AH55</f>
        <v>0</v>
      </c>
      <c r="AJ53" s="232">
        <f>AI53+AI54-AI55</f>
        <v>0</v>
      </c>
      <c r="AK53" s="232">
        <f>AJ53+AJ54-AJ55</f>
        <v>0</v>
      </c>
      <c r="AL53" s="232">
        <f>AK53+AK54-AK55</f>
        <v>0</v>
      </c>
      <c r="AM53" s="297"/>
      <c r="AN53"/>
      <c r="AO53"/>
      <c r="AP53"/>
    </row>
    <row r="54" spans="1:42" s="175" customFormat="1" ht="15.75" x14ac:dyDescent="0.25">
      <c r="A54" s="225" t="s">
        <v>264</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97"/>
      <c r="AN54"/>
      <c r="AO54"/>
      <c r="AP54"/>
    </row>
    <row r="55" spans="1:42" s="175" customFormat="1" ht="15.75" x14ac:dyDescent="0.25">
      <c r="A55" s="225" t="s">
        <v>263</v>
      </c>
      <c r="B55" s="232">
        <f>$B$54/$B$40</f>
        <v>0</v>
      </c>
      <c r="C55" s="232">
        <f t="shared" ref="C55:AH55" si="3">IF(ROUND(C53,1)=0,0,B55+C54/$B$40)</f>
        <v>0</v>
      </c>
      <c r="D55" s="232">
        <f t="shared" si="3"/>
        <v>0</v>
      </c>
      <c r="E55" s="232">
        <f t="shared" si="3"/>
        <v>0</v>
      </c>
      <c r="F55" s="232">
        <f t="shared" si="3"/>
        <v>0</v>
      </c>
      <c r="G55" s="232">
        <f t="shared" si="3"/>
        <v>0</v>
      </c>
      <c r="H55" s="232">
        <f t="shared" si="3"/>
        <v>0</v>
      </c>
      <c r="I55" s="232">
        <f t="shared" si="3"/>
        <v>0</v>
      </c>
      <c r="J55" s="232">
        <f t="shared" si="3"/>
        <v>0</v>
      </c>
      <c r="K55" s="232">
        <f t="shared" si="3"/>
        <v>0</v>
      </c>
      <c r="L55" s="232">
        <f t="shared" si="3"/>
        <v>0</v>
      </c>
      <c r="M55" s="232">
        <f t="shared" si="3"/>
        <v>0</v>
      </c>
      <c r="N55" s="232">
        <f t="shared" si="3"/>
        <v>0</v>
      </c>
      <c r="O55" s="232">
        <f t="shared" si="3"/>
        <v>0</v>
      </c>
      <c r="P55" s="232">
        <f t="shared" si="3"/>
        <v>0</v>
      </c>
      <c r="Q55" s="232">
        <f t="shared" si="3"/>
        <v>0</v>
      </c>
      <c r="R55" s="232">
        <f t="shared" si="3"/>
        <v>0</v>
      </c>
      <c r="S55" s="232">
        <f t="shared" si="3"/>
        <v>0</v>
      </c>
      <c r="T55" s="232">
        <f t="shared" si="3"/>
        <v>0</v>
      </c>
      <c r="U55" s="232">
        <f t="shared" si="3"/>
        <v>0</v>
      </c>
      <c r="V55" s="232">
        <f t="shared" si="3"/>
        <v>0</v>
      </c>
      <c r="W55" s="232">
        <f t="shared" si="3"/>
        <v>0</v>
      </c>
      <c r="X55" s="232">
        <f t="shared" si="3"/>
        <v>0</v>
      </c>
      <c r="Y55" s="232">
        <f t="shared" si="3"/>
        <v>0</v>
      </c>
      <c r="Z55" s="232">
        <f t="shared" si="3"/>
        <v>0</v>
      </c>
      <c r="AA55" s="232">
        <f t="shared" si="3"/>
        <v>0</v>
      </c>
      <c r="AB55" s="232">
        <f t="shared" si="3"/>
        <v>0</v>
      </c>
      <c r="AC55" s="232">
        <f t="shared" si="3"/>
        <v>0</v>
      </c>
      <c r="AD55" s="232">
        <f t="shared" si="3"/>
        <v>0</v>
      </c>
      <c r="AE55" s="232">
        <f t="shared" si="3"/>
        <v>0</v>
      </c>
      <c r="AF55" s="232">
        <f t="shared" si="3"/>
        <v>0</v>
      </c>
      <c r="AG55" s="232">
        <f t="shared" si="3"/>
        <v>0</v>
      </c>
      <c r="AH55" s="232">
        <f t="shared" si="3"/>
        <v>0</v>
      </c>
      <c r="AI55" s="232">
        <f>IF(ROUND(AI53,1)=0,0,AH55+AI54/$B$40)</f>
        <v>0</v>
      </c>
      <c r="AJ55" s="232">
        <f>IF(ROUND(AJ53,1)=0,0,AI55+AJ54/$B$40)</f>
        <v>0</v>
      </c>
      <c r="AK55" s="232">
        <f>IF(ROUND(AK53,1)=0,0,AJ55+AK54/$B$40)</f>
        <v>0</v>
      </c>
      <c r="AL55" s="232">
        <f>IF(ROUND(AL53,1)=0,0,AK55+AL54/$B$40)</f>
        <v>0</v>
      </c>
      <c r="AM55" s="297"/>
      <c r="AN55"/>
      <c r="AO55"/>
      <c r="AP55"/>
    </row>
    <row r="56" spans="1:42" s="175" customFormat="1" ht="16.5" thickBot="1" x14ac:dyDescent="0.3">
      <c r="A56" s="227" t="s">
        <v>262</v>
      </c>
      <c r="B56" s="228">
        <f t="shared" ref="B56:AH56" si="4">AVERAGE(SUM(B53:B54),(SUM(B53:B54)-B55))*$B$42</f>
        <v>0</v>
      </c>
      <c r="C56" s="228">
        <f t="shared" si="4"/>
        <v>0</v>
      </c>
      <c r="D56" s="228">
        <f t="shared" si="4"/>
        <v>0</v>
      </c>
      <c r="E56" s="228">
        <f t="shared" si="4"/>
        <v>0</v>
      </c>
      <c r="F56" s="228">
        <f t="shared" si="4"/>
        <v>0</v>
      </c>
      <c r="G56" s="228">
        <f t="shared" si="4"/>
        <v>0</v>
      </c>
      <c r="H56" s="228">
        <f t="shared" si="4"/>
        <v>0</v>
      </c>
      <c r="I56" s="228">
        <f t="shared" si="4"/>
        <v>0</v>
      </c>
      <c r="J56" s="228">
        <f t="shared" si="4"/>
        <v>0</v>
      </c>
      <c r="K56" s="228">
        <f t="shared" si="4"/>
        <v>0</v>
      </c>
      <c r="L56" s="228">
        <f t="shared" si="4"/>
        <v>0</v>
      </c>
      <c r="M56" s="228">
        <f t="shared" si="4"/>
        <v>0</v>
      </c>
      <c r="N56" s="228">
        <f t="shared" si="4"/>
        <v>0</v>
      </c>
      <c r="O56" s="228">
        <f t="shared" si="4"/>
        <v>0</v>
      </c>
      <c r="P56" s="228">
        <f t="shared" si="4"/>
        <v>0</v>
      </c>
      <c r="Q56" s="228">
        <f t="shared" si="4"/>
        <v>0</v>
      </c>
      <c r="R56" s="228">
        <f t="shared" si="4"/>
        <v>0</v>
      </c>
      <c r="S56" s="228">
        <f t="shared" si="4"/>
        <v>0</v>
      </c>
      <c r="T56" s="228">
        <f t="shared" si="4"/>
        <v>0</v>
      </c>
      <c r="U56" s="228">
        <f t="shared" si="4"/>
        <v>0</v>
      </c>
      <c r="V56" s="228">
        <f t="shared" si="4"/>
        <v>0</v>
      </c>
      <c r="W56" s="228">
        <f t="shared" si="4"/>
        <v>0</v>
      </c>
      <c r="X56" s="228">
        <f t="shared" si="4"/>
        <v>0</v>
      </c>
      <c r="Y56" s="228">
        <f t="shared" si="4"/>
        <v>0</v>
      </c>
      <c r="Z56" s="228">
        <f t="shared" si="4"/>
        <v>0</v>
      </c>
      <c r="AA56" s="228">
        <f t="shared" si="4"/>
        <v>0</v>
      </c>
      <c r="AB56" s="228">
        <f t="shared" si="4"/>
        <v>0</v>
      </c>
      <c r="AC56" s="228">
        <f t="shared" si="4"/>
        <v>0</v>
      </c>
      <c r="AD56" s="228">
        <f t="shared" si="4"/>
        <v>0</v>
      </c>
      <c r="AE56" s="228">
        <f t="shared" si="4"/>
        <v>0</v>
      </c>
      <c r="AF56" s="228">
        <f t="shared" si="4"/>
        <v>0</v>
      </c>
      <c r="AG56" s="228">
        <f t="shared" si="4"/>
        <v>0</v>
      </c>
      <c r="AH56" s="228">
        <f t="shared" si="4"/>
        <v>0</v>
      </c>
      <c r="AI56" s="228">
        <f>AVERAGE(SUM(AI53:AI54),(SUM(AI53:AI54)-AI55))*$B$42</f>
        <v>0</v>
      </c>
      <c r="AJ56" s="228">
        <f>AVERAGE(SUM(AJ53:AJ54),(SUM(AJ53:AJ54)-AJ55))*$B$42</f>
        <v>0</v>
      </c>
      <c r="AK56" s="228">
        <f>AVERAGE(SUM(AK53:AK54),(SUM(AK53:AK54)-AK55))*$B$42</f>
        <v>0</v>
      </c>
      <c r="AL56" s="228">
        <f>AVERAGE(SUM(AL53:AL54),(SUM(AL53:AL54)-AL55))*$B$42</f>
        <v>0</v>
      </c>
      <c r="AM56" s="298"/>
      <c r="AN56"/>
      <c r="AO56"/>
      <c r="AP56"/>
    </row>
    <row r="57" spans="1:42" s="175" customFormat="1" ht="16.5" thickBot="1" x14ac:dyDescent="0.3">
      <c r="A57" s="233"/>
      <c r="B57" s="234"/>
      <c r="C57" s="234"/>
      <c r="D57" s="234"/>
      <c r="E57" s="234"/>
      <c r="F57" s="234"/>
      <c r="G57" s="234"/>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298"/>
      <c r="AN57"/>
      <c r="AO57"/>
      <c r="AP57"/>
    </row>
    <row r="58" spans="1:42" s="175" customFormat="1" ht="15.75" x14ac:dyDescent="0.25">
      <c r="A58" s="231" t="s">
        <v>440</v>
      </c>
      <c r="B58" s="224">
        <v>1</v>
      </c>
      <c r="C58" s="224">
        <f>B58+1</f>
        <v>2</v>
      </c>
      <c r="D58" s="224">
        <f t="shared" ref="D58:AH58" si="5">C58+1</f>
        <v>3</v>
      </c>
      <c r="E58" s="224">
        <f t="shared" si="5"/>
        <v>4</v>
      </c>
      <c r="F58" s="224">
        <f t="shared" si="5"/>
        <v>5</v>
      </c>
      <c r="G58" s="224">
        <f t="shared" si="5"/>
        <v>6</v>
      </c>
      <c r="H58" s="224">
        <f t="shared" si="5"/>
        <v>7</v>
      </c>
      <c r="I58" s="224">
        <f t="shared" si="5"/>
        <v>8</v>
      </c>
      <c r="J58" s="224">
        <f t="shared" si="5"/>
        <v>9</v>
      </c>
      <c r="K58" s="224">
        <f t="shared" si="5"/>
        <v>10</v>
      </c>
      <c r="L58" s="224">
        <f t="shared" si="5"/>
        <v>11</v>
      </c>
      <c r="M58" s="224">
        <f t="shared" si="5"/>
        <v>12</v>
      </c>
      <c r="N58" s="224">
        <f t="shared" si="5"/>
        <v>13</v>
      </c>
      <c r="O58" s="224">
        <f t="shared" si="5"/>
        <v>14</v>
      </c>
      <c r="P58" s="224">
        <f t="shared" si="5"/>
        <v>15</v>
      </c>
      <c r="Q58" s="224">
        <f t="shared" si="5"/>
        <v>16</v>
      </c>
      <c r="R58" s="224">
        <f t="shared" si="5"/>
        <v>17</v>
      </c>
      <c r="S58" s="224">
        <f t="shared" si="5"/>
        <v>18</v>
      </c>
      <c r="T58" s="224">
        <f t="shared" si="5"/>
        <v>19</v>
      </c>
      <c r="U58" s="224">
        <f t="shared" si="5"/>
        <v>20</v>
      </c>
      <c r="V58" s="224">
        <f t="shared" si="5"/>
        <v>21</v>
      </c>
      <c r="W58" s="224">
        <f t="shared" si="5"/>
        <v>22</v>
      </c>
      <c r="X58" s="224">
        <f t="shared" si="5"/>
        <v>23</v>
      </c>
      <c r="Y58" s="224">
        <f t="shared" si="5"/>
        <v>24</v>
      </c>
      <c r="Z58" s="224">
        <f t="shared" si="5"/>
        <v>25</v>
      </c>
      <c r="AA58" s="224">
        <f t="shared" si="5"/>
        <v>26</v>
      </c>
      <c r="AB58" s="224">
        <f t="shared" si="5"/>
        <v>27</v>
      </c>
      <c r="AC58" s="224">
        <f t="shared" si="5"/>
        <v>28</v>
      </c>
      <c r="AD58" s="224">
        <f t="shared" si="5"/>
        <v>29</v>
      </c>
      <c r="AE58" s="224">
        <f t="shared" si="5"/>
        <v>30</v>
      </c>
      <c r="AF58" s="224">
        <f t="shared" si="5"/>
        <v>31</v>
      </c>
      <c r="AG58" s="224">
        <f t="shared" si="5"/>
        <v>32</v>
      </c>
      <c r="AH58" s="224">
        <f t="shared" si="5"/>
        <v>33</v>
      </c>
      <c r="AI58" s="224">
        <f>AH58+1</f>
        <v>34</v>
      </c>
      <c r="AJ58" s="224">
        <f>AI58+1</f>
        <v>35</v>
      </c>
      <c r="AK58" s="224">
        <f>AJ58+1</f>
        <v>36</v>
      </c>
      <c r="AL58" s="224">
        <f>AK58+1</f>
        <v>37</v>
      </c>
      <c r="AM58" s="298"/>
      <c r="AN58"/>
      <c r="AO58"/>
      <c r="AP58"/>
    </row>
    <row r="59" spans="1:42" s="175" customFormat="1" x14ac:dyDescent="0.25">
      <c r="A59" s="235" t="s">
        <v>261</v>
      </c>
      <c r="B59" s="236">
        <f t="shared" ref="B59:AH59" si="6">B50*$B$28</f>
        <v>8504259.5</v>
      </c>
      <c r="C59" s="236">
        <f t="shared" si="6"/>
        <v>0</v>
      </c>
      <c r="D59" s="236">
        <f t="shared" si="6"/>
        <v>0</v>
      </c>
      <c r="E59" s="236">
        <f t="shared" si="6"/>
        <v>0</v>
      </c>
      <c r="F59" s="236">
        <f t="shared" si="6"/>
        <v>0</v>
      </c>
      <c r="G59" s="236">
        <f t="shared" si="6"/>
        <v>0</v>
      </c>
      <c r="H59" s="236">
        <f t="shared" si="6"/>
        <v>0</v>
      </c>
      <c r="I59" s="236">
        <f t="shared" si="6"/>
        <v>0</v>
      </c>
      <c r="J59" s="236">
        <f t="shared" si="6"/>
        <v>0</v>
      </c>
      <c r="K59" s="236">
        <f t="shared" si="6"/>
        <v>0</v>
      </c>
      <c r="L59" s="236">
        <f t="shared" si="6"/>
        <v>0</v>
      </c>
      <c r="M59" s="236">
        <f t="shared" si="6"/>
        <v>36692810.098085783</v>
      </c>
      <c r="N59" s="236">
        <f t="shared" si="6"/>
        <v>38710914.6534805</v>
      </c>
      <c r="O59" s="236">
        <f t="shared" si="6"/>
        <v>40840014.959421925</v>
      </c>
      <c r="P59" s="236">
        <f t="shared" si="6"/>
        <v>43086215.782190129</v>
      </c>
      <c r="Q59" s="236">
        <f t="shared" si="6"/>
        <v>45455957.650210582</v>
      </c>
      <c r="R59" s="236">
        <f t="shared" si="6"/>
        <v>47956035.32097216</v>
      </c>
      <c r="S59" s="236">
        <f t="shared" si="6"/>
        <v>50593617.263625622</v>
      </c>
      <c r="T59" s="236">
        <f t="shared" si="6"/>
        <v>53376266.213125028</v>
      </c>
      <c r="U59" s="236">
        <f t="shared" si="6"/>
        <v>56311960.854846902</v>
      </c>
      <c r="V59" s="236">
        <f t="shared" si="6"/>
        <v>59409118.701863475</v>
      </c>
      <c r="W59" s="236">
        <f t="shared" si="6"/>
        <v>62676620.230465963</v>
      </c>
      <c r="X59" s="236">
        <f t="shared" si="6"/>
        <v>66123834.343141586</v>
      </c>
      <c r="Y59" s="236">
        <f t="shared" si="6"/>
        <v>69760645.232014373</v>
      </c>
      <c r="Z59" s="236">
        <f t="shared" si="6"/>
        <v>73597480.719775155</v>
      </c>
      <c r="AA59" s="236">
        <f t="shared" si="6"/>
        <v>77645342.159362778</v>
      </c>
      <c r="AB59" s="236">
        <f t="shared" si="6"/>
        <v>81915835.978127733</v>
      </c>
      <c r="AC59" s="236">
        <f t="shared" si="6"/>
        <v>86421206.956924751</v>
      </c>
      <c r="AD59" s="236">
        <f t="shared" si="6"/>
        <v>91174373.339555606</v>
      </c>
      <c r="AE59" s="236">
        <f t="shared" si="6"/>
        <v>96188963.873231158</v>
      </c>
      <c r="AF59" s="236">
        <f t="shared" si="6"/>
        <v>101479356.88625887</v>
      </c>
      <c r="AG59" s="236">
        <f t="shared" si="6"/>
        <v>107060721.5150031</v>
      </c>
      <c r="AH59" s="236">
        <f t="shared" si="6"/>
        <v>112949061.19832826</v>
      </c>
      <c r="AI59" s="236">
        <f>AI50*$B$28</f>
        <v>119161259.5642363</v>
      </c>
      <c r="AJ59" s="236">
        <f>AJ50*$B$28</f>
        <v>125715128.84026928</v>
      </c>
      <c r="AK59" s="236">
        <f>AK50*$B$28</f>
        <v>132629460.92648408</v>
      </c>
      <c r="AL59" s="236">
        <f>AL50*$B$28</f>
        <v>139924081.2774407</v>
      </c>
      <c r="AM59" s="298"/>
      <c r="AN59"/>
      <c r="AO59"/>
      <c r="AP59"/>
    </row>
    <row r="60" spans="1:42" s="175" customFormat="1" ht="15.75" x14ac:dyDescent="0.25">
      <c r="A60" s="225" t="s">
        <v>260</v>
      </c>
      <c r="B60" s="232">
        <f t="shared" ref="B60:T60" si="7">SUM(B61:B66)</f>
        <v>0</v>
      </c>
      <c r="C60" s="232">
        <f t="shared" si="7"/>
        <v>0</v>
      </c>
      <c r="D60" s="232">
        <f t="shared" si="7"/>
        <v>0</v>
      </c>
      <c r="E60" s="232">
        <f t="shared" si="7"/>
        <v>0</v>
      </c>
      <c r="F60" s="232">
        <f t="shared" si="7"/>
        <v>0</v>
      </c>
      <c r="G60" s="232">
        <f t="shared" si="7"/>
        <v>0</v>
      </c>
      <c r="H60" s="232">
        <f t="shared" si="7"/>
        <v>0</v>
      </c>
      <c r="I60" s="232">
        <f t="shared" si="7"/>
        <v>0</v>
      </c>
      <c r="J60" s="232">
        <f t="shared" si="7"/>
        <v>0</v>
      </c>
      <c r="K60" s="232">
        <f t="shared" si="7"/>
        <v>0</v>
      </c>
      <c r="L60" s="232">
        <f t="shared" si="7"/>
        <v>0</v>
      </c>
      <c r="M60" s="232">
        <f t="shared" si="7"/>
        <v>0</v>
      </c>
      <c r="N60" s="232">
        <f t="shared" si="7"/>
        <v>-131067.64803612499</v>
      </c>
      <c r="O60" s="232">
        <f t="shared" si="7"/>
        <v>-138276.36867811187</v>
      </c>
      <c r="P60" s="232">
        <f t="shared" si="7"/>
        <v>-1021170.9826878561</v>
      </c>
      <c r="Q60" s="232">
        <f t="shared" si="7"/>
        <v>-153905.05524795543</v>
      </c>
      <c r="R60" s="232">
        <f t="shared" si="7"/>
        <v>-162369.83328659297</v>
      </c>
      <c r="S60" s="232">
        <f t="shared" si="7"/>
        <v>-1199101.218821489</v>
      </c>
      <c r="T60" s="232">
        <f t="shared" si="7"/>
        <v>-3795155.357570013</v>
      </c>
      <c r="U60" s="232">
        <f t="shared" ref="U60:AL60" si="8">SUM(U61:U66)</f>
        <v>-190661.37629696968</v>
      </c>
      <c r="V60" s="232">
        <f t="shared" si="8"/>
        <v>-1408034.2639531211</v>
      </c>
      <c r="W60" s="232">
        <f t="shared" si="8"/>
        <v>-212210.87835293467</v>
      </c>
      <c r="X60" s="232">
        <f t="shared" si="8"/>
        <v>-223882.47666234605</v>
      </c>
      <c r="Y60" s="232">
        <f t="shared" si="8"/>
        <v>-1653372.0901514255</v>
      </c>
      <c r="Z60" s="232">
        <f t="shared" si="8"/>
        <v>-249186.79358710768</v>
      </c>
      <c r="AA60" s="232">
        <f t="shared" si="8"/>
        <v>-262892.06723439856</v>
      </c>
      <c r="AB60" s="232">
        <f t="shared" si="8"/>
        <v>-7488480.5351718422</v>
      </c>
      <c r="AC60" s="232">
        <f t="shared" si="8"/>
        <v>-292605.44313356641</v>
      </c>
      <c r="AD60" s="232">
        <f t="shared" si="8"/>
        <v>-308698.74250591255</v>
      </c>
      <c r="AE60" s="232">
        <f t="shared" si="8"/>
        <v>-2279740.2134061642</v>
      </c>
      <c r="AF60" s="232">
        <f t="shared" si="8"/>
        <v>-343589.41787764325</v>
      </c>
      <c r="AG60" s="232">
        <f t="shared" si="8"/>
        <v>-362486.83586091362</v>
      </c>
      <c r="AH60" s="232">
        <f t="shared" si="8"/>
        <v>-2676965.2828328465</v>
      </c>
      <c r="AI60" s="232">
        <f t="shared" si="8"/>
        <v>-403456.91048409336</v>
      </c>
      <c r="AJ60" s="232">
        <f t="shared" si="8"/>
        <v>-8938587.8517750874</v>
      </c>
      <c r="AK60" s="232">
        <f t="shared" si="8"/>
        <v>-3143403.3945409055</v>
      </c>
      <c r="AL60" s="232">
        <f t="shared" si="8"/>
        <v>-473755.79732009355</v>
      </c>
      <c r="AM60" s="298"/>
      <c r="AN60"/>
      <c r="AO60"/>
      <c r="AP60"/>
    </row>
    <row r="61" spans="1:42" s="175" customFormat="1" ht="15.75" x14ac:dyDescent="0.25">
      <c r="A61" s="237" t="s">
        <v>259</v>
      </c>
      <c r="B61" s="232"/>
      <c r="C61" s="232"/>
      <c r="D61" s="232"/>
      <c r="E61" s="232"/>
      <c r="F61" s="232"/>
      <c r="G61" s="232"/>
      <c r="H61" s="232"/>
      <c r="I61" s="232"/>
      <c r="J61" s="232"/>
      <c r="K61" s="232"/>
      <c r="L61" s="232"/>
      <c r="M61" s="232"/>
      <c r="N61" s="232">
        <v>0</v>
      </c>
      <c r="O61" s="232">
        <v>0</v>
      </c>
      <c r="P61" s="232">
        <f>-IF(P$47&lt;=$B$30,0,$B$29*(1+P$49)*$B$28)</f>
        <v>-875289.41373244801</v>
      </c>
      <c r="Q61" s="232">
        <v>0</v>
      </c>
      <c r="R61" s="232">
        <v>0</v>
      </c>
      <c r="S61" s="232">
        <f>-IF(S$47&lt;=$B$30,0,$B$29*(1+S$49)*$B$28)</f>
        <v>-1027801.0447041335</v>
      </c>
      <c r="T61" s="232">
        <v>0</v>
      </c>
      <c r="U61" s="232">
        <v>0</v>
      </c>
      <c r="V61" s="232">
        <f>-IF(V$47&lt;=$B$30,0,$B$29*(1+V$49)*$B$28)</f>
        <v>-1206886.5119598182</v>
      </c>
      <c r="W61" s="232">
        <v>0</v>
      </c>
      <c r="X61" s="232">
        <v>0</v>
      </c>
      <c r="Y61" s="232">
        <f>-IF(Y$47&lt;=$B$30,0,$B$29*(1+Y$49)*$B$28)</f>
        <v>-1417176.0772726503</v>
      </c>
      <c r="Z61" s="232">
        <v>0</v>
      </c>
      <c r="AA61" s="232">
        <v>0</v>
      </c>
      <c r="AB61" s="232">
        <f>-IF(AB$47&lt;=$B$30,0,$B$29*(1+AB$49)*$B$28)</f>
        <v>-1664106.7855937427</v>
      </c>
      <c r="AC61" s="232">
        <v>0</v>
      </c>
      <c r="AD61" s="232">
        <v>0</v>
      </c>
      <c r="AE61" s="232">
        <f>-IF(AE$47&lt;=$B$30,0,$B$29*(1+AE$49)*$B$28)</f>
        <v>-1954063.0400624264</v>
      </c>
      <c r="AF61" s="232">
        <v>0</v>
      </c>
      <c r="AG61" s="232">
        <v>0</v>
      </c>
      <c r="AH61" s="232">
        <f>-IF(AH$47&lt;=$B$30,0,$B$29*(1+AH$49)*$B$28)</f>
        <v>-2294541.6709995829</v>
      </c>
      <c r="AI61" s="232">
        <v>0</v>
      </c>
      <c r="AJ61" s="232">
        <v>0</v>
      </c>
      <c r="AK61" s="232">
        <f>-IF(AK$47&lt;=$B$30,0,$B$29*(1+AK$49)*$B$28)</f>
        <v>-2694345.7667493476</v>
      </c>
      <c r="AL61" s="232">
        <v>0</v>
      </c>
      <c r="AM61" s="298"/>
      <c r="AN61"/>
      <c r="AO61"/>
      <c r="AP61"/>
    </row>
    <row r="62" spans="1:42" s="175" customFormat="1" ht="15.75" x14ac:dyDescent="0.25">
      <c r="A62" s="237" t="str">
        <f>A32</f>
        <v>Прочие расходы при эксплуатации объекта, руб. без НДС</v>
      </c>
      <c r="B62" s="232"/>
      <c r="C62" s="232"/>
      <c r="D62" s="232"/>
      <c r="E62" s="232"/>
      <c r="F62" s="232"/>
      <c r="G62" s="232"/>
      <c r="H62" s="232"/>
      <c r="I62" s="232"/>
      <c r="J62" s="232"/>
      <c r="K62" s="232"/>
      <c r="L62" s="232"/>
      <c r="M62" s="232"/>
      <c r="N62" s="232">
        <f t="shared" ref="N62:AL62" si="9">-IF(N$47&lt;=$B$33,0,$B$32*(1+N$49)*$B$28)</f>
        <v>-131067.64803612499</v>
      </c>
      <c r="O62" s="232">
        <f t="shared" si="9"/>
        <v>-138276.36867811187</v>
      </c>
      <c r="P62" s="232">
        <f t="shared" si="9"/>
        <v>-145881.568955408</v>
      </c>
      <c r="Q62" s="232">
        <f t="shared" si="9"/>
        <v>-153905.05524795543</v>
      </c>
      <c r="R62" s="232">
        <f t="shared" si="9"/>
        <v>-162369.83328659297</v>
      </c>
      <c r="S62" s="232">
        <f t="shared" si="9"/>
        <v>-171300.17411735558</v>
      </c>
      <c r="T62" s="232">
        <f t="shared" si="9"/>
        <v>-180721.68369381013</v>
      </c>
      <c r="U62" s="232">
        <f t="shared" si="9"/>
        <v>-190661.37629696968</v>
      </c>
      <c r="V62" s="232">
        <f t="shared" si="9"/>
        <v>-201147.75199330301</v>
      </c>
      <c r="W62" s="232">
        <f t="shared" si="9"/>
        <v>-212210.87835293467</v>
      </c>
      <c r="X62" s="232">
        <f t="shared" si="9"/>
        <v>-223882.47666234605</v>
      </c>
      <c r="Y62" s="232">
        <f t="shared" si="9"/>
        <v>-236196.01287877504</v>
      </c>
      <c r="Z62" s="232">
        <f t="shared" si="9"/>
        <v>-249186.79358710768</v>
      </c>
      <c r="AA62" s="232">
        <f t="shared" si="9"/>
        <v>-262892.06723439856</v>
      </c>
      <c r="AB62" s="232">
        <f t="shared" si="9"/>
        <v>-277351.13093229046</v>
      </c>
      <c r="AC62" s="232">
        <f t="shared" si="9"/>
        <v>-292605.44313356641</v>
      </c>
      <c r="AD62" s="232">
        <f t="shared" si="9"/>
        <v>-308698.74250591255</v>
      </c>
      <c r="AE62" s="232">
        <f t="shared" si="9"/>
        <v>-325677.17334373773</v>
      </c>
      <c r="AF62" s="232">
        <f t="shared" si="9"/>
        <v>-343589.41787764325</v>
      </c>
      <c r="AG62" s="232">
        <f t="shared" si="9"/>
        <v>-362486.83586091362</v>
      </c>
      <c r="AH62" s="232">
        <f t="shared" si="9"/>
        <v>-382423.61183326383</v>
      </c>
      <c r="AI62" s="232">
        <f t="shared" si="9"/>
        <v>-403456.91048409336</v>
      </c>
      <c r="AJ62" s="232">
        <f t="shared" si="9"/>
        <v>-425647.04056071845</v>
      </c>
      <c r="AK62" s="232">
        <f t="shared" si="9"/>
        <v>-449057.62779155793</v>
      </c>
      <c r="AL62" s="232">
        <f t="shared" si="9"/>
        <v>-473755.79732009355</v>
      </c>
      <c r="AM62" s="298"/>
      <c r="AN62"/>
      <c r="AO62"/>
      <c r="AP62"/>
    </row>
    <row r="63" spans="1:42" s="175" customFormat="1" ht="15.75" x14ac:dyDescent="0.25">
      <c r="A63" s="237" t="s">
        <v>445</v>
      </c>
      <c r="B63" s="232"/>
      <c r="C63" s="232"/>
      <c r="D63" s="232"/>
      <c r="E63" s="232"/>
      <c r="F63" s="232"/>
      <c r="G63" s="232"/>
      <c r="H63" s="232"/>
      <c r="I63" s="232"/>
      <c r="J63" s="232"/>
      <c r="K63" s="232"/>
      <c r="L63" s="232"/>
      <c r="M63" s="232"/>
      <c r="N63" s="232">
        <v>0</v>
      </c>
      <c r="O63" s="232">
        <v>0</v>
      </c>
      <c r="P63" s="232">
        <v>0</v>
      </c>
      <c r="Q63" s="232">
        <v>0</v>
      </c>
      <c r="R63" s="232">
        <v>0</v>
      </c>
      <c r="S63" s="232">
        <v>0</v>
      </c>
      <c r="T63" s="232">
        <f>-IF(T$47&lt;=$B$30,0,$B$35*(1+T$49)*$B$28)</f>
        <v>-3614433.6738762027</v>
      </c>
      <c r="U63" s="232">
        <v>0</v>
      </c>
      <c r="V63" s="232">
        <v>0</v>
      </c>
      <c r="W63" s="232">
        <v>0</v>
      </c>
      <c r="X63" s="232">
        <v>0</v>
      </c>
      <c r="Y63" s="232">
        <v>0</v>
      </c>
      <c r="Z63" s="232">
        <v>0</v>
      </c>
      <c r="AA63" s="232">
        <v>0</v>
      </c>
      <c r="AB63" s="232">
        <f>-IF(AB$47&lt;=$B$30,0,$B$35*(1+AB$49)*$B$28)</f>
        <v>-5547022.6186458096</v>
      </c>
      <c r="AC63" s="232">
        <v>0</v>
      </c>
      <c r="AD63" s="232">
        <v>0</v>
      </c>
      <c r="AE63" s="232">
        <v>0</v>
      </c>
      <c r="AF63" s="232">
        <v>0</v>
      </c>
      <c r="AG63" s="232">
        <v>0</v>
      </c>
      <c r="AH63" s="232">
        <v>0</v>
      </c>
      <c r="AI63" s="232">
        <v>0</v>
      </c>
      <c r="AJ63" s="232">
        <f>-IF(AJ$47&lt;=$B$30,0,$B$35*(1+AJ$49)*$B$28)</f>
        <v>-8512940.8112143688</v>
      </c>
      <c r="AK63" s="232">
        <v>0</v>
      </c>
      <c r="AL63" s="232">
        <v>0</v>
      </c>
      <c r="AM63" s="298"/>
      <c r="AN63"/>
      <c r="AO63"/>
      <c r="AP63"/>
    </row>
    <row r="64" spans="1:42" s="175" customFormat="1" ht="15.75" x14ac:dyDescent="0.25">
      <c r="A64" s="237" t="s">
        <v>437</v>
      </c>
      <c r="B64" s="232">
        <f>-$B$37*(1+B$49)*$B$28*365</f>
        <v>0</v>
      </c>
      <c r="C64" s="232">
        <f t="shared" ref="C64:AL64" si="10">-$B$37*(1+C$49)*$B$28*365</f>
        <v>0</v>
      </c>
      <c r="D64" s="232">
        <f t="shared" si="10"/>
        <v>0</v>
      </c>
      <c r="E64" s="232">
        <f t="shared" si="10"/>
        <v>0</v>
      </c>
      <c r="F64" s="232">
        <f t="shared" si="10"/>
        <v>0</v>
      </c>
      <c r="G64" s="232">
        <f t="shared" si="10"/>
        <v>0</v>
      </c>
      <c r="H64" s="232">
        <f t="shared" si="10"/>
        <v>0</v>
      </c>
      <c r="I64" s="232">
        <f t="shared" si="10"/>
        <v>0</v>
      </c>
      <c r="J64" s="232">
        <f t="shared" si="10"/>
        <v>0</v>
      </c>
      <c r="K64" s="232">
        <f t="shared" si="10"/>
        <v>0</v>
      </c>
      <c r="L64" s="232">
        <f t="shared" si="10"/>
        <v>0</v>
      </c>
      <c r="M64" s="232">
        <f t="shared" si="10"/>
        <v>0</v>
      </c>
      <c r="N64" s="232">
        <f t="shared" si="10"/>
        <v>0</v>
      </c>
      <c r="O64" s="232">
        <f t="shared" si="10"/>
        <v>0</v>
      </c>
      <c r="P64" s="232">
        <f t="shared" si="10"/>
        <v>0</v>
      </c>
      <c r="Q64" s="232">
        <f t="shared" si="10"/>
        <v>0</v>
      </c>
      <c r="R64" s="232">
        <f t="shared" si="10"/>
        <v>0</v>
      </c>
      <c r="S64" s="232">
        <f t="shared" si="10"/>
        <v>0</v>
      </c>
      <c r="T64" s="232">
        <f t="shared" si="10"/>
        <v>0</v>
      </c>
      <c r="U64" s="232">
        <f t="shared" si="10"/>
        <v>0</v>
      </c>
      <c r="V64" s="232">
        <f t="shared" si="10"/>
        <v>0</v>
      </c>
      <c r="W64" s="232">
        <f t="shared" si="10"/>
        <v>0</v>
      </c>
      <c r="X64" s="232">
        <f t="shared" si="10"/>
        <v>0</v>
      </c>
      <c r="Y64" s="232">
        <f t="shared" si="10"/>
        <v>0</v>
      </c>
      <c r="Z64" s="232">
        <f t="shared" si="10"/>
        <v>0</v>
      </c>
      <c r="AA64" s="232">
        <f t="shared" si="10"/>
        <v>0</v>
      </c>
      <c r="AB64" s="232">
        <f t="shared" si="10"/>
        <v>0</v>
      </c>
      <c r="AC64" s="232">
        <f t="shared" si="10"/>
        <v>0</v>
      </c>
      <c r="AD64" s="232">
        <f t="shared" si="10"/>
        <v>0</v>
      </c>
      <c r="AE64" s="232">
        <f t="shared" si="10"/>
        <v>0</v>
      </c>
      <c r="AF64" s="232">
        <f t="shared" si="10"/>
        <v>0</v>
      </c>
      <c r="AG64" s="232">
        <f t="shared" si="10"/>
        <v>0</v>
      </c>
      <c r="AH64" s="232">
        <f t="shared" si="10"/>
        <v>0</v>
      </c>
      <c r="AI64" s="232">
        <f t="shared" si="10"/>
        <v>0</v>
      </c>
      <c r="AJ64" s="232">
        <f t="shared" si="10"/>
        <v>0</v>
      </c>
      <c r="AK64" s="232">
        <f t="shared" si="10"/>
        <v>0</v>
      </c>
      <c r="AL64" s="232">
        <f t="shared" si="10"/>
        <v>0</v>
      </c>
      <c r="AM64" s="298"/>
      <c r="AN64" s="281"/>
      <c r="AO64" s="281"/>
      <c r="AP64" s="281"/>
    </row>
    <row r="65" spans="1:42" s="175" customFormat="1" ht="15.75" x14ac:dyDescent="0.25">
      <c r="A65" s="237" t="s">
        <v>437</v>
      </c>
      <c r="B65" s="232">
        <f t="shared" ref="B65:AL65" si="11">-$B$38*(1+B$49)*12</f>
        <v>0</v>
      </c>
      <c r="C65" s="232">
        <f t="shared" si="11"/>
        <v>0</v>
      </c>
      <c r="D65" s="232">
        <f t="shared" si="11"/>
        <v>0</v>
      </c>
      <c r="E65" s="232">
        <f t="shared" si="11"/>
        <v>0</v>
      </c>
      <c r="F65" s="232">
        <f t="shared" si="11"/>
        <v>0</v>
      </c>
      <c r="G65" s="232">
        <f t="shared" si="11"/>
        <v>0</v>
      </c>
      <c r="H65" s="232">
        <f t="shared" si="11"/>
        <v>0</v>
      </c>
      <c r="I65" s="232">
        <f t="shared" si="11"/>
        <v>0</v>
      </c>
      <c r="J65" s="232">
        <f t="shared" si="11"/>
        <v>0</v>
      </c>
      <c r="K65" s="232">
        <f t="shared" si="11"/>
        <v>0</v>
      </c>
      <c r="L65" s="232">
        <f t="shared" si="11"/>
        <v>0</v>
      </c>
      <c r="M65" s="232">
        <f t="shared" si="11"/>
        <v>0</v>
      </c>
      <c r="N65" s="232">
        <f t="shared" si="11"/>
        <v>0</v>
      </c>
      <c r="O65" s="232">
        <f t="shared" si="11"/>
        <v>0</v>
      </c>
      <c r="P65" s="232">
        <f t="shared" si="11"/>
        <v>0</v>
      </c>
      <c r="Q65" s="232">
        <f t="shared" si="11"/>
        <v>0</v>
      </c>
      <c r="R65" s="232">
        <f t="shared" si="11"/>
        <v>0</v>
      </c>
      <c r="S65" s="232">
        <f t="shared" si="11"/>
        <v>0</v>
      </c>
      <c r="T65" s="232">
        <f t="shared" si="11"/>
        <v>0</v>
      </c>
      <c r="U65" s="232">
        <f t="shared" si="11"/>
        <v>0</v>
      </c>
      <c r="V65" s="232">
        <f t="shared" si="11"/>
        <v>0</v>
      </c>
      <c r="W65" s="232">
        <f t="shared" si="11"/>
        <v>0</v>
      </c>
      <c r="X65" s="232">
        <f t="shared" si="11"/>
        <v>0</v>
      </c>
      <c r="Y65" s="232">
        <f t="shared" si="11"/>
        <v>0</v>
      </c>
      <c r="Z65" s="232">
        <f t="shared" si="11"/>
        <v>0</v>
      </c>
      <c r="AA65" s="232">
        <f t="shared" si="11"/>
        <v>0</v>
      </c>
      <c r="AB65" s="232">
        <f t="shared" si="11"/>
        <v>0</v>
      </c>
      <c r="AC65" s="232">
        <f t="shared" si="11"/>
        <v>0</v>
      </c>
      <c r="AD65" s="232">
        <f t="shared" si="11"/>
        <v>0</v>
      </c>
      <c r="AE65" s="232">
        <f t="shared" si="11"/>
        <v>0</v>
      </c>
      <c r="AF65" s="232">
        <f t="shared" si="11"/>
        <v>0</v>
      </c>
      <c r="AG65" s="232">
        <f t="shared" si="11"/>
        <v>0</v>
      </c>
      <c r="AH65" s="232">
        <f t="shared" si="11"/>
        <v>0</v>
      </c>
      <c r="AI65" s="232">
        <f t="shared" si="11"/>
        <v>0</v>
      </c>
      <c r="AJ65" s="232">
        <f t="shared" si="11"/>
        <v>0</v>
      </c>
      <c r="AK65" s="232">
        <f t="shared" si="11"/>
        <v>0</v>
      </c>
      <c r="AL65" s="232">
        <f t="shared" si="11"/>
        <v>0</v>
      </c>
      <c r="AM65" s="298"/>
      <c r="AN65" s="281"/>
      <c r="AO65" s="281"/>
      <c r="AP65" s="281"/>
    </row>
    <row r="66" spans="1:42" s="175" customFormat="1" ht="15.75" x14ac:dyDescent="0.25">
      <c r="A66" s="237" t="s">
        <v>447</v>
      </c>
      <c r="B66" s="232">
        <v>0</v>
      </c>
      <c r="C66" s="232">
        <v>0</v>
      </c>
      <c r="D66" s="232">
        <v>0</v>
      </c>
      <c r="E66" s="232">
        <v>0</v>
      </c>
      <c r="F66" s="232">
        <v>0</v>
      </c>
      <c r="G66" s="232">
        <v>0</v>
      </c>
      <c r="H66" s="232">
        <v>0</v>
      </c>
      <c r="I66" s="232">
        <v>0</v>
      </c>
      <c r="J66" s="232">
        <v>0</v>
      </c>
      <c r="K66" s="232">
        <v>0</v>
      </c>
      <c r="L66" s="232">
        <v>0</v>
      </c>
      <c r="M66" s="232">
        <v>0</v>
      </c>
      <c r="N66" s="232">
        <v>0</v>
      </c>
      <c r="O66" s="232">
        <v>0</v>
      </c>
      <c r="P66" s="232">
        <v>0</v>
      </c>
      <c r="Q66" s="232">
        <v>0</v>
      </c>
      <c r="R66" s="232">
        <v>0</v>
      </c>
      <c r="S66" s="232">
        <v>0</v>
      </c>
      <c r="T66" s="232">
        <v>0</v>
      </c>
      <c r="U66" s="232">
        <v>0</v>
      </c>
      <c r="V66" s="232">
        <v>0</v>
      </c>
      <c r="W66" s="232">
        <v>0</v>
      </c>
      <c r="X66" s="232">
        <v>0</v>
      </c>
      <c r="Y66" s="232">
        <v>0</v>
      </c>
      <c r="Z66" s="232">
        <v>0</v>
      </c>
      <c r="AA66" s="232">
        <v>0</v>
      </c>
      <c r="AB66" s="232">
        <v>0</v>
      </c>
      <c r="AC66" s="232">
        <v>0</v>
      </c>
      <c r="AD66" s="232">
        <v>0</v>
      </c>
      <c r="AE66" s="232">
        <v>0</v>
      </c>
      <c r="AF66" s="232">
        <v>0</v>
      </c>
      <c r="AG66" s="232">
        <v>0</v>
      </c>
      <c r="AH66" s="232">
        <v>0</v>
      </c>
      <c r="AI66" s="232">
        <v>0</v>
      </c>
      <c r="AJ66" s="232">
        <v>0</v>
      </c>
      <c r="AK66" s="232">
        <v>0</v>
      </c>
      <c r="AL66" s="232">
        <v>0</v>
      </c>
      <c r="AM66" s="298"/>
      <c r="AN66" s="281"/>
      <c r="AO66" s="281"/>
      <c r="AP66" s="281"/>
    </row>
    <row r="67" spans="1:42" s="175" customFormat="1" x14ac:dyDescent="0.25">
      <c r="A67" s="238" t="s">
        <v>448</v>
      </c>
      <c r="B67" s="236">
        <f t="shared" ref="B67:AH67" si="12">B59+B60</f>
        <v>8504259.5</v>
      </c>
      <c r="C67" s="236">
        <f t="shared" si="12"/>
        <v>0</v>
      </c>
      <c r="D67" s="236">
        <f t="shared" si="12"/>
        <v>0</v>
      </c>
      <c r="E67" s="236">
        <f t="shared" si="12"/>
        <v>0</v>
      </c>
      <c r="F67" s="236">
        <f t="shared" si="12"/>
        <v>0</v>
      </c>
      <c r="G67" s="236">
        <f t="shared" si="12"/>
        <v>0</v>
      </c>
      <c r="H67" s="236">
        <f t="shared" si="12"/>
        <v>0</v>
      </c>
      <c r="I67" s="236">
        <f t="shared" si="12"/>
        <v>0</v>
      </c>
      <c r="J67" s="236">
        <f t="shared" si="12"/>
        <v>0</v>
      </c>
      <c r="K67" s="236">
        <f t="shared" si="12"/>
        <v>0</v>
      </c>
      <c r="L67" s="236">
        <f t="shared" si="12"/>
        <v>0</v>
      </c>
      <c r="M67" s="236">
        <f t="shared" si="12"/>
        <v>36692810.098085783</v>
      </c>
      <c r="N67" s="236">
        <f t="shared" si="12"/>
        <v>38579847.005444378</v>
      </c>
      <c r="O67" s="236">
        <f t="shared" si="12"/>
        <v>40701738.59074381</v>
      </c>
      <c r="P67" s="236">
        <f t="shared" si="12"/>
        <v>42065044.799502276</v>
      </c>
      <c r="Q67" s="236">
        <f t="shared" si="12"/>
        <v>45302052.594962627</v>
      </c>
      <c r="R67" s="236">
        <f t="shared" si="12"/>
        <v>47793665.487685569</v>
      </c>
      <c r="S67" s="236">
        <f t="shared" si="12"/>
        <v>49394516.044804133</v>
      </c>
      <c r="T67" s="236">
        <f t="shared" si="12"/>
        <v>49581110.855555013</v>
      </c>
      <c r="U67" s="236">
        <f t="shared" si="12"/>
        <v>56121299.478549935</v>
      </c>
      <c r="V67" s="236">
        <f t="shared" si="12"/>
        <v>58001084.437910356</v>
      </c>
      <c r="W67" s="236">
        <f t="shared" si="12"/>
        <v>62464409.352113031</v>
      </c>
      <c r="X67" s="236">
        <f t="shared" si="12"/>
        <v>65899951.86647924</v>
      </c>
      <c r="Y67" s="236">
        <f t="shared" si="12"/>
        <v>68107273.141862944</v>
      </c>
      <c r="Z67" s="236">
        <f t="shared" si="12"/>
        <v>73348293.926188052</v>
      </c>
      <c r="AA67" s="236">
        <f t="shared" si="12"/>
        <v>77382450.092128381</v>
      </c>
      <c r="AB67" s="236">
        <f t="shared" si="12"/>
        <v>74427355.442955896</v>
      </c>
      <c r="AC67" s="236">
        <f t="shared" si="12"/>
        <v>86128601.513791189</v>
      </c>
      <c r="AD67" s="236">
        <f t="shared" si="12"/>
        <v>90865674.597049698</v>
      </c>
      <c r="AE67" s="236">
        <f t="shared" si="12"/>
        <v>93909223.659824997</v>
      </c>
      <c r="AF67" s="236">
        <f t="shared" si="12"/>
        <v>101135767.46838123</v>
      </c>
      <c r="AG67" s="236">
        <f t="shared" si="12"/>
        <v>106698234.67914219</v>
      </c>
      <c r="AH67" s="236">
        <f t="shared" si="12"/>
        <v>110272095.91549541</v>
      </c>
      <c r="AI67" s="236">
        <f>AI59+AI60</f>
        <v>118757802.65375221</v>
      </c>
      <c r="AJ67" s="236">
        <f>AJ59+AJ60</f>
        <v>116776540.98849419</v>
      </c>
      <c r="AK67" s="236">
        <f>AK59+AK60</f>
        <v>129486057.53194317</v>
      </c>
      <c r="AL67" s="236">
        <f>AL59+AL60</f>
        <v>139450325.4801206</v>
      </c>
      <c r="AM67" s="298"/>
      <c r="AN67" s="281"/>
      <c r="AO67" s="281"/>
      <c r="AP67" s="281"/>
    </row>
    <row r="68" spans="1:42" s="175" customFormat="1" ht="15.75" x14ac:dyDescent="0.25">
      <c r="A68" s="237" t="s">
        <v>254</v>
      </c>
      <c r="B68" s="232"/>
      <c r="C68" s="232"/>
      <c r="D68" s="232"/>
      <c r="E68" s="232"/>
      <c r="F68" s="232"/>
      <c r="G68" s="232"/>
      <c r="H68" s="232"/>
      <c r="I68" s="232"/>
      <c r="J68" s="232"/>
      <c r="K68" s="232"/>
      <c r="L68" s="232"/>
      <c r="M68" s="232">
        <v>-4039979.5000360012</v>
      </c>
      <c r="N68" s="232">
        <v>-8148360.0000000028</v>
      </c>
      <c r="O68" s="232">
        <v>-8148360.0000000028</v>
      </c>
      <c r="P68" s="232">
        <v>-8148360.0000000028</v>
      </c>
      <c r="Q68" s="232">
        <v>-8148360.0000000028</v>
      </c>
      <c r="R68" s="232">
        <v>-8148360.0000000028</v>
      </c>
      <c r="S68" s="232">
        <v>-8148360.0000000028</v>
      </c>
      <c r="T68" s="232">
        <v>-8148360.0000000028</v>
      </c>
      <c r="U68" s="232">
        <v>-8148360.0000000028</v>
      </c>
      <c r="V68" s="232">
        <v>-8148360.0000000028</v>
      </c>
      <c r="W68" s="232">
        <v>-8148360.0000000028</v>
      </c>
      <c r="X68" s="232">
        <v>-8148360.0000000028</v>
      </c>
      <c r="Y68" s="232">
        <v>-8148360.0000000028</v>
      </c>
      <c r="Z68" s="232">
        <v>-8148360.0000000028</v>
      </c>
      <c r="AA68" s="232">
        <v>-8148360.0000000028</v>
      </c>
      <c r="AB68" s="232">
        <v>-8148360.0000000028</v>
      </c>
      <c r="AC68" s="232">
        <v>-8148360.0000000028</v>
      </c>
      <c r="AD68" s="232">
        <v>-8148360.0000000028</v>
      </c>
      <c r="AE68" s="232">
        <v>-8148360.0000000028</v>
      </c>
      <c r="AF68" s="232">
        <v>-8148360.0000000028</v>
      </c>
      <c r="AG68" s="232">
        <v>-8148360.0000000028</v>
      </c>
      <c r="AH68" s="232">
        <v>-8148360.0000000028</v>
      </c>
      <c r="AI68" s="232">
        <v>-8148360.0000000028</v>
      </c>
      <c r="AJ68" s="232">
        <v>-8148360.0000000028</v>
      </c>
      <c r="AK68" s="232">
        <v>-8148360.0000000028</v>
      </c>
      <c r="AL68" s="232">
        <v>-4108380.4999640016</v>
      </c>
      <c r="AM68" s="299">
        <v>-172634745.76271191</v>
      </c>
      <c r="AN68" s="281"/>
      <c r="AO68" s="281"/>
      <c r="AP68" s="281"/>
    </row>
    <row r="69" spans="1:42" s="175" customFormat="1" x14ac:dyDescent="0.25">
      <c r="A69" s="238" t="s">
        <v>449</v>
      </c>
      <c r="B69" s="236">
        <f t="shared" ref="B69:AH69" si="13">B67+B68</f>
        <v>8504259.5</v>
      </c>
      <c r="C69" s="236">
        <f t="shared" si="13"/>
        <v>0</v>
      </c>
      <c r="D69" s="236">
        <f t="shared" si="13"/>
        <v>0</v>
      </c>
      <c r="E69" s="236">
        <f t="shared" si="13"/>
        <v>0</v>
      </c>
      <c r="F69" s="236">
        <f t="shared" si="13"/>
        <v>0</v>
      </c>
      <c r="G69" s="236">
        <f t="shared" si="13"/>
        <v>0</v>
      </c>
      <c r="H69" s="236">
        <f t="shared" si="13"/>
        <v>0</v>
      </c>
      <c r="I69" s="236">
        <f t="shared" si="13"/>
        <v>0</v>
      </c>
      <c r="J69" s="236">
        <f t="shared" si="13"/>
        <v>0</v>
      </c>
      <c r="K69" s="236">
        <f t="shared" si="13"/>
        <v>0</v>
      </c>
      <c r="L69" s="236">
        <f t="shared" si="13"/>
        <v>0</v>
      </c>
      <c r="M69" s="236">
        <f t="shared" si="13"/>
        <v>32652830.598049782</v>
      </c>
      <c r="N69" s="236">
        <f t="shared" si="13"/>
        <v>30431487.005444374</v>
      </c>
      <c r="O69" s="236">
        <f t="shared" si="13"/>
        <v>32553378.590743806</v>
      </c>
      <c r="P69" s="236">
        <f t="shared" si="13"/>
        <v>33916684.799502276</v>
      </c>
      <c r="Q69" s="236">
        <f t="shared" si="13"/>
        <v>37153692.594962627</v>
      </c>
      <c r="R69" s="236">
        <f t="shared" si="13"/>
        <v>39645305.487685569</v>
      </c>
      <c r="S69" s="236">
        <f t="shared" si="13"/>
        <v>41246156.044804133</v>
      </c>
      <c r="T69" s="236">
        <f t="shared" si="13"/>
        <v>41432750.855555013</v>
      </c>
      <c r="U69" s="236">
        <f t="shared" si="13"/>
        <v>47972939.478549935</v>
      </c>
      <c r="V69" s="236">
        <f t="shared" si="13"/>
        <v>49852724.437910356</v>
      </c>
      <c r="W69" s="236">
        <f t="shared" si="13"/>
        <v>54316049.352113031</v>
      </c>
      <c r="X69" s="236">
        <f t="shared" si="13"/>
        <v>57751591.86647924</v>
      </c>
      <c r="Y69" s="236">
        <f t="shared" si="13"/>
        <v>59958913.141862944</v>
      </c>
      <c r="Z69" s="236">
        <f t="shared" si="13"/>
        <v>65199933.926188052</v>
      </c>
      <c r="AA69" s="236">
        <f t="shared" si="13"/>
        <v>69234090.092128381</v>
      </c>
      <c r="AB69" s="236">
        <f t="shared" si="13"/>
        <v>66278995.442955896</v>
      </c>
      <c r="AC69" s="236">
        <f t="shared" si="13"/>
        <v>77980241.513791189</v>
      </c>
      <c r="AD69" s="236">
        <f t="shared" si="13"/>
        <v>82717314.597049698</v>
      </c>
      <c r="AE69" s="236">
        <f t="shared" si="13"/>
        <v>85760863.659824997</v>
      </c>
      <c r="AF69" s="236">
        <f t="shared" si="13"/>
        <v>92987407.468381226</v>
      </c>
      <c r="AG69" s="236">
        <f t="shared" si="13"/>
        <v>98549874.679142192</v>
      </c>
      <c r="AH69" s="236">
        <f t="shared" si="13"/>
        <v>102123735.91549541</v>
      </c>
      <c r="AI69" s="236">
        <f>AI67+AI68</f>
        <v>110609442.65375221</v>
      </c>
      <c r="AJ69" s="236">
        <f>AJ67+AJ68</f>
        <v>108628180.98849419</v>
      </c>
      <c r="AK69" s="236">
        <f>AK67+AK68</f>
        <v>121337697.53194317</v>
      </c>
      <c r="AL69" s="236">
        <f>AL67+AL68</f>
        <v>135341944.9801566</v>
      </c>
      <c r="AM69" s="298"/>
      <c r="AN69" s="281"/>
      <c r="AO69" s="281"/>
      <c r="AP69" s="281"/>
    </row>
    <row r="70" spans="1:42" s="175" customFormat="1" ht="15.75" x14ac:dyDescent="0.25">
      <c r="A70" s="237" t="s">
        <v>253</v>
      </c>
      <c r="B70" s="232">
        <f t="shared" ref="B70:AH70" si="14">-B56</f>
        <v>0</v>
      </c>
      <c r="C70" s="232">
        <f t="shared" si="14"/>
        <v>0</v>
      </c>
      <c r="D70" s="232">
        <f t="shared" si="14"/>
        <v>0</v>
      </c>
      <c r="E70" s="232">
        <f t="shared" si="14"/>
        <v>0</v>
      </c>
      <c r="F70" s="232">
        <f t="shared" si="14"/>
        <v>0</v>
      </c>
      <c r="G70" s="232">
        <f t="shared" si="14"/>
        <v>0</v>
      </c>
      <c r="H70" s="232">
        <f t="shared" si="14"/>
        <v>0</v>
      </c>
      <c r="I70" s="232">
        <f t="shared" si="14"/>
        <v>0</v>
      </c>
      <c r="J70" s="232">
        <f t="shared" si="14"/>
        <v>0</v>
      </c>
      <c r="K70" s="232">
        <f t="shared" si="14"/>
        <v>0</v>
      </c>
      <c r="L70" s="232">
        <f t="shared" si="14"/>
        <v>0</v>
      </c>
      <c r="M70" s="232">
        <f t="shared" si="14"/>
        <v>0</v>
      </c>
      <c r="N70" s="232">
        <f t="shared" si="14"/>
        <v>0</v>
      </c>
      <c r="O70" s="232">
        <f t="shared" si="14"/>
        <v>0</v>
      </c>
      <c r="P70" s="232">
        <f t="shared" si="14"/>
        <v>0</v>
      </c>
      <c r="Q70" s="232">
        <f t="shared" si="14"/>
        <v>0</v>
      </c>
      <c r="R70" s="232">
        <f t="shared" si="14"/>
        <v>0</v>
      </c>
      <c r="S70" s="232">
        <f t="shared" si="14"/>
        <v>0</v>
      </c>
      <c r="T70" s="232">
        <f t="shared" si="14"/>
        <v>0</v>
      </c>
      <c r="U70" s="232">
        <f t="shared" si="14"/>
        <v>0</v>
      </c>
      <c r="V70" s="232">
        <f t="shared" si="14"/>
        <v>0</v>
      </c>
      <c r="W70" s="232">
        <f t="shared" si="14"/>
        <v>0</v>
      </c>
      <c r="X70" s="232">
        <f t="shared" si="14"/>
        <v>0</v>
      </c>
      <c r="Y70" s="232">
        <f t="shared" si="14"/>
        <v>0</v>
      </c>
      <c r="Z70" s="232">
        <f t="shared" si="14"/>
        <v>0</v>
      </c>
      <c r="AA70" s="232">
        <f t="shared" si="14"/>
        <v>0</v>
      </c>
      <c r="AB70" s="232">
        <f t="shared" si="14"/>
        <v>0</v>
      </c>
      <c r="AC70" s="232">
        <f t="shared" si="14"/>
        <v>0</v>
      </c>
      <c r="AD70" s="232">
        <f t="shared" si="14"/>
        <v>0</v>
      </c>
      <c r="AE70" s="232">
        <f t="shared" si="14"/>
        <v>0</v>
      </c>
      <c r="AF70" s="232">
        <f t="shared" si="14"/>
        <v>0</v>
      </c>
      <c r="AG70" s="232">
        <f t="shared" si="14"/>
        <v>0</v>
      </c>
      <c r="AH70" s="232">
        <f t="shared" si="14"/>
        <v>0</v>
      </c>
      <c r="AI70" s="232">
        <f>-AI56</f>
        <v>0</v>
      </c>
      <c r="AJ70" s="232">
        <f>-AJ56</f>
        <v>0</v>
      </c>
      <c r="AK70" s="232">
        <f>-AK56</f>
        <v>0</v>
      </c>
      <c r="AL70" s="232">
        <f>-AL56</f>
        <v>0</v>
      </c>
      <c r="AM70" s="298"/>
      <c r="AN70" s="281"/>
      <c r="AO70" s="281"/>
      <c r="AP70" s="281"/>
    </row>
    <row r="71" spans="1:42" s="175" customFormat="1" x14ac:dyDescent="0.25">
      <c r="A71" s="238" t="s">
        <v>257</v>
      </c>
      <c r="B71" s="236">
        <f t="shared" ref="B71:AH71" si="15">B69+B70</f>
        <v>8504259.5</v>
      </c>
      <c r="C71" s="236">
        <f t="shared" si="15"/>
        <v>0</v>
      </c>
      <c r="D71" s="236">
        <f t="shared" si="15"/>
        <v>0</v>
      </c>
      <c r="E71" s="236">
        <f t="shared" si="15"/>
        <v>0</v>
      </c>
      <c r="F71" s="236">
        <f t="shared" si="15"/>
        <v>0</v>
      </c>
      <c r="G71" s="236">
        <f t="shared" si="15"/>
        <v>0</v>
      </c>
      <c r="H71" s="236">
        <f t="shared" si="15"/>
        <v>0</v>
      </c>
      <c r="I71" s="236">
        <f t="shared" si="15"/>
        <v>0</v>
      </c>
      <c r="J71" s="236">
        <f t="shared" si="15"/>
        <v>0</v>
      </c>
      <c r="K71" s="236">
        <f t="shared" si="15"/>
        <v>0</v>
      </c>
      <c r="L71" s="236">
        <f t="shared" si="15"/>
        <v>0</v>
      </c>
      <c r="M71" s="236">
        <f t="shared" si="15"/>
        <v>32652830.598049782</v>
      </c>
      <c r="N71" s="236">
        <f t="shared" si="15"/>
        <v>30431487.005444374</v>
      </c>
      <c r="O71" s="236">
        <f t="shared" si="15"/>
        <v>32553378.590743806</v>
      </c>
      <c r="P71" s="236">
        <f t="shared" si="15"/>
        <v>33916684.799502276</v>
      </c>
      <c r="Q71" s="236">
        <f t="shared" si="15"/>
        <v>37153692.594962627</v>
      </c>
      <c r="R71" s="236">
        <f t="shared" si="15"/>
        <v>39645305.487685569</v>
      </c>
      <c r="S71" s="236">
        <f t="shared" si="15"/>
        <v>41246156.044804133</v>
      </c>
      <c r="T71" s="236">
        <f t="shared" si="15"/>
        <v>41432750.855555013</v>
      </c>
      <c r="U71" s="236">
        <f t="shared" si="15"/>
        <v>47972939.478549935</v>
      </c>
      <c r="V71" s="236">
        <f t="shared" si="15"/>
        <v>49852724.437910356</v>
      </c>
      <c r="W71" s="236">
        <f t="shared" si="15"/>
        <v>54316049.352113031</v>
      </c>
      <c r="X71" s="236">
        <f t="shared" si="15"/>
        <v>57751591.86647924</v>
      </c>
      <c r="Y71" s="236">
        <f t="shared" si="15"/>
        <v>59958913.141862944</v>
      </c>
      <c r="Z71" s="236">
        <f t="shared" si="15"/>
        <v>65199933.926188052</v>
      </c>
      <c r="AA71" s="236">
        <f t="shared" si="15"/>
        <v>69234090.092128381</v>
      </c>
      <c r="AB71" s="236">
        <f t="shared" si="15"/>
        <v>66278995.442955896</v>
      </c>
      <c r="AC71" s="236">
        <f t="shared" si="15"/>
        <v>77980241.513791189</v>
      </c>
      <c r="AD71" s="236">
        <f t="shared" si="15"/>
        <v>82717314.597049698</v>
      </c>
      <c r="AE71" s="236">
        <f t="shared" si="15"/>
        <v>85760863.659824997</v>
      </c>
      <c r="AF71" s="236">
        <f t="shared" si="15"/>
        <v>92987407.468381226</v>
      </c>
      <c r="AG71" s="236">
        <f t="shared" si="15"/>
        <v>98549874.679142192</v>
      </c>
      <c r="AH71" s="236">
        <f t="shared" si="15"/>
        <v>102123735.91549541</v>
      </c>
      <c r="AI71" s="236">
        <f>AI69+AI70</f>
        <v>110609442.65375221</v>
      </c>
      <c r="AJ71" s="236">
        <f>AJ69+AJ70</f>
        <v>108628180.98849419</v>
      </c>
      <c r="AK71" s="236">
        <f>AK69+AK70</f>
        <v>121337697.53194317</v>
      </c>
      <c r="AL71" s="236">
        <f>AL69+AL70</f>
        <v>135341944.9801566</v>
      </c>
      <c r="AM71" s="298"/>
      <c r="AN71" s="281"/>
      <c r="AO71" s="281"/>
      <c r="AP71" s="281"/>
    </row>
    <row r="72" spans="1:42" s="175" customFormat="1" ht="15.75" x14ac:dyDescent="0.25">
      <c r="A72" s="237" t="s">
        <v>252</v>
      </c>
      <c r="B72" s="232">
        <f t="shared" ref="B72:AH72" si="16">-B71*$B$36</f>
        <v>-1700851.9000000001</v>
      </c>
      <c r="C72" s="232">
        <f t="shared" si="16"/>
        <v>0</v>
      </c>
      <c r="D72" s="232">
        <f t="shared" si="16"/>
        <v>0</v>
      </c>
      <c r="E72" s="232">
        <f t="shared" si="16"/>
        <v>0</v>
      </c>
      <c r="F72" s="232">
        <f t="shared" si="16"/>
        <v>0</v>
      </c>
      <c r="G72" s="232">
        <f t="shared" si="16"/>
        <v>0</v>
      </c>
      <c r="H72" s="232">
        <f t="shared" si="16"/>
        <v>0</v>
      </c>
      <c r="I72" s="232">
        <f t="shared" si="16"/>
        <v>0</v>
      </c>
      <c r="J72" s="232">
        <f t="shared" si="16"/>
        <v>0</v>
      </c>
      <c r="K72" s="232">
        <f t="shared" si="16"/>
        <v>0</v>
      </c>
      <c r="L72" s="232">
        <f t="shared" si="16"/>
        <v>0</v>
      </c>
      <c r="M72" s="232">
        <f t="shared" si="16"/>
        <v>-6530566.1196099566</v>
      </c>
      <c r="N72" s="232">
        <f t="shared" si="16"/>
        <v>-6086297.4010888748</v>
      </c>
      <c r="O72" s="232">
        <f t="shared" si="16"/>
        <v>-6510675.7181487614</v>
      </c>
      <c r="P72" s="232">
        <f t="shared" si="16"/>
        <v>-6783336.9599004555</v>
      </c>
      <c r="Q72" s="232">
        <f t="shared" si="16"/>
        <v>-7430738.5189925255</v>
      </c>
      <c r="R72" s="232">
        <f t="shared" si="16"/>
        <v>-7929061.0975371143</v>
      </c>
      <c r="S72" s="232">
        <f t="shared" si="16"/>
        <v>-8249231.2089608274</v>
      </c>
      <c r="T72" s="232">
        <f t="shared" si="16"/>
        <v>-8286550.1711110026</v>
      </c>
      <c r="U72" s="232">
        <f t="shared" si="16"/>
        <v>-9594587.8957099877</v>
      </c>
      <c r="V72" s="232">
        <f t="shared" si="16"/>
        <v>-9970544.8875820711</v>
      </c>
      <c r="W72" s="232">
        <f t="shared" si="16"/>
        <v>-10863209.870422607</v>
      </c>
      <c r="X72" s="232">
        <f t="shared" si="16"/>
        <v>-11550318.373295849</v>
      </c>
      <c r="Y72" s="232">
        <f t="shared" si="16"/>
        <v>-11991782.628372589</v>
      </c>
      <c r="Z72" s="232">
        <f t="shared" si="16"/>
        <v>-13039986.78523761</v>
      </c>
      <c r="AA72" s="232">
        <f t="shared" si="16"/>
        <v>-13846818.018425677</v>
      </c>
      <c r="AB72" s="232">
        <f t="shared" si="16"/>
        <v>-13255799.088591181</v>
      </c>
      <c r="AC72" s="232">
        <f t="shared" si="16"/>
        <v>-15596048.302758239</v>
      </c>
      <c r="AD72" s="232">
        <f t="shared" si="16"/>
        <v>-16543462.91940994</v>
      </c>
      <c r="AE72" s="232">
        <f t="shared" si="16"/>
        <v>-17152172.731965002</v>
      </c>
      <c r="AF72" s="232">
        <f t="shared" si="16"/>
        <v>-18597481.493676245</v>
      </c>
      <c r="AG72" s="232">
        <f t="shared" si="16"/>
        <v>-19709974.93582844</v>
      </c>
      <c r="AH72" s="232">
        <f t="shared" si="16"/>
        <v>-20424747.183099084</v>
      </c>
      <c r="AI72" s="232">
        <f>-AI71*$B$36</f>
        <v>-22121888.530750442</v>
      </c>
      <c r="AJ72" s="232">
        <f>-AJ71*$B$36</f>
        <v>-21725636.197698839</v>
      </c>
      <c r="AK72" s="232">
        <f>-AK71*$B$36</f>
        <v>-24267539.506388634</v>
      </c>
      <c r="AL72" s="232">
        <f>-AL71*$B$36</f>
        <v>-27068388.996031322</v>
      </c>
      <c r="AM72" s="298"/>
      <c r="AN72"/>
      <c r="AO72"/>
      <c r="AP72"/>
    </row>
    <row r="73" spans="1:42" s="175" customFormat="1" ht="15.75" thickBot="1" x14ac:dyDescent="0.3">
      <c r="A73" s="239" t="s">
        <v>256</v>
      </c>
      <c r="B73" s="240">
        <f t="shared" ref="B73:AH73" si="17">B71+B72</f>
        <v>6803407.5999999996</v>
      </c>
      <c r="C73" s="240">
        <f t="shared" si="17"/>
        <v>0</v>
      </c>
      <c r="D73" s="240">
        <f t="shared" si="17"/>
        <v>0</v>
      </c>
      <c r="E73" s="240">
        <f t="shared" si="17"/>
        <v>0</v>
      </c>
      <c r="F73" s="240">
        <f t="shared" si="17"/>
        <v>0</v>
      </c>
      <c r="G73" s="240">
        <f t="shared" si="17"/>
        <v>0</v>
      </c>
      <c r="H73" s="240">
        <f t="shared" si="17"/>
        <v>0</v>
      </c>
      <c r="I73" s="240">
        <f t="shared" si="17"/>
        <v>0</v>
      </c>
      <c r="J73" s="240">
        <f t="shared" si="17"/>
        <v>0</v>
      </c>
      <c r="K73" s="240">
        <f t="shared" si="17"/>
        <v>0</v>
      </c>
      <c r="L73" s="240">
        <f t="shared" si="17"/>
        <v>0</v>
      </c>
      <c r="M73" s="240">
        <f t="shared" si="17"/>
        <v>26122264.478439827</v>
      </c>
      <c r="N73" s="240">
        <f t="shared" si="17"/>
        <v>24345189.604355499</v>
      </c>
      <c r="O73" s="240">
        <f t="shared" si="17"/>
        <v>26042702.872595046</v>
      </c>
      <c r="P73" s="240">
        <f t="shared" si="17"/>
        <v>27133347.839601822</v>
      </c>
      <c r="Q73" s="240">
        <f t="shared" si="17"/>
        <v>29722954.075970102</v>
      </c>
      <c r="R73" s="240">
        <f t="shared" si="17"/>
        <v>31716244.390148453</v>
      </c>
      <c r="S73" s="240">
        <f t="shared" si="17"/>
        <v>32996924.835843306</v>
      </c>
      <c r="T73" s="240">
        <f t="shared" si="17"/>
        <v>33146200.68444401</v>
      </c>
      <c r="U73" s="240">
        <f t="shared" si="17"/>
        <v>38378351.582839951</v>
      </c>
      <c r="V73" s="240">
        <f t="shared" si="17"/>
        <v>39882179.550328285</v>
      </c>
      <c r="W73" s="240">
        <f t="shared" si="17"/>
        <v>43452839.481690422</v>
      </c>
      <c r="X73" s="240">
        <f t="shared" si="17"/>
        <v>46201273.493183389</v>
      </c>
      <c r="Y73" s="240">
        <f t="shared" si="17"/>
        <v>47967130.513490357</v>
      </c>
      <c r="Z73" s="240">
        <f t="shared" si="17"/>
        <v>52159947.140950441</v>
      </c>
      <c r="AA73" s="240">
        <f t="shared" si="17"/>
        <v>55387272.073702708</v>
      </c>
      <c r="AB73" s="240">
        <f t="shared" si="17"/>
        <v>53023196.354364716</v>
      </c>
      <c r="AC73" s="240">
        <f t="shared" si="17"/>
        <v>62384193.211032949</v>
      </c>
      <c r="AD73" s="240">
        <f t="shared" si="17"/>
        <v>66173851.67763976</v>
      </c>
      <c r="AE73" s="240">
        <f t="shared" si="17"/>
        <v>68608690.927859992</v>
      </c>
      <c r="AF73" s="240">
        <f t="shared" si="17"/>
        <v>74389925.974704981</v>
      </c>
      <c r="AG73" s="240">
        <f t="shared" si="17"/>
        <v>78839899.74331376</v>
      </c>
      <c r="AH73" s="240">
        <f t="shared" si="17"/>
        <v>81698988.732396334</v>
      </c>
      <c r="AI73" s="240">
        <f>AI71+AI72</f>
        <v>88487554.123001769</v>
      </c>
      <c r="AJ73" s="240">
        <f>AJ71+AJ72</f>
        <v>86902544.790795356</v>
      </c>
      <c r="AK73" s="240">
        <f>AK71+AK72</f>
        <v>97070158.025554538</v>
      </c>
      <c r="AL73" s="240">
        <f>AL71+AL72</f>
        <v>108273555.98412529</v>
      </c>
      <c r="AM73" s="298"/>
      <c r="AN73"/>
      <c r="AO73"/>
      <c r="AP73"/>
    </row>
    <row r="74" spans="1:42" s="175" customFormat="1" ht="16.5" thickBot="1" x14ac:dyDescent="0.3">
      <c r="A74" s="233"/>
      <c r="B74" s="241"/>
      <c r="C74" s="241"/>
      <c r="D74" s="241"/>
      <c r="E74" s="241"/>
      <c r="F74" s="241"/>
      <c r="G74" s="241"/>
      <c r="H74" s="177"/>
      <c r="I74" s="177">
        <v>0.5</v>
      </c>
      <c r="J74" s="177">
        <v>1.5</v>
      </c>
      <c r="K74" s="177">
        <v>2.5</v>
      </c>
      <c r="L74" s="177">
        <v>3.5</v>
      </c>
      <c r="M74" s="177">
        <v>4.5</v>
      </c>
      <c r="N74" s="177">
        <v>5.5</v>
      </c>
      <c r="O74" s="177">
        <v>6.5</v>
      </c>
      <c r="P74" s="177">
        <v>7.5</v>
      </c>
      <c r="Q74" s="177">
        <v>8.5</v>
      </c>
      <c r="R74" s="177">
        <v>9.5</v>
      </c>
      <c r="S74" s="177">
        <v>10.5</v>
      </c>
      <c r="T74" s="177">
        <v>11.5</v>
      </c>
      <c r="U74" s="177">
        <v>12.5</v>
      </c>
      <c r="V74" s="177">
        <v>13.5</v>
      </c>
      <c r="W74" s="177">
        <v>14.5</v>
      </c>
      <c r="X74" s="177">
        <v>15.5</v>
      </c>
      <c r="Y74" s="177">
        <v>16.5</v>
      </c>
      <c r="Z74" s="177">
        <v>17.5</v>
      </c>
      <c r="AA74" s="177">
        <v>18.5</v>
      </c>
      <c r="AB74" s="177">
        <v>19.5</v>
      </c>
      <c r="AC74" s="177">
        <v>20.5</v>
      </c>
      <c r="AD74" s="177">
        <v>21.5</v>
      </c>
      <c r="AE74" s="177">
        <v>22.5</v>
      </c>
      <c r="AF74" s="177">
        <v>23.5</v>
      </c>
      <c r="AG74" s="177">
        <v>24.5</v>
      </c>
      <c r="AH74" s="177">
        <v>25.5</v>
      </c>
      <c r="AI74" s="177">
        <v>26.5</v>
      </c>
      <c r="AJ74" s="177">
        <v>27.5</v>
      </c>
      <c r="AK74" s="177">
        <v>28.5</v>
      </c>
      <c r="AL74" s="177">
        <v>29.5</v>
      </c>
      <c r="AM74" s="298"/>
      <c r="AN74"/>
      <c r="AO74"/>
      <c r="AP74"/>
    </row>
    <row r="75" spans="1:42" s="175" customFormat="1" ht="15.75" x14ac:dyDescent="0.25">
      <c r="A75" s="231" t="s">
        <v>255</v>
      </c>
      <c r="B75" s="224">
        <f>B58</f>
        <v>1</v>
      </c>
      <c r="C75" s="224">
        <f t="shared" ref="C75:AH75" si="18">C58</f>
        <v>2</v>
      </c>
      <c r="D75" s="224">
        <f t="shared" si="18"/>
        <v>3</v>
      </c>
      <c r="E75" s="224">
        <f t="shared" si="18"/>
        <v>4</v>
      </c>
      <c r="F75" s="224">
        <f t="shared" si="18"/>
        <v>5</v>
      </c>
      <c r="G75" s="224">
        <f t="shared" si="18"/>
        <v>6</v>
      </c>
      <c r="H75" s="224">
        <f t="shared" si="18"/>
        <v>7</v>
      </c>
      <c r="I75" s="224">
        <f t="shared" si="18"/>
        <v>8</v>
      </c>
      <c r="J75" s="224">
        <f t="shared" si="18"/>
        <v>9</v>
      </c>
      <c r="K75" s="224">
        <f t="shared" si="18"/>
        <v>10</v>
      </c>
      <c r="L75" s="224">
        <f t="shared" si="18"/>
        <v>11</v>
      </c>
      <c r="M75" s="224">
        <f t="shared" si="18"/>
        <v>12</v>
      </c>
      <c r="N75" s="224">
        <f t="shared" si="18"/>
        <v>13</v>
      </c>
      <c r="O75" s="224">
        <f t="shared" si="18"/>
        <v>14</v>
      </c>
      <c r="P75" s="224">
        <f t="shared" si="18"/>
        <v>15</v>
      </c>
      <c r="Q75" s="224">
        <f t="shared" si="18"/>
        <v>16</v>
      </c>
      <c r="R75" s="224">
        <f t="shared" si="18"/>
        <v>17</v>
      </c>
      <c r="S75" s="224">
        <f t="shared" si="18"/>
        <v>18</v>
      </c>
      <c r="T75" s="224">
        <f t="shared" si="18"/>
        <v>19</v>
      </c>
      <c r="U75" s="224">
        <f t="shared" si="18"/>
        <v>20</v>
      </c>
      <c r="V75" s="224">
        <f t="shared" si="18"/>
        <v>21</v>
      </c>
      <c r="W75" s="224">
        <f t="shared" si="18"/>
        <v>22</v>
      </c>
      <c r="X75" s="224">
        <f t="shared" si="18"/>
        <v>23</v>
      </c>
      <c r="Y75" s="224">
        <f t="shared" si="18"/>
        <v>24</v>
      </c>
      <c r="Z75" s="224">
        <f t="shared" si="18"/>
        <v>25</v>
      </c>
      <c r="AA75" s="224">
        <f t="shared" si="18"/>
        <v>26</v>
      </c>
      <c r="AB75" s="224">
        <f t="shared" si="18"/>
        <v>27</v>
      </c>
      <c r="AC75" s="224">
        <f t="shared" si="18"/>
        <v>28</v>
      </c>
      <c r="AD75" s="224">
        <f t="shared" si="18"/>
        <v>29</v>
      </c>
      <c r="AE75" s="224">
        <f t="shared" si="18"/>
        <v>30</v>
      </c>
      <c r="AF75" s="224">
        <f t="shared" si="18"/>
        <v>31</v>
      </c>
      <c r="AG75" s="224">
        <f t="shared" si="18"/>
        <v>32</v>
      </c>
      <c r="AH75" s="224">
        <f t="shared" si="18"/>
        <v>33</v>
      </c>
      <c r="AI75" s="224">
        <f>AI58</f>
        <v>34</v>
      </c>
      <c r="AJ75" s="224">
        <f>AJ58</f>
        <v>35</v>
      </c>
      <c r="AK75" s="224">
        <f>AK58</f>
        <v>36</v>
      </c>
      <c r="AL75" s="224">
        <f>AL58</f>
        <v>37</v>
      </c>
      <c r="AM75" s="298"/>
      <c r="AN75"/>
      <c r="AO75"/>
      <c r="AP75"/>
    </row>
    <row r="76" spans="1:42" s="175" customFormat="1" x14ac:dyDescent="0.25">
      <c r="A76" s="235" t="s">
        <v>449</v>
      </c>
      <c r="B76" s="236">
        <f t="shared" ref="B76:AH76" si="19">B69</f>
        <v>8504259.5</v>
      </c>
      <c r="C76" s="236">
        <f t="shared" si="19"/>
        <v>0</v>
      </c>
      <c r="D76" s="236">
        <f t="shared" si="19"/>
        <v>0</v>
      </c>
      <c r="E76" s="236">
        <f t="shared" si="19"/>
        <v>0</v>
      </c>
      <c r="F76" s="236">
        <f t="shared" si="19"/>
        <v>0</v>
      </c>
      <c r="G76" s="236">
        <f t="shared" si="19"/>
        <v>0</v>
      </c>
      <c r="H76" s="236">
        <f t="shared" si="19"/>
        <v>0</v>
      </c>
      <c r="I76" s="236">
        <f t="shared" si="19"/>
        <v>0</v>
      </c>
      <c r="J76" s="236">
        <f t="shared" si="19"/>
        <v>0</v>
      </c>
      <c r="K76" s="236">
        <f t="shared" si="19"/>
        <v>0</v>
      </c>
      <c r="L76" s="236">
        <f t="shared" si="19"/>
        <v>0</v>
      </c>
      <c r="M76" s="236">
        <f t="shared" si="19"/>
        <v>32652830.598049782</v>
      </c>
      <c r="N76" s="236">
        <f t="shared" si="19"/>
        <v>30431487.005444374</v>
      </c>
      <c r="O76" s="236">
        <f t="shared" si="19"/>
        <v>32553378.590743806</v>
      </c>
      <c r="P76" s="236">
        <f t="shared" si="19"/>
        <v>33916684.799502276</v>
      </c>
      <c r="Q76" s="236">
        <f t="shared" si="19"/>
        <v>37153692.594962627</v>
      </c>
      <c r="R76" s="236">
        <f t="shared" si="19"/>
        <v>39645305.487685569</v>
      </c>
      <c r="S76" s="236">
        <f t="shared" si="19"/>
        <v>41246156.044804133</v>
      </c>
      <c r="T76" s="236">
        <f t="shared" si="19"/>
        <v>41432750.855555013</v>
      </c>
      <c r="U76" s="236">
        <f t="shared" si="19"/>
        <v>47972939.478549935</v>
      </c>
      <c r="V76" s="236">
        <f t="shared" si="19"/>
        <v>49852724.437910356</v>
      </c>
      <c r="W76" s="236">
        <f t="shared" si="19"/>
        <v>54316049.352113031</v>
      </c>
      <c r="X76" s="236">
        <f t="shared" si="19"/>
        <v>57751591.86647924</v>
      </c>
      <c r="Y76" s="236">
        <f t="shared" si="19"/>
        <v>59958913.141862944</v>
      </c>
      <c r="Z76" s="236">
        <f t="shared" si="19"/>
        <v>65199933.926188052</v>
      </c>
      <c r="AA76" s="236">
        <f t="shared" si="19"/>
        <v>69234090.092128381</v>
      </c>
      <c r="AB76" s="236">
        <f t="shared" si="19"/>
        <v>66278995.442955896</v>
      </c>
      <c r="AC76" s="236">
        <f t="shared" si="19"/>
        <v>77980241.513791189</v>
      </c>
      <c r="AD76" s="236">
        <f t="shared" si="19"/>
        <v>82717314.597049698</v>
      </c>
      <c r="AE76" s="236">
        <f t="shared" si="19"/>
        <v>85760863.659824997</v>
      </c>
      <c r="AF76" s="236">
        <f t="shared" si="19"/>
        <v>92987407.468381226</v>
      </c>
      <c r="AG76" s="236">
        <f t="shared" si="19"/>
        <v>98549874.679142192</v>
      </c>
      <c r="AH76" s="236">
        <f t="shared" si="19"/>
        <v>102123735.91549541</v>
      </c>
      <c r="AI76" s="236">
        <f>AI69</f>
        <v>110609442.65375221</v>
      </c>
      <c r="AJ76" s="236">
        <f>AJ69</f>
        <v>108628180.98849419</v>
      </c>
      <c r="AK76" s="236">
        <f>AK69</f>
        <v>121337697.53194317</v>
      </c>
      <c r="AL76" s="236">
        <f>AL69</f>
        <v>135341944.9801566</v>
      </c>
      <c r="AM76" s="298"/>
      <c r="AN76"/>
      <c r="AO76"/>
      <c r="AP76"/>
    </row>
    <row r="77" spans="1:42" s="175" customFormat="1" ht="15.75" x14ac:dyDescent="0.25">
      <c r="A77" s="237" t="s">
        <v>254</v>
      </c>
      <c r="B77" s="232">
        <f t="shared" ref="B77:AH77" si="20">-B68</f>
        <v>0</v>
      </c>
      <c r="C77" s="232">
        <f t="shared" si="20"/>
        <v>0</v>
      </c>
      <c r="D77" s="232">
        <f t="shared" si="20"/>
        <v>0</v>
      </c>
      <c r="E77" s="232">
        <f t="shared" si="20"/>
        <v>0</v>
      </c>
      <c r="F77" s="232">
        <f t="shared" si="20"/>
        <v>0</v>
      </c>
      <c r="G77" s="232">
        <f t="shared" si="20"/>
        <v>0</v>
      </c>
      <c r="H77" s="232">
        <f t="shared" si="20"/>
        <v>0</v>
      </c>
      <c r="I77" s="232">
        <f t="shared" si="20"/>
        <v>0</v>
      </c>
      <c r="J77" s="232">
        <f t="shared" si="20"/>
        <v>0</v>
      </c>
      <c r="K77" s="232">
        <f t="shared" si="20"/>
        <v>0</v>
      </c>
      <c r="L77" s="232">
        <f t="shared" si="20"/>
        <v>0</v>
      </c>
      <c r="M77" s="232">
        <f t="shared" si="20"/>
        <v>4039979.5000360012</v>
      </c>
      <c r="N77" s="232">
        <f t="shared" si="20"/>
        <v>8148360.0000000028</v>
      </c>
      <c r="O77" s="232">
        <f t="shared" si="20"/>
        <v>8148360.0000000028</v>
      </c>
      <c r="P77" s="232">
        <f t="shared" si="20"/>
        <v>8148360.0000000028</v>
      </c>
      <c r="Q77" s="232">
        <f t="shared" si="20"/>
        <v>8148360.0000000028</v>
      </c>
      <c r="R77" s="232">
        <f t="shared" si="20"/>
        <v>8148360.0000000028</v>
      </c>
      <c r="S77" s="232">
        <f t="shared" si="20"/>
        <v>8148360.0000000028</v>
      </c>
      <c r="T77" s="232">
        <f t="shared" si="20"/>
        <v>8148360.0000000028</v>
      </c>
      <c r="U77" s="232">
        <f t="shared" si="20"/>
        <v>8148360.0000000028</v>
      </c>
      <c r="V77" s="232">
        <f t="shared" si="20"/>
        <v>8148360.0000000028</v>
      </c>
      <c r="W77" s="232">
        <f t="shared" si="20"/>
        <v>8148360.0000000028</v>
      </c>
      <c r="X77" s="232">
        <f t="shared" si="20"/>
        <v>8148360.0000000028</v>
      </c>
      <c r="Y77" s="232">
        <f t="shared" si="20"/>
        <v>8148360.0000000028</v>
      </c>
      <c r="Z77" s="232">
        <f t="shared" si="20"/>
        <v>8148360.0000000028</v>
      </c>
      <c r="AA77" s="232">
        <f t="shared" si="20"/>
        <v>8148360.0000000028</v>
      </c>
      <c r="AB77" s="232">
        <f t="shared" si="20"/>
        <v>8148360.0000000028</v>
      </c>
      <c r="AC77" s="232">
        <f t="shared" si="20"/>
        <v>8148360.0000000028</v>
      </c>
      <c r="AD77" s="232">
        <f t="shared" si="20"/>
        <v>8148360.0000000028</v>
      </c>
      <c r="AE77" s="232">
        <f t="shared" si="20"/>
        <v>8148360.0000000028</v>
      </c>
      <c r="AF77" s="232">
        <f t="shared" si="20"/>
        <v>8148360.0000000028</v>
      </c>
      <c r="AG77" s="232">
        <f t="shared" si="20"/>
        <v>8148360.0000000028</v>
      </c>
      <c r="AH77" s="232">
        <f t="shared" si="20"/>
        <v>8148360.0000000028</v>
      </c>
      <c r="AI77" s="232">
        <f>-AI68</f>
        <v>8148360.0000000028</v>
      </c>
      <c r="AJ77" s="232">
        <f>-AJ68</f>
        <v>8148360.0000000028</v>
      </c>
      <c r="AK77" s="232">
        <f>-AK68</f>
        <v>8148360.0000000028</v>
      </c>
      <c r="AL77" s="232">
        <f>-AL68</f>
        <v>4108380.4999640016</v>
      </c>
      <c r="AM77" s="298"/>
      <c r="AN77"/>
      <c r="AO77"/>
      <c r="AP77"/>
    </row>
    <row r="78" spans="1:42" s="175" customFormat="1" ht="15.75" x14ac:dyDescent="0.25">
      <c r="A78" s="237" t="s">
        <v>253</v>
      </c>
      <c r="B78" s="232">
        <f t="shared" ref="B78:AH78" si="21">B70</f>
        <v>0</v>
      </c>
      <c r="C78" s="232">
        <f t="shared" si="21"/>
        <v>0</v>
      </c>
      <c r="D78" s="232">
        <f t="shared" si="21"/>
        <v>0</v>
      </c>
      <c r="E78" s="232">
        <f t="shared" si="21"/>
        <v>0</v>
      </c>
      <c r="F78" s="232">
        <f t="shared" si="21"/>
        <v>0</v>
      </c>
      <c r="G78" s="232">
        <f t="shared" si="21"/>
        <v>0</v>
      </c>
      <c r="H78" s="232">
        <f t="shared" si="21"/>
        <v>0</v>
      </c>
      <c r="I78" s="232">
        <f t="shared" si="21"/>
        <v>0</v>
      </c>
      <c r="J78" s="232">
        <f t="shared" si="21"/>
        <v>0</v>
      </c>
      <c r="K78" s="232">
        <f t="shared" si="21"/>
        <v>0</v>
      </c>
      <c r="L78" s="232">
        <f t="shared" si="21"/>
        <v>0</v>
      </c>
      <c r="M78" s="232">
        <f t="shared" si="21"/>
        <v>0</v>
      </c>
      <c r="N78" s="232">
        <f t="shared" si="21"/>
        <v>0</v>
      </c>
      <c r="O78" s="232">
        <f t="shared" si="21"/>
        <v>0</v>
      </c>
      <c r="P78" s="232">
        <f t="shared" si="21"/>
        <v>0</v>
      </c>
      <c r="Q78" s="232">
        <f t="shared" si="21"/>
        <v>0</v>
      </c>
      <c r="R78" s="232">
        <f t="shared" si="21"/>
        <v>0</v>
      </c>
      <c r="S78" s="232">
        <f t="shared" si="21"/>
        <v>0</v>
      </c>
      <c r="T78" s="232">
        <f t="shared" si="21"/>
        <v>0</v>
      </c>
      <c r="U78" s="232">
        <f t="shared" si="21"/>
        <v>0</v>
      </c>
      <c r="V78" s="232">
        <f t="shared" si="21"/>
        <v>0</v>
      </c>
      <c r="W78" s="232">
        <f t="shared" si="21"/>
        <v>0</v>
      </c>
      <c r="X78" s="232">
        <f t="shared" si="21"/>
        <v>0</v>
      </c>
      <c r="Y78" s="232">
        <f t="shared" si="21"/>
        <v>0</v>
      </c>
      <c r="Z78" s="232">
        <f t="shared" si="21"/>
        <v>0</v>
      </c>
      <c r="AA78" s="232">
        <f t="shared" si="21"/>
        <v>0</v>
      </c>
      <c r="AB78" s="232">
        <f t="shared" si="21"/>
        <v>0</v>
      </c>
      <c r="AC78" s="232">
        <f t="shared" si="21"/>
        <v>0</v>
      </c>
      <c r="AD78" s="232">
        <f t="shared" si="21"/>
        <v>0</v>
      </c>
      <c r="AE78" s="232">
        <f t="shared" si="21"/>
        <v>0</v>
      </c>
      <c r="AF78" s="232">
        <f t="shared" si="21"/>
        <v>0</v>
      </c>
      <c r="AG78" s="232">
        <f t="shared" si="21"/>
        <v>0</v>
      </c>
      <c r="AH78" s="232">
        <f t="shared" si="21"/>
        <v>0</v>
      </c>
      <c r="AI78" s="232">
        <f>AI70</f>
        <v>0</v>
      </c>
      <c r="AJ78" s="232">
        <f>AJ70</f>
        <v>0</v>
      </c>
      <c r="AK78" s="232">
        <f>AK70</f>
        <v>0</v>
      </c>
      <c r="AL78" s="232">
        <f>AL70</f>
        <v>0</v>
      </c>
      <c r="AM78" s="298"/>
      <c r="AN78"/>
      <c r="AO78"/>
      <c r="AP78"/>
    </row>
    <row r="79" spans="1:42" s="175" customFormat="1" ht="15.75" x14ac:dyDescent="0.25">
      <c r="A79" s="237" t="s">
        <v>252</v>
      </c>
      <c r="B79" s="232">
        <f>IF(SUM($B$72:B72)+SUM($A$79:A79)&gt;0,0,SUM($B$72:B72)-SUM($A$79:A79))</f>
        <v>-1700851.9000000001</v>
      </c>
      <c r="C79" s="232">
        <f>IF(SUM($B$72:C72)+SUM($A$79:B79)&gt;0,0,SUM($B$72:C72)-SUM($A$79:B79))</f>
        <v>0</v>
      </c>
      <c r="D79" s="232">
        <f>IF(SUM($B$72:D72)+SUM($A$79:C79)&gt;0,0,SUM($B$72:D72)-SUM($A$79:C79))</f>
        <v>0</v>
      </c>
      <c r="E79" s="232">
        <f>IF(SUM($B$72:E72)+SUM($A$79:D79)&gt;0,0,SUM($B$72:E72)-SUM($A$79:D79))</f>
        <v>0</v>
      </c>
      <c r="F79" s="232">
        <f>IF(SUM($B$72:F72)+SUM($A$79:E79)&gt;0,0,SUM($B$72:F72)-SUM($A$79:E79))</f>
        <v>0</v>
      </c>
      <c r="G79" s="232">
        <f>IF(SUM($B$72:G72)+SUM($A$79:F79)&gt;0,0,SUM($B$72:G72)-SUM($A$79:F79))</f>
        <v>0</v>
      </c>
      <c r="H79" s="232">
        <f>IF(SUM($B$72:H72)+SUM($A$79:G79)&gt;0,0,SUM($B$72:H72)-SUM($A$79:G79))</f>
        <v>0</v>
      </c>
      <c r="I79" s="232">
        <f>IF(SUM($B$72:I72)+SUM($A$79:H79)&gt;0,0,SUM($B$72:I72)-SUM($A$79:H79))</f>
        <v>0</v>
      </c>
      <c r="J79" s="232">
        <f>IF(SUM($B$72:J72)+SUM($A$79:I79)&gt;0,0,SUM($B$72:J72)-SUM($A$79:I79))</f>
        <v>0</v>
      </c>
      <c r="K79" s="232">
        <f>IF(SUM($B$72:K72)+SUM($A$79:J79)&gt;0,0,SUM($B$72:K72)-SUM($A$79:J79))</f>
        <v>0</v>
      </c>
      <c r="L79" s="232">
        <f>IF(SUM($B$72:L72)+SUM($A$79:K79)&gt;0,0,SUM($B$72:L72)-SUM($A$79:K79))</f>
        <v>0</v>
      </c>
      <c r="M79" s="232">
        <f>IF(SUM($B$72:M72)+SUM($A$79:L79)&gt;0,0,SUM($B$72:M72)-SUM($A$79:L79))</f>
        <v>-6530566.1196099566</v>
      </c>
      <c r="N79" s="232">
        <f>IF(SUM($B$72:N72)+SUM($A$79:M79)&gt;0,0,SUM($B$72:N72)-SUM($A$79:M79))</f>
        <v>-6086297.4010888757</v>
      </c>
      <c r="O79" s="232">
        <f>IF(SUM($B$72:O72)+SUM($A$79:N79)&gt;0,0,SUM($B$72:O72)-SUM($A$79:N79))</f>
        <v>-6510675.7181487605</v>
      </c>
      <c r="P79" s="232">
        <f>IF(SUM($B$72:P72)+SUM($A$79:O79)&gt;0,0,SUM($B$72:P72)-SUM($A$79:O79))</f>
        <v>-6783336.9599004574</v>
      </c>
      <c r="Q79" s="232">
        <f>IF(SUM($B$72:Q72)+SUM($A$79:P79)&gt;0,0,SUM($B$72:Q72)-SUM($A$79:P79))</f>
        <v>-7430738.5189925283</v>
      </c>
      <c r="R79" s="232">
        <f>IF(SUM($B$72:R72)+SUM($A$79:Q79)&gt;0,0,SUM($B$72:R72)-SUM($A$79:Q79))</f>
        <v>-7929061.0975371152</v>
      </c>
      <c r="S79" s="232">
        <f>IF(SUM($B$72:S72)+SUM($A$79:R79)&gt;0,0,SUM($B$72:S72)-SUM($A$79:R79))</f>
        <v>-8249231.2089608237</v>
      </c>
      <c r="T79" s="232">
        <f>IF(SUM($B$72:T72)+SUM($A$79:S79)&gt;0,0,SUM($B$72:T72)-SUM($A$79:S79))</f>
        <v>-8286550.1711110026</v>
      </c>
      <c r="U79" s="232">
        <f>IF(SUM($B$72:U72)+SUM($A$79:T79)&gt;0,0,SUM($B$72:U72)-SUM($A$79:T79))</f>
        <v>-9594587.8957099915</v>
      </c>
      <c r="V79" s="232">
        <f>IF(SUM($B$72:V72)+SUM($A$79:U79)&gt;0,0,SUM($B$72:V72)-SUM($A$79:U79))</f>
        <v>-9970544.8875820637</v>
      </c>
      <c r="W79" s="232">
        <f>IF(SUM($B$72:W72)+SUM($A$79:V79)&gt;0,0,SUM($B$72:W72)-SUM($A$79:V79))</f>
        <v>-10863209.870422602</v>
      </c>
      <c r="X79" s="232">
        <f>IF(SUM($B$72:X72)+SUM($A$79:W79)&gt;0,0,SUM($B$72:X72)-SUM($A$79:W79))</f>
        <v>-11550318.373295844</v>
      </c>
      <c r="Y79" s="232">
        <f>IF(SUM($B$72:Y72)+SUM($A$79:X79)&gt;0,0,SUM($B$72:Y72)-SUM($A$79:X79))</f>
        <v>-11991782.628372595</v>
      </c>
      <c r="Z79" s="232">
        <f>IF(SUM($B$72:Z72)+SUM($A$79:Y79)&gt;0,0,SUM($B$72:Z72)-SUM($A$79:Y79))</f>
        <v>-13039986.78523761</v>
      </c>
      <c r="AA79" s="232">
        <f>IF(SUM($B$72:AA72)+SUM($A$79:Z79)&gt;0,0,SUM($B$72:AA72)-SUM($A$79:Z79))</f>
        <v>-13846818.018425688</v>
      </c>
      <c r="AB79" s="232">
        <f>IF(SUM($B$72:AB72)+SUM($A$79:AA79)&gt;0,0,SUM($B$72:AB72)-SUM($A$79:AA79))</f>
        <v>-13255799.088591188</v>
      </c>
      <c r="AC79" s="232">
        <f>IF(SUM($B$72:AC72)+SUM($A$79:AB79)&gt;0,0,SUM($B$72:AC72)-SUM($A$79:AB79))</f>
        <v>-15596048.302758247</v>
      </c>
      <c r="AD79" s="232">
        <f>IF(SUM($B$72:AD72)+SUM($A$79:AC79)&gt;0,0,SUM($B$72:AD72)-SUM($A$79:AC79))</f>
        <v>-16543462.919409931</v>
      </c>
      <c r="AE79" s="232">
        <f>IF(SUM($B$72:AE72)+SUM($A$79:AD79)&gt;0,0,SUM($B$72:AE72)-SUM($A$79:AD79))</f>
        <v>-17152172.731965005</v>
      </c>
      <c r="AF79" s="232">
        <f>IF(SUM($B$72:AF72)+SUM($A$79:AE79)&gt;0,0,SUM($B$72:AF72)-SUM($A$79:AE79))</f>
        <v>-18597481.493676245</v>
      </c>
      <c r="AG79" s="232">
        <f>IF(SUM($B$72:AG72)+SUM($A$79:AF79)&gt;0,0,SUM($B$72:AG72)-SUM($A$79:AF79))</f>
        <v>-19709974.935828447</v>
      </c>
      <c r="AH79" s="232">
        <f>IF(SUM($B$72:AH72)+SUM($A$79:AG79)&gt;0,0,SUM($B$72:AH72)-SUM($A$79:AG79))</f>
        <v>-20424747.183099091</v>
      </c>
      <c r="AI79" s="232">
        <f>IF(SUM($B$72:AI72)+SUM($A$79:AH79)&gt;0,0,SUM($B$72:AI72)-SUM($A$79:AH79))</f>
        <v>-22121888.530750453</v>
      </c>
      <c r="AJ79" s="232">
        <f>IF(SUM($B$72:AJ72)+SUM($A$79:AI79)&gt;0,0,SUM($B$72:AJ72)-SUM($A$79:AI79))</f>
        <v>-21725636.197698832</v>
      </c>
      <c r="AK79" s="232">
        <f>IF(SUM($B$72:AK72)+SUM($A$79:AJ79)&gt;0,0,SUM($B$72:AK72)-SUM($A$79:AJ79))</f>
        <v>-24267539.506388605</v>
      </c>
      <c r="AL79" s="232">
        <f>IF(SUM($B$72:AL72)+SUM($A$79:AK79)&gt;0,0,SUM($B$72:AL72)-SUM($A$79:AK79))</f>
        <v>-27068388.996031344</v>
      </c>
      <c r="AM79" s="298"/>
      <c r="AN79" s="281"/>
      <c r="AO79" s="281"/>
      <c r="AP79" s="281"/>
    </row>
    <row r="80" spans="1:42" s="175" customFormat="1" ht="15.75" x14ac:dyDescent="0.25">
      <c r="A80" s="237" t="s">
        <v>251</v>
      </c>
      <c r="B80" s="232">
        <f>IF(((SUM($B$59:B59)+SUM($B$61:B65))+SUM($B$82:B82))&lt;0,((SUM($B$59:B59)+SUM($B$61:B65))+SUM($B$82:B82))*0.18-SUM($A$80:A80),IF(SUM(A$80:$B80)&lt;0,0-SUM(A$80:$B80),0))</f>
        <v>-0.09</v>
      </c>
      <c r="C80" s="232">
        <f>IF(((SUM($B$59:C59)+SUM($B$61:C65))+SUM($B$82:C82))&lt;0,((SUM($B$59:C59)+SUM($B$61:C65))+SUM($B$82:C82))*0.18-SUM($A$80:B80),IF(SUM($B$80:B80)&lt;0,0-SUM($B$80:B80),0))</f>
        <v>0</v>
      </c>
      <c r="D80" s="232">
        <f>IF(((SUM($B$59:D59)+SUM($B$61:D65))+SUM($B$82:D82))&lt;0,((SUM($B$59:D59)+SUM($B$61:D65))+SUM($B$82:D82))*0.18-SUM($A$80:C80),IF(SUM($B$80:C80)&lt;0,0-SUM($B$80:C80),0))</f>
        <v>0</v>
      </c>
      <c r="E80" s="232">
        <f>IF(((SUM($B$59:E59)+SUM($B$61:E65))+SUM($B$82:E82))&lt;0,((SUM($B$59:E59)+SUM($B$61:E65))+SUM($B$82:E82))*0.18-SUM($A$80:D80),IF(SUM($B$80:D80)&lt;0,0-SUM($B$80:D80),0))</f>
        <v>0</v>
      </c>
      <c r="F80" s="232">
        <f>IF(((SUM($B$59:F59)+SUM($B$61:F65))+SUM($B$82:F82))&lt;0,((SUM($B$59:F59)+SUM($B$61:F65))+SUM($B$82:F82))*0.18-SUM($A$80:E80),IF(SUM($B$80:E80)&lt;0,0-SUM($B$80:E80),0))</f>
        <v>0</v>
      </c>
      <c r="G80" s="232">
        <f>IF(((SUM($B$59:G59)+SUM($B$61:G65))+SUM($B$82:G82))&lt;0,((SUM($B$59:G59)+SUM($B$61:G65))+SUM($B$82:G82))*0.18-SUM($A$80:F80),IF(SUM($B$80:F80)&lt;0,0-SUM($B$80:F80),0))</f>
        <v>0</v>
      </c>
      <c r="H80" s="232">
        <f>IF(((SUM($B$59:H59)+SUM($B$61:H65))+SUM($B$82:H82))&lt;0,((SUM($B$59:H59)+SUM($B$61:H65))+SUM($B$82:H82))*0.18-SUM($A$80:G80),IF(SUM($B$80:G80)&lt;0,0-SUM($B$80:G80),0))</f>
        <v>0</v>
      </c>
      <c r="I80" s="232">
        <f>IF(((SUM($B$59:I59)+SUM($B$61:I65))+SUM($B$82:I82))&lt;0,((SUM($B$59:I59)+SUM($B$61:I65))+SUM($B$82:I82))*0.18-SUM($A$80:H80),IF(SUM($B$80:H80)&lt;0,0-SUM($B$80:H80),0))</f>
        <v>0</v>
      </c>
      <c r="J80" s="232">
        <f>IF(((SUM($B$59:J59)+SUM($B$61:J65))+SUM($B$82:J82))&lt;0,((SUM($B$59:J59)+SUM($B$61:J65))+SUM($B$82:J82))*0.18-SUM($A$80:I80),IF(SUM($B$80:I80)&lt;0,0-SUM($B$80:I80),0))</f>
        <v>0</v>
      </c>
      <c r="K80" s="232">
        <f>IF(((SUM($B$59:K59)+SUM($B$61:K65))+SUM($B$82:K82))&lt;0,((SUM($B$59:K59)+SUM($B$61:K65))+SUM($B$82:K82))*0.18-SUM($A$80:J80),IF(SUM($B$80:J80)&lt;0,0-SUM($B$80:J80),0))</f>
        <v>0</v>
      </c>
      <c r="L80" s="232">
        <f>IF(((SUM($B$59:L59)+SUM($B$61:L65))+SUM($B$82:L82))&lt;0,((SUM($B$59:L59)+SUM($B$61:L65))+SUM($B$82:L82))*0.18-SUM($A$80:K80),IF(SUM($B$80:K80)&lt;0,0-SUM($B$80:K80),0))</f>
        <v>-15866364.216591485</v>
      </c>
      <c r="M80" s="232">
        <f>IF(((SUM($B$59:M59)+SUM($B$61:M65))+SUM($B$82:M82))&lt;0,((SUM($B$59:M59)+SUM($B$61:M65))+SUM($B$82:M82))*0.18-SUM($A$80:L80),IF(SUM($B$80:L80)&lt;0,0-SUM($B$80:L80),0))</f>
        <v>-12665800.266077019</v>
      </c>
      <c r="N80" s="232">
        <f>IF(((SUM($B$59:N59)+SUM($B$61:N65))+SUM($B$82:N82))&lt;0,((SUM($B$59:N59)+SUM($B$61:N65))+SUM($B$82:N82))*0.18-SUM($A$80:M80),IF(SUM($B$80:M80)&lt;0,0-SUM($B$80:M80),0))</f>
        <v>6944372.4609799869</v>
      </c>
      <c r="O80" s="232">
        <f>IF(((SUM($B$59:O59)+SUM($B$61:O65))+SUM($B$82:O82))&lt;0,((SUM($B$59:O59)+SUM($B$61:O65))+SUM($B$82:O82))*0.18-SUM($A$80:N80),IF(SUM($B$80:N80)&lt;0,0-SUM($B$80:N80),0))</f>
        <v>7326312.9463338908</v>
      </c>
      <c r="P80" s="232">
        <f>IF(((SUM($B$59:P59)+SUM($B$61:P65))+SUM($B$82:P82))&lt;0,((SUM($B$59:P59)+SUM($B$61:P65))+SUM($B$82:P82))*0.18-SUM($A$80:O80),IF(SUM($B$80:O80)&lt;0,0-SUM($B$80:O80),0))</f>
        <v>7571708.063910407</v>
      </c>
      <c r="Q80" s="232">
        <f>IF(((SUM($B$59:Q59)+SUM($B$61:Q65))+SUM($B$82:Q82))&lt;0,((SUM($B$59:Q59)+SUM($B$61:Q65))+SUM($B$82:Q82))*0.18-SUM($A$80:P80),IF(SUM($B$80:P80)&lt;0,0-SUM($B$80:P80),0))</f>
        <v>6689771.1014442192</v>
      </c>
      <c r="R80" s="232">
        <f>IF(((SUM($B$59:R59)+SUM($B$61:R65))+SUM($B$82:R82))&lt;0,((SUM($B$59:R59)+SUM($B$61:R65))+SUM($B$82:R82))*0.18-SUM($A$80:Q80),IF(SUM($B$80:Q80)&lt;0,0-SUM($B$80:Q80),0))</f>
        <v>0</v>
      </c>
      <c r="S80" s="232">
        <f>IF(((SUM($B$59:S59)+SUM($B$61:S65))+SUM($B$82:S82))&lt;0,((SUM($B$59:S59)+SUM($B$61:S65))+SUM($B$82:S82))*0.18-SUM($A$80:R80),IF(SUM($B$80:R80)&lt;0,0-SUM($B$80:R80),0))</f>
        <v>0</v>
      </c>
      <c r="T80" s="232">
        <f>IF(((SUM($B$59:T59)+SUM($B$61:T65))+SUM($B$82:T82))&lt;0,((SUM($B$59:T59)+SUM($B$61:T65))+SUM($B$82:T82))*0.18-SUM($A$80:S80),IF(SUM($B$80:S80)&lt;0,0-SUM($B$80:S80),0))</f>
        <v>0</v>
      </c>
      <c r="U80" s="232">
        <f>IF(((SUM($B$59:U59)+SUM($B$61:U65))+SUM($B$82:U82))&lt;0,((SUM($B$59:U59)+SUM($B$61:U65))+SUM($B$82:U82))*0.18-SUM($A$80:T80),IF(SUM($B$80:T80)&lt;0,0-SUM($B$80:T80),0))</f>
        <v>0</v>
      </c>
      <c r="V80" s="232">
        <f>IF(((SUM($B$59:V59)+SUM($B$61:V65))+SUM($B$82:V82))&lt;0,((SUM($B$59:V59)+SUM($B$61:V65))+SUM($B$82:V82))*0.18-SUM($A$80:U80),IF(SUM($B$80:U80)&lt;0,0-SUM($B$80:U80),0))</f>
        <v>0</v>
      </c>
      <c r="W80" s="232">
        <f>IF(((SUM($B$59:W59)+SUM($B$61:W65))+SUM($B$82:W82))&lt;0,((SUM($B$59:W59)+SUM($B$61:W65))+SUM($B$82:W82))*0.18-SUM($A$80:V80),IF(SUM($B$80:V80)&lt;0,0-SUM($B$80:V80),0))</f>
        <v>0</v>
      </c>
      <c r="X80" s="232">
        <f>IF(((SUM($B$59:X59)+SUM($B$61:X65))+SUM($B$82:X82))&lt;0,((SUM($B$59:X59)+SUM($B$61:X65))+SUM($B$82:X82))*0.18-SUM($A$80:W80),IF(SUM($B$80:W80)&lt;0,0-SUM($B$80:W80),0))</f>
        <v>0</v>
      </c>
      <c r="Y80" s="232">
        <f>IF(((SUM($B$59:Y59)+SUM($B$61:Y65))+SUM($B$82:Y82))&lt;0,((SUM($B$59:Y59)+SUM($B$61:Y65))+SUM($B$82:Y82))*0.18-SUM($A$80:X80),IF(SUM($B$80:X80)&lt;0,0-SUM($B$80:X80),0))</f>
        <v>0</v>
      </c>
      <c r="Z80" s="232">
        <f>IF(((SUM($B$59:Z59)+SUM($B$61:Z65))+SUM($B$82:Z82))&lt;0,((SUM($B$59:Z59)+SUM($B$61:Z65))+SUM($B$82:Z82))*0.18-SUM($A$80:Y80),IF(SUM($B$80:Y80)&lt;0,0-SUM($B$80:Y80),0))</f>
        <v>0</v>
      </c>
      <c r="AA80" s="232">
        <f>IF(((SUM($B$59:AA59)+SUM($B$61:AA65))+SUM($B$82:AA82))&lt;0,((SUM($B$59:AA59)+SUM($B$61:AA65))+SUM($B$82:AA82))*0.18-SUM($A$80:Z80),IF(SUM($B$80:Z80)&lt;0,0-SUM($B$80:Z80),0))</f>
        <v>0</v>
      </c>
      <c r="AB80" s="232">
        <f>IF(((SUM($B$59:AB59)+SUM($B$61:AB65))+SUM($B$82:AB82))&lt;0,((SUM($B$59:AB59)+SUM($B$61:AB65))+SUM($B$82:AB82))*0.18-SUM($A$80:AA80),IF(SUM($B$80:AA80)&lt;0,0-SUM($B$80:AA80),0))</f>
        <v>0</v>
      </c>
      <c r="AC80" s="232">
        <f>IF(((SUM($B$59:AC59)+SUM($B$61:AC65))+SUM($B$82:AC82))&lt;0,((SUM($B$59:AC59)+SUM($B$61:AC65))+SUM($B$82:AC82))*0.18-SUM($A$80:AB80),IF(SUM($B$80:AB80)&lt;0,0-SUM($B$80:AB80),0))</f>
        <v>0</v>
      </c>
      <c r="AD80" s="232">
        <f>IF(((SUM($B$59:AD59)+SUM($B$61:AD65))+SUM($B$82:AD82))&lt;0,((SUM($B$59:AD59)+SUM($B$61:AD65))+SUM($B$82:AD82))*0.18-SUM($A$80:AC80),IF(SUM($B$80:AC80)&lt;0,0-SUM($B$80:AC80),0))</f>
        <v>0</v>
      </c>
      <c r="AE80" s="232">
        <f>IF(((SUM($B$59:AE59)+SUM($B$61:AE65))+SUM($B$82:AE82))&lt;0,((SUM($B$59:AE59)+SUM($B$61:AE65))+SUM($B$82:AE82))*0.18-SUM($A$80:AD80),IF(SUM($B$80:AD80)&lt;0,0-SUM($B$80:AD80),0))</f>
        <v>0</v>
      </c>
      <c r="AF80" s="232">
        <f>IF(((SUM($B$59:AF59)+SUM($B$61:AF65))+SUM($B$82:AF82))&lt;0,((SUM($B$59:AF59)+SUM($B$61:AF65))+SUM($B$82:AF82))*0.18-SUM($A$80:AE80),IF(SUM($B$80:AE80)&lt;0,0-SUM($B$80:AE80),0))</f>
        <v>0</v>
      </c>
      <c r="AG80" s="232">
        <f>IF(((SUM($B$59:AG59)+SUM($B$61:AG65))+SUM($B$82:AG82))&lt;0,((SUM($B$59:AG59)+SUM($B$61:AG65))+SUM($B$82:AG82))*0.18-SUM($A$80:AF80),IF(SUM($B$80:AF80)&lt;0,0-SUM($B$80:AF80),0))</f>
        <v>0</v>
      </c>
      <c r="AH80" s="232">
        <f>IF(((SUM($B$59:AH59)+SUM($B$61:AH65))+SUM($B$82:AH82))&lt;0,((SUM($B$59:AH59)+SUM($B$61:AH65))+SUM($B$82:AH82))*0.18-SUM($A$80:AG80),IF(SUM($B$80:AG80)&lt;0,0-SUM($B$80:AG80),0))</f>
        <v>0</v>
      </c>
      <c r="AI80" s="232">
        <f>IF(((SUM($B$59:AI59)+SUM($B$61:AI65))+SUM($B$82:AI82))&lt;0,((SUM($B$59:AI59)+SUM($B$61:AI65))+SUM($B$82:AI82))*0.18-SUM($A$80:AH80),IF(SUM($B$80:AH80)&lt;0,0-SUM($B$80:AH80),0))</f>
        <v>0</v>
      </c>
      <c r="AJ80" s="232">
        <f>IF(((SUM($B$59:AJ59)+SUM($B$61:AJ65))+SUM($B$82:AJ82))&lt;0,((SUM($B$59:AJ59)+SUM($B$61:AJ65))+SUM($B$82:AJ82))*0.18-SUM($A$80:AI80),IF(SUM($B$80:AI80)&lt;0,0-SUM($B$80:AI80),0))</f>
        <v>0</v>
      </c>
      <c r="AK80" s="232">
        <f>IF(((SUM($B$59:AK59)+SUM($B$61:AK65))+SUM($B$82:AK82))&lt;0,((SUM($B$59:AK59)+SUM($B$61:AK65))+SUM($B$82:AK82))*0.18-SUM($A$80:AJ80),IF(SUM($B$80:AJ80)&lt;0,0-SUM($B$80:AJ80),0))</f>
        <v>0</v>
      </c>
      <c r="AL80" s="232">
        <f>IF(((SUM($B$59:AL59)+SUM($B$61:AL65))+SUM($B$82:AL82))&lt;0,((SUM($B$59:AL59)+SUM($B$61:AL65))+SUM($B$82:AL82))*0.18-SUM($A$80:AK80),IF(SUM($B$80:AK80)&lt;0,0-SUM($B$80:AK80),0))</f>
        <v>0</v>
      </c>
      <c r="AM80" s="298"/>
      <c r="AN80" s="281"/>
      <c r="AO80" s="281"/>
      <c r="AP80" s="281"/>
    </row>
    <row r="81" spans="1:42" s="175" customFormat="1" ht="15.75" x14ac:dyDescent="0.25">
      <c r="A81" s="237" t="s">
        <v>250</v>
      </c>
      <c r="B81" s="232">
        <f>-B59*(B39)</f>
        <v>0</v>
      </c>
      <c r="C81" s="232">
        <f>-(C59-B59)*$B$39</f>
        <v>0</v>
      </c>
      <c r="D81" s="232">
        <f t="shared" ref="D81:AH81" si="22">-(D59-C59)*$B$39</f>
        <v>0</v>
      </c>
      <c r="E81" s="232">
        <f t="shared" si="22"/>
        <v>0</v>
      </c>
      <c r="F81" s="232">
        <f t="shared" si="22"/>
        <v>0</v>
      </c>
      <c r="G81" s="232">
        <f t="shared" si="22"/>
        <v>0</v>
      </c>
      <c r="H81" s="232">
        <f t="shared" si="22"/>
        <v>0</v>
      </c>
      <c r="I81" s="232">
        <f t="shared" si="22"/>
        <v>0</v>
      </c>
      <c r="J81" s="232">
        <f t="shared" si="22"/>
        <v>0</v>
      </c>
      <c r="K81" s="232">
        <f t="shared" si="22"/>
        <v>0</v>
      </c>
      <c r="L81" s="232">
        <f t="shared" si="22"/>
        <v>0</v>
      </c>
      <c r="M81" s="232">
        <f t="shared" si="22"/>
        <v>0</v>
      </c>
      <c r="N81" s="232">
        <f t="shared" si="22"/>
        <v>0</v>
      </c>
      <c r="O81" s="232">
        <f t="shared" si="22"/>
        <v>0</v>
      </c>
      <c r="P81" s="232">
        <f t="shared" si="22"/>
        <v>0</v>
      </c>
      <c r="Q81" s="232">
        <f t="shared" si="22"/>
        <v>0</v>
      </c>
      <c r="R81" s="232">
        <f t="shared" si="22"/>
        <v>0</v>
      </c>
      <c r="S81" s="232">
        <f t="shared" si="22"/>
        <v>0</v>
      </c>
      <c r="T81" s="232">
        <f t="shared" si="22"/>
        <v>0</v>
      </c>
      <c r="U81" s="232">
        <f t="shared" si="22"/>
        <v>0</v>
      </c>
      <c r="V81" s="232">
        <f t="shared" si="22"/>
        <v>0</v>
      </c>
      <c r="W81" s="232">
        <f t="shared" si="22"/>
        <v>0</v>
      </c>
      <c r="X81" s="232">
        <f t="shared" si="22"/>
        <v>0</v>
      </c>
      <c r="Y81" s="232">
        <f t="shared" si="22"/>
        <v>0</v>
      </c>
      <c r="Z81" s="232">
        <f t="shared" si="22"/>
        <v>0</v>
      </c>
      <c r="AA81" s="232">
        <f t="shared" si="22"/>
        <v>0</v>
      </c>
      <c r="AB81" s="232">
        <f t="shared" si="22"/>
        <v>0</v>
      </c>
      <c r="AC81" s="232">
        <f t="shared" si="22"/>
        <v>0</v>
      </c>
      <c r="AD81" s="232">
        <f t="shared" si="22"/>
        <v>0</v>
      </c>
      <c r="AE81" s="232">
        <f t="shared" si="22"/>
        <v>0</v>
      </c>
      <c r="AF81" s="232">
        <f t="shared" si="22"/>
        <v>0</v>
      </c>
      <c r="AG81" s="232">
        <f t="shared" si="22"/>
        <v>0</v>
      </c>
      <c r="AH81" s="232">
        <f t="shared" si="22"/>
        <v>0</v>
      </c>
      <c r="AI81" s="232">
        <f>-(AI59-AH59)*$B$39</f>
        <v>0</v>
      </c>
      <c r="AJ81" s="232">
        <f>-(AJ59-AI59)*$B$39</f>
        <v>0</v>
      </c>
      <c r="AK81" s="232">
        <f>-(AK59-AJ59)*$B$39</f>
        <v>0</v>
      </c>
      <c r="AL81" s="232">
        <f>-(AL59-AK59)*$B$39</f>
        <v>0</v>
      </c>
      <c r="AM81" s="298"/>
      <c r="AN81" s="281"/>
      <c r="AO81" s="281"/>
      <c r="AP81" s="281"/>
    </row>
    <row r="82" spans="1:42" s="175" customFormat="1" ht="15.75" x14ac:dyDescent="0.25">
      <c r="A82" s="237" t="s">
        <v>480</v>
      </c>
      <c r="B82" s="232">
        <v>-8504260</v>
      </c>
      <c r="C82" s="232">
        <v>0</v>
      </c>
      <c r="D82" s="232">
        <v>0</v>
      </c>
      <c r="E82" s="232">
        <v>0</v>
      </c>
      <c r="F82" s="232">
        <v>0</v>
      </c>
      <c r="G82" s="232">
        <v>0</v>
      </c>
      <c r="H82" s="232">
        <v>0</v>
      </c>
      <c r="I82" s="232">
        <v>0</v>
      </c>
      <c r="J82" s="232">
        <v>0</v>
      </c>
      <c r="K82" s="232">
        <v>0</v>
      </c>
      <c r="L82" s="232">
        <v>-88146467.869952694</v>
      </c>
      <c r="M82" s="232">
        <v>-107058367.13184699</v>
      </c>
      <c r="N82" s="232">
        <v>0</v>
      </c>
      <c r="O82" s="232"/>
      <c r="P82" s="232"/>
      <c r="Q82" s="232"/>
      <c r="R82" s="232"/>
      <c r="S82" s="232"/>
      <c r="T82" s="232"/>
      <c r="U82" s="232"/>
      <c r="V82" s="232"/>
      <c r="W82" s="232"/>
      <c r="X82" s="232"/>
      <c r="Y82" s="232"/>
      <c r="Z82" s="232"/>
      <c r="AA82" s="232"/>
      <c r="AB82" s="232"/>
      <c r="AC82" s="232"/>
      <c r="AD82" s="232"/>
      <c r="AE82" s="232"/>
      <c r="AF82" s="232"/>
      <c r="AG82" s="232"/>
      <c r="AH82" s="232"/>
      <c r="AI82" s="232"/>
      <c r="AJ82" s="232"/>
      <c r="AK82" s="232"/>
      <c r="AL82" s="232"/>
      <c r="AM82" s="299">
        <v>-172634826.27271163</v>
      </c>
      <c r="AN82" s="281"/>
      <c r="AO82" s="281"/>
      <c r="AP82" s="281"/>
    </row>
    <row r="83" spans="1:42" s="175" customFormat="1" ht="15.75" x14ac:dyDescent="0.25">
      <c r="A83" s="237" t="s">
        <v>249</v>
      </c>
      <c r="B83" s="232">
        <f t="shared" ref="B83:AH83" si="23">B54-B55</f>
        <v>0</v>
      </c>
      <c r="C83" s="232">
        <f t="shared" si="23"/>
        <v>0</v>
      </c>
      <c r="D83" s="232">
        <f t="shared" si="23"/>
        <v>0</v>
      </c>
      <c r="E83" s="232">
        <f t="shared" si="23"/>
        <v>0</v>
      </c>
      <c r="F83" s="232">
        <f t="shared" si="23"/>
        <v>0</v>
      </c>
      <c r="G83" s="232">
        <f t="shared" si="23"/>
        <v>0</v>
      </c>
      <c r="H83" s="232">
        <f t="shared" si="23"/>
        <v>0</v>
      </c>
      <c r="I83" s="232">
        <f t="shared" si="23"/>
        <v>0</v>
      </c>
      <c r="J83" s="232">
        <f t="shared" si="23"/>
        <v>0</v>
      </c>
      <c r="K83" s="232">
        <f t="shared" si="23"/>
        <v>0</v>
      </c>
      <c r="L83" s="232">
        <f t="shared" si="23"/>
        <v>0</v>
      </c>
      <c r="M83" s="232">
        <f t="shared" si="23"/>
        <v>0</v>
      </c>
      <c r="N83" s="232">
        <f t="shared" si="23"/>
        <v>0</v>
      </c>
      <c r="O83" s="232">
        <f t="shared" si="23"/>
        <v>0</v>
      </c>
      <c r="P83" s="232">
        <f t="shared" si="23"/>
        <v>0</v>
      </c>
      <c r="Q83" s="232">
        <f t="shared" si="23"/>
        <v>0</v>
      </c>
      <c r="R83" s="232">
        <f t="shared" si="23"/>
        <v>0</v>
      </c>
      <c r="S83" s="232">
        <f t="shared" si="23"/>
        <v>0</v>
      </c>
      <c r="T83" s="232">
        <f t="shared" si="23"/>
        <v>0</v>
      </c>
      <c r="U83" s="232">
        <f t="shared" si="23"/>
        <v>0</v>
      </c>
      <c r="V83" s="232">
        <f t="shared" si="23"/>
        <v>0</v>
      </c>
      <c r="W83" s="232">
        <f t="shared" si="23"/>
        <v>0</v>
      </c>
      <c r="X83" s="232">
        <f t="shared" si="23"/>
        <v>0</v>
      </c>
      <c r="Y83" s="232">
        <f t="shared" si="23"/>
        <v>0</v>
      </c>
      <c r="Z83" s="232">
        <f t="shared" si="23"/>
        <v>0</v>
      </c>
      <c r="AA83" s="232">
        <f t="shared" si="23"/>
        <v>0</v>
      </c>
      <c r="AB83" s="232">
        <f t="shared" si="23"/>
        <v>0</v>
      </c>
      <c r="AC83" s="232">
        <f t="shared" si="23"/>
        <v>0</v>
      </c>
      <c r="AD83" s="232">
        <f t="shared" si="23"/>
        <v>0</v>
      </c>
      <c r="AE83" s="232">
        <f t="shared" si="23"/>
        <v>0</v>
      </c>
      <c r="AF83" s="232">
        <f t="shared" si="23"/>
        <v>0</v>
      </c>
      <c r="AG83" s="232">
        <f t="shared" si="23"/>
        <v>0</v>
      </c>
      <c r="AH83" s="232">
        <f t="shared" si="23"/>
        <v>0</v>
      </c>
      <c r="AI83" s="232">
        <f>AI54-AI55</f>
        <v>0</v>
      </c>
      <c r="AJ83" s="232">
        <f>AJ54-AJ55</f>
        <v>0</v>
      </c>
      <c r="AK83" s="232">
        <f>AK54-AK55</f>
        <v>0</v>
      </c>
      <c r="AL83" s="232">
        <f>AL54-AL55</f>
        <v>0</v>
      </c>
      <c r="AM83" s="298"/>
      <c r="AN83" s="281"/>
      <c r="AO83" s="281"/>
      <c r="AP83" s="281"/>
    </row>
    <row r="84" spans="1:42" s="175" customFormat="1" x14ac:dyDescent="0.25">
      <c r="A84" s="238" t="s">
        <v>248</v>
      </c>
      <c r="B84" s="236">
        <f t="shared" ref="B84:V84" si="24">SUM(B76:B83)</f>
        <v>-1700852.4900000002</v>
      </c>
      <c r="C84" s="236">
        <f t="shared" si="24"/>
        <v>0</v>
      </c>
      <c r="D84" s="236">
        <f t="shared" si="24"/>
        <v>0</v>
      </c>
      <c r="E84" s="236">
        <f t="shared" si="24"/>
        <v>0</v>
      </c>
      <c r="F84" s="236">
        <f t="shared" si="24"/>
        <v>0</v>
      </c>
      <c r="G84" s="236">
        <f t="shared" si="24"/>
        <v>0</v>
      </c>
      <c r="H84" s="236">
        <f t="shared" si="24"/>
        <v>0</v>
      </c>
      <c r="I84" s="236">
        <f t="shared" si="24"/>
        <v>0</v>
      </c>
      <c r="J84" s="236">
        <f t="shared" si="24"/>
        <v>0</v>
      </c>
      <c r="K84" s="236">
        <f t="shared" si="24"/>
        <v>0</v>
      </c>
      <c r="L84" s="236">
        <f t="shared" si="24"/>
        <v>-104012832.08654419</v>
      </c>
      <c r="M84" s="236">
        <f t="shared" si="24"/>
        <v>-89561923.419448182</v>
      </c>
      <c r="N84" s="236">
        <f t="shared" si="24"/>
        <v>39437922.06533549</v>
      </c>
      <c r="O84" s="236">
        <f t="shared" si="24"/>
        <v>41517375.818928942</v>
      </c>
      <c r="P84" s="236">
        <f t="shared" si="24"/>
        <v>42853415.903512225</v>
      </c>
      <c r="Q84" s="236">
        <f t="shared" si="24"/>
        <v>44561085.17741432</v>
      </c>
      <c r="R84" s="236">
        <f t="shared" si="24"/>
        <v>39864604.390148453</v>
      </c>
      <c r="S84" s="236">
        <f t="shared" si="24"/>
        <v>41145284.83584331</v>
      </c>
      <c r="T84" s="236">
        <f t="shared" si="24"/>
        <v>41294560.68444401</v>
      </c>
      <c r="U84" s="236">
        <f t="shared" si="24"/>
        <v>46526711.582839943</v>
      </c>
      <c r="V84" s="236">
        <f t="shared" si="24"/>
        <v>48030539.550328292</v>
      </c>
      <c r="W84" s="236">
        <f t="shared" ref="W84:AH84" si="25">SUM(W76:W83)</f>
        <v>51601199.481690429</v>
      </c>
      <c r="X84" s="236">
        <f t="shared" si="25"/>
        <v>54349633.493183397</v>
      </c>
      <c r="Y84" s="236">
        <f t="shared" si="25"/>
        <v>56115490.513490349</v>
      </c>
      <c r="Z84" s="236">
        <f t="shared" si="25"/>
        <v>60308307.140950441</v>
      </c>
      <c r="AA84" s="236">
        <f t="shared" si="25"/>
        <v>63535632.073702693</v>
      </c>
      <c r="AB84" s="236">
        <f t="shared" si="25"/>
        <v>61171556.354364708</v>
      </c>
      <c r="AC84" s="236">
        <f t="shared" si="25"/>
        <v>70532553.211032942</v>
      </c>
      <c r="AD84" s="236">
        <f t="shared" si="25"/>
        <v>74322211.677639768</v>
      </c>
      <c r="AE84" s="236">
        <f t="shared" si="25"/>
        <v>76757050.927859992</v>
      </c>
      <c r="AF84" s="236">
        <f t="shared" si="25"/>
        <v>82538285.974704981</v>
      </c>
      <c r="AG84" s="236">
        <f t="shared" si="25"/>
        <v>86988259.743313745</v>
      </c>
      <c r="AH84" s="236">
        <f t="shared" si="25"/>
        <v>89847348.73239632</v>
      </c>
      <c r="AI84" s="236">
        <f>SUM(AI76:AI83)</f>
        <v>96635914.123001754</v>
      </c>
      <c r="AJ84" s="236">
        <f>SUM(AJ76:AJ83)</f>
        <v>95050904.790795356</v>
      </c>
      <c r="AK84" s="236">
        <f>SUM(AK76:AK83)</f>
        <v>105218518.02555457</v>
      </c>
      <c r="AL84" s="236">
        <f>SUM(AL76:AL83)</f>
        <v>112381936.48408926</v>
      </c>
      <c r="AM84" s="298"/>
      <c r="AN84" s="281"/>
      <c r="AO84" s="281"/>
      <c r="AP84" s="281"/>
    </row>
    <row r="85" spans="1:42" s="175" customFormat="1" x14ac:dyDescent="0.25">
      <c r="A85" s="238" t="s">
        <v>450</v>
      </c>
      <c r="B85" s="236">
        <f>SUM($B$84:B84)</f>
        <v>-1700852.4900000002</v>
      </c>
      <c r="C85" s="236">
        <f>SUM($B$84:C84)</f>
        <v>-1700852.4900000002</v>
      </c>
      <c r="D85" s="236">
        <f>SUM($B$84:D84)</f>
        <v>-1700852.4900000002</v>
      </c>
      <c r="E85" s="236">
        <f>SUM($B$84:E84)</f>
        <v>-1700852.4900000002</v>
      </c>
      <c r="F85" s="236">
        <f>SUM($B$84:F84)</f>
        <v>-1700852.4900000002</v>
      </c>
      <c r="G85" s="236">
        <f>SUM($B$84:G84)</f>
        <v>-1700852.4900000002</v>
      </c>
      <c r="H85" s="236">
        <f>SUM($B$84:H84)</f>
        <v>-1700852.4900000002</v>
      </c>
      <c r="I85" s="236">
        <f>SUM($B$84:I84)</f>
        <v>-1700852.4900000002</v>
      </c>
      <c r="J85" s="236">
        <f>SUM($B$84:J84)</f>
        <v>-1700852.4900000002</v>
      </c>
      <c r="K85" s="236">
        <f>SUM($B$84:K84)</f>
        <v>-1700852.4900000002</v>
      </c>
      <c r="L85" s="236">
        <f>SUM($B$84:L84)</f>
        <v>-105713684.57654418</v>
      </c>
      <c r="M85" s="236">
        <f>SUM($B$84:M84)</f>
        <v>-195275607.99599236</v>
      </c>
      <c r="N85" s="236">
        <f>SUM($B$84:N84)</f>
        <v>-155837685.93065688</v>
      </c>
      <c r="O85" s="236">
        <f>SUM($B$84:O84)</f>
        <v>-114320310.11172794</v>
      </c>
      <c r="P85" s="236">
        <f>SUM($B$84:P84)</f>
        <v>-71466894.208215714</v>
      </c>
      <c r="Q85" s="236">
        <f>SUM($B$84:Q84)</f>
        <v>-26905809.030801393</v>
      </c>
      <c r="R85" s="236">
        <f>SUM($B$84:R84)</f>
        <v>12958795.35934706</v>
      </c>
      <c r="S85" s="236">
        <f>SUM($B$84:S84)</f>
        <v>54104080.19519037</v>
      </c>
      <c r="T85" s="236">
        <f>SUM($B$84:T84)</f>
        <v>95398640.87963438</v>
      </c>
      <c r="U85" s="236">
        <f>SUM($B$84:U84)</f>
        <v>141925352.46247432</v>
      </c>
      <c r="V85" s="236">
        <f>SUM($B$84:V84)</f>
        <v>189955892.0128026</v>
      </c>
      <c r="W85" s="236">
        <f>SUM($B$84:W84)</f>
        <v>241557091.49449304</v>
      </c>
      <c r="X85" s="236">
        <f>SUM($B$84:X84)</f>
        <v>295906724.98767644</v>
      </c>
      <c r="Y85" s="236">
        <f>SUM($B$84:Y84)</f>
        <v>352022215.50116682</v>
      </c>
      <c r="Z85" s="236">
        <f>SUM($B$84:Z84)</f>
        <v>412330522.64211726</v>
      </c>
      <c r="AA85" s="236">
        <f>SUM($B$84:AA84)</f>
        <v>475866154.71581995</v>
      </c>
      <c r="AB85" s="236">
        <f>SUM($B$84:AB84)</f>
        <v>537037711.07018471</v>
      </c>
      <c r="AC85" s="236">
        <f>SUM($B$84:AC84)</f>
        <v>607570264.28121769</v>
      </c>
      <c r="AD85" s="236">
        <f>SUM($B$84:AD84)</f>
        <v>681892475.95885742</v>
      </c>
      <c r="AE85" s="236">
        <f>SUM($B$84:AE84)</f>
        <v>758649526.88671744</v>
      </c>
      <c r="AF85" s="236">
        <f>SUM($B$84:AF84)</f>
        <v>841187812.86142242</v>
      </c>
      <c r="AG85" s="236">
        <f>SUM($B$84:AG84)</f>
        <v>928176072.60473621</v>
      </c>
      <c r="AH85" s="236">
        <f>SUM($B$84:AH84)</f>
        <v>1018023421.3371326</v>
      </c>
      <c r="AI85" s="236">
        <f>SUM($B$84:AI84)</f>
        <v>1114659335.4601343</v>
      </c>
      <c r="AJ85" s="236">
        <f>SUM($B$84:AJ84)</f>
        <v>1209710240.2509296</v>
      </c>
      <c r="AK85" s="236">
        <f>SUM($B$84:AK84)</f>
        <v>1314928758.2764843</v>
      </c>
      <c r="AL85" s="236">
        <f>SUM($B$84:AL84)</f>
        <v>1427310694.7605734</v>
      </c>
      <c r="AM85" s="298"/>
      <c r="AN85" s="281"/>
      <c r="AO85" s="281"/>
      <c r="AP85" s="281"/>
    </row>
    <row r="86" spans="1:42" s="175" customFormat="1" ht="15.75" x14ac:dyDescent="0.25">
      <c r="A86" s="242" t="s">
        <v>441</v>
      </c>
      <c r="B86" s="243">
        <f t="shared" ref="B86:AH86" si="26">1/POWER((1+$B$44),B74)</f>
        <v>1</v>
      </c>
      <c r="C86" s="243">
        <f t="shared" si="26"/>
        <v>1</v>
      </c>
      <c r="D86" s="243">
        <f t="shared" si="26"/>
        <v>1</v>
      </c>
      <c r="E86" s="243">
        <f t="shared" si="26"/>
        <v>1</v>
      </c>
      <c r="F86" s="243">
        <f t="shared" si="26"/>
        <v>1</v>
      </c>
      <c r="G86" s="243">
        <f t="shared" si="26"/>
        <v>1</v>
      </c>
      <c r="H86" s="243">
        <f t="shared" si="26"/>
        <v>1</v>
      </c>
      <c r="I86" s="243">
        <f t="shared" si="26"/>
        <v>0.9109750373485539</v>
      </c>
      <c r="J86" s="243">
        <f t="shared" si="26"/>
        <v>0.75599588161705711</v>
      </c>
      <c r="K86" s="243">
        <f t="shared" si="26"/>
        <v>0.6273824743710017</v>
      </c>
      <c r="L86" s="243">
        <f t="shared" si="26"/>
        <v>0.52064935632448273</v>
      </c>
      <c r="M86" s="243">
        <f t="shared" si="26"/>
        <v>0.43207415462612664</v>
      </c>
      <c r="N86" s="243">
        <f t="shared" si="26"/>
        <v>0.35856776317520883</v>
      </c>
      <c r="O86" s="243">
        <f t="shared" si="26"/>
        <v>0.29756660844415667</v>
      </c>
      <c r="P86" s="243">
        <f t="shared" si="26"/>
        <v>0.24694324352212174</v>
      </c>
      <c r="Q86" s="243">
        <f t="shared" si="26"/>
        <v>0.20493215230051592</v>
      </c>
      <c r="R86" s="243">
        <f t="shared" si="26"/>
        <v>0.1700681761830008</v>
      </c>
      <c r="S86" s="243">
        <f t="shared" si="26"/>
        <v>0.14113541591950271</v>
      </c>
      <c r="T86" s="243">
        <f t="shared" si="26"/>
        <v>0.11712482648921385</v>
      </c>
      <c r="U86" s="243">
        <f t="shared" si="26"/>
        <v>9.719902613212765E-2</v>
      </c>
      <c r="V86" s="243">
        <f t="shared" si="26"/>
        <v>8.0663092225832109E-2</v>
      </c>
      <c r="W86" s="243">
        <f t="shared" si="26"/>
        <v>6.6940325498615838E-2</v>
      </c>
      <c r="X86" s="243">
        <f t="shared" si="26"/>
        <v>5.5552137343249659E-2</v>
      </c>
      <c r="Y86" s="243">
        <f t="shared" si="26"/>
        <v>4.6101358791078552E-2</v>
      </c>
      <c r="Z86" s="243">
        <f t="shared" si="26"/>
        <v>3.825838903823945E-2</v>
      </c>
      <c r="AA86" s="243">
        <f t="shared" si="26"/>
        <v>3.174970044667174E-2</v>
      </c>
      <c r="AB86" s="243">
        <f t="shared" si="26"/>
        <v>2.6348299125868668E-2</v>
      </c>
      <c r="AC86" s="243">
        <f t="shared" si="26"/>
        <v>2.1865808403210511E-2</v>
      </c>
      <c r="AD86" s="243">
        <f t="shared" si="26"/>
        <v>1.814589908980126E-2</v>
      </c>
      <c r="AE86" s="243">
        <f t="shared" si="26"/>
        <v>1.5058837418922204E-2</v>
      </c>
      <c r="AF86" s="243">
        <f t="shared" si="26"/>
        <v>1.2496960513628384E-2</v>
      </c>
      <c r="AG86" s="243">
        <f t="shared" si="26"/>
        <v>1.0370921588073345E-2</v>
      </c>
      <c r="AH86" s="243">
        <f t="shared" si="26"/>
        <v>8.6065739320110735E-3</v>
      </c>
      <c r="AI86" s="243">
        <f>1/POWER((1+$B$44),AI74)</f>
        <v>7.1423850058183183E-3</v>
      </c>
      <c r="AJ86" s="243">
        <f>1/POWER((1+$B$44),AJ74)</f>
        <v>5.9272904612600145E-3</v>
      </c>
      <c r="AK86" s="243">
        <f>1/POWER((1+$B$44),AK74)</f>
        <v>4.9189132458589318E-3</v>
      </c>
      <c r="AL86" s="243">
        <f>1/POWER((1+$B$44),AL74)</f>
        <v>4.082085681210732E-3</v>
      </c>
      <c r="AM86" s="298"/>
      <c r="AN86" s="281"/>
      <c r="AO86" s="281"/>
      <c r="AP86" s="281"/>
    </row>
    <row r="87" spans="1:42" s="175" customFormat="1" x14ac:dyDescent="0.25">
      <c r="A87" s="235" t="s">
        <v>451</v>
      </c>
      <c r="B87" s="236">
        <f t="shared" ref="B87:AH87" si="27">B84*B86</f>
        <v>-1700852.4900000002</v>
      </c>
      <c r="C87" s="236">
        <f t="shared" si="27"/>
        <v>0</v>
      </c>
      <c r="D87" s="236">
        <f t="shared" si="27"/>
        <v>0</v>
      </c>
      <c r="E87" s="236">
        <f t="shared" si="27"/>
        <v>0</v>
      </c>
      <c r="F87" s="236">
        <f t="shared" si="27"/>
        <v>0</v>
      </c>
      <c r="G87" s="236">
        <f t="shared" si="27"/>
        <v>0</v>
      </c>
      <c r="H87" s="236">
        <f t="shared" si="27"/>
        <v>0</v>
      </c>
      <c r="I87" s="236">
        <f t="shared" si="27"/>
        <v>0</v>
      </c>
      <c r="J87" s="236">
        <f t="shared" si="27"/>
        <v>0</v>
      </c>
      <c r="K87" s="236">
        <f t="shared" si="27"/>
        <v>0</v>
      </c>
      <c r="L87" s="236">
        <f t="shared" si="27"/>
        <v>-54154214.075345732</v>
      </c>
      <c r="M87" s="236">
        <f t="shared" si="27"/>
        <v>-38697392.348147966</v>
      </c>
      <c r="N87" s="236">
        <f t="shared" si="27"/>
        <v>14141167.499245558</v>
      </c>
      <c r="O87" s="236">
        <f t="shared" si="27"/>
        <v>12354184.713940127</v>
      </c>
      <c r="P87" s="236">
        <f t="shared" si="27"/>
        <v>10582361.519215783</v>
      </c>
      <c r="Q87" s="236">
        <f t="shared" si="27"/>
        <v>9131999.0942541342</v>
      </c>
      <c r="R87" s="236">
        <f t="shared" si="27"/>
        <v>6779700.5628893944</v>
      </c>
      <c r="S87" s="236">
        <f t="shared" si="27"/>
        <v>5807056.8884331537</v>
      </c>
      <c r="T87" s="236">
        <f t="shared" si="27"/>
        <v>4836618.2551138168</v>
      </c>
      <c r="U87" s="236">
        <f t="shared" si="27"/>
        <v>4522351.0549824256</v>
      </c>
      <c r="V87" s="236">
        <f t="shared" si="27"/>
        <v>3874291.8414046075</v>
      </c>
      <c r="W87" s="236">
        <f t="shared" si="27"/>
        <v>3454201.089423364</v>
      </c>
      <c r="X87" s="236">
        <f t="shared" si="27"/>
        <v>3019238.3043686058</v>
      </c>
      <c r="Y87" s="236">
        <f t="shared" si="27"/>
        <v>2587000.3618997834</v>
      </c>
      <c r="Z87" s="236">
        <f t="shared" si="27"/>
        <v>2307298.6768361162</v>
      </c>
      <c r="AA87" s="236">
        <f t="shared" si="27"/>
        <v>2017237.2860300096</v>
      </c>
      <c r="AB87" s="236">
        <f t="shared" si="27"/>
        <v>1611766.4648197335</v>
      </c>
      <c r="AC87" s="236">
        <f t="shared" si="27"/>
        <v>1542251.2947016966</v>
      </c>
      <c r="AD87" s="236">
        <f t="shared" si="27"/>
        <v>1348643.3532333001</v>
      </c>
      <c r="AE87" s="236">
        <f t="shared" si="27"/>
        <v>1155871.9506785753</v>
      </c>
      <c r="AF87" s="236">
        <f t="shared" si="27"/>
        <v>1031477.7006884556</v>
      </c>
      <c r="AG87" s="236">
        <f t="shared" si="27"/>
        <v>902148.42088086403</v>
      </c>
      <c r="AH87" s="236">
        <f t="shared" si="27"/>
        <v>773277.84946055035</v>
      </c>
      <c r="AI87" s="236">
        <f>AI84*AI86</f>
        <v>690210.90405567444</v>
      </c>
      <c r="AJ87" s="236">
        <f>AJ84*AJ86</f>
        <v>563394.32130061509</v>
      </c>
      <c r="AK87" s="236">
        <f>AK84*AK86</f>
        <v>517560.76202554716</v>
      </c>
      <c r="AL87" s="236">
        <f>AL84*AL86</f>
        <v>458752.69374843471</v>
      </c>
      <c r="AM87" s="298"/>
      <c r="AN87" s="281"/>
      <c r="AO87" s="281"/>
      <c r="AP87" s="281"/>
    </row>
    <row r="88" spans="1:42" s="173" customFormat="1" x14ac:dyDescent="0.25">
      <c r="A88" s="235" t="s">
        <v>452</v>
      </c>
      <c r="B88" s="236">
        <f>SUM($B$87:B87)</f>
        <v>-1700852.4900000002</v>
      </c>
      <c r="C88" s="236">
        <f>SUM($B$87:C87)</f>
        <v>-1700852.4900000002</v>
      </c>
      <c r="D88" s="236">
        <f>SUM($B$87:D87)</f>
        <v>-1700852.4900000002</v>
      </c>
      <c r="E88" s="236">
        <f>SUM($B$87:E87)</f>
        <v>-1700852.4900000002</v>
      </c>
      <c r="F88" s="236">
        <f>SUM($B$87:F87)</f>
        <v>-1700852.4900000002</v>
      </c>
      <c r="G88" s="236">
        <f>SUM($B$87:G87)</f>
        <v>-1700852.4900000002</v>
      </c>
      <c r="H88" s="236">
        <f>SUM($B$87:H87)</f>
        <v>-1700852.4900000002</v>
      </c>
      <c r="I88" s="236">
        <f>SUM($B$87:I87)</f>
        <v>-1700852.4900000002</v>
      </c>
      <c r="J88" s="236">
        <f>SUM($B$87:J87)</f>
        <v>-1700852.4900000002</v>
      </c>
      <c r="K88" s="236">
        <f>SUM($B$87:K87)</f>
        <v>-1700852.4900000002</v>
      </c>
      <c r="L88" s="236">
        <f>SUM($B$87:L87)</f>
        <v>-55855066.565345734</v>
      </c>
      <c r="M88" s="236">
        <f>SUM($B$87:M87)</f>
        <v>-94552458.913493693</v>
      </c>
      <c r="N88" s="236">
        <f>SUM($B$87:N87)</f>
        <v>-80411291.414248139</v>
      </c>
      <c r="O88" s="236">
        <f>SUM($B$87:O87)</f>
        <v>-68057106.70030801</v>
      </c>
      <c r="P88" s="236">
        <f>SUM($B$87:P87)</f>
        <v>-57474745.181092225</v>
      </c>
      <c r="Q88" s="236">
        <f>SUM($B$87:Q87)</f>
        <v>-48342746.086838089</v>
      </c>
      <c r="R88" s="236">
        <f>SUM($B$87:R87)</f>
        <v>-41563045.523948692</v>
      </c>
      <c r="S88" s="236">
        <f>SUM($B$87:S87)</f>
        <v>-35755988.635515541</v>
      </c>
      <c r="T88" s="236">
        <f>SUM($B$87:T87)</f>
        <v>-30919370.380401723</v>
      </c>
      <c r="U88" s="236">
        <f>SUM($B$87:U87)</f>
        <v>-26397019.325419299</v>
      </c>
      <c r="V88" s="236">
        <f>SUM($B$87:V87)</f>
        <v>-22522727.48401469</v>
      </c>
      <c r="W88" s="236">
        <f>SUM($B$87:W87)</f>
        <v>-19068526.394591324</v>
      </c>
      <c r="X88" s="236">
        <f>SUM($B$87:X87)</f>
        <v>-16049288.090222718</v>
      </c>
      <c r="Y88" s="236">
        <f>SUM($B$87:Y87)</f>
        <v>-13462287.728322934</v>
      </c>
      <c r="Z88" s="236">
        <f>SUM($B$87:Z87)</f>
        <v>-11154989.051486818</v>
      </c>
      <c r="AA88" s="236">
        <f>SUM($B$87:AA87)</f>
        <v>-9137751.7654568087</v>
      </c>
      <c r="AB88" s="236">
        <f>SUM($B$87:AB87)</f>
        <v>-7525985.3006370757</v>
      </c>
      <c r="AC88" s="236">
        <f>SUM($B$87:AC87)</f>
        <v>-5983734.0059353793</v>
      </c>
      <c r="AD88" s="236">
        <f>SUM($B$87:AD87)</f>
        <v>-4635090.6527020792</v>
      </c>
      <c r="AE88" s="236">
        <f>SUM($B$87:AE87)</f>
        <v>-3479218.7020235038</v>
      </c>
      <c r="AF88" s="236">
        <f>SUM($B$87:AF87)</f>
        <v>-2447741.0013350481</v>
      </c>
      <c r="AG88" s="236">
        <f>SUM($B$87:AG87)</f>
        <v>-1545592.5804541842</v>
      </c>
      <c r="AH88" s="236">
        <f>SUM($B$87:AH87)</f>
        <v>-772314.73099363386</v>
      </c>
      <c r="AI88" s="236">
        <f>SUM($B$87:AI87)</f>
        <v>-82103.826937959413</v>
      </c>
      <c r="AJ88" s="236">
        <f>SUM($B$87:AJ87)</f>
        <v>481290.49436265568</v>
      </c>
      <c r="AK88" s="236">
        <f>SUM($B$87:AK87)</f>
        <v>998851.25638820278</v>
      </c>
      <c r="AL88" s="236">
        <f>SUM($B$87:AL87)</f>
        <v>1457603.9501366375</v>
      </c>
      <c r="AM88" s="298"/>
      <c r="AN88" s="175"/>
      <c r="AO88" s="175"/>
      <c r="AP88" s="281"/>
    </row>
    <row r="89" spans="1:42" s="173" customFormat="1" x14ac:dyDescent="0.25">
      <c r="A89" s="235" t="s">
        <v>453</v>
      </c>
      <c r="B89" s="244">
        <f>IF((ISERR(IRR($B$84:B84))),0,IF(IRR($B$84:B84)&lt;0,0,IRR($B$84:B84)))</f>
        <v>0</v>
      </c>
      <c r="C89" s="244">
        <f>IF((ISERR(IRR($B$84:C84))),0,IF(IRR($B$84:C84)&lt;0,0,IRR($B$84:C84)))</f>
        <v>0</v>
      </c>
      <c r="D89" s="244">
        <f>IF((ISERR(IRR($B$84:D84))),0,IF(IRR($B$84:D84)&lt;0,0,IRR($B$84:D84)))</f>
        <v>0</v>
      </c>
      <c r="E89" s="244">
        <f>IF((ISERR(IRR($B$84:E84))),0,IF(IRR($B$84:E84)&lt;0,0,IRR($B$84:E84)))</f>
        <v>0</v>
      </c>
      <c r="F89" s="244">
        <f>IF((ISERR(IRR($B$84:F84))),0,IF(IRR($B$84:F84)&lt;0,0,IRR($B$84:F84)))</f>
        <v>0</v>
      </c>
      <c r="G89" s="244">
        <f>IF((ISERR(IRR($B$84:G84))),0,IF(IRR($B$84:G84)&lt;0,0,IRR($B$84:G84)))</f>
        <v>0</v>
      </c>
      <c r="H89" s="244">
        <f>IF((ISERR(IRR($B$84:H84))),0,IF(IRR($B$84:H84)&lt;0,0,IRR($B$84:H84)))</f>
        <v>0</v>
      </c>
      <c r="I89" s="244">
        <f>IF((ISERR(IRR($B$84:I84))),0,IF(IRR($B$84:I84)&lt;0,0,IRR($B$84:I84)))</f>
        <v>0</v>
      </c>
      <c r="J89" s="244">
        <f>IF((ISERR(IRR($B$84:J84))),0,IF(IRR($B$84:J84)&lt;0,0,IRR($B$84:J84)))</f>
        <v>0</v>
      </c>
      <c r="K89" s="244">
        <f>IF((ISERR(IRR($B$84:K84))),0,IF(IRR($B$84:K84)&lt;0,0,IRR($B$84:K84)))</f>
        <v>0</v>
      </c>
      <c r="L89" s="244">
        <f>IF((ISERR(IRR($B$84:L84))),0,IF(IRR($B$84:L84)&lt;0,0,IRR($B$84:L84)))</f>
        <v>0</v>
      </c>
      <c r="M89" s="244">
        <f>IF((ISERR(IRR($B$84:M84))),0,IF(IRR($B$84:M84)&lt;0,0,IRR($B$84:M84)))</f>
        <v>0</v>
      </c>
      <c r="N89" s="244">
        <f>IF((ISERR(IRR($B$84:N84))),0,IF(IRR($B$84:N84)&lt;0,0,IRR($B$84:N84)))</f>
        <v>0</v>
      </c>
      <c r="O89" s="244">
        <f>IF((ISERR(IRR($B$84:O84))),0,IF(IRR($B$84:O84)&lt;0,0,IRR($B$84:O84)))</f>
        <v>0</v>
      </c>
      <c r="P89" s="244">
        <f>IF((ISERR(IRR($B$84:P84))),0,IF(IRR($B$84:P84)&lt;0,0,IRR($B$84:P84)))</f>
        <v>0</v>
      </c>
      <c r="Q89" s="244">
        <f>IF((ISERR(IRR($B$84:Q84))),0,IF(IRR($B$84:Q84)&lt;0,0,IRR($B$84:Q84)))</f>
        <v>0</v>
      </c>
      <c r="R89" s="244">
        <f>IF((ISERR(IRR($B$84:R84))),0,IF(IRR($B$84:R84)&lt;0,0,IRR($B$84:R84)))</f>
        <v>1.7802959036143484E-2</v>
      </c>
      <c r="S89" s="244">
        <f>IF((ISERR(IRR($B$84:S84))),0,IF(IRR($B$84:S84)&lt;0,0,IRR($B$84:S84)))</f>
        <v>6.1517748118315785E-2</v>
      </c>
      <c r="T89" s="244">
        <f>IF((ISERR(IRR($B$84:T84))),0,IF(IRR($B$84:T84)&lt;0,0,IRR($B$84:T84)))</f>
        <v>9.175855617497608E-2</v>
      </c>
      <c r="U89" s="244">
        <f>IF((ISERR(IRR($B$84:U84))),0,IF(IRR($B$84:U84)&lt;0,0,IRR($B$84:U84)))</f>
        <v>0.11569473409586228</v>
      </c>
      <c r="V89" s="244">
        <f>IF((ISERR(IRR($B$84:V84))),0,IF(IRR($B$84:V84)&lt;0,0,IRR($B$84:V84)))</f>
        <v>0.13331640198603467</v>
      </c>
      <c r="W89" s="244">
        <f>IF((ISERR(IRR($B$84:W84))),0,IF(IRR($B$84:W84)&lt;0,0,IRR($B$84:W84)))</f>
        <v>0.14708985639719563</v>
      </c>
      <c r="X89" s="244">
        <f>IF((ISERR(IRR($B$84:X84))),0,IF(IRR($B$84:X84)&lt;0,0,IRR($B$84:X84)))</f>
        <v>0.15780333334347474</v>
      </c>
      <c r="Y89" s="244">
        <f>IF((ISERR(IRR($B$84:Y84))),0,IF(IRR($B$84:Y84)&lt;0,0,IRR($B$84:Y84)))</f>
        <v>0.16610162483938717</v>
      </c>
      <c r="Z89" s="244">
        <f>IF((ISERR(IRR($B$84:Z84))),0,IF(IRR($B$84:Z84)&lt;0,0,IRR($B$84:Z84)))</f>
        <v>0.17287376337632177</v>
      </c>
      <c r="AA89" s="244">
        <f>IF((ISERR(IRR($B$84:AA84))),0,IF(IRR($B$84:AA84)&lt;0,0,IRR($B$84:AA84)))</f>
        <v>0.17834110842636175</v>
      </c>
      <c r="AB89" s="244">
        <f>IF((ISERR(IRR($B$84:AB84))),0,IF(IRR($B$84:AB84)&lt;0,0,IRR($B$84:AB84)))</f>
        <v>0.1824263357744067</v>
      </c>
      <c r="AC89" s="244">
        <f>IF((ISERR(IRR($B$84:AC84))),0,IF(IRR($B$84:AC84)&lt;0,0,IRR($B$84:AC84)))</f>
        <v>0.18610999757908209</v>
      </c>
      <c r="AD89" s="244">
        <f>IF((ISERR(IRR($B$84:AD84))),0,IF(IRR($B$84:AD84)&lt;0,0,IRR($B$84:AD84)))</f>
        <v>0.18915462768043123</v>
      </c>
      <c r="AE89" s="244">
        <f>IF((ISERR(IRR($B$84:AE84))),0,IF(IRR($B$84:AE84)&lt;0,0,IRR($B$84:AE84)))</f>
        <v>0.19163731839734499</v>
      </c>
      <c r="AF89" s="244">
        <f>IF((ISERR(IRR($B$84:AF84))),0,IF(IRR($B$84:AF84)&lt;0,0,IRR($B$84:AF84)))</f>
        <v>0.19375632130763498</v>
      </c>
      <c r="AG89" s="244">
        <f>IF((ISERR(IRR($B$84:AG84))),0,IF(IRR($B$84:AG84)&lt;0,0,IRR($B$84:AG84)))</f>
        <v>0.19553609448165798</v>
      </c>
      <c r="AH89" s="244">
        <f>IF((ISERR(IRR($B$84:AH84))),0,IF(IRR($B$84:AH84)&lt;0,0,IRR($B$84:AH84)))</f>
        <v>0.19700773866113042</v>
      </c>
      <c r="AI89" s="244">
        <f>IF((ISERR(IRR($B$84:AI84))),0,IF(IRR($B$84:AI84)&lt;0,0,IRR($B$84:AI84)))</f>
        <v>0.19827952630470769</v>
      </c>
      <c r="AJ89" s="244">
        <f>IF((ISERR(IRR($B$84:AJ84))),0,IF(IRR($B$84:AJ84)&lt;0,0,IRR($B$84:AJ84)))</f>
        <v>0.19928858097836155</v>
      </c>
      <c r="AK89" s="244">
        <f>IF((ISERR(IRR($B$84:AK84))),0,IF(IRR($B$84:AK84)&lt;0,0,IRR($B$84:AK84)))</f>
        <v>0.20019248550398894</v>
      </c>
      <c r="AL89" s="244">
        <f>IF((ISERR(IRR($B$84:AL84))),0,IF(IRR($B$84:AL84)&lt;0,0,IRR($B$84:AL84)))</f>
        <v>0.2009749848096265</v>
      </c>
      <c r="AM89" s="298"/>
      <c r="AN89" s="175"/>
      <c r="AO89" s="175"/>
      <c r="AP89"/>
    </row>
    <row r="90" spans="1:42" s="173" customFormat="1" x14ac:dyDescent="0.25">
      <c r="A90" s="235" t="s">
        <v>454</v>
      </c>
      <c r="B90" s="245">
        <f>IF(AND(B85&gt;0,A85&lt;0),(B75-(B85/(B85-A85))),0)</f>
        <v>0</v>
      </c>
      <c r="C90" s="245">
        <f t="shared" ref="C90:AH90" si="28">IF(AND(C85&gt;0,B85&lt;0),(C75-(C85/(C85-B85))),0)</f>
        <v>0</v>
      </c>
      <c r="D90" s="245">
        <f t="shared" si="28"/>
        <v>0</v>
      </c>
      <c r="E90" s="245">
        <f t="shared" si="28"/>
        <v>0</v>
      </c>
      <c r="F90" s="245">
        <f t="shared" si="28"/>
        <v>0</v>
      </c>
      <c r="G90" s="245">
        <f t="shared" si="28"/>
        <v>0</v>
      </c>
      <c r="H90" s="245">
        <f>IF(AND(H85&gt;0,G85&lt;0),(H75-(H85/(H85-G85))),0)</f>
        <v>0</v>
      </c>
      <c r="I90" s="245">
        <f t="shared" si="28"/>
        <v>0</v>
      </c>
      <c r="J90" s="245">
        <f t="shared" si="28"/>
        <v>0</v>
      </c>
      <c r="K90" s="245">
        <f t="shared" si="28"/>
        <v>0</v>
      </c>
      <c r="L90" s="245">
        <f t="shared" si="28"/>
        <v>0</v>
      </c>
      <c r="M90" s="245">
        <f t="shared" si="28"/>
        <v>0</v>
      </c>
      <c r="N90" s="245">
        <f t="shared" si="28"/>
        <v>0</v>
      </c>
      <c r="O90" s="245">
        <f t="shared" si="28"/>
        <v>0</v>
      </c>
      <c r="P90" s="245">
        <f t="shared" si="28"/>
        <v>0</v>
      </c>
      <c r="Q90" s="245">
        <f t="shared" si="28"/>
        <v>0</v>
      </c>
      <c r="R90" s="245">
        <f t="shared" si="28"/>
        <v>16.67492978902985</v>
      </c>
      <c r="S90" s="245">
        <f t="shared" si="28"/>
        <v>0</v>
      </c>
      <c r="T90" s="245">
        <f t="shared" si="28"/>
        <v>0</v>
      </c>
      <c r="U90" s="245">
        <f t="shared" si="28"/>
        <v>0</v>
      </c>
      <c r="V90" s="245">
        <f t="shared" si="28"/>
        <v>0</v>
      </c>
      <c r="W90" s="245">
        <f t="shared" si="28"/>
        <v>0</v>
      </c>
      <c r="X90" s="245">
        <f t="shared" si="28"/>
        <v>0</v>
      </c>
      <c r="Y90" s="245">
        <f t="shared" si="28"/>
        <v>0</v>
      </c>
      <c r="Z90" s="245">
        <f t="shared" si="28"/>
        <v>0</v>
      </c>
      <c r="AA90" s="245">
        <f t="shared" si="28"/>
        <v>0</v>
      </c>
      <c r="AB90" s="245">
        <f t="shared" si="28"/>
        <v>0</v>
      </c>
      <c r="AC90" s="245">
        <f t="shared" si="28"/>
        <v>0</v>
      </c>
      <c r="AD90" s="245">
        <f t="shared" si="28"/>
        <v>0</v>
      </c>
      <c r="AE90" s="245">
        <f t="shared" si="28"/>
        <v>0</v>
      </c>
      <c r="AF90" s="245">
        <f t="shared" si="28"/>
        <v>0</v>
      </c>
      <c r="AG90" s="245">
        <f t="shared" si="28"/>
        <v>0</v>
      </c>
      <c r="AH90" s="245">
        <f t="shared" si="28"/>
        <v>0</v>
      </c>
      <c r="AI90" s="245">
        <f>IF(AND(AI85&gt;0,AH85&lt;0),(AI75-(AI85/(AI85-AH85))),0)</f>
        <v>0</v>
      </c>
      <c r="AJ90" s="245">
        <f>IF(AND(AJ85&gt;0,AI85&lt;0),(AJ75-(AJ85/(AJ85-AI85))),0)</f>
        <v>0</v>
      </c>
      <c r="AK90" s="245">
        <f>IF(AND(AK85&gt;0,AJ85&lt;0),(AK75-(AK85/(AK85-AJ85))),0)</f>
        <v>0</v>
      </c>
      <c r="AL90" s="245">
        <f>IF(AND(AL85&gt;0,AK85&lt;0),(AL75-(AL85/(AL85-AK85))),0)</f>
        <v>0</v>
      </c>
      <c r="AM90" s="298"/>
      <c r="AN90" s="175"/>
      <c r="AO90" s="175"/>
      <c r="AP90"/>
    </row>
    <row r="91" spans="1:42" s="173" customFormat="1" ht="15.75" thickBot="1" x14ac:dyDescent="0.3">
      <c r="A91" s="246" t="s">
        <v>455</v>
      </c>
      <c r="B91" s="247">
        <f t="shared" ref="B91:AH91" si="29">IF(AND(B88&gt;0,A88&lt;0),(B75-(B88/(B88-A88))),0)</f>
        <v>0</v>
      </c>
      <c r="C91" s="247">
        <f t="shared" si="29"/>
        <v>0</v>
      </c>
      <c r="D91" s="247">
        <f t="shared" si="29"/>
        <v>0</v>
      </c>
      <c r="E91" s="247">
        <f t="shared" si="29"/>
        <v>0</v>
      </c>
      <c r="F91" s="247">
        <f t="shared" si="29"/>
        <v>0</v>
      </c>
      <c r="G91" s="247">
        <f t="shared" si="29"/>
        <v>0</v>
      </c>
      <c r="H91" s="247">
        <f t="shared" si="29"/>
        <v>0</v>
      </c>
      <c r="I91" s="247">
        <f t="shared" si="29"/>
        <v>0</v>
      </c>
      <c r="J91" s="247">
        <f t="shared" si="29"/>
        <v>0</v>
      </c>
      <c r="K91" s="247">
        <f t="shared" si="29"/>
        <v>0</v>
      </c>
      <c r="L91" s="247">
        <f t="shared" si="29"/>
        <v>0</v>
      </c>
      <c r="M91" s="247">
        <f t="shared" si="29"/>
        <v>0</v>
      </c>
      <c r="N91" s="247">
        <f t="shared" si="29"/>
        <v>0</v>
      </c>
      <c r="O91" s="247">
        <f t="shared" si="29"/>
        <v>0</v>
      </c>
      <c r="P91" s="247">
        <f t="shared" si="29"/>
        <v>0</v>
      </c>
      <c r="Q91" s="247">
        <f t="shared" si="29"/>
        <v>0</v>
      </c>
      <c r="R91" s="247">
        <f t="shared" si="29"/>
        <v>0</v>
      </c>
      <c r="S91" s="247">
        <f t="shared" si="29"/>
        <v>0</v>
      </c>
      <c r="T91" s="247">
        <f t="shared" si="29"/>
        <v>0</v>
      </c>
      <c r="U91" s="247">
        <f t="shared" si="29"/>
        <v>0</v>
      </c>
      <c r="V91" s="247">
        <f t="shared" si="29"/>
        <v>0</v>
      </c>
      <c r="W91" s="247">
        <f t="shared" si="29"/>
        <v>0</v>
      </c>
      <c r="X91" s="247">
        <f t="shared" si="29"/>
        <v>0</v>
      </c>
      <c r="Y91" s="247">
        <f t="shared" si="29"/>
        <v>0</v>
      </c>
      <c r="Z91" s="247">
        <f t="shared" si="29"/>
        <v>0</v>
      </c>
      <c r="AA91" s="247">
        <f t="shared" si="29"/>
        <v>0</v>
      </c>
      <c r="AB91" s="247">
        <f t="shared" si="29"/>
        <v>0</v>
      </c>
      <c r="AC91" s="247">
        <f t="shared" si="29"/>
        <v>0</v>
      </c>
      <c r="AD91" s="247">
        <f t="shared" si="29"/>
        <v>0</v>
      </c>
      <c r="AE91" s="247">
        <f t="shared" si="29"/>
        <v>0</v>
      </c>
      <c r="AF91" s="247">
        <f t="shared" si="29"/>
        <v>0</v>
      </c>
      <c r="AG91" s="247">
        <f t="shared" si="29"/>
        <v>0</v>
      </c>
      <c r="AH91" s="247">
        <f t="shared" si="29"/>
        <v>0</v>
      </c>
      <c r="AI91" s="247">
        <f>IF(AND(AI88&gt;0,AH88&lt;0),(AI75-(AI88/(AI88-AH88))),0)</f>
        <v>0</v>
      </c>
      <c r="AJ91" s="247">
        <f>IF(AND(AJ88&gt;0,AI88&lt;0),(AJ75-(AJ88/(AJ88-AI88))),0)</f>
        <v>34.145730661161828</v>
      </c>
      <c r="AK91" s="247">
        <f>IF(AND(AK88&gt;0,AJ88&lt;0),(AK75-(AK88/(AK88-AJ88))),0)</f>
        <v>0</v>
      </c>
      <c r="AL91" s="247">
        <f>IF(AND(AL88&gt;0,AK88&lt;0),(AL75-(AL88/(AL88-AK88))),0)</f>
        <v>0</v>
      </c>
      <c r="AM91" s="298"/>
      <c r="AN91" s="175"/>
      <c r="AO91" s="175"/>
      <c r="AP91"/>
    </row>
    <row r="92" spans="1:42" s="173" customFormat="1" ht="15.75" x14ac:dyDescent="0.25">
      <c r="A92" s="198"/>
      <c r="B92" s="248">
        <v>2009</v>
      </c>
      <c r="C92" s="248">
        <f>B92+1</f>
        <v>2010</v>
      </c>
      <c r="D92" s="198">
        <f t="shared" ref="D92:AH92" si="30">C92+1</f>
        <v>2011</v>
      </c>
      <c r="E92" s="198">
        <f t="shared" si="30"/>
        <v>2012</v>
      </c>
      <c r="F92" s="198">
        <f t="shared" si="30"/>
        <v>2013</v>
      </c>
      <c r="G92" s="198">
        <f t="shared" si="30"/>
        <v>2014</v>
      </c>
      <c r="H92" s="198">
        <f t="shared" si="30"/>
        <v>2015</v>
      </c>
      <c r="I92" s="198">
        <f t="shared" si="30"/>
        <v>2016</v>
      </c>
      <c r="J92" s="198">
        <f t="shared" si="30"/>
        <v>2017</v>
      </c>
      <c r="K92" s="198">
        <f t="shared" si="30"/>
        <v>2018</v>
      </c>
      <c r="L92" s="198">
        <f t="shared" si="30"/>
        <v>2019</v>
      </c>
      <c r="M92" s="198">
        <f t="shared" si="30"/>
        <v>2020</v>
      </c>
      <c r="N92" s="198">
        <f t="shared" si="30"/>
        <v>2021</v>
      </c>
      <c r="O92" s="198">
        <f t="shared" si="30"/>
        <v>2022</v>
      </c>
      <c r="P92" s="198">
        <f t="shared" si="30"/>
        <v>2023</v>
      </c>
      <c r="Q92" s="198">
        <f t="shared" si="30"/>
        <v>2024</v>
      </c>
      <c r="R92" s="198">
        <f t="shared" si="30"/>
        <v>2025</v>
      </c>
      <c r="S92" s="198">
        <f t="shared" si="30"/>
        <v>2026</v>
      </c>
      <c r="T92" s="198">
        <f t="shared" si="30"/>
        <v>2027</v>
      </c>
      <c r="U92" s="198">
        <f t="shared" si="30"/>
        <v>2028</v>
      </c>
      <c r="V92" s="198">
        <f t="shared" si="30"/>
        <v>2029</v>
      </c>
      <c r="W92" s="292">
        <f t="shared" si="30"/>
        <v>2030</v>
      </c>
      <c r="X92" s="198">
        <f t="shared" si="30"/>
        <v>2031</v>
      </c>
      <c r="Y92" s="198">
        <f t="shared" si="30"/>
        <v>2032</v>
      </c>
      <c r="Z92" s="198">
        <f t="shared" si="30"/>
        <v>2033</v>
      </c>
      <c r="AA92" s="198">
        <f t="shared" si="30"/>
        <v>2034</v>
      </c>
      <c r="AB92" s="198">
        <f t="shared" si="30"/>
        <v>2035</v>
      </c>
      <c r="AC92" s="198">
        <f t="shared" si="30"/>
        <v>2036</v>
      </c>
      <c r="AD92" s="198">
        <f t="shared" si="30"/>
        <v>2037</v>
      </c>
      <c r="AE92" s="198">
        <f t="shared" si="30"/>
        <v>2038</v>
      </c>
      <c r="AF92" s="198">
        <f t="shared" si="30"/>
        <v>2039</v>
      </c>
      <c r="AG92" s="198">
        <f t="shared" si="30"/>
        <v>2040</v>
      </c>
      <c r="AH92" s="198">
        <f t="shared" si="30"/>
        <v>2041</v>
      </c>
      <c r="AI92" s="198">
        <f>AH92+1</f>
        <v>2042</v>
      </c>
      <c r="AJ92" s="198">
        <f>AI92+1</f>
        <v>2043</v>
      </c>
      <c r="AK92" s="198">
        <f>AJ92+1</f>
        <v>2044</v>
      </c>
      <c r="AL92" s="198">
        <f>AK92+1</f>
        <v>2045</v>
      </c>
      <c r="AM92" s="298"/>
      <c r="AN92" s="175"/>
      <c r="AO92" s="175"/>
      <c r="AP92"/>
    </row>
    <row r="93" spans="1:42" s="173" customFormat="1" ht="15.75" x14ac:dyDescent="0.25">
      <c r="A93" s="384" t="s">
        <v>456</v>
      </c>
      <c r="B93" s="384"/>
      <c r="C93" s="384"/>
      <c r="D93" s="384"/>
      <c r="E93" s="384"/>
      <c r="F93" s="384"/>
      <c r="G93" s="384"/>
      <c r="H93" s="384"/>
      <c r="I93" s="384"/>
      <c r="J93" s="384"/>
      <c r="K93" s="384"/>
      <c r="L93" s="384"/>
      <c r="M93" s="384"/>
      <c r="N93" s="384"/>
      <c r="O93" s="384"/>
      <c r="P93" s="384"/>
      <c r="Q93" s="384"/>
      <c r="R93" s="384"/>
      <c r="S93" s="384"/>
      <c r="T93" s="384"/>
      <c r="U93" s="384"/>
      <c r="V93" s="384"/>
      <c r="W93" s="384"/>
      <c r="X93" s="384"/>
      <c r="Y93" s="384"/>
      <c r="Z93" s="384"/>
      <c r="AA93" s="384"/>
      <c r="AB93" s="384"/>
      <c r="AC93" s="384"/>
      <c r="AD93" s="384"/>
      <c r="AE93" s="384"/>
      <c r="AF93" s="384"/>
      <c r="AG93" s="384"/>
      <c r="AH93" s="384"/>
      <c r="AI93" s="285"/>
      <c r="AJ93" s="285"/>
      <c r="AK93" s="285"/>
      <c r="AL93" s="285"/>
      <c r="AM93" s="298"/>
      <c r="AN93" s="175"/>
      <c r="AO93" s="175"/>
      <c r="AP93"/>
    </row>
    <row r="94" spans="1:42" s="173" customFormat="1" ht="68.45" customHeight="1" x14ac:dyDescent="0.25">
      <c r="A94" s="378" t="s">
        <v>457</v>
      </c>
      <c r="B94" s="378"/>
      <c r="C94" s="378"/>
      <c r="D94" s="378"/>
      <c r="E94" s="378"/>
      <c r="F94" s="378"/>
      <c r="G94" s="378"/>
      <c r="H94" s="378"/>
      <c r="I94" s="378"/>
      <c r="J94" s="198"/>
      <c r="K94" s="198"/>
      <c r="L94" s="198"/>
      <c r="M94" s="198"/>
      <c r="N94" s="198"/>
      <c r="O94" s="198"/>
      <c r="P94" s="198"/>
      <c r="Q94" s="198"/>
      <c r="R94" s="198"/>
      <c r="S94" s="198"/>
      <c r="T94" s="198"/>
      <c r="U94" s="198"/>
      <c r="V94" s="198"/>
      <c r="W94" s="198"/>
      <c r="X94" s="198"/>
      <c r="Y94" s="198"/>
      <c r="Z94" s="198"/>
      <c r="AA94" s="198"/>
      <c r="AB94" s="198"/>
      <c r="AC94" s="198"/>
      <c r="AD94" s="198"/>
      <c r="AE94" s="198"/>
      <c r="AF94" s="198"/>
      <c r="AG94" s="198"/>
      <c r="AH94" s="198"/>
      <c r="AI94" s="198"/>
      <c r="AJ94" s="198"/>
      <c r="AK94" s="198"/>
      <c r="AL94" s="198"/>
      <c r="AM94" s="298"/>
      <c r="AN94" s="175"/>
      <c r="AO94" s="175"/>
      <c r="AP94"/>
    </row>
    <row r="95" spans="1:42" s="173" customFormat="1" ht="15.75" x14ac:dyDescent="0.25">
      <c r="A95" s="198"/>
      <c r="B95" s="198"/>
      <c r="C95" s="249"/>
      <c r="D95" s="198"/>
      <c r="E95" s="198"/>
      <c r="F95" s="198"/>
      <c r="G95" s="198"/>
      <c r="H95" s="198"/>
      <c r="I95" s="198"/>
      <c r="J95" s="198"/>
      <c r="K95" s="198"/>
      <c r="L95" s="198"/>
      <c r="M95" s="198"/>
      <c r="N95" s="198"/>
      <c r="O95" s="198"/>
      <c r="P95" s="198"/>
      <c r="Q95" s="198"/>
      <c r="R95" s="198"/>
      <c r="S95" s="198"/>
      <c r="T95" s="198"/>
      <c r="U95" s="198"/>
      <c r="V95" s="198"/>
      <c r="W95" s="198"/>
      <c r="X95" s="198"/>
      <c r="Y95" s="198"/>
      <c r="Z95" s="198"/>
      <c r="AA95" s="198"/>
      <c r="AB95" s="198"/>
      <c r="AC95" s="198"/>
      <c r="AD95" s="198"/>
      <c r="AE95" s="198"/>
      <c r="AF95" s="198"/>
      <c r="AG95" s="198"/>
      <c r="AH95" s="198"/>
      <c r="AI95" s="198"/>
      <c r="AJ95" s="198"/>
      <c r="AK95" s="198"/>
      <c r="AL95" s="198"/>
      <c r="AM95" s="298"/>
      <c r="AN95" s="175"/>
      <c r="AO95" s="175"/>
      <c r="AP95"/>
    </row>
    <row r="96" spans="1:42" s="173" customFormat="1" ht="32.25" hidden="1" customHeight="1" x14ac:dyDescent="0.2">
      <c r="A96" s="172" t="s">
        <v>491</v>
      </c>
      <c r="B96" s="293">
        <f>B82*B86</f>
        <v>-8504260</v>
      </c>
      <c r="C96" s="293">
        <f t="shared" ref="C96:AL96" si="31">C82*C86</f>
        <v>0</v>
      </c>
      <c r="D96" s="293">
        <f t="shared" si="31"/>
        <v>0</v>
      </c>
      <c r="E96" s="293">
        <f t="shared" si="31"/>
        <v>0</v>
      </c>
      <c r="F96" s="293">
        <f t="shared" si="31"/>
        <v>0</v>
      </c>
      <c r="G96" s="293">
        <f t="shared" si="31"/>
        <v>0</v>
      </c>
      <c r="H96" s="293">
        <f t="shared" si="31"/>
        <v>0</v>
      </c>
      <c r="I96" s="293">
        <f t="shared" si="31"/>
        <v>0</v>
      </c>
      <c r="J96" s="293">
        <f>J82*J86</f>
        <v>0</v>
      </c>
      <c r="K96" s="293">
        <f t="shared" si="31"/>
        <v>0</v>
      </c>
      <c r="L96" s="293">
        <f>L82*L86</f>
        <v>-45893401.758767568</v>
      </c>
      <c r="M96" s="293">
        <f t="shared" si="31"/>
        <v>-46257153.474146292</v>
      </c>
      <c r="N96" s="293">
        <f t="shared" si="31"/>
        <v>0</v>
      </c>
      <c r="O96" s="293">
        <f t="shared" si="31"/>
        <v>0</v>
      </c>
      <c r="P96" s="293">
        <f t="shared" si="31"/>
        <v>0</v>
      </c>
      <c r="Q96" s="293">
        <f t="shared" si="31"/>
        <v>0</v>
      </c>
      <c r="R96" s="293">
        <f t="shared" si="31"/>
        <v>0</v>
      </c>
      <c r="S96" s="293">
        <f t="shared" si="31"/>
        <v>0</v>
      </c>
      <c r="T96" s="293">
        <f t="shared" si="31"/>
        <v>0</v>
      </c>
      <c r="U96" s="293">
        <f t="shared" si="31"/>
        <v>0</v>
      </c>
      <c r="V96" s="293">
        <f t="shared" si="31"/>
        <v>0</v>
      </c>
      <c r="W96" s="293">
        <f t="shared" si="31"/>
        <v>0</v>
      </c>
      <c r="X96" s="293">
        <f t="shared" si="31"/>
        <v>0</v>
      </c>
      <c r="Y96" s="293">
        <f t="shared" si="31"/>
        <v>0</v>
      </c>
      <c r="Z96" s="293">
        <f t="shared" si="31"/>
        <v>0</v>
      </c>
      <c r="AA96" s="293">
        <f t="shared" si="31"/>
        <v>0</v>
      </c>
      <c r="AB96" s="293">
        <f t="shared" si="31"/>
        <v>0</v>
      </c>
      <c r="AC96" s="293">
        <f t="shared" si="31"/>
        <v>0</v>
      </c>
      <c r="AD96" s="293">
        <f t="shared" si="31"/>
        <v>0</v>
      </c>
      <c r="AE96" s="293">
        <f t="shared" si="31"/>
        <v>0</v>
      </c>
      <c r="AF96" s="293">
        <f t="shared" si="31"/>
        <v>0</v>
      </c>
      <c r="AG96" s="293">
        <f t="shared" si="31"/>
        <v>0</v>
      </c>
      <c r="AH96" s="293">
        <f t="shared" si="31"/>
        <v>0</v>
      </c>
      <c r="AI96" s="293">
        <f t="shared" si="31"/>
        <v>0</v>
      </c>
      <c r="AJ96" s="293">
        <f t="shared" si="31"/>
        <v>0</v>
      </c>
      <c r="AK96" s="293">
        <f t="shared" si="31"/>
        <v>0</v>
      </c>
      <c r="AL96" s="293">
        <f t="shared" si="31"/>
        <v>0</v>
      </c>
      <c r="AM96" s="300">
        <f>SUM(B96:AL96)</f>
        <v>-100654815.23291385</v>
      </c>
      <c r="AN96" s="175"/>
      <c r="AO96" s="175"/>
    </row>
    <row r="97" spans="1:42" s="173" customFormat="1" ht="15.75" hidden="1" x14ac:dyDescent="0.2">
      <c r="A97" s="294">
        <f>AM96</f>
        <v>-100654815.23291385</v>
      </c>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2"/>
      <c r="AL97" s="172"/>
      <c r="AM97" s="298"/>
      <c r="AN97" s="175"/>
      <c r="AO97" s="175"/>
    </row>
    <row r="98" spans="1:42" s="173" customFormat="1" ht="15.75" hidden="1" x14ac:dyDescent="0.2">
      <c r="A98" s="172"/>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172"/>
      <c r="AE98" s="172"/>
      <c r="AF98" s="172"/>
      <c r="AG98" s="172"/>
      <c r="AH98" s="172"/>
      <c r="AI98" s="172"/>
      <c r="AJ98" s="172"/>
      <c r="AK98" s="172"/>
      <c r="AL98" s="172"/>
      <c r="AM98" s="298"/>
      <c r="AN98" s="175"/>
      <c r="AO98" s="175"/>
    </row>
    <row r="99" spans="1:42" s="173" customFormat="1" ht="15.75" hidden="1" x14ac:dyDescent="0.2">
      <c r="A99" s="172" t="s">
        <v>492</v>
      </c>
      <c r="B99" s="295">
        <f>(G30+-A97)/-A97</f>
        <v>1.0144812143041915</v>
      </c>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M99" s="298"/>
      <c r="AN99" s="175"/>
      <c r="AO99" s="175"/>
    </row>
    <row r="100" spans="1:42" s="173" customFormat="1" ht="15.75" x14ac:dyDescent="0.25">
      <c r="A100"/>
      <c r="B100" s="250"/>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M100" s="298"/>
      <c r="AN100" s="175"/>
      <c r="AO100" s="175"/>
    </row>
    <row r="101" spans="1:42" s="173" customFormat="1" ht="15.75"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c r="W101" s="198"/>
      <c r="X101" s="198"/>
      <c r="Y101" s="198"/>
      <c r="Z101" s="198"/>
      <c r="AA101" s="198"/>
      <c r="AB101" s="198"/>
      <c r="AC101" s="198"/>
      <c r="AD101" s="198"/>
      <c r="AE101" s="198"/>
      <c r="AF101" s="198"/>
      <c r="AG101" s="198"/>
      <c r="AH101" s="198"/>
      <c r="AI101" s="198"/>
      <c r="AJ101" s="198"/>
      <c r="AK101" s="198"/>
      <c r="AL101" s="198"/>
      <c r="AM101" s="298"/>
      <c r="AN101" s="175"/>
      <c r="AO101" s="175"/>
      <c r="AP101"/>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H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10" zoomScale="80" zoomScaleSheetLayoutView="80" workbookViewId="0">
      <selection activeCell="C25" sqref="C25"/>
    </sheetView>
  </sheetViews>
  <sheetFormatPr defaultRowHeight="15.75" x14ac:dyDescent="0.25"/>
  <cols>
    <col min="1" max="1" width="9.140625" style="67"/>
    <col min="2" max="2" width="37.7109375" style="67" customWidth="1"/>
    <col min="3" max="4" width="12"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33" t="str">
        <f>'1. паспорт местоположение'!A5:C5</f>
        <v>Год раскрытия информации: 2016 год</v>
      </c>
      <c r="B5" s="333"/>
      <c r="C5" s="333"/>
      <c r="D5" s="333"/>
      <c r="E5" s="333"/>
      <c r="F5" s="333"/>
      <c r="G5" s="333"/>
      <c r="H5" s="333"/>
      <c r="I5" s="333"/>
      <c r="J5" s="333"/>
      <c r="K5" s="333"/>
      <c r="L5" s="333"/>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31" t="s">
        <v>10</v>
      </c>
      <c r="B7" s="331"/>
      <c r="C7" s="331"/>
      <c r="D7" s="331"/>
      <c r="E7" s="331"/>
      <c r="F7" s="331"/>
      <c r="G7" s="331"/>
      <c r="H7" s="331"/>
      <c r="I7" s="331"/>
      <c r="J7" s="331"/>
      <c r="K7" s="331"/>
      <c r="L7" s="331"/>
    </row>
    <row r="8" spans="1:44" ht="18.75" x14ac:dyDescent="0.25">
      <c r="A8" s="331"/>
      <c r="B8" s="331"/>
      <c r="C8" s="331"/>
      <c r="D8" s="331"/>
      <c r="E8" s="331"/>
      <c r="F8" s="331"/>
      <c r="G8" s="331"/>
      <c r="H8" s="331"/>
      <c r="I8" s="331"/>
      <c r="J8" s="331"/>
      <c r="K8" s="331"/>
      <c r="L8" s="331"/>
    </row>
    <row r="9" spans="1:44" x14ac:dyDescent="0.25">
      <c r="A9" s="334" t="str">
        <f>'1. паспорт местоположение'!A9:C9</f>
        <v xml:space="preserve">                         АО "Янтарьэнерго"                         </v>
      </c>
      <c r="B9" s="334"/>
      <c r="C9" s="334"/>
      <c r="D9" s="334"/>
      <c r="E9" s="334"/>
      <c r="F9" s="334"/>
      <c r="G9" s="334"/>
      <c r="H9" s="334"/>
      <c r="I9" s="334"/>
      <c r="J9" s="334"/>
      <c r="K9" s="334"/>
      <c r="L9" s="334"/>
    </row>
    <row r="10" spans="1:44" x14ac:dyDescent="0.25">
      <c r="A10" s="328" t="s">
        <v>9</v>
      </c>
      <c r="B10" s="328"/>
      <c r="C10" s="328"/>
      <c r="D10" s="328"/>
      <c r="E10" s="328"/>
      <c r="F10" s="328"/>
      <c r="G10" s="328"/>
      <c r="H10" s="328"/>
      <c r="I10" s="328"/>
      <c r="J10" s="328"/>
      <c r="K10" s="328"/>
      <c r="L10" s="328"/>
    </row>
    <row r="11" spans="1:44" ht="18.75" x14ac:dyDescent="0.25">
      <c r="A11" s="331"/>
      <c r="B11" s="331"/>
      <c r="C11" s="331"/>
      <c r="D11" s="331"/>
      <c r="E11" s="331"/>
      <c r="F11" s="331"/>
      <c r="G11" s="331"/>
      <c r="H11" s="331"/>
      <c r="I11" s="331"/>
      <c r="J11" s="331"/>
      <c r="K11" s="331"/>
      <c r="L11" s="331"/>
    </row>
    <row r="12" spans="1:44" x14ac:dyDescent="0.25">
      <c r="A12" s="334" t="str">
        <f>'1. паспорт местоположение'!A12:C12</f>
        <v>G_16-0301</v>
      </c>
      <c r="B12" s="334"/>
      <c r="C12" s="334"/>
      <c r="D12" s="334"/>
      <c r="E12" s="334"/>
      <c r="F12" s="334"/>
      <c r="G12" s="334"/>
      <c r="H12" s="334"/>
      <c r="I12" s="334"/>
      <c r="J12" s="334"/>
      <c r="K12" s="334"/>
      <c r="L12" s="334"/>
    </row>
    <row r="13" spans="1:44" x14ac:dyDescent="0.25">
      <c r="A13" s="328" t="s">
        <v>8</v>
      </c>
      <c r="B13" s="328"/>
      <c r="C13" s="328"/>
      <c r="D13" s="328"/>
      <c r="E13" s="328"/>
      <c r="F13" s="328"/>
      <c r="G13" s="328"/>
      <c r="H13" s="328"/>
      <c r="I13" s="328"/>
      <c r="J13" s="328"/>
      <c r="K13" s="328"/>
      <c r="L13" s="328"/>
    </row>
    <row r="14" spans="1:44" ht="18.75" x14ac:dyDescent="0.25">
      <c r="A14" s="338"/>
      <c r="B14" s="338"/>
      <c r="C14" s="338"/>
      <c r="D14" s="338"/>
      <c r="E14" s="338"/>
      <c r="F14" s="338"/>
      <c r="G14" s="338"/>
      <c r="H14" s="338"/>
      <c r="I14" s="338"/>
      <c r="J14" s="338"/>
      <c r="K14" s="338"/>
      <c r="L14" s="338"/>
    </row>
    <row r="15" spans="1:44" x14ac:dyDescent="0.25">
      <c r="A15" s="339" t="str">
        <f>'1. паспорт местоположение'!A15:C15</f>
        <v>Строительство ПС 110 кВ Романово с заходами</v>
      </c>
      <c r="B15" s="339"/>
      <c r="C15" s="339"/>
      <c r="D15" s="339"/>
      <c r="E15" s="339"/>
      <c r="F15" s="339"/>
      <c r="G15" s="339"/>
      <c r="H15" s="339"/>
      <c r="I15" s="339"/>
      <c r="J15" s="339"/>
      <c r="K15" s="339"/>
      <c r="L15" s="339"/>
    </row>
    <row r="16" spans="1:44" x14ac:dyDescent="0.25">
      <c r="A16" s="328" t="s">
        <v>7</v>
      </c>
      <c r="B16" s="328"/>
      <c r="C16" s="328"/>
      <c r="D16" s="328"/>
      <c r="E16" s="328"/>
      <c r="F16" s="328"/>
      <c r="G16" s="328"/>
      <c r="H16" s="328"/>
      <c r="I16" s="328"/>
      <c r="J16" s="328"/>
      <c r="K16" s="328"/>
      <c r="L16" s="328"/>
    </row>
    <row r="17" spans="1:12" x14ac:dyDescent="0.25">
      <c r="L17" s="101"/>
    </row>
    <row r="18" spans="1:12" x14ac:dyDescent="0.25">
      <c r="K18" s="100"/>
    </row>
    <row r="19" spans="1:12" x14ac:dyDescent="0.25">
      <c r="A19" s="395" t="s">
        <v>401</v>
      </c>
      <c r="B19" s="395"/>
      <c r="C19" s="395"/>
      <c r="D19" s="395"/>
      <c r="E19" s="395"/>
      <c r="F19" s="395"/>
      <c r="G19" s="395"/>
      <c r="H19" s="395"/>
      <c r="I19" s="395"/>
      <c r="J19" s="395"/>
      <c r="K19" s="395"/>
      <c r="L19" s="395"/>
    </row>
    <row r="20" spans="1:12" x14ac:dyDescent="0.25">
      <c r="A20" s="71"/>
      <c r="B20" s="71"/>
      <c r="C20" s="99"/>
      <c r="D20" s="99"/>
      <c r="E20" s="99"/>
      <c r="F20" s="99"/>
      <c r="G20" s="99"/>
      <c r="H20" s="99"/>
      <c r="I20" s="99"/>
      <c r="J20" s="99"/>
      <c r="K20" s="99"/>
      <c r="L20" s="99"/>
    </row>
    <row r="21" spans="1:12" x14ac:dyDescent="0.25">
      <c r="A21" s="385" t="s">
        <v>217</v>
      </c>
      <c r="B21" s="385" t="s">
        <v>216</v>
      </c>
      <c r="C21" s="391" t="s">
        <v>358</v>
      </c>
      <c r="D21" s="391"/>
      <c r="E21" s="391"/>
      <c r="F21" s="391"/>
      <c r="G21" s="391"/>
      <c r="H21" s="391"/>
      <c r="I21" s="386" t="s">
        <v>215</v>
      </c>
      <c r="J21" s="388" t="s">
        <v>360</v>
      </c>
      <c r="K21" s="385" t="s">
        <v>214</v>
      </c>
      <c r="L21" s="387" t="s">
        <v>359</v>
      </c>
    </row>
    <row r="22" spans="1:12" x14ac:dyDescent="0.25">
      <c r="A22" s="385"/>
      <c r="B22" s="385"/>
      <c r="C22" s="392" t="s">
        <v>3</v>
      </c>
      <c r="D22" s="392"/>
      <c r="E22" s="149"/>
      <c r="F22" s="150"/>
      <c r="G22" s="393" t="s">
        <v>2</v>
      </c>
      <c r="H22" s="394"/>
      <c r="I22" s="386"/>
      <c r="J22" s="389"/>
      <c r="K22" s="385"/>
      <c r="L22" s="387"/>
    </row>
    <row r="23" spans="1:12" ht="47.25" x14ac:dyDescent="0.25">
      <c r="A23" s="385"/>
      <c r="B23" s="385"/>
      <c r="C23" s="98" t="s">
        <v>213</v>
      </c>
      <c r="D23" s="98" t="s">
        <v>212</v>
      </c>
      <c r="E23" s="98" t="s">
        <v>213</v>
      </c>
      <c r="F23" s="98" t="s">
        <v>212</v>
      </c>
      <c r="G23" s="98" t="s">
        <v>213</v>
      </c>
      <c r="H23" s="98" t="s">
        <v>212</v>
      </c>
      <c r="I23" s="386"/>
      <c r="J23" s="390"/>
      <c r="K23" s="385"/>
      <c r="L23" s="387"/>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2">
        <v>1</v>
      </c>
      <c r="B25" s="180" t="s">
        <v>211</v>
      </c>
      <c r="C25" s="91" t="s">
        <v>460</v>
      </c>
      <c r="D25" s="90" t="s">
        <v>460</v>
      </c>
      <c r="E25" s="97"/>
      <c r="F25" s="97"/>
      <c r="G25" s="97"/>
      <c r="H25" s="97"/>
      <c r="I25" s="97"/>
      <c r="J25" s="97"/>
      <c r="K25" s="90"/>
      <c r="L25" s="105"/>
    </row>
    <row r="26" spans="1:12" x14ac:dyDescent="0.25">
      <c r="A26" s="193">
        <v>1.1000000000000001</v>
      </c>
      <c r="B26" s="194" t="s">
        <v>461</v>
      </c>
      <c r="C26" s="254"/>
      <c r="D26" s="254"/>
      <c r="E26" s="97"/>
      <c r="F26" s="97"/>
      <c r="G26" s="97"/>
      <c r="H26" s="97"/>
      <c r="I26" s="257"/>
      <c r="J26" s="97"/>
      <c r="K26" s="90"/>
      <c r="L26" s="90"/>
    </row>
    <row r="27" spans="1:12" s="74" customFormat="1" x14ac:dyDescent="0.25">
      <c r="A27" s="193">
        <v>1.2</v>
      </c>
      <c r="B27" s="194" t="s">
        <v>462</v>
      </c>
      <c r="C27" s="255"/>
      <c r="D27" s="255"/>
      <c r="E27" s="97"/>
      <c r="F27" s="97"/>
      <c r="G27" s="97"/>
      <c r="H27" s="97"/>
      <c r="I27" s="257"/>
      <c r="J27" s="97"/>
      <c r="K27" s="90"/>
      <c r="L27" s="90"/>
    </row>
    <row r="28" spans="1:12" s="74" customFormat="1" ht="31.5" x14ac:dyDescent="0.25">
      <c r="A28" s="193">
        <v>1.3</v>
      </c>
      <c r="B28" s="194" t="s">
        <v>463</v>
      </c>
      <c r="C28" s="255"/>
      <c r="D28" s="255"/>
      <c r="E28" s="97"/>
      <c r="F28" s="97"/>
      <c r="G28" s="97"/>
      <c r="H28" s="97"/>
      <c r="I28" s="181"/>
      <c r="J28" s="97"/>
      <c r="K28" s="90"/>
      <c r="L28" s="90"/>
    </row>
    <row r="29" spans="1:12" s="74" customFormat="1" ht="63" x14ac:dyDescent="0.25">
      <c r="A29" s="193">
        <v>1.4</v>
      </c>
      <c r="B29" s="194" t="s">
        <v>464</v>
      </c>
      <c r="C29" s="255"/>
      <c r="D29" s="255"/>
      <c r="E29" s="97"/>
      <c r="F29" s="97"/>
      <c r="G29" s="97"/>
      <c r="H29" s="97"/>
      <c r="I29" s="181"/>
      <c r="J29" s="97"/>
      <c r="K29" s="90"/>
      <c r="L29" s="90"/>
    </row>
    <row r="30" spans="1:12" s="74" customFormat="1" ht="31.5" x14ac:dyDescent="0.25">
      <c r="A30" s="193">
        <v>1.5</v>
      </c>
      <c r="B30" s="194" t="s">
        <v>210</v>
      </c>
      <c r="C30" s="255"/>
      <c r="D30" s="255"/>
      <c r="E30" s="97"/>
      <c r="F30" s="97"/>
      <c r="G30" s="97"/>
      <c r="H30" s="97"/>
      <c r="I30" s="181"/>
      <c r="J30" s="97"/>
      <c r="K30" s="90"/>
      <c r="L30" s="90"/>
    </row>
    <row r="31" spans="1:12" s="74" customFormat="1" x14ac:dyDescent="0.25">
      <c r="A31" s="193">
        <v>1.6</v>
      </c>
      <c r="B31" s="194" t="s">
        <v>209</v>
      </c>
      <c r="C31" s="255"/>
      <c r="D31" s="255"/>
      <c r="E31" s="97"/>
      <c r="F31" s="97"/>
      <c r="G31" s="97"/>
      <c r="H31" s="97"/>
      <c r="I31" s="257"/>
      <c r="J31" s="97"/>
      <c r="K31" s="90"/>
      <c r="L31" s="90"/>
    </row>
    <row r="32" spans="1:12" s="74" customFormat="1" x14ac:dyDescent="0.25">
      <c r="A32" s="193">
        <v>2</v>
      </c>
      <c r="B32" s="195" t="s">
        <v>208</v>
      </c>
      <c r="C32" s="182"/>
      <c r="D32" s="182"/>
      <c r="E32" s="97"/>
      <c r="F32" s="97"/>
      <c r="G32" s="97"/>
      <c r="H32" s="97"/>
      <c r="I32" s="182"/>
      <c r="J32" s="97"/>
      <c r="K32" s="90"/>
      <c r="L32" s="90"/>
    </row>
    <row r="33" spans="1:12" s="74" customFormat="1" ht="31.5" x14ac:dyDescent="0.25">
      <c r="A33" s="193">
        <v>2.1</v>
      </c>
      <c r="B33" s="194" t="s">
        <v>465</v>
      </c>
      <c r="C33" s="255"/>
      <c r="D33" s="255"/>
      <c r="E33" s="97"/>
      <c r="F33" s="97"/>
      <c r="G33" s="97"/>
      <c r="H33" s="97"/>
      <c r="I33" s="181"/>
      <c r="J33" s="97"/>
      <c r="K33" s="90"/>
      <c r="L33" s="90"/>
    </row>
    <row r="34" spans="1:12" s="74" customFormat="1" ht="63" x14ac:dyDescent="0.25">
      <c r="A34" s="193">
        <v>2.2000000000000002</v>
      </c>
      <c r="B34" s="194" t="s">
        <v>466</v>
      </c>
      <c r="C34" s="254"/>
      <c r="D34" s="254"/>
      <c r="E34" s="96"/>
      <c r="F34" s="96"/>
      <c r="G34" s="96"/>
      <c r="H34" s="96"/>
      <c r="I34" s="181"/>
      <c r="J34" s="96"/>
      <c r="K34" s="96"/>
      <c r="L34" s="90"/>
    </row>
    <row r="35" spans="1:12" s="74" customFormat="1" ht="31.5" x14ac:dyDescent="0.25">
      <c r="A35" s="193">
        <v>2.2999999999999998</v>
      </c>
      <c r="B35" s="194" t="s">
        <v>467</v>
      </c>
      <c r="C35" s="254"/>
      <c r="D35" s="254"/>
      <c r="E35" s="96"/>
      <c r="F35" s="96"/>
      <c r="G35" s="96"/>
      <c r="H35" s="96"/>
      <c r="I35" s="181"/>
      <c r="J35" s="96"/>
      <c r="K35" s="96"/>
      <c r="L35" s="90"/>
    </row>
    <row r="36" spans="1:12" ht="47.25" x14ac:dyDescent="0.25">
      <c r="A36" s="193">
        <v>3</v>
      </c>
      <c r="B36" s="195" t="s">
        <v>468</v>
      </c>
      <c r="C36" s="182"/>
      <c r="D36" s="182"/>
      <c r="E36" s="95"/>
      <c r="F36" s="94"/>
      <c r="G36" s="94"/>
      <c r="H36" s="94"/>
      <c r="I36" s="182"/>
      <c r="J36" s="93"/>
      <c r="K36" s="90"/>
      <c r="L36" s="90"/>
    </row>
    <row r="37" spans="1:12" ht="31.5" x14ac:dyDescent="0.25">
      <c r="A37" s="193">
        <v>3.1</v>
      </c>
      <c r="B37" s="194" t="s">
        <v>469</v>
      </c>
      <c r="C37" s="255"/>
      <c r="D37" s="255"/>
      <c r="E37" s="95"/>
      <c r="F37" s="94"/>
      <c r="G37" s="94"/>
      <c r="H37" s="94"/>
      <c r="I37" s="181"/>
      <c r="J37" s="93"/>
      <c r="K37" s="90"/>
      <c r="L37" s="90"/>
    </row>
    <row r="38" spans="1:12" x14ac:dyDescent="0.25">
      <c r="A38" s="193">
        <v>3.2</v>
      </c>
      <c r="B38" s="194" t="s">
        <v>207</v>
      </c>
      <c r="C38" s="255"/>
      <c r="D38" s="255"/>
      <c r="E38" s="90"/>
      <c r="F38" s="90"/>
      <c r="G38" s="90"/>
      <c r="H38" s="90"/>
      <c r="I38" s="181"/>
      <c r="J38" s="90"/>
      <c r="K38" s="90"/>
      <c r="L38" s="90"/>
    </row>
    <row r="39" spans="1:12" x14ac:dyDescent="0.25">
      <c r="A39" s="193">
        <v>3.3</v>
      </c>
      <c r="B39" s="194" t="s">
        <v>206</v>
      </c>
      <c r="C39" s="255"/>
      <c r="D39" s="255"/>
      <c r="E39" s="90"/>
      <c r="F39" s="90"/>
      <c r="G39" s="90"/>
      <c r="H39" s="90"/>
      <c r="I39" s="181"/>
      <c r="J39" s="90"/>
      <c r="K39" s="90"/>
      <c r="L39" s="90"/>
    </row>
    <row r="40" spans="1:12" x14ac:dyDescent="0.25">
      <c r="A40" s="193">
        <v>3.4</v>
      </c>
      <c r="B40" s="194" t="s">
        <v>205</v>
      </c>
      <c r="C40" s="255"/>
      <c r="D40" s="255"/>
      <c r="E40" s="90"/>
      <c r="F40" s="90"/>
      <c r="G40" s="90"/>
      <c r="H40" s="90"/>
      <c r="I40" s="181"/>
      <c r="J40" s="90"/>
      <c r="K40" s="90"/>
      <c r="L40" s="90"/>
    </row>
    <row r="41" spans="1:12" x14ac:dyDescent="0.25">
      <c r="A41" s="193">
        <v>3.5</v>
      </c>
      <c r="B41" s="194" t="s">
        <v>470</v>
      </c>
      <c r="C41" s="255"/>
      <c r="D41" s="255"/>
      <c r="E41" s="90"/>
      <c r="F41" s="90"/>
      <c r="G41" s="90"/>
      <c r="H41" s="90"/>
      <c r="I41" s="181"/>
      <c r="J41" s="90"/>
      <c r="K41" s="90"/>
      <c r="L41" s="90"/>
    </row>
    <row r="42" spans="1:12" ht="31.15" customHeight="1" x14ac:dyDescent="0.25">
      <c r="A42" s="193">
        <v>4</v>
      </c>
      <c r="B42" s="195" t="s">
        <v>204</v>
      </c>
      <c r="C42" s="182"/>
      <c r="D42" s="182"/>
      <c r="E42" s="90"/>
      <c r="F42" s="90"/>
      <c r="G42" s="90"/>
      <c r="H42" s="90"/>
      <c r="I42" s="182"/>
      <c r="J42" s="90"/>
      <c r="K42" s="90"/>
      <c r="L42" s="90"/>
    </row>
    <row r="43" spans="1:12" ht="31.5" x14ac:dyDescent="0.25">
      <c r="A43" s="193">
        <v>4.0999999999999996</v>
      </c>
      <c r="B43" s="194" t="s">
        <v>203</v>
      </c>
      <c r="C43" s="255"/>
      <c r="D43" s="255"/>
      <c r="E43" s="90"/>
      <c r="F43" s="90"/>
      <c r="G43" s="90"/>
      <c r="H43" s="90"/>
      <c r="I43" s="181"/>
      <c r="J43" s="90"/>
      <c r="K43" s="90"/>
      <c r="L43" s="90"/>
    </row>
    <row r="44" spans="1:12" ht="63" x14ac:dyDescent="0.25">
      <c r="A44" s="193">
        <v>4.2</v>
      </c>
      <c r="B44" s="194" t="s">
        <v>202</v>
      </c>
      <c r="C44" s="254"/>
      <c r="D44" s="254"/>
      <c r="E44" s="90"/>
      <c r="F44" s="90"/>
      <c r="G44" s="90"/>
      <c r="H44" s="90"/>
      <c r="I44" s="181"/>
      <c r="J44" s="90"/>
      <c r="K44" s="90"/>
      <c r="L44" s="90"/>
    </row>
    <row r="45" spans="1:12" ht="31.5" x14ac:dyDescent="0.25">
      <c r="A45" s="193">
        <v>4.3</v>
      </c>
      <c r="B45" s="194" t="s">
        <v>201</v>
      </c>
      <c r="C45" s="255"/>
      <c r="D45" s="255"/>
      <c r="E45" s="90"/>
      <c r="F45" s="90"/>
      <c r="G45" s="90"/>
      <c r="H45" s="90"/>
      <c r="I45" s="181"/>
      <c r="J45" s="90"/>
      <c r="K45" s="90"/>
      <c r="L45" s="90"/>
    </row>
    <row r="46" spans="1:12" ht="32.25" thickBot="1" x14ac:dyDescent="0.3">
      <c r="A46" s="196">
        <v>4.4000000000000004</v>
      </c>
      <c r="B46" s="253" t="s">
        <v>471</v>
      </c>
      <c r="C46" s="255"/>
      <c r="D46" s="252"/>
      <c r="E46" s="90"/>
      <c r="F46" s="90"/>
      <c r="G46" s="90"/>
      <c r="H46" s="90"/>
      <c r="I46" s="256"/>
      <c r="J46" s="90"/>
      <c r="K46" s="90"/>
      <c r="L46"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2017-01-31T12:35:43Z</dcterms:modified>
</cp:coreProperties>
</file>