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
    </mc:Choice>
  </mc:AlternateContent>
  <bookViews>
    <workbookView xWindow="0" yWindow="0" windowWidth="28800" windowHeight="115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C27" i="15"/>
  <c r="C29" i="15" s="1"/>
  <c r="AB26" i="15"/>
  <c r="AB25" i="15"/>
  <c r="AB24" i="15"/>
  <c r="U23" i="15"/>
  <c r="V23" i="15" s="1"/>
  <c r="W23" i="15" s="1"/>
  <c r="X23" i="15" s="1"/>
  <c r="Y23" i="15" s="1"/>
  <c r="Z23" i="15" s="1"/>
  <c r="AA23" i="15" s="1"/>
  <c r="AB23" i="15" s="1"/>
  <c r="AC23" i="15" s="1"/>
  <c r="T23" i="15"/>
  <c r="B25" i="23"/>
  <c r="A14" i="24" l="1"/>
  <c r="A11" i="24"/>
  <c r="A8" i="24"/>
  <c r="A4" i="24"/>
  <c r="B22" i="22" l="1"/>
  <c r="B21" i="22"/>
  <c r="A15" i="23"/>
  <c r="A12" i="23"/>
  <c r="A9" i="23"/>
  <c r="C140" i="23"/>
  <c r="D140" i="23" s="1"/>
  <c r="E140" i="23" s="1"/>
  <c r="B140" i="23"/>
  <c r="Q139" i="23"/>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D139" i="23" s="1"/>
  <c r="E139" i="23" s="1"/>
  <c r="F139" i="23" s="1"/>
  <c r="G139" i="23" s="1"/>
  <c r="H139" i="23" s="1"/>
  <c r="I139" i="23" s="1"/>
  <c r="J139" i="23" s="1"/>
  <c r="K139" i="23" s="1"/>
  <c r="L139" i="23" s="1"/>
  <c r="M139" i="23" s="1"/>
  <c r="N139" i="23" s="1"/>
  <c r="O139" i="23" s="1"/>
  <c r="P139" i="23" s="1"/>
  <c r="C137" i="23"/>
  <c r="D137" i="23" s="1"/>
  <c r="B49" i="23" s="1"/>
  <c r="E136" i="23"/>
  <c r="F136" i="23" s="1"/>
  <c r="G136" i="23" s="1"/>
  <c r="H136" i="23" s="1"/>
  <c r="I136" i="23" s="1"/>
  <c r="J136" i="23" s="1"/>
  <c r="K136" i="23" s="1"/>
  <c r="L136" i="23" s="1"/>
  <c r="M136" i="23" s="1"/>
  <c r="N136" i="23" s="1"/>
  <c r="O136" i="23" s="1"/>
  <c r="P136" i="23" s="1"/>
  <c r="Q136" i="23" s="1"/>
  <c r="R136" i="23" s="1"/>
  <c r="S136" i="23" s="1"/>
  <c r="T136" i="23" s="1"/>
  <c r="R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9" i="23" s="1"/>
  <c r="G120" i="23"/>
  <c r="G119" i="23"/>
  <c r="I118" i="23"/>
  <c r="I120" i="23" s="1"/>
  <c r="C109" i="23" s="1"/>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81" i="23"/>
  <c r="B76" i="23"/>
  <c r="B74" i="23"/>
  <c r="A62" i="23"/>
  <c r="B60" i="23"/>
  <c r="C58" i="23"/>
  <c r="C74" i="23" s="1"/>
  <c r="B52" i="23"/>
  <c r="B50" i="23"/>
  <c r="B59" i="23" s="1"/>
  <c r="M48" i="23"/>
  <c r="B48" i="23"/>
  <c r="B47" i="23"/>
  <c r="B45" i="23"/>
  <c r="B46" i="23" s="1"/>
  <c r="B44" i="23"/>
  <c r="B27" i="23"/>
  <c r="A7" i="23"/>
  <c r="A5" i="23"/>
  <c r="E48" i="23" l="1"/>
  <c r="D141" i="23"/>
  <c r="B73" i="23" s="1"/>
  <c r="G48" i="23"/>
  <c r="O48" i="23"/>
  <c r="C141" i="23"/>
  <c r="I48" i="23"/>
  <c r="Q48" i="23"/>
  <c r="C48" i="23"/>
  <c r="K48" i="23"/>
  <c r="C67" i="23"/>
  <c r="D48" i="23"/>
  <c r="H48" i="23"/>
  <c r="L48" i="23"/>
  <c r="P48" i="23"/>
  <c r="U136" i="23"/>
  <c r="B80" i="23"/>
  <c r="B66" i="23"/>
  <c r="B68" i="23" s="1"/>
  <c r="B79" i="23"/>
  <c r="B85" i="23"/>
  <c r="B99" i="23" s="1"/>
  <c r="C47" i="23"/>
  <c r="F48" i="23"/>
  <c r="J48" i="23"/>
  <c r="N48" i="23"/>
  <c r="C52" i="23"/>
  <c r="B54" i="23"/>
  <c r="D58" i="23"/>
  <c r="F140" i="23"/>
  <c r="F141" i="23" s="1"/>
  <c r="D73" i="23" s="1"/>
  <c r="D85" i="23" s="1"/>
  <c r="D99" i="23" s="1"/>
  <c r="AQ81" i="23"/>
  <c r="E137" i="23"/>
  <c r="C108" i="23"/>
  <c r="D109" i="23"/>
  <c r="E141" i="23"/>
  <c r="C73" i="23" s="1"/>
  <c r="C85" i="23" s="1"/>
  <c r="C99" i="23" s="1"/>
  <c r="V136" i="23" l="1"/>
  <c r="S48" i="23"/>
  <c r="E109" i="23"/>
  <c r="D108" i="23"/>
  <c r="B75" i="23"/>
  <c r="D74" i="23"/>
  <c r="E58" i="23"/>
  <c r="D52" i="23"/>
  <c r="D47" i="23"/>
  <c r="F137" i="23"/>
  <c r="C49" i="23"/>
  <c r="C61" i="23" s="1"/>
  <c r="C60" i="23" s="1"/>
  <c r="G140" i="23"/>
  <c r="G141" i="23" s="1"/>
  <c r="E73" i="23" s="1"/>
  <c r="E85" i="23" s="1"/>
  <c r="E99" i="23" s="1"/>
  <c r="B55" i="23"/>
  <c r="B56" i="23" s="1"/>
  <c r="B69" i="23" s="1"/>
  <c r="B77" i="23" s="1"/>
  <c r="F76" i="23"/>
  <c r="C76" i="23"/>
  <c r="D67" i="23"/>
  <c r="C50" i="23" l="1"/>
  <c r="C59" i="23" s="1"/>
  <c r="C66" i="23" s="1"/>
  <c r="C68" i="23" s="1"/>
  <c r="B82" i="23"/>
  <c r="D76" i="23"/>
  <c r="E67" i="23"/>
  <c r="G137" i="23"/>
  <c r="D49" i="23"/>
  <c r="B70" i="23"/>
  <c r="C53" i="23"/>
  <c r="E74" i="23"/>
  <c r="F58" i="23"/>
  <c r="E52" i="23"/>
  <c r="E47" i="23"/>
  <c r="W136" i="23"/>
  <c r="T48" i="23"/>
  <c r="D50" i="23"/>
  <c r="D59" i="23" s="1"/>
  <c r="H140" i="23"/>
  <c r="H141" i="23"/>
  <c r="F73" i="23" s="1"/>
  <c r="F85" i="23" s="1"/>
  <c r="F99" i="23" s="1"/>
  <c r="D61" i="23"/>
  <c r="D60" i="23" s="1"/>
  <c r="C80" i="23"/>
  <c r="C79" i="23"/>
  <c r="F109" i="23"/>
  <c r="E108" i="23"/>
  <c r="D79" i="23" l="1"/>
  <c r="F108" i="23"/>
  <c r="G109" i="23"/>
  <c r="C55" i="23"/>
  <c r="D53" i="23" s="1"/>
  <c r="I140" i="23"/>
  <c r="B71" i="23"/>
  <c r="B72" i="23" s="1"/>
  <c r="X136" i="23"/>
  <c r="U48" i="23"/>
  <c r="F74" i="23"/>
  <c r="G58" i="23"/>
  <c r="F52" i="23"/>
  <c r="F47" i="23"/>
  <c r="H137" i="23"/>
  <c r="E49" i="23"/>
  <c r="E50" i="23" s="1"/>
  <c r="E59" i="23" s="1"/>
  <c r="C75" i="23"/>
  <c r="F67" i="23"/>
  <c r="E76" i="23"/>
  <c r="D80" i="23"/>
  <c r="D66" i="23"/>
  <c r="D68" i="23" s="1"/>
  <c r="D55" i="23" l="1"/>
  <c r="E53" i="23"/>
  <c r="E80" i="23"/>
  <c r="Y136" i="23"/>
  <c r="V48" i="23"/>
  <c r="J140" i="23"/>
  <c r="J141" i="23"/>
  <c r="H73" i="23" s="1"/>
  <c r="H85" i="23" s="1"/>
  <c r="H99" i="23" s="1"/>
  <c r="G108" i="23"/>
  <c r="H109" i="23"/>
  <c r="D75" i="23"/>
  <c r="G67" i="23"/>
  <c r="I137" i="23"/>
  <c r="F49" i="23"/>
  <c r="F50" i="23" s="1"/>
  <c r="F59" i="23" s="1"/>
  <c r="G74" i="23"/>
  <c r="H58" i="23"/>
  <c r="G52" i="23"/>
  <c r="G47" i="23"/>
  <c r="I141" i="23"/>
  <c r="G73" i="23" s="1"/>
  <c r="G85" i="23" s="1"/>
  <c r="G99" i="23" s="1"/>
  <c r="E61" i="23"/>
  <c r="E60" i="23" s="1"/>
  <c r="E66" i="23" s="1"/>
  <c r="E68" i="23" s="1"/>
  <c r="B78" i="23"/>
  <c r="B83" i="23" s="1"/>
  <c r="F61" i="23"/>
  <c r="F60" i="23" s="1"/>
  <c r="C82" i="23"/>
  <c r="C56" i="23"/>
  <c r="C69" i="23" s="1"/>
  <c r="E75" i="23" l="1"/>
  <c r="F80" i="23"/>
  <c r="F66" i="23"/>
  <c r="F68" i="23" s="1"/>
  <c r="C77" i="23"/>
  <c r="C70" i="23"/>
  <c r="H74" i="23"/>
  <c r="I58" i="23"/>
  <c r="H52" i="23"/>
  <c r="H47" i="23"/>
  <c r="I109" i="23"/>
  <c r="H108" i="23"/>
  <c r="B86" i="23"/>
  <c r="B88" i="23"/>
  <c r="B84" i="23"/>
  <c r="B89" i="23" s="1"/>
  <c r="G76" i="23"/>
  <c r="H67" i="23"/>
  <c r="Z136" i="23"/>
  <c r="W48" i="23"/>
  <c r="E79" i="23"/>
  <c r="F79" i="23" s="1"/>
  <c r="E55" i="23"/>
  <c r="F53" i="23" s="1"/>
  <c r="J137" i="23"/>
  <c r="G49" i="23"/>
  <c r="G61" i="23" s="1"/>
  <c r="G60" i="23" s="1"/>
  <c r="K140" i="23"/>
  <c r="D56" i="23"/>
  <c r="D69" i="23" s="1"/>
  <c r="D82" i="23"/>
  <c r="AA136" i="23" l="1"/>
  <c r="X48" i="23"/>
  <c r="J109" i="23"/>
  <c r="I108" i="23"/>
  <c r="F75" i="23"/>
  <c r="D77" i="23"/>
  <c r="D70" i="23"/>
  <c r="K137" i="23"/>
  <c r="H49" i="23"/>
  <c r="H61" i="23" s="1"/>
  <c r="H60" i="23" s="1"/>
  <c r="G50" i="23"/>
  <c r="G59" i="23" s="1"/>
  <c r="C71" i="23"/>
  <c r="C72" i="23" s="1"/>
  <c r="L140" i="23"/>
  <c r="F55" i="23"/>
  <c r="G53" i="23" s="1"/>
  <c r="H76" i="23"/>
  <c r="I67" i="23"/>
  <c r="B87" i="23"/>
  <c r="B90" i="23" s="1"/>
  <c r="K141" i="23"/>
  <c r="I73" i="23" s="1"/>
  <c r="I85" i="23" s="1"/>
  <c r="I99" i="23" s="1"/>
  <c r="E82" i="23"/>
  <c r="E56" i="23"/>
  <c r="E69" i="23" s="1"/>
  <c r="H50" i="23"/>
  <c r="H59" i="23" s="1"/>
  <c r="I74" i="23"/>
  <c r="J58" i="23"/>
  <c r="I52" i="23"/>
  <c r="I47" i="23"/>
  <c r="E77" i="23" l="1"/>
  <c r="E70" i="23"/>
  <c r="M140" i="23"/>
  <c r="M141" i="23" s="1"/>
  <c r="K73" i="23" s="1"/>
  <c r="K85" i="23" s="1"/>
  <c r="K99" i="23" s="1"/>
  <c r="G80" i="23"/>
  <c r="G66" i="23"/>
  <c r="G68" i="23" s="1"/>
  <c r="G79" i="23"/>
  <c r="H79" i="23" s="1"/>
  <c r="K109" i="23"/>
  <c r="J108" i="23"/>
  <c r="J74" i="23"/>
  <c r="K58" i="23"/>
  <c r="J52" i="23"/>
  <c r="J47" i="23"/>
  <c r="F82" i="23"/>
  <c r="F56" i="23"/>
  <c r="F69" i="23" s="1"/>
  <c r="G55" i="23"/>
  <c r="H53" i="23" s="1"/>
  <c r="C78" i="23"/>
  <c r="C83" i="23" s="1"/>
  <c r="L137" i="23"/>
  <c r="I49" i="23"/>
  <c r="I61" i="23" s="1"/>
  <c r="I60" i="23" s="1"/>
  <c r="H80" i="23"/>
  <c r="H66" i="23"/>
  <c r="H68" i="23" s="1"/>
  <c r="J67" i="23"/>
  <c r="I76" i="23"/>
  <c r="L141" i="23"/>
  <c r="J73" i="23" s="1"/>
  <c r="J85" i="23" s="1"/>
  <c r="J99" i="23" s="1"/>
  <c r="D71" i="23"/>
  <c r="I50" i="23"/>
  <c r="I59" i="23" s="1"/>
  <c r="AB136" i="23"/>
  <c r="Y48" i="23"/>
  <c r="I79" i="23" l="1"/>
  <c r="H75" i="23"/>
  <c r="K108" i="23"/>
  <c r="L109" i="23"/>
  <c r="AC136" i="23"/>
  <c r="Z48" i="23"/>
  <c r="M137" i="23"/>
  <c r="J49" i="23"/>
  <c r="J50" i="23" s="1"/>
  <c r="J59" i="23" s="1"/>
  <c r="D78" i="23"/>
  <c r="D83" i="23" s="1"/>
  <c r="D86" i="23" s="1"/>
  <c r="F77" i="23"/>
  <c r="F70" i="23"/>
  <c r="K74" i="23"/>
  <c r="L58" i="23"/>
  <c r="K52" i="23"/>
  <c r="K47" i="23"/>
  <c r="G75" i="23"/>
  <c r="E71" i="23"/>
  <c r="E72" i="23" s="1"/>
  <c r="I80" i="23"/>
  <c r="I66" i="23"/>
  <c r="I68" i="23" s="1"/>
  <c r="C86" i="23"/>
  <c r="C88" i="23"/>
  <c r="D88" i="23"/>
  <c r="C84" i="23"/>
  <c r="C89" i="23" s="1"/>
  <c r="H55" i="23"/>
  <c r="D72" i="23"/>
  <c r="J76" i="23"/>
  <c r="K67" i="23"/>
  <c r="G82" i="23"/>
  <c r="G56" i="23"/>
  <c r="G69" i="23" s="1"/>
  <c r="G77" i="23" s="1"/>
  <c r="J61" i="23"/>
  <c r="J60" i="23" s="1"/>
  <c r="N140" i="23"/>
  <c r="N141" i="23" s="1"/>
  <c r="L73" i="23" s="1"/>
  <c r="L85" i="23" s="1"/>
  <c r="L99" i="23" s="1"/>
  <c r="D84" i="23" l="1"/>
  <c r="D89" i="23" s="1"/>
  <c r="E78" i="23"/>
  <c r="E83" i="23" s="1"/>
  <c r="E86" i="23" s="1"/>
  <c r="E87" i="23" s="1"/>
  <c r="AD136" i="23"/>
  <c r="AA48" i="23"/>
  <c r="O140" i="23"/>
  <c r="F71" i="23"/>
  <c r="L108" i="23"/>
  <c r="M109" i="23"/>
  <c r="H82" i="23"/>
  <c r="H56" i="23"/>
  <c r="H69" i="23" s="1"/>
  <c r="J80" i="23"/>
  <c r="J66" i="23"/>
  <c r="J68" i="23" s="1"/>
  <c r="J79" i="23"/>
  <c r="D87" i="23"/>
  <c r="C87" i="23"/>
  <c r="C90" i="23" s="1"/>
  <c r="N137" i="23"/>
  <c r="K49" i="23"/>
  <c r="K61" i="23" s="1"/>
  <c r="K60" i="23" s="1"/>
  <c r="K76" i="23"/>
  <c r="L67" i="23"/>
  <c r="I53" i="23"/>
  <c r="I75" i="23"/>
  <c r="G70" i="23"/>
  <c r="L74" i="23"/>
  <c r="M58" i="23"/>
  <c r="L52" i="23"/>
  <c r="L47" i="23"/>
  <c r="E84" i="23" l="1"/>
  <c r="E89" i="23" s="1"/>
  <c r="E88" i="23"/>
  <c r="K50" i="23"/>
  <c r="K59" i="23" s="1"/>
  <c r="K80" i="23" s="1"/>
  <c r="D90" i="23"/>
  <c r="N109" i="23"/>
  <c r="M108" i="23"/>
  <c r="F78" i="23"/>
  <c r="F83" i="23" s="1"/>
  <c r="N58" i="23"/>
  <c r="M52" i="23"/>
  <c r="M47" i="23"/>
  <c r="M74" i="23"/>
  <c r="J75" i="23"/>
  <c r="F72" i="23"/>
  <c r="AE136" i="23"/>
  <c r="AB48" i="23"/>
  <c r="I55" i="23"/>
  <c r="J53" i="23" s="1"/>
  <c r="E90" i="23"/>
  <c r="P140" i="23"/>
  <c r="G71" i="23"/>
  <c r="L76" i="23"/>
  <c r="M67" i="23"/>
  <c r="O137" i="23"/>
  <c r="L49" i="23"/>
  <c r="L50" i="23" s="1"/>
  <c r="L59" i="23" s="1"/>
  <c r="H77" i="23"/>
  <c r="H70" i="23"/>
  <c r="O141" i="23"/>
  <c r="M73" i="23" s="1"/>
  <c r="M85" i="23" s="1"/>
  <c r="M99" i="23" s="1"/>
  <c r="K79" i="23" l="1"/>
  <c r="K66" i="23"/>
  <c r="K68" i="23" s="1"/>
  <c r="K75" i="23" s="1"/>
  <c r="L80" i="23"/>
  <c r="H71" i="23"/>
  <c r="H72" i="23" s="1"/>
  <c r="P137" i="23"/>
  <c r="M49" i="23"/>
  <c r="M50" i="23" s="1"/>
  <c r="M59" i="23" s="1"/>
  <c r="Q140" i="23"/>
  <c r="J55" i="23"/>
  <c r="N67" i="23"/>
  <c r="M76" i="23"/>
  <c r="L61" i="23"/>
  <c r="L60" i="23" s="1"/>
  <c r="L66" i="23" s="1"/>
  <c r="L68" i="23" s="1"/>
  <c r="I82" i="23"/>
  <c r="I56" i="23"/>
  <c r="I69" i="23" s="1"/>
  <c r="AF136" i="23"/>
  <c r="AC48" i="23"/>
  <c r="N74" i="23"/>
  <c r="O58" i="23"/>
  <c r="N52" i="23"/>
  <c r="N47" i="23"/>
  <c r="G78" i="23"/>
  <c r="G83" i="23" s="1"/>
  <c r="G86" i="23" s="1"/>
  <c r="G72" i="23"/>
  <c r="P141" i="23"/>
  <c r="N73" i="23" s="1"/>
  <c r="N85" i="23" s="1"/>
  <c r="N99" i="23" s="1"/>
  <c r="F86" i="23"/>
  <c r="F88" i="23"/>
  <c r="F84" i="23"/>
  <c r="F89" i="23" s="1"/>
  <c r="O109" i="23"/>
  <c r="N108" i="23"/>
  <c r="M61" i="23" l="1"/>
  <c r="M60" i="23" s="1"/>
  <c r="M66" i="23" s="1"/>
  <c r="M68" i="23" s="1"/>
  <c r="G88" i="23"/>
  <c r="J82" i="23"/>
  <c r="J56" i="23"/>
  <c r="J69" i="23" s="1"/>
  <c r="G84" i="23"/>
  <c r="G89" i="23" s="1"/>
  <c r="F87" i="23"/>
  <c r="F90" i="23" s="1"/>
  <c r="G87" i="23"/>
  <c r="H78" i="23"/>
  <c r="H83" i="23" s="1"/>
  <c r="K53" i="23"/>
  <c r="L79" i="23"/>
  <c r="M79" i="23" s="1"/>
  <c r="M80" i="23"/>
  <c r="P58" i="23"/>
  <c r="O52" i="23"/>
  <c r="O47" i="23"/>
  <c r="O74" i="23"/>
  <c r="AG136" i="23"/>
  <c r="AD48" i="23"/>
  <c r="R140" i="23"/>
  <c r="Q137" i="23"/>
  <c r="N49" i="23"/>
  <c r="N61" i="23" s="1"/>
  <c r="N60" i="23" s="1"/>
  <c r="L75" i="23"/>
  <c r="P109" i="23"/>
  <c r="O108" i="23"/>
  <c r="I77" i="23"/>
  <c r="I70" i="23"/>
  <c r="N76" i="23"/>
  <c r="O67" i="23"/>
  <c r="Q141" i="23"/>
  <c r="O73" i="23" s="1"/>
  <c r="O85" i="23" s="1"/>
  <c r="O99" i="23" s="1"/>
  <c r="G90" i="23" l="1"/>
  <c r="N50" i="23"/>
  <c r="N59" i="23" s="1"/>
  <c r="N66" i="23" s="1"/>
  <c r="N68" i="23" s="1"/>
  <c r="S140" i="23"/>
  <c r="K55" i="23"/>
  <c r="L53" i="23"/>
  <c r="O76" i="23"/>
  <c r="P67" i="23"/>
  <c r="M75" i="23"/>
  <c r="H86" i="23"/>
  <c r="H88" i="23"/>
  <c r="H84" i="23"/>
  <c r="H89" i="23" s="1"/>
  <c r="J77" i="23"/>
  <c r="J70" i="23"/>
  <c r="Q109" i="23"/>
  <c r="P108" i="23"/>
  <c r="O49" i="23"/>
  <c r="O50" i="23" s="1"/>
  <c r="O59" i="23" s="1"/>
  <c r="R137" i="23"/>
  <c r="AH136" i="23"/>
  <c r="AE48" i="23"/>
  <c r="P74" i="23"/>
  <c r="Q58" i="23"/>
  <c r="P52" i="23"/>
  <c r="P47" i="23"/>
  <c r="N79" i="23"/>
  <c r="I71" i="23"/>
  <c r="I78" i="23" s="1"/>
  <c r="I83" i="23" s="1"/>
  <c r="R141" i="23"/>
  <c r="P73" i="23" s="1"/>
  <c r="P85" i="23" s="1"/>
  <c r="P99" i="23" s="1"/>
  <c r="N80" i="23" l="1"/>
  <c r="O80" i="23"/>
  <c r="I86" i="23"/>
  <c r="I84" i="23"/>
  <c r="I89" i="23" s="1"/>
  <c r="I88" i="23"/>
  <c r="H87" i="23"/>
  <c r="H90" i="23" s="1"/>
  <c r="I87" i="23"/>
  <c r="P76" i="23"/>
  <c r="Q67" i="23"/>
  <c r="O61" i="23"/>
  <c r="O60" i="23" s="1"/>
  <c r="O66" i="23" s="1"/>
  <c r="O68" i="23" s="1"/>
  <c r="I72" i="23"/>
  <c r="T140" i="23"/>
  <c r="AI136" i="23"/>
  <c r="AF48" i="23"/>
  <c r="R109" i="23"/>
  <c r="Q108" i="23"/>
  <c r="L55" i="23"/>
  <c r="M53" i="23"/>
  <c r="S141" i="23"/>
  <c r="Q73" i="23" s="1"/>
  <c r="Q85" i="23" s="1"/>
  <c r="Q99" i="23" s="1"/>
  <c r="N75" i="23"/>
  <c r="Q74" i="23"/>
  <c r="R58" i="23"/>
  <c r="Q52" i="23"/>
  <c r="Q47" i="23"/>
  <c r="S137" i="23"/>
  <c r="P49" i="23"/>
  <c r="P50" i="23" s="1"/>
  <c r="P59" i="23" s="1"/>
  <c r="J71" i="23"/>
  <c r="J78" i="23" s="1"/>
  <c r="J83" i="23" s="1"/>
  <c r="K82" i="23"/>
  <c r="K56" i="23"/>
  <c r="K69" i="23" s="1"/>
  <c r="I90" i="23" l="1"/>
  <c r="P61" i="23"/>
  <c r="P60" i="23" s="1"/>
  <c r="P66" i="23" s="1"/>
  <c r="P68" i="23" s="1"/>
  <c r="J72" i="23"/>
  <c r="P80" i="23"/>
  <c r="O75" i="23"/>
  <c r="L56" i="23"/>
  <c r="L69" i="23" s="1"/>
  <c r="L82" i="23"/>
  <c r="R67" i="23"/>
  <c r="Q76" i="23"/>
  <c r="O79" i="23"/>
  <c r="P79" i="23" s="1"/>
  <c r="T137" i="23"/>
  <c r="Q49" i="23"/>
  <c r="Q61" i="23" s="1"/>
  <c r="Q60" i="23" s="1"/>
  <c r="M55" i="23"/>
  <c r="R108" i="23"/>
  <c r="S109" i="23"/>
  <c r="U140" i="23"/>
  <c r="U141" i="23" s="1"/>
  <c r="S73" i="23" s="1"/>
  <c r="S85" i="23" s="1"/>
  <c r="S99" i="23" s="1"/>
  <c r="AJ136" i="23"/>
  <c r="AG48" i="23"/>
  <c r="J86" i="23"/>
  <c r="J87" i="23" s="1"/>
  <c r="J90" i="23" s="1"/>
  <c r="J88" i="23"/>
  <c r="J84" i="23"/>
  <c r="J89" i="23" s="1"/>
  <c r="K77" i="23"/>
  <c r="K70" i="23"/>
  <c r="R74" i="23"/>
  <c r="S58" i="23"/>
  <c r="R52" i="23"/>
  <c r="R47" i="23"/>
  <c r="T141" i="23"/>
  <c r="R73" i="23" s="1"/>
  <c r="R85" i="23" s="1"/>
  <c r="R99" i="23" s="1"/>
  <c r="Q50" i="23" l="1"/>
  <c r="Q59" i="23" s="1"/>
  <c r="Q66" i="23" s="1"/>
  <c r="Q68" i="23" s="1"/>
  <c r="Q80" i="23"/>
  <c r="Q79" i="23"/>
  <c r="M82" i="23"/>
  <c r="M56" i="23"/>
  <c r="M69" i="23" s="1"/>
  <c r="L77" i="23"/>
  <c r="L70" i="23"/>
  <c r="S74" i="23"/>
  <c r="T58" i="23"/>
  <c r="S52" i="23"/>
  <c r="S47" i="23"/>
  <c r="AK136" i="23"/>
  <c r="AH48" i="23"/>
  <c r="S108" i="23"/>
  <c r="T109" i="23"/>
  <c r="P75" i="23"/>
  <c r="U137" i="23"/>
  <c r="R49" i="23"/>
  <c r="R50" i="23" s="1"/>
  <c r="R59" i="23" s="1"/>
  <c r="R76" i="23"/>
  <c r="S67" i="23"/>
  <c r="K71" i="23"/>
  <c r="K78" i="23" s="1"/>
  <c r="K83" i="23" s="1"/>
  <c r="V140" i="23"/>
  <c r="V141" i="23"/>
  <c r="T73" i="23" s="1"/>
  <c r="T85" i="23" s="1"/>
  <c r="T99" i="23" s="1"/>
  <c r="N53" i="23"/>
  <c r="R61" i="23" l="1"/>
  <c r="R60" i="23" s="1"/>
  <c r="K72" i="23"/>
  <c r="L71" i="23"/>
  <c r="L78" i="23" s="1"/>
  <c r="L83" i="23" s="1"/>
  <c r="W140" i="23"/>
  <c r="W141" i="23" s="1"/>
  <c r="U73" i="23" s="1"/>
  <c r="U85" i="23" s="1"/>
  <c r="U99" i="23" s="1"/>
  <c r="T74" i="23"/>
  <c r="U58" i="23"/>
  <c r="T52" i="23"/>
  <c r="T47" i="23"/>
  <c r="M77" i="23"/>
  <c r="M70" i="23"/>
  <c r="Q75" i="23"/>
  <c r="V137" i="23"/>
  <c r="S49" i="23"/>
  <c r="S61" i="23" s="1"/>
  <c r="S60" i="23" s="1"/>
  <c r="U109" i="23"/>
  <c r="T108" i="23"/>
  <c r="K86" i="23"/>
  <c r="K87" i="23" s="1"/>
  <c r="K90" i="23" s="1"/>
  <c r="K88" i="23"/>
  <c r="K84" i="23"/>
  <c r="K89" i="23" s="1"/>
  <c r="S76" i="23"/>
  <c r="T67" i="23"/>
  <c r="R80" i="23"/>
  <c r="R66" i="23"/>
  <c r="R68" i="23" s="1"/>
  <c r="N55" i="23"/>
  <c r="AL136" i="23"/>
  <c r="AI48" i="23"/>
  <c r="R79" i="23" l="1"/>
  <c r="M71" i="23"/>
  <c r="M78" i="23" s="1"/>
  <c r="U74" i="23"/>
  <c r="V58" i="23"/>
  <c r="U52" i="23"/>
  <c r="U47" i="23"/>
  <c r="AM136" i="23"/>
  <c r="AJ48" i="23"/>
  <c r="S50" i="23"/>
  <c r="S59" i="23" s="1"/>
  <c r="T76" i="23"/>
  <c r="U67" i="23"/>
  <c r="W137" i="23"/>
  <c r="T49" i="23"/>
  <c r="T61" i="23" s="1"/>
  <c r="T60" i="23" s="1"/>
  <c r="M83" i="23"/>
  <c r="L72" i="23"/>
  <c r="L86" i="23"/>
  <c r="L87" i="23" s="1"/>
  <c r="L88" i="23"/>
  <c r="B105" i="23" s="1"/>
  <c r="L84" i="23"/>
  <c r="L89" i="23" s="1"/>
  <c r="G28" i="23" s="1"/>
  <c r="C105" i="23" s="1"/>
  <c r="N82" i="23"/>
  <c r="N56" i="23"/>
  <c r="N69" i="23" s="1"/>
  <c r="T50" i="23"/>
  <c r="T59" i="23" s="1"/>
  <c r="O53" i="23"/>
  <c r="R75" i="23"/>
  <c r="V109" i="23"/>
  <c r="U108" i="23"/>
  <c r="X140" i="23"/>
  <c r="Y140" i="23" l="1"/>
  <c r="T80" i="23"/>
  <c r="T66" i="23"/>
  <c r="T68" i="23" s="1"/>
  <c r="N77" i="23"/>
  <c r="N70" i="23"/>
  <c r="L90" i="23"/>
  <c r="G29" i="23" s="1"/>
  <c r="D105" i="23" s="1"/>
  <c r="G30" i="23"/>
  <c r="A105" i="23" s="1"/>
  <c r="X137" i="23"/>
  <c r="U49" i="23"/>
  <c r="V74" i="23"/>
  <c r="W58" i="23"/>
  <c r="V52" i="23"/>
  <c r="V47" i="23"/>
  <c r="U50" i="23"/>
  <c r="U59" i="23" s="1"/>
  <c r="O55" i="23"/>
  <c r="V67" i="23"/>
  <c r="U76" i="23"/>
  <c r="AN136" i="23"/>
  <c r="AK48" i="23"/>
  <c r="X141" i="23"/>
  <c r="V73" i="23" s="1"/>
  <c r="V85" i="23" s="1"/>
  <c r="V99" i="23" s="1"/>
  <c r="V108" i="23"/>
  <c r="W109" i="23"/>
  <c r="M86" i="23"/>
  <c r="M87" i="23" s="1"/>
  <c r="M90" i="23" s="1"/>
  <c r="M84" i="23"/>
  <c r="M89" i="23" s="1"/>
  <c r="M88" i="23"/>
  <c r="U61" i="23"/>
  <c r="U60" i="23" s="1"/>
  <c r="S80" i="23"/>
  <c r="S66" i="23"/>
  <c r="S68" i="23" s="1"/>
  <c r="S79" i="23"/>
  <c r="T79" i="23" s="1"/>
  <c r="M72" i="23"/>
  <c r="W108" i="23" l="1"/>
  <c r="X109" i="23"/>
  <c r="AO136" i="23"/>
  <c r="AL48" i="23"/>
  <c r="O82" i="23"/>
  <c r="O56" i="23"/>
  <c r="O69" i="23" s="1"/>
  <c r="W74" i="23"/>
  <c r="X58" i="23"/>
  <c r="W52" i="23"/>
  <c r="W47" i="23"/>
  <c r="Z140" i="23"/>
  <c r="Z141" i="23"/>
  <c r="X73" i="23" s="1"/>
  <c r="X85" i="23" s="1"/>
  <c r="X99" i="23" s="1"/>
  <c r="S75" i="23"/>
  <c r="V76" i="23"/>
  <c r="W67" i="23"/>
  <c r="N71" i="23"/>
  <c r="N78" i="23" s="1"/>
  <c r="T75" i="23"/>
  <c r="P53" i="23"/>
  <c r="Y137" i="23"/>
  <c r="V49" i="23"/>
  <c r="V61" i="23" s="1"/>
  <c r="V60" i="23" s="1"/>
  <c r="N83" i="23"/>
  <c r="U66" i="23"/>
  <c r="U68" i="23" s="1"/>
  <c r="U80" i="23"/>
  <c r="U79" i="23"/>
  <c r="Y141" i="23"/>
  <c r="W73" i="23" s="1"/>
  <c r="W85" i="23" s="1"/>
  <c r="W99" i="23" s="1"/>
  <c r="N72" i="23" l="1"/>
  <c r="V50" i="23"/>
  <c r="V59" i="23" s="1"/>
  <c r="V80" i="23" s="1"/>
  <c r="P55" i="23"/>
  <c r="Q53" i="23" s="1"/>
  <c r="W76" i="23"/>
  <c r="X67" i="23"/>
  <c r="X74" i="23"/>
  <c r="Y58" i="23"/>
  <c r="X52" i="23"/>
  <c r="X47" i="23"/>
  <c r="U75" i="23"/>
  <c r="Z137" i="23"/>
  <c r="W49" i="23"/>
  <c r="W50" i="23" s="1"/>
  <c r="W59" i="23" s="1"/>
  <c r="AA140" i="23"/>
  <c r="AP136" i="23"/>
  <c r="AM48" i="23"/>
  <c r="V66" i="23"/>
  <c r="V68" i="23" s="1"/>
  <c r="V79" i="23"/>
  <c r="O77" i="23"/>
  <c r="O70" i="23"/>
  <c r="Y109" i="23"/>
  <c r="X108" i="23"/>
  <c r="N86" i="23"/>
  <c r="N87" i="23" s="1"/>
  <c r="N90" i="23" s="1"/>
  <c r="N88" i="23"/>
  <c r="N84" i="23"/>
  <c r="N89" i="23" s="1"/>
  <c r="W61" i="23" l="1"/>
  <c r="W60" i="23" s="1"/>
  <c r="W66" i="23" s="1"/>
  <c r="W68" i="23" s="1"/>
  <c r="AQ136" i="23"/>
  <c r="AN48" i="23"/>
  <c r="AA137" i="23"/>
  <c r="X49" i="23"/>
  <c r="X50" i="23" s="1"/>
  <c r="X59" i="23" s="1"/>
  <c r="Z109" i="23"/>
  <c r="Y108" i="23"/>
  <c r="V75" i="23"/>
  <c r="AB140" i="23"/>
  <c r="AB141" i="23"/>
  <c r="Z73" i="23" s="1"/>
  <c r="Z85" i="23" s="1"/>
  <c r="Z99" i="23" s="1"/>
  <c r="Y74" i="23"/>
  <c r="Z58" i="23"/>
  <c r="Y52" i="23"/>
  <c r="Y47" i="23"/>
  <c r="W80" i="23"/>
  <c r="O71" i="23"/>
  <c r="O78" i="23" s="1"/>
  <c r="O83" i="23" s="1"/>
  <c r="AA141" i="23"/>
  <c r="Y73" i="23" s="1"/>
  <c r="Y85" i="23" s="1"/>
  <c r="Y99" i="23" s="1"/>
  <c r="Q55" i="23"/>
  <c r="R53" i="23" s="1"/>
  <c r="X61" i="23"/>
  <c r="X60" i="23" s="1"/>
  <c r="X76" i="23"/>
  <c r="Y67" i="23"/>
  <c r="P82" i="23"/>
  <c r="P56" i="23"/>
  <c r="P69" i="23" s="1"/>
  <c r="W79" i="23" l="1"/>
  <c r="O72" i="23"/>
  <c r="X80" i="23"/>
  <c r="X66" i="23"/>
  <c r="X68" i="23" s="1"/>
  <c r="X79" i="23"/>
  <c r="O86" i="23"/>
  <c r="O87" i="23" s="1"/>
  <c r="O90" i="23" s="1"/>
  <c r="O88" i="23"/>
  <c r="O84" i="23"/>
  <c r="O89" i="23" s="1"/>
  <c r="Z67" i="23"/>
  <c r="Y76" i="23"/>
  <c r="R55" i="23"/>
  <c r="AB137" i="23"/>
  <c r="Y49" i="23"/>
  <c r="Y61" i="23" s="1"/>
  <c r="Y60" i="23" s="1"/>
  <c r="Q82" i="23"/>
  <c r="Q56" i="23"/>
  <c r="Q69" i="23" s="1"/>
  <c r="P77" i="23"/>
  <c r="P70" i="23"/>
  <c r="AC140" i="23"/>
  <c r="AC141" i="23" s="1"/>
  <c r="AA73" i="23" s="1"/>
  <c r="AA85" i="23" s="1"/>
  <c r="AA99" i="23" s="1"/>
  <c r="AA109" i="23"/>
  <c r="Z108" i="23"/>
  <c r="AR136" i="23"/>
  <c r="AO48" i="23"/>
  <c r="W75" i="23"/>
  <c r="Z74" i="23"/>
  <c r="AA58" i="23"/>
  <c r="Z52" i="23"/>
  <c r="Z47" i="23"/>
  <c r="Y50" i="23" l="1"/>
  <c r="Y59" i="23" s="1"/>
  <c r="AS136" i="23"/>
  <c r="AT136" i="23" s="1"/>
  <c r="AU136" i="23" s="1"/>
  <c r="AV136" i="23" s="1"/>
  <c r="AW136" i="23" s="1"/>
  <c r="AX136" i="23" s="1"/>
  <c r="AY136" i="23" s="1"/>
  <c r="AP48" i="23"/>
  <c r="AC137" i="23"/>
  <c r="Z49" i="23"/>
  <c r="Z61" i="23" s="1"/>
  <c r="Z60" i="23" s="1"/>
  <c r="P71" i="23"/>
  <c r="P78" i="23" s="1"/>
  <c r="P83" i="23" s="1"/>
  <c r="Q77" i="23"/>
  <c r="Q70" i="23"/>
  <c r="Z76" i="23"/>
  <c r="AA67" i="23"/>
  <c r="AB109" i="23"/>
  <c r="AA108" i="23"/>
  <c r="R82" i="23"/>
  <c r="R56" i="23"/>
  <c r="R69" i="23" s="1"/>
  <c r="X75" i="23"/>
  <c r="AA74" i="23"/>
  <c r="AB58" i="23"/>
  <c r="AA52" i="23"/>
  <c r="AA47" i="23"/>
  <c r="AD140" i="23"/>
  <c r="AD141" i="23" s="1"/>
  <c r="AB73" i="23" s="1"/>
  <c r="AB85" i="23" s="1"/>
  <c r="AB99" i="23" s="1"/>
  <c r="Y80" i="23"/>
  <c r="Y66" i="23"/>
  <c r="Y68" i="23" s="1"/>
  <c r="Y79" i="23"/>
  <c r="S53" i="23"/>
  <c r="Y75" i="23" l="1"/>
  <c r="P86" i="23"/>
  <c r="P87" i="23" s="1"/>
  <c r="P90" i="23" s="1"/>
  <c r="P84" i="23"/>
  <c r="P89" i="23" s="1"/>
  <c r="P88" i="23"/>
  <c r="AA76" i="23"/>
  <c r="AB67" i="23"/>
  <c r="AQ67" i="23"/>
  <c r="P72" i="23"/>
  <c r="AD137" i="23"/>
  <c r="AA49" i="23"/>
  <c r="AA50" i="23" s="1"/>
  <c r="AA59" i="23" s="1"/>
  <c r="S55" i="23"/>
  <c r="T53" i="23" s="1"/>
  <c r="AB74" i="23"/>
  <c r="AC58" i="23"/>
  <c r="AB52" i="23"/>
  <c r="AB47" i="23"/>
  <c r="R77" i="23"/>
  <c r="R70" i="23"/>
  <c r="AC109" i="23"/>
  <c r="AB108" i="23"/>
  <c r="Q71" i="23"/>
  <c r="Q78" i="23" s="1"/>
  <c r="Z50" i="23"/>
  <c r="Z59" i="23" s="1"/>
  <c r="AE141" i="23"/>
  <c r="AC73" i="23" s="1"/>
  <c r="AC85" i="23" s="1"/>
  <c r="AC99" i="23" s="1"/>
  <c r="AE140" i="23"/>
  <c r="Q83" i="23"/>
  <c r="AA61" i="23" l="1"/>
  <c r="AA60" i="23" s="1"/>
  <c r="AA66" i="23" s="1"/>
  <c r="AA68" i="23" s="1"/>
  <c r="T55" i="23"/>
  <c r="U53" i="23"/>
  <c r="Z80" i="23"/>
  <c r="Z66" i="23"/>
  <c r="Z68" i="23" s="1"/>
  <c r="Z79" i="23"/>
  <c r="AA79" i="23" s="1"/>
  <c r="AD109" i="23"/>
  <c r="AC108" i="23"/>
  <c r="S82" i="23"/>
  <c r="S56" i="23"/>
  <c r="S69" i="23" s="1"/>
  <c r="AA80" i="23"/>
  <c r="Q86" i="23"/>
  <c r="Q87" i="23" s="1"/>
  <c r="Q90" i="23" s="1"/>
  <c r="Q84" i="23"/>
  <c r="Q89" i="23" s="1"/>
  <c r="Q88" i="23"/>
  <c r="R71" i="23"/>
  <c r="R78" i="23" s="1"/>
  <c r="R83" i="23" s="1"/>
  <c r="AD58" i="23"/>
  <c r="AC52" i="23"/>
  <c r="AC47" i="23"/>
  <c r="AC74" i="23"/>
  <c r="AF140" i="23"/>
  <c r="Q72" i="23"/>
  <c r="AE137" i="23"/>
  <c r="AB49" i="23"/>
  <c r="AB61" i="23" s="1"/>
  <c r="AB60" i="23" s="1"/>
  <c r="AB76" i="23"/>
  <c r="AC67" i="23"/>
  <c r="AB50" i="23" l="1"/>
  <c r="AB59" i="23" s="1"/>
  <c r="AF137" i="23"/>
  <c r="AC49" i="23"/>
  <c r="AC61" i="23" s="1"/>
  <c r="AC60" i="23" s="1"/>
  <c r="AG140" i="23"/>
  <c r="AD74" i="23"/>
  <c r="AE58" i="23"/>
  <c r="AD52" i="23"/>
  <c r="AD47" i="23"/>
  <c r="AD108" i="23"/>
  <c r="AE109" i="23"/>
  <c r="AD67" i="23"/>
  <c r="AC76" i="23"/>
  <c r="R86" i="23"/>
  <c r="R87" i="23" s="1"/>
  <c r="R90" i="23" s="1"/>
  <c r="R84" i="23"/>
  <c r="R89" i="23" s="1"/>
  <c r="R88" i="23"/>
  <c r="S77" i="23"/>
  <c r="S70" i="23"/>
  <c r="AB80" i="23"/>
  <c r="AB66" i="23"/>
  <c r="AB68" i="23" s="1"/>
  <c r="AB79" i="23"/>
  <c r="R72" i="23"/>
  <c r="Z75" i="23"/>
  <c r="U55" i="23"/>
  <c r="V53" i="23" s="1"/>
  <c r="AF141" i="23"/>
  <c r="AD73" i="23" s="1"/>
  <c r="AD85" i="23" s="1"/>
  <c r="AD99" i="23" s="1"/>
  <c r="AA75" i="23"/>
  <c r="AC50" i="23"/>
  <c r="AC59" i="23" s="1"/>
  <c r="T56" i="23"/>
  <c r="T69" i="23" s="1"/>
  <c r="T82" i="23"/>
  <c r="AH140" i="23" l="1"/>
  <c r="T77" i="23"/>
  <c r="T70" i="23"/>
  <c r="AB75" i="23"/>
  <c r="AD76" i="23"/>
  <c r="AE67" i="23"/>
  <c r="AG141" i="23"/>
  <c r="AE73" i="23" s="1"/>
  <c r="AE85" i="23" s="1"/>
  <c r="AE99" i="23" s="1"/>
  <c r="AC66" i="23"/>
  <c r="AC68" i="23" s="1"/>
  <c r="AC80" i="23"/>
  <c r="AC79" i="23"/>
  <c r="V55" i="23"/>
  <c r="AF109" i="23"/>
  <c r="AE108" i="23"/>
  <c r="AF58" i="23"/>
  <c r="AE52" i="23"/>
  <c r="AE47" i="23"/>
  <c r="AE74" i="23"/>
  <c r="U82" i="23"/>
  <c r="U56" i="23"/>
  <c r="U69" i="23" s="1"/>
  <c r="S71" i="23"/>
  <c r="S78" i="23" s="1"/>
  <c r="S83" i="23" s="1"/>
  <c r="AG137" i="23"/>
  <c r="AD49" i="23"/>
  <c r="AD50" i="23" s="1"/>
  <c r="AD59" i="23" s="1"/>
  <c r="S72" i="23" l="1"/>
  <c r="S86" i="23"/>
  <c r="S87" i="23" s="1"/>
  <c r="S90" i="23" s="1"/>
  <c r="S88" i="23"/>
  <c r="S84" i="23"/>
  <c r="S89" i="23" s="1"/>
  <c r="AD80" i="23"/>
  <c r="AE76" i="23"/>
  <c r="AF67" i="23"/>
  <c r="AI140" i="23"/>
  <c r="AG109" i="23"/>
  <c r="AF108" i="23"/>
  <c r="T71" i="23"/>
  <c r="T78" i="23" s="1"/>
  <c r="T83" i="23" s="1"/>
  <c r="AD61" i="23"/>
  <c r="AD60" i="23" s="1"/>
  <c r="AD66" i="23" s="1"/>
  <c r="AD68" i="23" s="1"/>
  <c r="AH137" i="23"/>
  <c r="AE49" i="23"/>
  <c r="AE50" i="23" s="1"/>
  <c r="AE59" i="23" s="1"/>
  <c r="U77" i="23"/>
  <c r="U70" i="23"/>
  <c r="V82" i="23"/>
  <c r="V56" i="23"/>
  <c r="V69" i="23" s="1"/>
  <c r="AC75" i="23"/>
  <c r="AF74" i="23"/>
  <c r="AG58" i="23"/>
  <c r="AF52" i="23"/>
  <c r="AF47" i="23"/>
  <c r="W53" i="23"/>
  <c r="AH141" i="23"/>
  <c r="AF73" i="23" s="1"/>
  <c r="AF85" i="23" s="1"/>
  <c r="AF99" i="23" s="1"/>
  <c r="T72" i="23" l="1"/>
  <c r="AE61" i="23"/>
  <c r="AE60" i="23" s="1"/>
  <c r="AE66" i="23" s="1"/>
  <c r="AE68" i="23" s="1"/>
  <c r="AD79" i="23"/>
  <c r="AE80" i="23"/>
  <c r="AD75" i="23"/>
  <c r="W55" i="23"/>
  <c r="X53" i="23" s="1"/>
  <c r="T86" i="23"/>
  <c r="T87" i="23" s="1"/>
  <c r="T90" i="23" s="1"/>
  <c r="T88" i="23"/>
  <c r="T84" i="23"/>
  <c r="T89" i="23" s="1"/>
  <c r="V77" i="23"/>
  <c r="V70" i="23"/>
  <c r="AJ140" i="23"/>
  <c r="AI137" i="23"/>
  <c r="AF49" i="23"/>
  <c r="AF61" i="23" s="1"/>
  <c r="AF60" i="23" s="1"/>
  <c r="AI141" i="23"/>
  <c r="AG73" i="23" s="1"/>
  <c r="AG85" i="23" s="1"/>
  <c r="AG99" i="23" s="1"/>
  <c r="AG74" i="23"/>
  <c r="AH58" i="23"/>
  <c r="AG52" i="23"/>
  <c r="AG47" i="23"/>
  <c r="U71" i="23"/>
  <c r="U78" i="23" s="1"/>
  <c r="U83" i="23" s="1"/>
  <c r="AH109" i="23"/>
  <c r="AG108" i="23"/>
  <c r="AF76" i="23"/>
  <c r="AG67" i="23"/>
  <c r="AR67" i="23"/>
  <c r="AF50" i="23" l="1"/>
  <c r="AF59" i="23" s="1"/>
  <c r="AF66" i="23" s="1"/>
  <c r="AF68" i="23" s="1"/>
  <c r="AE79" i="23"/>
  <c r="AF79" i="23" s="1"/>
  <c r="AH67" i="23"/>
  <c r="AG76" i="23"/>
  <c r="AH74" i="23"/>
  <c r="AI58" i="23"/>
  <c r="AH52" i="23"/>
  <c r="AH47" i="23"/>
  <c r="V71" i="23"/>
  <c r="V78" i="23" s="1"/>
  <c r="V83" i="23" s="1"/>
  <c r="X55" i="23"/>
  <c r="Y53" i="23" s="1"/>
  <c r="U72" i="23"/>
  <c r="AJ137" i="23"/>
  <c r="AG49" i="23"/>
  <c r="AG50" i="23" s="1"/>
  <c r="AG59" i="23" s="1"/>
  <c r="W82" i="23"/>
  <c r="W56" i="23"/>
  <c r="W69" i="23" s="1"/>
  <c r="AE75" i="23"/>
  <c r="AI109" i="23"/>
  <c r="AH108" i="23"/>
  <c r="AF80" i="23"/>
  <c r="AK140" i="23"/>
  <c r="AK141" i="23" s="1"/>
  <c r="AI73" i="23" s="1"/>
  <c r="AI85" i="23" s="1"/>
  <c r="AI99" i="23" s="1"/>
  <c r="AJ141" i="23"/>
  <c r="AH73" i="23" s="1"/>
  <c r="AH85" i="23" s="1"/>
  <c r="AH99" i="23" s="1"/>
  <c r="U86" i="23"/>
  <c r="U87" i="23" s="1"/>
  <c r="U90" i="23" s="1"/>
  <c r="U84" i="23"/>
  <c r="U89" i="23" s="1"/>
  <c r="U88" i="23"/>
  <c r="AG61" i="23" l="1"/>
  <c r="AG60" i="23" s="1"/>
  <c r="AG66" i="23" s="1"/>
  <c r="AG68" i="23" s="1"/>
  <c r="V72" i="23"/>
  <c r="AJ109" i="23"/>
  <c r="AI108" i="23"/>
  <c r="AG80" i="23"/>
  <c r="Y55" i="23"/>
  <c r="Z53" i="23" s="1"/>
  <c r="AL140" i="23"/>
  <c r="X82" i="23"/>
  <c r="X56" i="23"/>
  <c r="X69" i="23" s="1"/>
  <c r="AH76" i="23"/>
  <c r="AI67" i="23"/>
  <c r="AF75" i="23"/>
  <c r="V86" i="23"/>
  <c r="V87" i="23" s="1"/>
  <c r="V90" i="23" s="1"/>
  <c r="V88" i="23"/>
  <c r="V84" i="23"/>
  <c r="V89" i="23" s="1"/>
  <c r="W77" i="23"/>
  <c r="W70" i="23"/>
  <c r="AK137" i="23"/>
  <c r="AH49" i="23"/>
  <c r="AH50" i="23" s="1"/>
  <c r="AH59" i="23" s="1"/>
  <c r="AI74" i="23"/>
  <c r="AJ58" i="23"/>
  <c r="AI52" i="23"/>
  <c r="AI47" i="23"/>
  <c r="AG79" i="23" l="1"/>
  <c r="AH61" i="23"/>
  <c r="AH60" i="23" s="1"/>
  <c r="AH66" i="23" s="1"/>
  <c r="AH68" i="23" s="1"/>
  <c r="AH80" i="23"/>
  <c r="AM140" i="23"/>
  <c r="AG75" i="23"/>
  <c r="AJ74" i="23"/>
  <c r="AK58" i="23"/>
  <c r="AJ52" i="23"/>
  <c r="AJ47" i="23"/>
  <c r="W71" i="23"/>
  <c r="W78" i="23" s="1"/>
  <c r="W83" i="23" s="1"/>
  <c r="Z55" i="23"/>
  <c r="AI76" i="23"/>
  <c r="AJ67" i="23"/>
  <c r="Y82" i="23"/>
  <c r="Y56" i="23"/>
  <c r="Y69" i="23" s="1"/>
  <c r="AL137" i="23"/>
  <c r="AI49" i="23"/>
  <c r="AI50" i="23" s="1"/>
  <c r="AI59" i="23" s="1"/>
  <c r="X77" i="23"/>
  <c r="X70" i="23"/>
  <c r="AL141" i="23"/>
  <c r="AJ73" i="23" s="1"/>
  <c r="AJ85" i="23" s="1"/>
  <c r="AJ99" i="23" s="1"/>
  <c r="AJ108" i="23"/>
  <c r="AK109" i="23"/>
  <c r="AI61" i="23" l="1"/>
  <c r="AI60" i="23" s="1"/>
  <c r="AI66" i="23" s="1"/>
  <c r="AI68" i="23" s="1"/>
  <c r="AH79" i="23"/>
  <c r="W72" i="23"/>
  <c r="AI80" i="23"/>
  <c r="Y77" i="23"/>
  <c r="Y70" i="23"/>
  <c r="Z82" i="23"/>
  <c r="Z56" i="23"/>
  <c r="Z69" i="23" s="1"/>
  <c r="AL109" i="23"/>
  <c r="AK108" i="23"/>
  <c r="W86" i="23"/>
  <c r="W87" i="23" s="1"/>
  <c r="W90" i="23" s="1"/>
  <c r="W88" i="23"/>
  <c r="W84" i="23"/>
  <c r="W89" i="23" s="1"/>
  <c r="AM137" i="23"/>
  <c r="AJ49" i="23"/>
  <c r="AJ50" i="23" s="1"/>
  <c r="AJ59" i="23" s="1"/>
  <c r="AJ76" i="23"/>
  <c r="AK67" i="23"/>
  <c r="AK74" i="23"/>
  <c r="AL58" i="23"/>
  <c r="AK52" i="23"/>
  <c r="AK47" i="23"/>
  <c r="AN140" i="23"/>
  <c r="AN141" i="23" s="1"/>
  <c r="AL73" i="23" s="1"/>
  <c r="AL85" i="23" s="1"/>
  <c r="AL99" i="23" s="1"/>
  <c r="AH75" i="23"/>
  <c r="AJ61" i="23"/>
  <c r="AJ60" i="23" s="1"/>
  <c r="AA53" i="23"/>
  <c r="X71" i="23"/>
  <c r="X78" i="23" s="1"/>
  <c r="X83" i="23" s="1"/>
  <c r="AM141" i="23"/>
  <c r="AK73" i="23" s="1"/>
  <c r="AK85" i="23" s="1"/>
  <c r="AK99" i="23" s="1"/>
  <c r="AI79" i="23" l="1"/>
  <c r="AJ79" i="23" s="1"/>
  <c r="AJ80" i="23"/>
  <c r="AJ66" i="23"/>
  <c r="AJ68" i="23" s="1"/>
  <c r="X86" i="23"/>
  <c r="X87" i="23" s="1"/>
  <c r="X90" i="23" s="1"/>
  <c r="X84" i="23"/>
  <c r="X89" i="23" s="1"/>
  <c r="X88" i="23"/>
  <c r="AL108" i="23"/>
  <c r="AM109" i="23"/>
  <c r="Z77" i="23"/>
  <c r="Z70" i="23"/>
  <c r="AL67" i="23"/>
  <c r="AK76" i="23"/>
  <c r="AA55" i="23"/>
  <c r="X72" i="23"/>
  <c r="AL74" i="23"/>
  <c r="AM58" i="23"/>
  <c r="AL52" i="23"/>
  <c r="AL47" i="23"/>
  <c r="AI75" i="23"/>
  <c r="AO140" i="23"/>
  <c r="AN137" i="23"/>
  <c r="AK49" i="23"/>
  <c r="AK61" i="23" s="1"/>
  <c r="AK60" i="23" s="1"/>
  <c r="Y71" i="23"/>
  <c r="Y78" i="23" s="1"/>
  <c r="Y83" i="23" s="1"/>
  <c r="Y72" i="23" l="1"/>
  <c r="Y86" i="23"/>
  <c r="Y87" i="23" s="1"/>
  <c r="Y90" i="23" s="1"/>
  <c r="Y88" i="23"/>
  <c r="Y84" i="23"/>
  <c r="Y89" i="23" s="1"/>
  <c r="AO137" i="23"/>
  <c r="AL49" i="23"/>
  <c r="AL50" i="23"/>
  <c r="AL59" i="23" s="1"/>
  <c r="AJ75" i="23"/>
  <c r="AM74" i="23"/>
  <c r="AN58" i="23"/>
  <c r="AM52" i="23"/>
  <c r="AM47" i="23"/>
  <c r="AA82" i="23"/>
  <c r="AA56" i="23"/>
  <c r="AA69" i="23" s="1"/>
  <c r="Z71" i="23"/>
  <c r="Z78" i="23" s="1"/>
  <c r="Z83" i="23" s="1"/>
  <c r="AN109" i="23"/>
  <c r="AM108" i="23"/>
  <c r="AP140" i="23"/>
  <c r="AP141" i="23"/>
  <c r="AN73" i="23" s="1"/>
  <c r="AN85" i="23" s="1"/>
  <c r="AN99" i="23" s="1"/>
  <c r="AL61" i="23"/>
  <c r="AL60" i="23" s="1"/>
  <c r="AL76" i="23"/>
  <c r="AM67" i="23"/>
  <c r="AK50" i="23"/>
  <c r="AK59" i="23" s="1"/>
  <c r="AO141" i="23"/>
  <c r="AM73" i="23" s="1"/>
  <c r="AM85" i="23" s="1"/>
  <c r="AM99" i="23" s="1"/>
  <c r="AB53" i="23"/>
  <c r="Z86" i="23" l="1"/>
  <c r="Z87" i="23" s="1"/>
  <c r="Z90" i="23" s="1"/>
  <c r="Z88" i="23"/>
  <c r="Z84" i="23"/>
  <c r="Z89" i="23" s="1"/>
  <c r="AB55" i="23"/>
  <c r="AA77" i="23"/>
  <c r="AA70" i="23"/>
  <c r="AN74" i="23"/>
  <c r="AO58" i="23"/>
  <c r="AN52" i="23"/>
  <c r="AN47" i="23"/>
  <c r="AL80" i="23"/>
  <c r="AL66" i="23"/>
  <c r="AL68" i="23" s="1"/>
  <c r="AP137" i="23"/>
  <c r="AM49" i="23"/>
  <c r="AM50" i="23" s="1"/>
  <c r="AM59" i="23" s="1"/>
  <c r="AN108" i="23"/>
  <c r="AO109" i="23"/>
  <c r="AK66" i="23"/>
  <c r="AK68" i="23" s="1"/>
  <c r="AK80" i="23"/>
  <c r="AK79" i="23"/>
  <c r="AL79" i="23" s="1"/>
  <c r="AM76" i="23"/>
  <c r="AN67" i="23"/>
  <c r="AQ140" i="23"/>
  <c r="Z72" i="23"/>
  <c r="AM80" i="23" l="1"/>
  <c r="AP109" i="23"/>
  <c r="AP108" i="23" s="1"/>
  <c r="AO108" i="23"/>
  <c r="AR140" i="23"/>
  <c r="AR141" i="23" s="1"/>
  <c r="AP73" i="23" s="1"/>
  <c r="AP85" i="23" s="1"/>
  <c r="AP99" i="23" s="1"/>
  <c r="AK75" i="23"/>
  <c r="AB56" i="23"/>
  <c r="AB69" i="23" s="1"/>
  <c r="AB82" i="23"/>
  <c r="AQ141" i="23"/>
  <c r="AO73" i="23" s="1"/>
  <c r="AO85" i="23" s="1"/>
  <c r="AO99" i="23" s="1"/>
  <c r="AM61" i="23"/>
  <c r="AM60" i="23" s="1"/>
  <c r="AM66" i="23" s="1"/>
  <c r="AM68" i="23" s="1"/>
  <c r="AQ137" i="23"/>
  <c r="AN49" i="23"/>
  <c r="AN50" i="23" s="1"/>
  <c r="AN59" i="23" s="1"/>
  <c r="AA71" i="23"/>
  <c r="AA78" i="23" s="1"/>
  <c r="AA72" i="23"/>
  <c r="AN76" i="23"/>
  <c r="AO67" i="23"/>
  <c r="AA83" i="23"/>
  <c r="AL75" i="23"/>
  <c r="AO74" i="23"/>
  <c r="AP58" i="23"/>
  <c r="AO52" i="23"/>
  <c r="AO47" i="23"/>
  <c r="AC53" i="23"/>
  <c r="AN61" i="23" l="1"/>
  <c r="AN60" i="23" s="1"/>
  <c r="AN66" i="23" s="1"/>
  <c r="AN68" i="23" s="1"/>
  <c r="AQ99" i="23"/>
  <c r="A100" i="23" s="1"/>
  <c r="AM79" i="23"/>
  <c r="AM75" i="23"/>
  <c r="AN80" i="23"/>
  <c r="AP67" i="23"/>
  <c r="AO76" i="23"/>
  <c r="AP74" i="23"/>
  <c r="AP52" i="23"/>
  <c r="AP47" i="23"/>
  <c r="AR137" i="23"/>
  <c r="AO49" i="23"/>
  <c r="AO61" i="23" s="1"/>
  <c r="AO60" i="23" s="1"/>
  <c r="AB77" i="23"/>
  <c r="AB70" i="23"/>
  <c r="AS140" i="23"/>
  <c r="AS141" i="23" s="1"/>
  <c r="AC55" i="23"/>
  <c r="AD53" i="23" s="1"/>
  <c r="AA86" i="23"/>
  <c r="AA87" i="23" s="1"/>
  <c r="AA90" i="23" s="1"/>
  <c r="AA88" i="23"/>
  <c r="AA84" i="23"/>
  <c r="AA89" i="23" s="1"/>
  <c r="AN79" i="23" l="1"/>
  <c r="AO50" i="23"/>
  <c r="AO59" i="23" s="1"/>
  <c r="AD55" i="23"/>
  <c r="AT140" i="23"/>
  <c r="AP76" i="23"/>
  <c r="AS67" i="23"/>
  <c r="AN75" i="23"/>
  <c r="AO80" i="23"/>
  <c r="AO66" i="23"/>
  <c r="AO68" i="23" s="1"/>
  <c r="AO79" i="23"/>
  <c r="AS137" i="23"/>
  <c r="AT137" i="23" s="1"/>
  <c r="AU137" i="23" s="1"/>
  <c r="AV137" i="23" s="1"/>
  <c r="AW137" i="23" s="1"/>
  <c r="AX137" i="23" s="1"/>
  <c r="AY137" i="23" s="1"/>
  <c r="AP49" i="23"/>
  <c r="AP50" i="23" s="1"/>
  <c r="AP59" i="23" s="1"/>
  <c r="AC82" i="23"/>
  <c r="AC56" i="23"/>
  <c r="AC69" i="23" s="1"/>
  <c r="AB71" i="23"/>
  <c r="AB78" i="23" s="1"/>
  <c r="AB83" i="23" s="1"/>
  <c r="AP61" i="23"/>
  <c r="AP60" i="23" s="1"/>
  <c r="AB86" i="23" l="1"/>
  <c r="AB87" i="23" s="1"/>
  <c r="AB90" i="23" s="1"/>
  <c r="AB88" i="23"/>
  <c r="AB84" i="23"/>
  <c r="AB89" i="23" s="1"/>
  <c r="AC77" i="23"/>
  <c r="AC70" i="23"/>
  <c r="AU140" i="23"/>
  <c r="AU141" i="23" s="1"/>
  <c r="AO75" i="23"/>
  <c r="AB72" i="23"/>
  <c r="AP80" i="23"/>
  <c r="AP66" i="23"/>
  <c r="AP68" i="23" s="1"/>
  <c r="AP79" i="23"/>
  <c r="AD82" i="23"/>
  <c r="AD56" i="23"/>
  <c r="AD69" i="23" s="1"/>
  <c r="AT141" i="23"/>
  <c r="AE53" i="23"/>
  <c r="AP75" i="23" l="1"/>
  <c r="AD77" i="23"/>
  <c r="AD70" i="23"/>
  <c r="AV140" i="23"/>
  <c r="AV141" i="23" s="1"/>
  <c r="AE55" i="23"/>
  <c r="AF53" i="23" s="1"/>
  <c r="AC71" i="23"/>
  <c r="AC78" i="23" s="1"/>
  <c r="AC83" i="23" s="1"/>
  <c r="AC86" i="23" l="1"/>
  <c r="AC87" i="23" s="1"/>
  <c r="AC90" i="23" s="1"/>
  <c r="AC88" i="23"/>
  <c r="AC84" i="23"/>
  <c r="AC89" i="23" s="1"/>
  <c r="AF55" i="23"/>
  <c r="AC72" i="23"/>
  <c r="AW140" i="23"/>
  <c r="AD71" i="23"/>
  <c r="AD78" i="23" s="1"/>
  <c r="AD83" i="23" s="1"/>
  <c r="AE82" i="23"/>
  <c r="AE56" i="23"/>
  <c r="AE69" i="23" s="1"/>
  <c r="AD86" i="23" l="1"/>
  <c r="AD87" i="23" s="1"/>
  <c r="AD90" i="23" s="1"/>
  <c r="AD88" i="23"/>
  <c r="AD84" i="23"/>
  <c r="AD89" i="23" s="1"/>
  <c r="AX140" i="23"/>
  <c r="AF82" i="23"/>
  <c r="AF56" i="23"/>
  <c r="AF69" i="23" s="1"/>
  <c r="AW141" i="23"/>
  <c r="AE77" i="23"/>
  <c r="AE70" i="23"/>
  <c r="AD72" i="23"/>
  <c r="AG53" i="23"/>
  <c r="AG55" i="23" l="1"/>
  <c r="AH53" i="23" s="1"/>
  <c r="AF77" i="23"/>
  <c r="AF70" i="23"/>
  <c r="AY141" i="23"/>
  <c r="AY140" i="23"/>
  <c r="AE71" i="23"/>
  <c r="AE78" i="23" s="1"/>
  <c r="AE83" i="23" s="1"/>
  <c r="AX141" i="23"/>
  <c r="AE72" i="23" l="1"/>
  <c r="AE86" i="23"/>
  <c r="AE87" i="23" s="1"/>
  <c r="AE90" i="23" s="1"/>
  <c r="AE84" i="23"/>
  <c r="AE89" i="23" s="1"/>
  <c r="AE88" i="23"/>
  <c r="AH55" i="23"/>
  <c r="AI53" i="23" s="1"/>
  <c r="AF71" i="23"/>
  <c r="AF78" i="23" s="1"/>
  <c r="AF83" i="23" s="1"/>
  <c r="AG82" i="23"/>
  <c r="AG56" i="23"/>
  <c r="AG69" i="23" s="1"/>
  <c r="AF86" i="23" l="1"/>
  <c r="AF87" i="23" s="1"/>
  <c r="AF90" i="23" s="1"/>
  <c r="AF84" i="23"/>
  <c r="AF89" i="23" s="1"/>
  <c r="AF88" i="23"/>
  <c r="AF72" i="23"/>
  <c r="AG77" i="23"/>
  <c r="AG70" i="23"/>
  <c r="AI55" i="23"/>
  <c r="AJ53" i="23" s="1"/>
  <c r="AH82" i="23"/>
  <c r="AH56" i="23"/>
  <c r="AH69" i="23" s="1"/>
  <c r="AH77" i="23" l="1"/>
  <c r="AH70" i="23"/>
  <c r="AG71" i="23"/>
  <c r="AG78" i="23" s="1"/>
  <c r="AG83" i="23" s="1"/>
  <c r="AJ55" i="23"/>
  <c r="AK53" i="23" s="1"/>
  <c r="AI82" i="23"/>
  <c r="AI56" i="23"/>
  <c r="AI69" i="23" s="1"/>
  <c r="AK55" i="23" l="1"/>
  <c r="AL53" i="23" s="1"/>
  <c r="AG86" i="23"/>
  <c r="AG87" i="23" s="1"/>
  <c r="AG90" i="23" s="1"/>
  <c r="AG84" i="23"/>
  <c r="AG89" i="23" s="1"/>
  <c r="AG88" i="23"/>
  <c r="AG72" i="23"/>
  <c r="AH71" i="23"/>
  <c r="AH78" i="23" s="1"/>
  <c r="AH83" i="23" s="1"/>
  <c r="AI77" i="23"/>
  <c r="AI70" i="23"/>
  <c r="AJ56" i="23"/>
  <c r="AJ69" i="23" s="1"/>
  <c r="AJ82" i="23"/>
  <c r="AH86" i="23" l="1"/>
  <c r="AH87" i="23" s="1"/>
  <c r="AH90" i="23" s="1"/>
  <c r="AH84" i="23"/>
  <c r="AH89" i="23" s="1"/>
  <c r="AH88" i="23"/>
  <c r="AJ77" i="23"/>
  <c r="AJ70" i="23"/>
  <c r="AH72" i="23"/>
  <c r="AI71" i="23"/>
  <c r="AI78" i="23" s="1"/>
  <c r="AI83" i="23" s="1"/>
  <c r="AL55" i="23"/>
  <c r="AK82" i="23"/>
  <c r="AK56" i="23"/>
  <c r="AK69" i="23" s="1"/>
  <c r="AI86" i="23" l="1"/>
  <c r="AI87" i="23" s="1"/>
  <c r="AI90" i="23" s="1"/>
  <c r="AI88" i="23"/>
  <c r="AI84" i="23"/>
  <c r="AI89" i="23" s="1"/>
  <c r="AL82" i="23"/>
  <c r="AL56" i="23"/>
  <c r="AL69" i="23" s="1"/>
  <c r="AM53" i="23"/>
  <c r="AJ71" i="23"/>
  <c r="AJ78" i="23" s="1"/>
  <c r="AJ72" i="23"/>
  <c r="AK77" i="23"/>
  <c r="AK70" i="23"/>
  <c r="AI72" i="23"/>
  <c r="AJ83" i="23"/>
  <c r="AJ86" i="23" l="1"/>
  <c r="AJ87" i="23" s="1"/>
  <c r="AJ90" i="23" s="1"/>
  <c r="AJ88" i="23"/>
  <c r="AJ84" i="23"/>
  <c r="AJ89" i="23" s="1"/>
  <c r="AK71" i="23"/>
  <c r="AK78" i="23" s="1"/>
  <c r="AK83" i="23" s="1"/>
  <c r="AM55" i="23"/>
  <c r="AL77" i="23"/>
  <c r="AL70" i="23"/>
  <c r="AK86" i="23" l="1"/>
  <c r="AK87" i="23" s="1"/>
  <c r="AK90" i="23" s="1"/>
  <c r="AK84" i="23"/>
  <c r="AK89" i="23" s="1"/>
  <c r="AK88" i="23"/>
  <c r="AL71" i="23"/>
  <c r="AL78" i="23" s="1"/>
  <c r="AL83" i="23" s="1"/>
  <c r="AM82" i="23"/>
  <c r="AM56" i="23"/>
  <c r="AM69" i="23" s="1"/>
  <c r="AK72" i="23"/>
  <c r="AN53" i="23"/>
  <c r="AL72" i="23" l="1"/>
  <c r="AL86" i="23"/>
  <c r="AL87" i="23" s="1"/>
  <c r="AL90" i="23" s="1"/>
  <c r="AL88" i="23"/>
  <c r="AL84" i="23"/>
  <c r="AL89" i="23" s="1"/>
  <c r="AM77" i="23"/>
  <c r="AM70" i="23"/>
  <c r="AN55" i="23"/>
  <c r="AO53" i="23" s="1"/>
  <c r="AO55" i="23" l="1"/>
  <c r="AP53" i="23" s="1"/>
  <c r="AP55" i="23" s="1"/>
  <c r="AN82" i="23"/>
  <c r="AN56" i="23"/>
  <c r="AN69" i="23" s="1"/>
  <c r="AM71" i="23"/>
  <c r="AM78" i="23" s="1"/>
  <c r="AM83" i="23" s="1"/>
  <c r="AM72" i="23" l="1"/>
  <c r="AM86" i="23"/>
  <c r="AM87" i="23" s="1"/>
  <c r="AM90" i="23" s="1"/>
  <c r="AM88" i="23"/>
  <c r="AM84" i="23"/>
  <c r="AM89" i="23" s="1"/>
  <c r="AP82" i="23"/>
  <c r="AP56" i="23"/>
  <c r="AP69" i="23" s="1"/>
  <c r="AN77" i="23"/>
  <c r="AN70" i="23"/>
  <c r="AO82" i="23"/>
  <c r="AO56" i="23"/>
  <c r="AO69" i="23" s="1"/>
  <c r="AO77" i="23" l="1"/>
  <c r="AO70" i="23"/>
  <c r="AP77" i="23"/>
  <c r="AP70" i="23"/>
  <c r="AN71" i="23"/>
  <c r="AN78" i="23" s="1"/>
  <c r="AN83" i="23" s="1"/>
  <c r="AN72" i="23" l="1"/>
  <c r="AN86" i="23"/>
  <c r="AN87" i="23" s="1"/>
  <c r="AN90" i="23" s="1"/>
  <c r="AN84" i="23"/>
  <c r="AN89" i="23" s="1"/>
  <c r="AN88" i="23"/>
  <c r="AP71" i="23"/>
  <c r="AO71" i="23"/>
  <c r="AO78" i="23" s="1"/>
  <c r="AO83" i="23" s="1"/>
  <c r="AP78" i="23" l="1"/>
  <c r="AP83" i="23" s="1"/>
  <c r="AP86" i="23" s="1"/>
  <c r="AO86" i="23"/>
  <c r="AO87" i="23" s="1"/>
  <c r="AO90" i="23" s="1"/>
  <c r="AO88" i="23"/>
  <c r="AO84" i="23"/>
  <c r="AO89" i="23" s="1"/>
  <c r="AP72" i="23"/>
  <c r="AO72" i="23"/>
  <c r="AP87" i="23" l="1"/>
  <c r="A101" i="23" s="1"/>
  <c r="B102" i="23" s="1"/>
  <c r="AP88" i="23"/>
  <c r="AP84" i="23"/>
  <c r="AP89" i="23" s="1"/>
  <c r="AP90" i="23" l="1"/>
  <c r="A14" i="12"/>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<sst xmlns="http://schemas.openxmlformats.org/spreadsheetml/2006/main" count="1008" uniqueCount="636">
  <si>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</si>
  <si>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</si>
  <si>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</si>
  <si>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</si>
  <si>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</si>
  <si>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</si>
  <si>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</si>
  <si>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</si>
  <si>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</si>
  <si>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</si>
  <si>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</si>
  <si>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</si>
  <si>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</si>
  <si>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</si>
  <si>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</si>
  <si>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</si>
  <si>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</si>
  <si>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</si>
  <si>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</si>
  <si>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</si>
  <si>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</si>
  <si>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</si>
  <si>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</si>
  <si>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</si>
  <si>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</si>
  <si>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</si>
  <si>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</si>
  <si>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</si>
  <si>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</si>
  <si>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</si>
  <si>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</si>
  <si>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</si>
  <si>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</si>
  <si>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</si>
  <si>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</si>
  <si>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</si>
  <si>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</si>
  <si>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</si>
  <si>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</si>
  <si>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</si>
  <si>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</si>
  <si>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</si>
  <si>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</si>
  <si>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</si>
  <si>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</si>
  <si>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</si>
  <si>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</si>
  <si>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</si>
  <si>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</si>
  <si>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</si>
  <si>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</si>
  <si>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</si>
  <si>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</si>
  <si>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</si>
  <si>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</si>
  <si>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</si>
  <si>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</si>
  <si>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</si>
  <si>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</si>
  <si>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</si>
  <si>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</si>
  <si>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</si>
  <si>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</si>
  <si>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</si>
  <si>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</si>
  <si>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</si>
  <si>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</si>
  <si>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</si>
  <si>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</si>
  <si>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</si>
  <si>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</si>
  <si>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</si>
  <si>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</si>
  <si>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</si>
  <si>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</si>
  <si>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</si>
  <si>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</si>
  <si>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</si>
  <si>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</si>
  <si>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</si>
  <si>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</si>
  <si>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</si>
  <si>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</si>
  <si>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</si>
  <si>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</si>
  <si>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</si>
  <si>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</si>
  <si>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</si>
  <si>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</si>
  <si>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</si>
  <si>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</si>
  <si>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</si>
  <si>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</si>
  <si>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</si>
  <si>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</si>
  <si>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</si>
  <si>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</si>
  <si>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</si>
  <si>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</si>
  <si>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</si>
  <si>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</si>
  <si>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</si>
  <si>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</si>
  <si>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</si>
  <si>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</si>
  <si>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</si>
  <si>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</si>
  <si>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</si>
  <si>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</si>
  <si>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</si>
  <si>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</si>
  <si>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</si>
  <si>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</si>
  <si>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</si>
  <si>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</si>
  <si>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</si>
  <si>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</si>
  <si>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</si>
  <si>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</si>
  <si>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</si>
  <si>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</si>
  <si>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</si>
  <si>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</si>
  <si>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</si>
  <si>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</si>
  <si>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</si>
  <si>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</si>
  <si>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</si>
  <si>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</si>
  <si>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</si>
  <si>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</si>
  <si>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</si>
  <si>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</si>
  <si>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</si>
  <si>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</si>
  <si>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</si>
  <si>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</si>
  <si>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</si>
  <si>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</si>
  <si>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</si>
  <si>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</si>
  <si>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</si>
  <si>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</si>
  <si>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</si>
  <si>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</si>
  <si>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</si>
  <si>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</si>
  <si>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</si>
  <si>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</si>
  <si>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</si>
  <si>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</si>
  <si>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</si>
  <si>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</si>
  <si>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</si>
  <si>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</si>
  <si>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</si>
  <si>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</si>
  <si>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</si>
  <si>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</si>
  <si>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</si>
  <si>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</si>
  <si>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</si>
  <si>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</si>
  <si>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</si>
  <si>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</si>
  <si>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</si>
  <si>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</si>
  <si>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</si>
  <si>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</si>
  <si>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</si>
  <si>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</si>
  <si>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</si>
  <si>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</si>
  <si>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</si>
  <si>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</si>
  <si>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</si>
  <si>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</si>
  <si>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</si>
  <si>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</si>
  <si>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</si>
  <si>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</si>
  <si>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</si>
  <si>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</si>
  <si>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</si>
  <si>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</si>
  <si>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</si>
  <si>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</si>
  <si>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</si>
  <si>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</si>
  <si>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</si>
  <si>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</si>
  <si>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</si>
  <si>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</si>
  <si>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</si>
  <si>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</si>
  <si>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</si>
  <si>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</si>
  <si>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</si>
  <si>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</si>
  <si>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</si>
  <si>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</si>
  <si>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</si>
  <si>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</si>
  <si>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</si>
  <si>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</si>
  <si>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</si>
  <si>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</si>
  <si>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</si>
  <si>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</si>
  <si>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</si>
  <si>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</si>
  <si>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</si>
  <si>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</si>
  <si>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</si>
  <si>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</si>
  <si>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</si>
  <si>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</si>
  <si>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</si>
  <si>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</si>
  <si>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</si>
  <si>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</si>
  <si>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</si>
  <si>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</si>
  <si>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</si>
  <si>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</si>
  <si>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</si>
  <si>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</si>
  <si>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</si>
  <si>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</si>
  <si>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</si>
  <si>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</si>
  <si>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</si>
  <si>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</si>
  <si>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</si>
  <si>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</si>
  <si>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</si>
  <si>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</si>
  <si>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</si>
  <si>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</si>
  <si>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</si>
  <si>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</si>
  <si>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</si>
  <si>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</si>
  <si>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</si>
  <si>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</si>
  <si>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</si>
  <si>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</si>
  <si>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</si>
  <si>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</si>
  <si>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</si>
  <si>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</si>
  <si>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</si>
  <si>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</si>
  <si>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</si>
  <si>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</si>
  <si>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</si>
  <si>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</si>
  <si>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</si>
  <si>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</si>
  <si>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</si>
  <si>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</si>
  <si>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</si>
  <si>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</si>
  <si>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</si>
  <si>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</si>
  <si>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</si>
  <si>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</si>
  <si>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</si>
  <si>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</si>
  <si>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</si>
  <si>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</si>
  <si>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</si>
  <si>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</si>
  <si>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</si>
  <si>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</si>
  <si>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</si>
  <si>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</si>
  <si>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</si>
  <si>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</si>
  <si>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</si>
  <si>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</si>
  <si>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</si>
  <si>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</si>
  <si>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</si>
  <si>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</si>
  <si>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</si>
  <si>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</si>
  <si>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</si>
  <si>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</si>
  <si>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</si>
  <si>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</si>
  <si>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</si>
  <si>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</si>
  <si>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</si>
  <si>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</si>
  <si>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</si>
  <si>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</si>
  <si>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</si>
  <si>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</si>
  <si>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</si>
  <si>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</si>
  <si>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</si>
  <si>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</si>
  <si>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</si>
  <si>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</si>
  <si>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</si>
  <si>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</si>
  <si>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</si>
  <si>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</si>
  <si>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</si>
  <si>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</si>
  <si>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</si>
  <si>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</si>
  <si>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</si>
  <si>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</si>
  <si>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</si>
  <si>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</si>
  <si>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</si>
  <si>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</si>
  <si>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</si>
  <si>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</si>
  <si>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</si>
  <si>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</si>
  <si>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</si>
  <si>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</si>
  <si>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</si>
  <si>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</si>
  <si>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</si>
  <si>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</si>
  <si>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</si>
  <si>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</si>
  <si>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</si>
  <si>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</si>
  <si>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</si>
  <si>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</si>
  <si>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</si>
  <si>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</si>
  <si>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</si>
  <si>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</si>
  <si>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</si>
  <si>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</si>
  <si>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</si>
  <si>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</si>
  <si>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</si>
  <si>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</si>
  <si>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</si>
  <si>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</si>
  <si>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</si>
  <si>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</si>
  <si>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</si>
  <si>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</si>
  <si>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</si>
  <si>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</si>
  <si>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</si>
  <si>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</si>
  <si>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</si>
  <si>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</si>
  <si>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</si>
  <si>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</si>
  <si>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</si>
  <si>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</si>
  <si>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</si>
  <si>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</si>
  <si>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</si>
  <si>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</si>
  <si>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</si>
  <si>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</si>
  <si>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</si>
  <si>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</si>
  <si>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</si>
  <si>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</si>
  <si>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</si>
  <si>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</si>
  <si>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</si>
  <si>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</si>
  <si>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</si>
  <si>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</si>
  <si>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</si>
  <si>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</si>
  <si>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</si>
  <si>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</si>
  <si>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</si>
  <si>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</si>
  <si>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</si>
  <si>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</si>
  <si>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</si>
  <si>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</si>
  <si>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</si>
  <si>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</si>
  <si>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</si>
  <si>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</si>
  <si>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</si>
  <si>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</si>
  <si>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</si>
  <si>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</si>
  <si>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</si>
  <si>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</si>
  <si>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</si>
  <si>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</si>
  <si>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</si>
  <si>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</si>
  <si>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</si>
  <si>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</si>
  <si>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</si>
  <si>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</si>
  <si>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</si>
  <si>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</si>
  <si>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</si>
  <si>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</si>
  <si>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</si>
  <si>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</si>
  <si>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</si>
  <si>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</si>
  <si>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</si>
  <si>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</si>
  <si>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</si>
  <si>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</si>
  <si>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</si>
  <si>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</si>
  <si>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</si>
  <si>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</si>
  <si>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</si>
  <si>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</si>
  <si>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</si>
  <si>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</si>
  <si>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</si>
  <si>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</si>
  <si>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</si>
  <si>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</si>
  <si>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</si>
  <si>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</si>
  <si>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</si>
  <si>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</si>
  <si>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</si>
  <si>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</si>
  <si>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</si>
  <si>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</si>
  <si>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</si>
  <si>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</si>
  <si>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</si>
  <si>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</si>
  <si>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</si>
  <si>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</si>
  <si>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</si>
  <si>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</si>
  <si>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</si>
  <si>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</si>
  <si>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</si>
  <si>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</si>
  <si>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</si>
  <si>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</si>
  <si>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</si>
  <si>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</si>
  <si>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</si>
  <si>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</si>
  <si>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</si>
  <si>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</si>
  <si>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</si>
  <si>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</si>
  <si>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</si>
  <si>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</si>
  <si>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</si>
  <si>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</si>
  <si>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</si>
  <si>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</si>
  <si>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</si>
  <si>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</si>
  <si>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</si>
  <si>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</si>
  <si>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</si>
  <si>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</si>
  <si>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</si>
  <si>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</si>
  <si>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</si>
  <si>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</si>
  <si>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</si>
  <si>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</si>
  <si>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</si>
  <si>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</si>
  <si>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</si>
  <si>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</si>
  <si>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</si>
  <si>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</si>
  <si>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</si>
  <si>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</si>
  <si>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</si>
  <si>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</si>
  <si>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</si>
  <si>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</si>
  <si>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</si>
  <si>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</si>
  <si>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</si>
  <si>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</si>
  <si>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</si>
  <si>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</si>
  <si>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</si>
  <si>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</si>
  <si>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</si>
  <si>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</si>
  <si>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</si>
  <si>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</si>
  <si>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</si>
  <si>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</si>
  <si>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</si>
  <si>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</si>
  <si>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</si>
  <si>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</si>
  <si>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</si>
  <si>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</si>
  <si>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</si>
  <si>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</si>
  <si>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</si>
  <si>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</si>
  <si>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</si>
  <si>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</si>
  <si>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</si>
  <si>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</si>
  <si>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</si>
  <si>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</si>
  <si>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</si>
  <si>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</si>
  <si>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</si>
  <si>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</si>
  <si>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</si>
  <si>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</si>
  <si>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</si>
  <si>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</si>
  <si>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</si>
  <si>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</si>
  <si>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</si>
  <si>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</si>
  <si>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</si>
  <si>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</si>
  <si>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</si>
  <si>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</si>
  <si>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</si>
  <si>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</si>
  <si>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</si>
  <si>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</si>
  <si>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</si>
  <si>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</si>
  <si>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</si>
  <si>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</si>
  <si>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</si>
  <si>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</si>
  <si>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</si>
  <si>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</si>
  <si>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</si>
  <si>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</si>
  <si>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</si>
  <si>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</si>
  <si>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</si>
  <si>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</si>
  <si>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</si>
  <si>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</si>
  <si>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городской округ "Город Калининград"</t>
  </si>
  <si>
    <t>не требуется</t>
  </si>
  <si>
    <t>нет</t>
  </si>
  <si>
    <t>0,86 млн.руб.</t>
  </si>
  <si>
    <t>1,01 млн.руб.</t>
  </si>
  <si>
    <t>КЛ</t>
  </si>
  <si>
    <t>надежное электроснабжение потребителей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</si>
  <si>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</si>
  <si>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</si>
  <si>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</si>
  <si>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</si>
  <si>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</si>
  <si>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</si>
  <si>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</si>
  <si>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</si>
  <si>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</si>
  <si>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</si>
  <si>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</si>
  <si>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</si>
  <si>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</si>
  <si>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</si>
  <si>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</si>
  <si>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</si>
  <si>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</si>
  <si>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</si>
  <si>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</si>
  <si>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</si>
  <si>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</si>
  <si>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</si>
  <si>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</si>
  <si>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</si>
  <si>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</si>
  <si>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</si>
  <si>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</si>
  <si>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</si>
  <si>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</si>
  <si>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</si>
  <si>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</si>
  <si>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</si>
  <si>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</si>
  <si>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</si>
  <si>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</si>
  <si>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</si>
  <si>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</si>
  <si>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</si>
  <si>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</si>
  <si>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</si>
  <si>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</si>
  <si>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</si>
  <si>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</si>
  <si>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</si>
  <si>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</si>
  <si>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новое строительство</t>
  </si>
  <si>
    <t>2018 г.</t>
  </si>
  <si>
    <t>строительство</t>
  </si>
  <si>
    <t>УСР</t>
  </si>
  <si>
    <t>B_prj_111001_3367</t>
  </si>
  <si>
    <t xml:space="preserve">IV. Повышение надежности оказываемых услуг в сфере электроэнергетики </t>
  </si>
  <si>
    <t>не оказывает существенного влияния</t>
  </si>
  <si>
    <t>не рассчитывались</t>
  </si>
  <si>
    <t>н/д</t>
  </si>
  <si>
    <t>1 этап</t>
  </si>
  <si>
    <t>7574,6 тыс. руб. / км КЛ 1 кВ</t>
  </si>
  <si>
    <t>Распределительная сеть не включена в сертификат соответствия № РОСС RU.AA55.B00083, т.к. падение напряжения превышает допустимые значения. Жалобы потребителей</t>
  </si>
  <si>
    <t>КЛ 1 кВ от СПн (ТП-169) до ВРУ</t>
  </si>
  <si>
    <t>от СПн (ТП-169) до ВРУ ж/д</t>
  </si>
  <si>
    <t>721_Строительство КЛ 1 кВ от СПн (ТП-169) до ВРУ ж/дома ул.Юношеская, 10-16 протяженностью 0,19 км с установкой СПн (0.4/0.23 кВ) в г.Калининграде</t>
  </si>
  <si>
    <t>0,19 км (0,19 км)</t>
  </si>
  <si>
    <t>Прочее новое строительство объектов электросетевого хозяйства</t>
  </si>
  <si>
    <t>нд</t>
  </si>
  <si>
    <t>В  районе  дома ул. Юношеская 10-16,  установка СП (нового)  с секциями 0,4 и 0,23 кВ , с  сухим   трансформатором, от  СП нового установленного  у  дома ул. Юношеская 2-4 -ул. Горького  1-17, до  упомянутого выше СП  (секции 0,4 кВ )  прокладка КЛ  расчетного сечения протяженностью 0,19 км</t>
  </si>
  <si>
    <t>Сметная стоимость проекта в ценах 4 кв. 2012 года с НДС, млн. руб.</t>
  </si>
  <si>
    <t xml:space="preserve">факт 2015 года </t>
  </si>
  <si>
    <t>2016 год</t>
  </si>
  <si>
    <t>2017 год</t>
  </si>
  <si>
    <t>2018 год</t>
  </si>
  <si>
    <t>2019 год</t>
  </si>
  <si>
    <t>2020 год</t>
  </si>
  <si>
    <t xml:space="preserve">Факт </t>
  </si>
  <si>
    <t xml:space="preserve"> по состоянию на 01.01.2015</t>
  </si>
  <si>
    <t xml:space="preserve"> 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</si>
</sst>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5" formatCode="0.00000000"/>
    <numFmt numFmtId="176" formatCode="0.000"/>
    <numFmt numFmtId="177"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1" xfId="1" applyBorder="1" applyAlignment="1">
      <alignment vertical="center"/>
    </xf>
    <xf numFmtId="0" fontId="3" fillId="0" borderId="0" xfId="1" applyAlignment="1">
      <alignment vertical="center"/>
    </xf>
    <xf numFmtId="0" fontId="11"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7"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2" fillId="0" borderId="1" xfId="0" applyFont="1" applyBorder="1" applyAlignment="1">
      <alignment horizontal="center" vertical="center"/>
    </xf>
    <xf numFmtId="14" fontId="11" fillId="0" borderId="1" xfId="2" applyNumberFormat="1" applyFont="1" applyFill="1" applyBorder="1"/>
    <xf numFmtId="14" fontId="11" fillId="0" borderId="1" xfId="2" applyNumberFormat="1" applyFont="1" applyBorder="1" applyAlignment="1">
      <alignment vertical="top" wrapText="1"/>
    </xf>
    <xf numFmtId="0" fontId="11" fillId="0" borderId="1" xfId="2" applyFont="1" applyFill="1" applyBorder="1" applyAlignment="1">
      <alignment horizontal="center" vertical="center" wrapText="1"/>
    </xf>
    <xf numFmtId="175" fontId="0" fillId="0" borderId="1" xfId="0" applyNumberFormat="1" applyBorder="1" applyAlignment="1">
      <alignment horizontal="center" vertical="center"/>
    </xf>
    <xf numFmtId="0" fontId="11" fillId="0" borderId="1" xfId="62" applyFont="1" applyFill="1" applyBorder="1" applyAlignment="1">
      <alignment horizontal="left" vertical="center" wrapText="1"/>
    </xf>
    <xf numFmtId="176" fontId="11" fillId="0" borderId="1" xfId="62" applyNumberFormat="1" applyFont="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0" xfId="1" applyFont="1" applyFill="1" applyBorder="1" applyAlignment="1">
      <alignment horizontal="left" vertical="center" wrapText="1"/>
    </xf>
    <xf numFmtId="0" fontId="49" fillId="0" borderId="0" xfId="2" applyFont="1" applyFill="1" applyAlignment="1">
      <alignment horizontal="center"/>
    </xf>
    <xf numFmtId="0" fontId="49" fillId="0" borderId="0" xfId="1" applyFont="1" applyAlignment="1">
      <alignment horizontal="center" vertical="center"/>
    </xf>
    <xf numFmtId="0" fontId="49" fillId="0" borderId="0" xfId="1" applyFont="1" applyAlignment="1">
      <alignment vertical="center"/>
    </xf>
    <xf numFmtId="0" fontId="85"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vertical="center"/>
    </xf>
    <xf numFmtId="0" fontId="85" fillId="0" borderId="0" xfId="1" applyFont="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53"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177" fontId="42" fillId="0" borderId="50" xfId="2" applyNumberFormat="1" applyFont="1" applyBorder="1" applyAlignment="1">
      <alignment horizontal="center" vertical="center"/>
    </xf>
    <xf numFmtId="177" fontId="42" fillId="0" borderId="50" xfId="0" applyNumberFormat="1" applyFont="1" applyFill="1" applyBorder="1" applyAlignment="1">
      <alignment horizontal="center" vertical="center"/>
    </xf>
    <xf numFmtId="177" fontId="39"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Border="1" applyAlignment="1">
      <alignment horizontal="center" vertical="center"/>
    </xf>
    <xf numFmtId="177" fontId="11" fillId="0" borderId="50" xfId="2" applyNumberFormat="1" applyFont="1" applyFill="1" applyBorder="1" applyAlignment="1">
      <alignment horizontal="center" vertical="center" wrapText="1"/>
    </xf>
    <xf numFmtId="177" fontId="11" fillId="0" borderId="50" xfId="0" applyNumberFormat="1" applyFont="1" applyFill="1" applyBorder="1" applyAlignment="1">
      <alignment horizontal="center" vertical="center"/>
    </xf>
    <xf numFmtId="0" fontId="47" fillId="0" borderId="50" xfId="45" applyFont="1" applyFill="1" applyBorder="1" applyAlignment="1">
      <alignment horizontal="left" vertical="center" wrapText="1"/>
    </xf>
    <xf numFmtId="177" fontId="43" fillId="0" borderId="50" xfId="45" applyNumberFormat="1" applyFont="1" applyFill="1" applyBorder="1" applyAlignment="1">
      <alignment horizontal="center" vertical="center" wrapText="1"/>
    </xf>
    <xf numFmtId="0" fontId="43" fillId="0" borderId="50" xfId="45" applyFont="1" applyFill="1" applyBorder="1" applyAlignment="1">
      <alignment horizontal="left" vertical="center" wrapText="1"/>
    </xf>
    <xf numFmtId="177" fontId="43"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85789624"/>
        <c:axId val="914137248"/>
      </c:lineChart>
      <c:catAx>
        <c:axId val="985789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137248"/>
        <c:crosses val="autoZero"/>
        <c:auto val="1"/>
        <c:lblAlgn val="ctr"/>
        <c:lblOffset val="100"/>
        <c:noMultiLvlLbl val="0"/>
      </c:catAx>
      <c:valAx>
        <c:axId val="914137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5789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721_B_prj_111001_3367&#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B_prj_111001_3367</v>
          </cell>
        </row>
        <row r="15">
          <cell r="A15" t="str">
            <v>Строительство КЛ 1 кВ от СПн (ТП-169) до ВРУ ж/дома ул.Юношеская, 10-16 с установкой СПн (0.4/0.23 кВ) в г.Калининграде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1" t="s">
        <v>552</v>
      </c>
      <c r="B5" s="341"/>
      <c r="C5" s="341"/>
      <c r="D5" s="170"/>
      <c r="E5" s="170"/>
      <c r="F5" s="170"/>
      <c r="G5" s="170"/>
      <c r="H5" s="170"/>
      <c r="I5" s="170"/>
      <c r="J5" s="170"/>
    </row>
    <row r="6" spans="1:22" s="12" customFormat="1" ht="18.75" x14ac:dyDescent="0.3">
      <c r="A6" s="17"/>
      <c r="F6" s="16"/>
      <c r="G6" s="16"/>
      <c r="H6" s="15"/>
    </row>
    <row r="7" spans="1:22" s="12" customFormat="1" ht="18.75" x14ac:dyDescent="0.2">
      <c r="A7" s="345" t="s">
        <v>10</v>
      </c>
      <c r="B7" s="345"/>
      <c r="C7" s="34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46" t="s">
        <v>553</v>
      </c>
      <c r="B9" s="346"/>
      <c r="C9" s="346"/>
      <c r="D9" s="8"/>
      <c r="E9" s="8"/>
      <c r="F9" s="8"/>
      <c r="G9" s="8"/>
      <c r="H9" s="8"/>
      <c r="I9" s="13"/>
      <c r="J9" s="13"/>
      <c r="K9" s="13"/>
      <c r="L9" s="13"/>
      <c r="M9" s="13"/>
      <c r="N9" s="13"/>
      <c r="O9" s="13"/>
      <c r="P9" s="13"/>
      <c r="Q9" s="13"/>
      <c r="R9" s="13"/>
      <c r="S9" s="13"/>
      <c r="T9" s="13"/>
      <c r="U9" s="13"/>
      <c r="V9" s="13"/>
    </row>
    <row r="10" spans="1:22" s="12" customFormat="1" ht="18.75" x14ac:dyDescent="0.2">
      <c r="A10" s="342" t="s">
        <v>9</v>
      </c>
      <c r="B10" s="342"/>
      <c r="C10" s="34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46" t="s">
        <v>611</v>
      </c>
      <c r="B12" s="346"/>
      <c r="C12" s="346"/>
      <c r="D12" s="8"/>
      <c r="E12" s="8"/>
      <c r="F12" s="8"/>
      <c r="G12" s="8"/>
      <c r="H12" s="8"/>
      <c r="I12" s="13"/>
      <c r="J12" s="13"/>
      <c r="K12" s="13"/>
      <c r="L12" s="13"/>
      <c r="M12" s="13"/>
      <c r="N12" s="13"/>
      <c r="O12" s="13"/>
      <c r="P12" s="13"/>
      <c r="Q12" s="13"/>
      <c r="R12" s="13"/>
      <c r="S12" s="13"/>
      <c r="T12" s="13"/>
      <c r="U12" s="13"/>
      <c r="V12" s="13"/>
    </row>
    <row r="13" spans="1:22" s="12" customFormat="1" ht="18.75" x14ac:dyDescent="0.2">
      <c r="A13" s="342" t="s">
        <v>8</v>
      </c>
      <c r="B13" s="342"/>
      <c r="C13" s="34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47" t="s">
        <v>621</v>
      </c>
      <c r="B15" s="347"/>
      <c r="C15" s="347"/>
      <c r="D15" s="8"/>
      <c r="E15" s="8"/>
      <c r="F15" s="8"/>
      <c r="G15" s="8"/>
      <c r="H15" s="8"/>
      <c r="I15" s="8"/>
      <c r="J15" s="8"/>
      <c r="K15" s="8"/>
      <c r="L15" s="8"/>
      <c r="M15" s="8"/>
      <c r="N15" s="8"/>
      <c r="O15" s="8"/>
      <c r="P15" s="8"/>
      <c r="Q15" s="8"/>
      <c r="R15" s="8"/>
      <c r="S15" s="8"/>
      <c r="T15" s="8"/>
      <c r="U15" s="8"/>
      <c r="V15" s="8"/>
    </row>
    <row r="16" spans="1:22" s="3" customFormat="1" ht="15" customHeight="1" x14ac:dyDescent="0.2">
      <c r="A16" s="342" t="s">
        <v>7</v>
      </c>
      <c r="B16" s="342"/>
      <c r="C16" s="34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3" t="s">
        <v>534</v>
      </c>
      <c r="B18" s="344"/>
      <c r="C18" s="34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365</v>
      </c>
      <c r="C22" s="456" t="s">
        <v>623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612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38"/>
      <c r="B24" s="339"/>
      <c r="C24" s="340"/>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7" t="s">
        <v>481</v>
      </c>
      <c r="C25" s="36" t="s">
        <v>553</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7" t="s">
        <v>76</v>
      </c>
      <c r="C26" s="36" t="s">
        <v>554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7" t="s">
        <v>75</v>
      </c>
      <c r="C27" s="36" t="s">
        <v>555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7" t="s">
        <v>482</v>
      </c>
      <c r="C28" s="36" t="s">
        <v>556</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7" t="s">
        <v>483</v>
      </c>
      <c r="C29" s="36" t="s">
        <v>556</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7" t="s">
        <v>484</v>
      </c>
      <c r="C30" s="36" t="s">
        <v>556</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485</v>
      </c>
      <c r="C31" s="36" t="s">
        <v>556</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486</v>
      </c>
      <c r="C32" s="36" t="s">
        <v>556</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487</v>
      </c>
      <c r="C33" s="41" t="s">
        <v>557</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503</v>
      </c>
      <c r="B34" s="41" t="s">
        <v>488</v>
      </c>
      <c r="C34" s="36" t="s">
        <v>556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491</v>
      </c>
      <c r="B35" s="41" t="s">
        <v>73</v>
      </c>
      <c r="C35" s="36" t="s">
        <v>556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504</v>
      </c>
      <c r="B36" s="41" t="s">
        <v>489</v>
      </c>
      <c r="C36" s="25" t="s">
        <v>556</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492</v>
      </c>
      <c r="B37" s="41" t="s">
        <v>490</v>
      </c>
      <c r="C37" s="25" t="s">
        <v>557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505</v>
      </c>
      <c r="B38" s="41" t="s">
        <v>246</v>
      </c>
      <c r="C38" s="25" t="s">
        <v>556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38"/>
      <c r="B39" s="339"/>
      <c r="C39" s="340"/>
      <c r="D39" s="23"/>
      <c r="E39" s="23"/>
      <c r="F39" s="23"/>
      <c r="G39" s="23"/>
      <c r="H39" s="23"/>
      <c r="I39" s="23"/>
      <c r="J39" s="23"/>
      <c r="K39" s="23"/>
      <c r="L39" s="23"/>
      <c r="M39" s="23"/>
      <c r="N39" s="23"/>
      <c r="O39" s="23"/>
      <c r="P39" s="23"/>
      <c r="Q39" s="23"/>
      <c r="R39" s="23"/>
      <c r="S39" s="23"/>
      <c r="T39" s="23"/>
      <c r="U39" s="23"/>
      <c r="V39" s="23"/>
    </row>
    <row r="40" spans="1:22" ht="63" x14ac:dyDescent="0.25">
      <c r="A40" s="24" t="s">
        <v>493</v>
      </c>
      <c r="B40" s="41" t="s">
        <v>547</v>
      </c>
      <c r="C40" s="330" t="s">
        <v>615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506</v>
      </c>
      <c r="B41" s="41" t="s">
        <v>529</v>
      </c>
      <c r="C41" s="2" t="s">
        <v>557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494</v>
      </c>
      <c r="B42" s="41" t="s">
        <v>544</v>
      </c>
      <c r="C42" s="2" t="s">
        <v>557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509</v>
      </c>
      <c r="B43" s="41" t="s">
        <v>510</v>
      </c>
      <c r="C43" s="2" t="s">
        <v>613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495</v>
      </c>
      <c r="B44" s="41" t="s">
        <v>535</v>
      </c>
      <c r="C44" s="2" t="s">
        <v>614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530</v>
      </c>
      <c r="B45" s="41" t="s">
        <v>536</v>
      </c>
      <c r="C45" s="2" t="s">
        <v>614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496</v>
      </c>
      <c r="B46" s="41" t="s">
        <v>537</v>
      </c>
      <c r="C46" s="2" t="s">
        <v>614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38"/>
      <c r="B47" s="339"/>
      <c r="C47" s="34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531</v>
      </c>
      <c r="B48" s="41" t="s">
        <v>545</v>
      </c>
      <c r="C48" s="180" t="s">
        <v>559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497</v>
      </c>
      <c r="B49" s="41" t="s">
        <v>546</v>
      </c>
      <c r="C49" s="181" t="s">
        <v>558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9" zoomScale="80" zoomScaleNormal="70" zoomScaleSheetLayoutView="80" workbookViewId="0">
      <selection activeCell="C41" sqref="C41:P41"/>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8.5703125" style="67" customWidth="1"/>
    <col min="12" max="13" width="6.7109375" style="67" customWidth="1"/>
    <col min="14" max="14" width="7.28515625" style="67" customWidth="1"/>
    <col min="15" max="19" width="6.7109375" style="67" customWidth="1"/>
    <col min="20" max="27" width="6.710937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T1" s="67"/>
      <c r="U1" s="67"/>
      <c r="AC1" s="40" t="s">
        <v>70</v>
      </c>
    </row>
    <row r="2" spans="1:29" ht="18.75" x14ac:dyDescent="0.3">
      <c r="A2" s="67"/>
      <c r="B2" s="67"/>
      <c r="C2" s="67"/>
      <c r="D2" s="67"/>
      <c r="E2" s="67"/>
      <c r="F2" s="67"/>
      <c r="T2" s="67"/>
      <c r="U2" s="67"/>
      <c r="AC2" s="15" t="s">
        <v>11</v>
      </c>
    </row>
    <row r="3" spans="1:29" ht="18.75" x14ac:dyDescent="0.3">
      <c r="A3" s="67"/>
      <c r="B3" s="67"/>
      <c r="C3" s="67"/>
      <c r="D3" s="67"/>
      <c r="E3" s="67"/>
      <c r="F3" s="67"/>
      <c r="T3" s="67"/>
      <c r="U3" s="67"/>
      <c r="AC3" s="15" t="s">
        <v>69</v>
      </c>
    </row>
    <row r="4" spans="1:29"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5" s="67"/>
      <c r="B5" s="67"/>
      <c r="C5" s="67"/>
      <c r="D5" s="67"/>
      <c r="E5" s="67"/>
      <c r="F5" s="67"/>
      <c r="T5" s="67"/>
      <c r="U5" s="67"/>
      <c r="AC5" s="15"/>
    </row>
    <row r="6" spans="1:29" ht="18.75" x14ac:dyDescent="0.25">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row>
    <row r="7" spans="1:29" ht="18.75" x14ac:dyDescent="0.25">
      <c r="A7" s="13"/>
      <c r="B7" s="13"/>
      <c r="C7" s="13"/>
      <c r="D7" s="13"/>
      <c r="E7" s="13"/>
      <c r="F7" s="13"/>
      <c r="G7" s="13"/>
      <c r="H7" s="13"/>
      <c r="I7" s="13"/>
      <c r="J7" s="83"/>
      <c r="K7" s="83"/>
      <c r="L7" s="83"/>
      <c r="M7" s="83"/>
      <c r="N7" s="83"/>
      <c r="O7" s="83"/>
      <c r="P7" s="83"/>
      <c r="Q7" s="83"/>
      <c r="R7" s="83"/>
      <c r="S7" s="83"/>
      <c r="T7" s="83"/>
      <c r="U7" s="83"/>
      <c r="V7" s="83"/>
      <c r="W7" s="83"/>
      <c r="X7" s="83"/>
      <c r="Y7" s="83"/>
      <c r="Z7" s="83"/>
      <c r="AA7" s="83"/>
      <c r="AB7" s="83"/>
      <c r="AC7" s="83"/>
    </row>
    <row r="8" spans="1:29" x14ac:dyDescent="0.25">
      <c r="A8" s="348" t="str">
        <f>'1. паспорт местоположение'!A9:C9</f>
        <v>АО "Янтарьэнерго"</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42" t="s">
        <v>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row>
    <row r="10" spans="1:29" ht="18.75" x14ac:dyDescent="0.25">
      <c r="A10" s="13"/>
      <c r="B10" s="13"/>
      <c r="C10" s="13"/>
      <c r="D10" s="13"/>
      <c r="E10" s="13"/>
      <c r="F10" s="13"/>
      <c r="G10" s="13"/>
      <c r="H10" s="13"/>
      <c r="I10" s="13"/>
      <c r="J10" s="83"/>
      <c r="K10" s="83"/>
      <c r="L10" s="83"/>
      <c r="M10" s="83"/>
      <c r="N10" s="83"/>
      <c r="O10" s="83"/>
      <c r="P10" s="83"/>
      <c r="Q10" s="83"/>
      <c r="R10" s="83"/>
      <c r="S10" s="83"/>
      <c r="T10" s="83"/>
      <c r="U10" s="83"/>
      <c r="V10" s="83"/>
      <c r="W10" s="83"/>
      <c r="X10" s="83"/>
      <c r="Y10" s="83"/>
      <c r="Z10" s="83"/>
      <c r="AA10" s="83"/>
      <c r="AB10" s="83"/>
      <c r="AC10" s="83"/>
    </row>
    <row r="11" spans="1:29" x14ac:dyDescent="0.25">
      <c r="A11" s="348" t="str">
        <f>'1. паспорт местоположение'!A12:C12</f>
        <v>B_prj_111001_3367</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row>
    <row r="13" spans="1:29" ht="16.5" customHeight="1" x14ac:dyDescent="0.3">
      <c r="A13" s="11"/>
      <c r="B13" s="11"/>
      <c r="C13" s="11"/>
      <c r="D13" s="11"/>
      <c r="E13" s="11"/>
      <c r="F13" s="11"/>
      <c r="G13" s="11"/>
      <c r="H13" s="11"/>
      <c r="I13" s="11"/>
      <c r="J13" s="82"/>
      <c r="K13" s="82"/>
      <c r="L13" s="82"/>
      <c r="M13" s="82"/>
      <c r="N13" s="82"/>
      <c r="O13" s="82"/>
      <c r="P13" s="82"/>
      <c r="Q13" s="82"/>
      <c r="R13" s="82"/>
      <c r="S13" s="82"/>
      <c r="T13" s="82"/>
      <c r="U13" s="82"/>
      <c r="V13" s="82"/>
      <c r="W13" s="82"/>
      <c r="X13" s="82"/>
      <c r="Y13" s="82"/>
      <c r="Z13" s="82"/>
      <c r="AA13" s="82"/>
      <c r="AB13" s="82"/>
      <c r="AC13" s="82"/>
    </row>
    <row r="14" spans="1:29" x14ac:dyDescent="0.25">
      <c r="A14" s="348"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row>
    <row r="15" spans="1:29" ht="15.75" customHeight="1" x14ac:dyDescent="0.25">
      <c r="A15" s="342" t="s">
        <v>7</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row>
    <row r="16" spans="1:29"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row>
    <row r="17" spans="1:32" x14ac:dyDescent="0.25">
      <c r="A17" s="67"/>
      <c r="T17" s="67"/>
      <c r="U17" s="67"/>
      <c r="V17" s="67"/>
      <c r="W17" s="67"/>
      <c r="X17" s="67"/>
      <c r="Y17" s="67"/>
      <c r="Z17" s="67"/>
      <c r="AA17" s="67"/>
      <c r="AB17" s="67"/>
    </row>
    <row r="18" spans="1:32" x14ac:dyDescent="0.25">
      <c r="A18" s="419" t="s">
        <v>519</v>
      </c>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row>
    <row r="19" spans="1:32" x14ac:dyDescent="0.25">
      <c r="A19" s="67"/>
      <c r="B19" s="67"/>
      <c r="C19" s="67"/>
      <c r="D19" s="67"/>
      <c r="E19" s="67"/>
      <c r="F19" s="67"/>
      <c r="T19" s="67"/>
      <c r="U19" s="67"/>
      <c r="V19" s="67"/>
      <c r="W19" s="67"/>
      <c r="X19" s="67"/>
      <c r="Y19" s="67"/>
      <c r="Z19" s="67"/>
      <c r="AA19" s="67"/>
      <c r="AB19" s="67"/>
    </row>
    <row r="20" spans="1:32" ht="33" customHeight="1" x14ac:dyDescent="0.25">
      <c r="A20" s="466" t="s">
        <v>201</v>
      </c>
      <c r="B20" s="466" t="s">
        <v>200</v>
      </c>
      <c r="C20" s="467" t="s">
        <v>199</v>
      </c>
      <c r="D20" s="467"/>
      <c r="E20" s="468" t="s">
        <v>198</v>
      </c>
      <c r="F20" s="468"/>
      <c r="G20" s="466" t="s">
        <v>627</v>
      </c>
      <c r="H20" s="469" t="s">
        <v>628</v>
      </c>
      <c r="I20" s="470"/>
      <c r="J20" s="470"/>
      <c r="K20" s="470"/>
      <c r="L20" s="469" t="s">
        <v>629</v>
      </c>
      <c r="M20" s="470"/>
      <c r="N20" s="470"/>
      <c r="O20" s="470"/>
      <c r="P20" s="469" t="s">
        <v>630</v>
      </c>
      <c r="Q20" s="470"/>
      <c r="R20" s="470"/>
      <c r="S20" s="470"/>
      <c r="T20" s="469" t="s">
        <v>631</v>
      </c>
      <c r="U20" s="470"/>
      <c r="V20" s="470"/>
      <c r="W20" s="470"/>
      <c r="X20" s="469" t="s">
        <v>632</v>
      </c>
      <c r="Y20" s="470"/>
      <c r="Z20" s="470"/>
      <c r="AA20" s="470"/>
      <c r="AB20" s="471" t="s">
        <v>197</v>
      </c>
      <c r="AC20" s="472"/>
      <c r="AD20" s="81"/>
      <c r="AE20" s="81"/>
      <c r="AF20" s="81"/>
    </row>
    <row r="21" spans="1:32" ht="99.75" customHeight="1" x14ac:dyDescent="0.25">
      <c r="A21" s="418"/>
      <c r="B21" s="418"/>
      <c r="C21" s="467"/>
      <c r="D21" s="467"/>
      <c r="E21" s="468"/>
      <c r="F21" s="468"/>
      <c r="G21" s="418"/>
      <c r="H21" s="467" t="s">
        <v>3</v>
      </c>
      <c r="I21" s="467"/>
      <c r="J21" s="467" t="s">
        <v>633</v>
      </c>
      <c r="K21" s="467"/>
      <c r="L21" s="467" t="s">
        <v>3</v>
      </c>
      <c r="M21" s="467"/>
      <c r="N21" s="467" t="s">
        <v>196</v>
      </c>
      <c r="O21" s="467"/>
      <c r="P21" s="467" t="s">
        <v>3</v>
      </c>
      <c r="Q21" s="467"/>
      <c r="R21" s="467" t="s">
        <v>196</v>
      </c>
      <c r="S21" s="467"/>
      <c r="T21" s="473" t="s">
        <v>3</v>
      </c>
      <c r="U21" s="474"/>
      <c r="V21" s="473" t="s">
        <v>196</v>
      </c>
      <c r="W21" s="474"/>
      <c r="X21" s="415" t="s">
        <v>3</v>
      </c>
      <c r="Y21" s="416"/>
      <c r="Z21" s="415" t="s">
        <v>196</v>
      </c>
      <c r="AA21" s="416"/>
      <c r="AB21" s="420"/>
      <c r="AC21" s="421"/>
    </row>
    <row r="22" spans="1:32" ht="89.25" customHeight="1" x14ac:dyDescent="0.25">
      <c r="A22" s="414"/>
      <c r="B22" s="414"/>
      <c r="C22" s="475" t="s">
        <v>3</v>
      </c>
      <c r="D22" s="475" t="s">
        <v>194</v>
      </c>
      <c r="E22" s="476" t="s">
        <v>634</v>
      </c>
      <c r="F22" s="476" t="s">
        <v>635</v>
      </c>
      <c r="G22" s="414"/>
      <c r="H22" s="465" t="s">
        <v>498</v>
      </c>
      <c r="I22" s="465" t="s">
        <v>499</v>
      </c>
      <c r="J22" s="465" t="s">
        <v>498</v>
      </c>
      <c r="K22" s="465" t="s">
        <v>499</v>
      </c>
      <c r="L22" s="465" t="s">
        <v>498</v>
      </c>
      <c r="M22" s="465" t="s">
        <v>499</v>
      </c>
      <c r="N22" s="465" t="s">
        <v>498</v>
      </c>
      <c r="O22" s="465" t="s">
        <v>499</v>
      </c>
      <c r="P22" s="465" t="s">
        <v>498</v>
      </c>
      <c r="Q22" s="465" t="s">
        <v>499</v>
      </c>
      <c r="R22" s="465" t="s">
        <v>498</v>
      </c>
      <c r="S22" s="465" t="s">
        <v>499</v>
      </c>
      <c r="T22" s="477" t="s">
        <v>498</v>
      </c>
      <c r="U22" s="477" t="s">
        <v>499</v>
      </c>
      <c r="V22" s="477" t="s">
        <v>498</v>
      </c>
      <c r="W22" s="477" t="s">
        <v>499</v>
      </c>
      <c r="X22" s="477" t="s">
        <v>498</v>
      </c>
      <c r="Y22" s="477" t="s">
        <v>499</v>
      </c>
      <c r="Z22" s="477" t="s">
        <v>498</v>
      </c>
      <c r="AA22" s="477" t="s">
        <v>499</v>
      </c>
      <c r="AB22" s="475" t="s">
        <v>195</v>
      </c>
      <c r="AC22" s="475" t="s">
        <v>194</v>
      </c>
    </row>
    <row r="23" spans="1:32" ht="19.5" customHeight="1" x14ac:dyDescent="0.25">
      <c r="A23" s="464">
        <v>1</v>
      </c>
      <c r="B23" s="464">
        <v>2</v>
      </c>
      <c r="C23" s="464">
        <v>3</v>
      </c>
      <c r="D23" s="464">
        <v>4</v>
      </c>
      <c r="E23" s="464">
        <v>5</v>
      </c>
      <c r="F23" s="464">
        <v>6</v>
      </c>
      <c r="G23" s="464">
        <v>7</v>
      </c>
      <c r="H23" s="464">
        <v>8</v>
      </c>
      <c r="I23" s="464">
        <v>9</v>
      </c>
      <c r="J23" s="464">
        <v>10</v>
      </c>
      <c r="K23" s="464">
        <v>11</v>
      </c>
      <c r="L23" s="464">
        <v>12</v>
      </c>
      <c r="M23" s="464">
        <v>13</v>
      </c>
      <c r="N23" s="464">
        <v>14</v>
      </c>
      <c r="O23" s="464">
        <v>15</v>
      </c>
      <c r="P23" s="464">
        <v>16</v>
      </c>
      <c r="Q23" s="464">
        <v>17</v>
      </c>
      <c r="R23" s="464">
        <v>18</v>
      </c>
      <c r="S23" s="464">
        <v>19</v>
      </c>
      <c r="T23" s="464">
        <f>S23+1</f>
        <v>20</v>
      </c>
      <c r="U23" s="464">
        <f t="shared" ref="U23:AC23" si="0">T23+1</f>
        <v>21</v>
      </c>
      <c r="V23" s="464">
        <f t="shared" si="0"/>
        <v>22</v>
      </c>
      <c r="W23" s="464">
        <f t="shared" si="0"/>
        <v>23</v>
      </c>
      <c r="X23" s="464">
        <f t="shared" si="0"/>
        <v>24</v>
      </c>
      <c r="Y23" s="464">
        <f t="shared" si="0"/>
        <v>25</v>
      </c>
      <c r="Z23" s="464">
        <f t="shared" si="0"/>
        <v>26</v>
      </c>
      <c r="AA23" s="464">
        <f t="shared" si="0"/>
        <v>27</v>
      </c>
      <c r="AB23" s="464">
        <f t="shared" si="0"/>
        <v>28</v>
      </c>
      <c r="AC23" s="464">
        <f t="shared" si="0"/>
        <v>29</v>
      </c>
    </row>
    <row r="24" spans="1:32" ht="47.25" customHeight="1" x14ac:dyDescent="0.25">
      <c r="A24" s="478">
        <v>1</v>
      </c>
      <c r="B24" s="479" t="s">
        <v>193</v>
      </c>
      <c r="C24" s="480">
        <v>1.014</v>
      </c>
      <c r="D24" s="480">
        <v>0</v>
      </c>
      <c r="E24" s="481">
        <v>1.0150000000000001</v>
      </c>
      <c r="F24" s="481">
        <v>1.0150000000000001</v>
      </c>
      <c r="G24" s="480">
        <v>0</v>
      </c>
      <c r="H24" s="480">
        <v>0</v>
      </c>
      <c r="I24" s="480">
        <v>0</v>
      </c>
      <c r="J24" s="480">
        <v>0</v>
      </c>
      <c r="K24" s="480">
        <v>0</v>
      </c>
      <c r="L24" s="480">
        <v>7.9000000000000001E-2</v>
      </c>
      <c r="M24" s="480">
        <v>0</v>
      </c>
      <c r="N24" s="482">
        <v>0</v>
      </c>
      <c r="O24" s="480">
        <v>0</v>
      </c>
      <c r="P24" s="480">
        <v>0.93600000000000005</v>
      </c>
      <c r="Q24" s="480">
        <v>0</v>
      </c>
      <c r="R24" s="480">
        <v>0</v>
      </c>
      <c r="S24" s="480">
        <v>0</v>
      </c>
      <c r="T24" s="480">
        <v>0</v>
      </c>
      <c r="U24" s="480">
        <v>0</v>
      </c>
      <c r="V24" s="480">
        <v>0</v>
      </c>
      <c r="W24" s="480">
        <v>0</v>
      </c>
      <c r="X24" s="480">
        <v>0</v>
      </c>
      <c r="Y24" s="480">
        <v>0</v>
      </c>
      <c r="Z24" s="480">
        <v>0</v>
      </c>
      <c r="AA24" s="480">
        <v>0</v>
      </c>
      <c r="AB24" s="480">
        <f>H24+L24+P24+T24+X24</f>
        <v>1.0150000000000001</v>
      </c>
      <c r="AC24" s="483">
        <v>0</v>
      </c>
    </row>
    <row r="25" spans="1:32" ht="24" customHeight="1" x14ac:dyDescent="0.25">
      <c r="A25" s="484" t="s">
        <v>192</v>
      </c>
      <c r="B25" s="485" t="s">
        <v>191</v>
      </c>
      <c r="C25" s="480">
        <v>0</v>
      </c>
      <c r="D25" s="480">
        <v>0</v>
      </c>
      <c r="E25" s="486">
        <v>0</v>
      </c>
      <c r="F25" s="486">
        <v>0</v>
      </c>
      <c r="G25" s="487">
        <v>0</v>
      </c>
      <c r="H25" s="487">
        <v>0</v>
      </c>
      <c r="I25" s="487">
        <v>0</v>
      </c>
      <c r="J25" s="487">
        <v>0</v>
      </c>
      <c r="K25" s="487">
        <v>0</v>
      </c>
      <c r="L25" s="487">
        <v>0</v>
      </c>
      <c r="M25" s="487">
        <v>0</v>
      </c>
      <c r="N25" s="487">
        <v>0</v>
      </c>
      <c r="O25" s="487">
        <v>0</v>
      </c>
      <c r="P25" s="487">
        <v>0</v>
      </c>
      <c r="Q25" s="487">
        <v>0</v>
      </c>
      <c r="R25" s="487">
        <v>0</v>
      </c>
      <c r="S25" s="487">
        <v>0</v>
      </c>
      <c r="T25" s="487">
        <v>0</v>
      </c>
      <c r="U25" s="487">
        <v>0</v>
      </c>
      <c r="V25" s="487">
        <v>0</v>
      </c>
      <c r="W25" s="487">
        <v>0</v>
      </c>
      <c r="X25" s="487">
        <v>0</v>
      </c>
      <c r="Y25" s="487">
        <v>0</v>
      </c>
      <c r="Z25" s="487">
        <v>0</v>
      </c>
      <c r="AA25" s="487">
        <v>0</v>
      </c>
      <c r="AB25" s="480">
        <f t="shared" ref="AB25:AB64" si="1">H25+L25+P25+T25+X25</f>
        <v>0</v>
      </c>
      <c r="AC25" s="483">
        <v>0</v>
      </c>
    </row>
    <row r="26" spans="1:32" x14ac:dyDescent="0.25">
      <c r="A26" s="484" t="s">
        <v>190</v>
      </c>
      <c r="B26" s="485" t="s">
        <v>189</v>
      </c>
      <c r="C26" s="480">
        <v>0</v>
      </c>
      <c r="D26" s="480">
        <v>0</v>
      </c>
      <c r="E26" s="487">
        <v>0</v>
      </c>
      <c r="F26" s="487">
        <v>0</v>
      </c>
      <c r="G26" s="487">
        <v>0</v>
      </c>
      <c r="H26" s="487">
        <v>0</v>
      </c>
      <c r="I26" s="487">
        <v>0</v>
      </c>
      <c r="J26" s="487">
        <v>0</v>
      </c>
      <c r="K26" s="487">
        <v>0</v>
      </c>
      <c r="L26" s="487">
        <v>0</v>
      </c>
      <c r="M26" s="487">
        <v>0</v>
      </c>
      <c r="N26" s="487">
        <v>0</v>
      </c>
      <c r="O26" s="487">
        <v>0</v>
      </c>
      <c r="P26" s="487">
        <v>0</v>
      </c>
      <c r="Q26" s="487">
        <v>0</v>
      </c>
      <c r="R26" s="487">
        <v>0</v>
      </c>
      <c r="S26" s="487">
        <v>0</v>
      </c>
      <c r="T26" s="487">
        <v>0</v>
      </c>
      <c r="U26" s="487">
        <v>0</v>
      </c>
      <c r="V26" s="487">
        <v>0</v>
      </c>
      <c r="W26" s="487">
        <v>0</v>
      </c>
      <c r="X26" s="487">
        <v>0</v>
      </c>
      <c r="Y26" s="487">
        <v>0</v>
      </c>
      <c r="Z26" s="487">
        <v>0</v>
      </c>
      <c r="AA26" s="487">
        <v>0</v>
      </c>
      <c r="AB26" s="480">
        <f t="shared" si="1"/>
        <v>0</v>
      </c>
      <c r="AC26" s="483">
        <v>0</v>
      </c>
    </row>
    <row r="27" spans="1:32" ht="31.5" x14ac:dyDescent="0.25">
      <c r="A27" s="484" t="s">
        <v>188</v>
      </c>
      <c r="B27" s="485" t="s">
        <v>454</v>
      </c>
      <c r="C27" s="480">
        <f>C24/1.18</f>
        <v>0.85932203389830519</v>
      </c>
      <c r="D27" s="480">
        <v>0</v>
      </c>
      <c r="E27" s="487">
        <v>0.86016949152542377</v>
      </c>
      <c r="F27" s="487">
        <v>0.86016949152542377</v>
      </c>
      <c r="G27" s="487">
        <v>0</v>
      </c>
      <c r="H27" s="487">
        <v>0</v>
      </c>
      <c r="I27" s="487">
        <v>0</v>
      </c>
      <c r="J27" s="487">
        <v>0</v>
      </c>
      <c r="K27" s="487">
        <v>0</v>
      </c>
      <c r="L27" s="487">
        <v>6.6949152542372881E-2</v>
      </c>
      <c r="M27" s="487">
        <v>0</v>
      </c>
      <c r="N27" s="488">
        <v>0</v>
      </c>
      <c r="O27" s="487">
        <v>0</v>
      </c>
      <c r="P27" s="487">
        <v>0.79322033898305089</v>
      </c>
      <c r="Q27" s="487">
        <v>0</v>
      </c>
      <c r="R27" s="487">
        <v>0</v>
      </c>
      <c r="S27" s="487">
        <v>0</v>
      </c>
      <c r="T27" s="487">
        <v>0</v>
      </c>
      <c r="U27" s="487">
        <v>0</v>
      </c>
      <c r="V27" s="487">
        <v>0</v>
      </c>
      <c r="W27" s="487">
        <v>0</v>
      </c>
      <c r="X27" s="487">
        <v>0</v>
      </c>
      <c r="Y27" s="487">
        <v>0</v>
      </c>
      <c r="Z27" s="487">
        <v>0</v>
      </c>
      <c r="AA27" s="487">
        <v>0</v>
      </c>
      <c r="AB27" s="480">
        <f t="shared" si="1"/>
        <v>0.86016949152542377</v>
      </c>
      <c r="AC27" s="483">
        <v>0</v>
      </c>
    </row>
    <row r="28" spans="1:32" x14ac:dyDescent="0.25">
      <c r="A28" s="484" t="s">
        <v>187</v>
      </c>
      <c r="B28" s="485" t="s">
        <v>186</v>
      </c>
      <c r="C28" s="480">
        <v>0</v>
      </c>
      <c r="D28" s="480">
        <v>0</v>
      </c>
      <c r="E28" s="487">
        <v>0</v>
      </c>
      <c r="F28" s="487">
        <v>0</v>
      </c>
      <c r="G28" s="487">
        <v>0</v>
      </c>
      <c r="H28" s="487">
        <v>0</v>
      </c>
      <c r="I28" s="487">
        <v>0</v>
      </c>
      <c r="J28" s="487">
        <v>0</v>
      </c>
      <c r="K28" s="487">
        <v>0</v>
      </c>
      <c r="L28" s="487">
        <v>0</v>
      </c>
      <c r="M28" s="487">
        <v>0</v>
      </c>
      <c r="N28" s="487">
        <v>0</v>
      </c>
      <c r="O28" s="487">
        <v>0</v>
      </c>
      <c r="P28" s="487">
        <v>0</v>
      </c>
      <c r="Q28" s="487">
        <v>0</v>
      </c>
      <c r="R28" s="487">
        <v>0</v>
      </c>
      <c r="S28" s="487">
        <v>0</v>
      </c>
      <c r="T28" s="487">
        <v>0</v>
      </c>
      <c r="U28" s="487">
        <v>0</v>
      </c>
      <c r="V28" s="487">
        <v>0</v>
      </c>
      <c r="W28" s="487">
        <v>0</v>
      </c>
      <c r="X28" s="487">
        <v>0</v>
      </c>
      <c r="Y28" s="487">
        <v>0</v>
      </c>
      <c r="Z28" s="487">
        <v>0</v>
      </c>
      <c r="AA28" s="487">
        <v>0</v>
      </c>
      <c r="AB28" s="480">
        <f t="shared" si="1"/>
        <v>0</v>
      </c>
      <c r="AC28" s="483">
        <v>0</v>
      </c>
    </row>
    <row r="29" spans="1:32" x14ac:dyDescent="0.25">
      <c r="A29" s="484" t="s">
        <v>185</v>
      </c>
      <c r="B29" s="80" t="s">
        <v>184</v>
      </c>
      <c r="C29" s="480">
        <f>C24-C27</f>
        <v>0.15467796610169482</v>
      </c>
      <c r="D29" s="480">
        <v>0</v>
      </c>
      <c r="E29" s="487">
        <v>0.15483050847457636</v>
      </c>
      <c r="F29" s="487">
        <v>0.15483050847457636</v>
      </c>
      <c r="G29" s="487">
        <v>0</v>
      </c>
      <c r="H29" s="487">
        <v>0</v>
      </c>
      <c r="I29" s="487">
        <v>0</v>
      </c>
      <c r="J29" s="487">
        <v>0</v>
      </c>
      <c r="K29" s="487">
        <v>0</v>
      </c>
      <c r="L29" s="487">
        <v>1.205084745762712E-2</v>
      </c>
      <c r="M29" s="487">
        <v>0</v>
      </c>
      <c r="N29" s="487">
        <v>0</v>
      </c>
      <c r="O29" s="487">
        <v>0</v>
      </c>
      <c r="P29" s="487">
        <v>0.14277966101694917</v>
      </c>
      <c r="Q29" s="487">
        <v>0</v>
      </c>
      <c r="R29" s="487">
        <v>0</v>
      </c>
      <c r="S29" s="487">
        <v>0</v>
      </c>
      <c r="T29" s="487">
        <v>0</v>
      </c>
      <c r="U29" s="487">
        <v>0</v>
      </c>
      <c r="V29" s="487">
        <v>0</v>
      </c>
      <c r="W29" s="487">
        <v>0</v>
      </c>
      <c r="X29" s="487">
        <v>0</v>
      </c>
      <c r="Y29" s="487">
        <v>0</v>
      </c>
      <c r="Z29" s="487">
        <v>0</v>
      </c>
      <c r="AA29" s="487">
        <v>0</v>
      </c>
      <c r="AB29" s="480">
        <f t="shared" si="1"/>
        <v>0.1548305084745763</v>
      </c>
      <c r="AC29" s="483">
        <v>0</v>
      </c>
    </row>
    <row r="30" spans="1:32" ht="47.25" x14ac:dyDescent="0.25">
      <c r="A30" s="478" t="s">
        <v>64</v>
      </c>
      <c r="B30" s="479" t="s">
        <v>183</v>
      </c>
      <c r="C30" s="480">
        <v>0.85932203389830519</v>
      </c>
      <c r="D30" s="480">
        <v>0</v>
      </c>
      <c r="E30" s="481">
        <v>0.85932203389830519</v>
      </c>
      <c r="F30" s="481">
        <v>0.85932203389830519</v>
      </c>
      <c r="G30" s="480">
        <v>0</v>
      </c>
      <c r="H30" s="480">
        <v>0</v>
      </c>
      <c r="I30" s="480">
        <v>0</v>
      </c>
      <c r="J30" s="480">
        <v>0</v>
      </c>
      <c r="K30" s="480">
        <v>0</v>
      </c>
      <c r="L30" s="480">
        <v>6.6571313866084308E-2</v>
      </c>
      <c r="M30" s="480">
        <v>0</v>
      </c>
      <c r="N30" s="482">
        <v>0</v>
      </c>
      <c r="O30" s="480">
        <v>0</v>
      </c>
      <c r="P30" s="480">
        <v>0.79285497190367404</v>
      </c>
      <c r="Q30" s="480">
        <v>0</v>
      </c>
      <c r="R30" s="480">
        <v>0</v>
      </c>
      <c r="S30" s="480">
        <v>0</v>
      </c>
      <c r="T30" s="480">
        <v>0</v>
      </c>
      <c r="U30" s="480">
        <v>0</v>
      </c>
      <c r="V30" s="480">
        <v>0</v>
      </c>
      <c r="W30" s="480">
        <v>0</v>
      </c>
      <c r="X30" s="480">
        <v>0</v>
      </c>
      <c r="Y30" s="480">
        <v>0</v>
      </c>
      <c r="Z30" s="480">
        <v>0</v>
      </c>
      <c r="AA30" s="480">
        <v>0</v>
      </c>
      <c r="AB30" s="480">
        <f t="shared" si="1"/>
        <v>0.85942628576975832</v>
      </c>
      <c r="AC30" s="483">
        <v>0</v>
      </c>
    </row>
    <row r="31" spans="1:32" x14ac:dyDescent="0.25">
      <c r="A31" s="478" t="s">
        <v>182</v>
      </c>
      <c r="B31" s="485" t="s">
        <v>181</v>
      </c>
      <c r="C31" s="480">
        <v>6.6571313866084308E-2</v>
      </c>
      <c r="D31" s="480">
        <v>0</v>
      </c>
      <c r="E31" s="487">
        <v>6.6571313866084308E-2</v>
      </c>
      <c r="F31" s="487">
        <v>6.6571313866084308E-2</v>
      </c>
      <c r="G31" s="487">
        <v>0</v>
      </c>
      <c r="H31" s="487">
        <v>0</v>
      </c>
      <c r="I31" s="487">
        <v>0</v>
      </c>
      <c r="J31" s="487">
        <v>0</v>
      </c>
      <c r="K31" s="487">
        <v>0</v>
      </c>
      <c r="L31" s="487">
        <v>6.6571313866084308E-2</v>
      </c>
      <c r="M31" s="487">
        <v>0</v>
      </c>
      <c r="N31" s="487">
        <v>0</v>
      </c>
      <c r="O31" s="487">
        <v>0</v>
      </c>
      <c r="P31" s="487">
        <v>0</v>
      </c>
      <c r="Q31" s="487">
        <v>0</v>
      </c>
      <c r="R31" s="487">
        <v>0</v>
      </c>
      <c r="S31" s="487">
        <v>0</v>
      </c>
      <c r="T31" s="487">
        <v>0</v>
      </c>
      <c r="U31" s="487">
        <v>0</v>
      </c>
      <c r="V31" s="487">
        <v>0</v>
      </c>
      <c r="W31" s="487">
        <v>0</v>
      </c>
      <c r="X31" s="487">
        <v>0</v>
      </c>
      <c r="Y31" s="487">
        <v>0</v>
      </c>
      <c r="Z31" s="487">
        <v>0</v>
      </c>
      <c r="AA31" s="487">
        <v>0</v>
      </c>
      <c r="AB31" s="480">
        <f t="shared" si="1"/>
        <v>6.6571313866084308E-2</v>
      </c>
      <c r="AC31" s="483">
        <v>0</v>
      </c>
    </row>
    <row r="32" spans="1:32" ht="31.5" x14ac:dyDescent="0.25">
      <c r="A32" s="478" t="s">
        <v>180</v>
      </c>
      <c r="B32" s="485" t="s">
        <v>179</v>
      </c>
      <c r="C32" s="480">
        <v>0.57884914805718779</v>
      </c>
      <c r="D32" s="480">
        <v>0</v>
      </c>
      <c r="E32" s="487">
        <v>0.57884914805718779</v>
      </c>
      <c r="F32" s="487">
        <v>0.57884914805718779</v>
      </c>
      <c r="G32" s="487">
        <v>0</v>
      </c>
      <c r="H32" s="487">
        <v>0</v>
      </c>
      <c r="I32" s="487">
        <v>0</v>
      </c>
      <c r="J32" s="487">
        <v>0</v>
      </c>
      <c r="K32" s="487">
        <v>0</v>
      </c>
      <c r="L32" s="487">
        <v>0</v>
      </c>
      <c r="M32" s="487">
        <v>0</v>
      </c>
      <c r="N32" s="487">
        <v>0</v>
      </c>
      <c r="O32" s="487">
        <v>0</v>
      </c>
      <c r="P32" s="487">
        <v>0.57884914805718779</v>
      </c>
      <c r="Q32" s="487">
        <v>0</v>
      </c>
      <c r="R32" s="487">
        <v>0</v>
      </c>
      <c r="S32" s="487">
        <v>0</v>
      </c>
      <c r="T32" s="487">
        <v>0</v>
      </c>
      <c r="U32" s="487">
        <v>0</v>
      </c>
      <c r="V32" s="487">
        <v>0</v>
      </c>
      <c r="W32" s="487">
        <v>0</v>
      </c>
      <c r="X32" s="487">
        <v>0</v>
      </c>
      <c r="Y32" s="487">
        <v>0</v>
      </c>
      <c r="Z32" s="487">
        <v>0</v>
      </c>
      <c r="AA32" s="487">
        <v>0</v>
      </c>
      <c r="AB32" s="480">
        <f t="shared" si="1"/>
        <v>0.57884914805718779</v>
      </c>
      <c r="AC32" s="483">
        <v>0</v>
      </c>
    </row>
    <row r="33" spans="1:29" x14ac:dyDescent="0.25">
      <c r="A33" s="478" t="s">
        <v>178</v>
      </c>
      <c r="B33" s="485" t="s">
        <v>177</v>
      </c>
      <c r="C33" s="480">
        <v>9.9243123614880954E-2</v>
      </c>
      <c r="D33" s="480">
        <v>0</v>
      </c>
      <c r="E33" s="487">
        <v>9.9243123614880954E-2</v>
      </c>
      <c r="F33" s="487">
        <v>9.9243123614880954E-2</v>
      </c>
      <c r="G33" s="487">
        <v>0</v>
      </c>
      <c r="H33" s="487">
        <v>0</v>
      </c>
      <c r="I33" s="487">
        <v>0</v>
      </c>
      <c r="J33" s="487">
        <v>0</v>
      </c>
      <c r="K33" s="487">
        <v>0</v>
      </c>
      <c r="L33" s="487">
        <v>0</v>
      </c>
      <c r="M33" s="487">
        <v>0</v>
      </c>
      <c r="N33" s="487">
        <v>0</v>
      </c>
      <c r="O33" s="487">
        <v>0</v>
      </c>
      <c r="P33" s="487">
        <v>9.9243123614880954E-2</v>
      </c>
      <c r="Q33" s="487">
        <v>0</v>
      </c>
      <c r="R33" s="487">
        <v>0</v>
      </c>
      <c r="S33" s="487">
        <v>0</v>
      </c>
      <c r="T33" s="487">
        <v>0</v>
      </c>
      <c r="U33" s="487">
        <v>0</v>
      </c>
      <c r="V33" s="487">
        <v>0</v>
      </c>
      <c r="W33" s="487">
        <v>0</v>
      </c>
      <c r="X33" s="487">
        <v>0</v>
      </c>
      <c r="Y33" s="487">
        <v>0</v>
      </c>
      <c r="Z33" s="487">
        <v>0</v>
      </c>
      <c r="AA33" s="487">
        <v>0</v>
      </c>
      <c r="AB33" s="480">
        <f t="shared" si="1"/>
        <v>9.9243123614880954E-2</v>
      </c>
      <c r="AC33" s="483">
        <v>0</v>
      </c>
    </row>
    <row r="34" spans="1:29" x14ac:dyDescent="0.25">
      <c r="A34" s="478" t="s">
        <v>176</v>
      </c>
      <c r="B34" s="485" t="s">
        <v>175</v>
      </c>
      <c r="C34" s="480">
        <v>0.11465844836015217</v>
      </c>
      <c r="D34" s="480">
        <v>0</v>
      </c>
      <c r="E34" s="487">
        <v>0.11465844836015217</v>
      </c>
      <c r="F34" s="487">
        <v>0.11465844836015217</v>
      </c>
      <c r="G34" s="487">
        <v>0</v>
      </c>
      <c r="H34" s="487">
        <v>0</v>
      </c>
      <c r="I34" s="487">
        <v>0</v>
      </c>
      <c r="J34" s="487">
        <v>0</v>
      </c>
      <c r="K34" s="487">
        <v>0</v>
      </c>
      <c r="L34" s="487">
        <v>0</v>
      </c>
      <c r="M34" s="487">
        <v>0</v>
      </c>
      <c r="N34" s="487">
        <v>0</v>
      </c>
      <c r="O34" s="487">
        <v>0</v>
      </c>
      <c r="P34" s="487">
        <v>0.11465844836015217</v>
      </c>
      <c r="Q34" s="487">
        <v>0</v>
      </c>
      <c r="R34" s="487">
        <v>0</v>
      </c>
      <c r="S34" s="487">
        <v>0</v>
      </c>
      <c r="T34" s="487">
        <v>0</v>
      </c>
      <c r="U34" s="487">
        <v>0</v>
      </c>
      <c r="V34" s="487">
        <v>0</v>
      </c>
      <c r="W34" s="487">
        <v>0</v>
      </c>
      <c r="X34" s="487">
        <v>0</v>
      </c>
      <c r="Y34" s="487">
        <v>0</v>
      </c>
      <c r="Z34" s="487">
        <v>0</v>
      </c>
      <c r="AA34" s="487">
        <v>0</v>
      </c>
      <c r="AB34" s="480">
        <f t="shared" si="1"/>
        <v>0.11465844836015217</v>
      </c>
      <c r="AC34" s="483">
        <v>0</v>
      </c>
    </row>
    <row r="35" spans="1:29" ht="31.5" x14ac:dyDescent="0.25">
      <c r="A35" s="478" t="s">
        <v>63</v>
      </c>
      <c r="B35" s="479" t="s">
        <v>174</v>
      </c>
      <c r="C35" s="480">
        <v>0</v>
      </c>
      <c r="D35" s="480">
        <v>0</v>
      </c>
      <c r="E35" s="481">
        <v>0</v>
      </c>
      <c r="F35" s="481">
        <v>0</v>
      </c>
      <c r="G35" s="480">
        <v>0</v>
      </c>
      <c r="H35" s="480">
        <v>0</v>
      </c>
      <c r="I35" s="480">
        <v>0</v>
      </c>
      <c r="J35" s="480">
        <v>0</v>
      </c>
      <c r="K35" s="480">
        <v>0</v>
      </c>
      <c r="L35" s="480">
        <v>0</v>
      </c>
      <c r="M35" s="480">
        <v>0</v>
      </c>
      <c r="N35" s="482">
        <v>0</v>
      </c>
      <c r="O35" s="480">
        <v>0</v>
      </c>
      <c r="P35" s="480">
        <v>0</v>
      </c>
      <c r="Q35" s="480">
        <v>0</v>
      </c>
      <c r="R35" s="480">
        <v>0</v>
      </c>
      <c r="S35" s="480">
        <v>0</v>
      </c>
      <c r="T35" s="480">
        <v>0</v>
      </c>
      <c r="U35" s="480">
        <v>0</v>
      </c>
      <c r="V35" s="480">
        <v>0</v>
      </c>
      <c r="W35" s="480">
        <v>0</v>
      </c>
      <c r="X35" s="480">
        <v>0</v>
      </c>
      <c r="Y35" s="480">
        <v>0</v>
      </c>
      <c r="Z35" s="480">
        <v>0</v>
      </c>
      <c r="AA35" s="480">
        <v>0</v>
      </c>
      <c r="AB35" s="480">
        <f t="shared" si="1"/>
        <v>0</v>
      </c>
      <c r="AC35" s="483">
        <v>0</v>
      </c>
    </row>
    <row r="36" spans="1:29" ht="31.5" x14ac:dyDescent="0.25">
      <c r="A36" s="484" t="s">
        <v>173</v>
      </c>
      <c r="B36" s="489" t="s">
        <v>172</v>
      </c>
      <c r="C36" s="490">
        <v>0</v>
      </c>
      <c r="D36" s="480">
        <v>0</v>
      </c>
      <c r="E36" s="487">
        <v>0</v>
      </c>
      <c r="F36" s="487">
        <v>0</v>
      </c>
      <c r="G36" s="487">
        <v>0</v>
      </c>
      <c r="H36" s="487">
        <v>0</v>
      </c>
      <c r="I36" s="487">
        <v>0</v>
      </c>
      <c r="J36" s="487">
        <v>0</v>
      </c>
      <c r="K36" s="487">
        <v>0</v>
      </c>
      <c r="L36" s="487">
        <v>0</v>
      </c>
      <c r="M36" s="487">
        <v>0</v>
      </c>
      <c r="N36" s="487">
        <v>0</v>
      </c>
      <c r="O36" s="487">
        <v>0</v>
      </c>
      <c r="P36" s="487">
        <v>0</v>
      </c>
      <c r="Q36" s="487">
        <v>0</v>
      </c>
      <c r="R36" s="487">
        <v>0</v>
      </c>
      <c r="S36" s="487">
        <v>0</v>
      </c>
      <c r="T36" s="487">
        <v>0</v>
      </c>
      <c r="U36" s="487">
        <v>0</v>
      </c>
      <c r="V36" s="487">
        <v>0</v>
      </c>
      <c r="W36" s="487">
        <v>0</v>
      </c>
      <c r="X36" s="487">
        <v>0</v>
      </c>
      <c r="Y36" s="487">
        <v>0</v>
      </c>
      <c r="Z36" s="487">
        <v>0</v>
      </c>
      <c r="AA36" s="487">
        <v>0</v>
      </c>
      <c r="AB36" s="480">
        <f t="shared" si="1"/>
        <v>0</v>
      </c>
      <c r="AC36" s="483">
        <v>0</v>
      </c>
    </row>
    <row r="37" spans="1:29" x14ac:dyDescent="0.25">
      <c r="A37" s="484" t="s">
        <v>171</v>
      </c>
      <c r="B37" s="489" t="s">
        <v>161</v>
      </c>
      <c r="C37" s="490">
        <v>0</v>
      </c>
      <c r="D37" s="480">
        <v>0</v>
      </c>
      <c r="E37" s="487">
        <v>0</v>
      </c>
      <c r="F37" s="487">
        <v>0</v>
      </c>
      <c r="G37" s="487">
        <v>0</v>
      </c>
      <c r="H37" s="487">
        <v>0</v>
      </c>
      <c r="I37" s="487">
        <v>0</v>
      </c>
      <c r="J37" s="487">
        <v>0</v>
      </c>
      <c r="K37" s="487">
        <v>0</v>
      </c>
      <c r="L37" s="487">
        <v>0</v>
      </c>
      <c r="M37" s="487">
        <v>0</v>
      </c>
      <c r="N37" s="488">
        <v>0</v>
      </c>
      <c r="O37" s="487">
        <v>0</v>
      </c>
      <c r="P37" s="487">
        <v>0</v>
      </c>
      <c r="Q37" s="487">
        <v>0</v>
      </c>
      <c r="R37" s="487">
        <v>0</v>
      </c>
      <c r="S37" s="487">
        <v>0</v>
      </c>
      <c r="T37" s="487">
        <v>0</v>
      </c>
      <c r="U37" s="487">
        <v>0</v>
      </c>
      <c r="V37" s="487">
        <v>0</v>
      </c>
      <c r="W37" s="487">
        <v>0</v>
      </c>
      <c r="X37" s="487">
        <v>0</v>
      </c>
      <c r="Y37" s="487">
        <v>0</v>
      </c>
      <c r="Z37" s="487">
        <v>0</v>
      </c>
      <c r="AA37" s="487">
        <v>0</v>
      </c>
      <c r="AB37" s="480">
        <f t="shared" si="1"/>
        <v>0</v>
      </c>
      <c r="AC37" s="483">
        <v>0</v>
      </c>
    </row>
    <row r="38" spans="1:29" x14ac:dyDescent="0.25">
      <c r="A38" s="484" t="s">
        <v>170</v>
      </c>
      <c r="B38" s="489" t="s">
        <v>159</v>
      </c>
      <c r="C38" s="490">
        <v>0</v>
      </c>
      <c r="D38" s="480">
        <v>0</v>
      </c>
      <c r="E38" s="487">
        <v>0</v>
      </c>
      <c r="F38" s="487">
        <v>0</v>
      </c>
      <c r="G38" s="487">
        <v>0</v>
      </c>
      <c r="H38" s="487">
        <v>0</v>
      </c>
      <c r="I38" s="487">
        <v>0</v>
      </c>
      <c r="J38" s="487">
        <v>0</v>
      </c>
      <c r="K38" s="487">
        <v>0</v>
      </c>
      <c r="L38" s="487">
        <v>0</v>
      </c>
      <c r="M38" s="487">
        <v>0</v>
      </c>
      <c r="N38" s="487">
        <v>0</v>
      </c>
      <c r="O38" s="487">
        <v>0</v>
      </c>
      <c r="P38" s="487">
        <v>0</v>
      </c>
      <c r="Q38" s="487">
        <v>0</v>
      </c>
      <c r="R38" s="487">
        <v>0</v>
      </c>
      <c r="S38" s="487">
        <v>0</v>
      </c>
      <c r="T38" s="487">
        <v>0</v>
      </c>
      <c r="U38" s="487">
        <v>0</v>
      </c>
      <c r="V38" s="487">
        <v>0</v>
      </c>
      <c r="W38" s="487">
        <v>0</v>
      </c>
      <c r="X38" s="487">
        <v>0</v>
      </c>
      <c r="Y38" s="487">
        <v>0</v>
      </c>
      <c r="Z38" s="487">
        <v>0</v>
      </c>
      <c r="AA38" s="487">
        <v>0</v>
      </c>
      <c r="AB38" s="480">
        <f t="shared" si="1"/>
        <v>0</v>
      </c>
      <c r="AC38" s="483">
        <v>0</v>
      </c>
    </row>
    <row r="39" spans="1:29" ht="31.5" x14ac:dyDescent="0.25">
      <c r="A39" s="484" t="s">
        <v>169</v>
      </c>
      <c r="B39" s="485" t="s">
        <v>157</v>
      </c>
      <c r="C39" s="480">
        <v>0</v>
      </c>
      <c r="D39" s="480">
        <v>0</v>
      </c>
      <c r="E39" s="487">
        <v>0</v>
      </c>
      <c r="F39" s="487">
        <v>0</v>
      </c>
      <c r="G39" s="487">
        <v>0</v>
      </c>
      <c r="H39" s="487">
        <v>0</v>
      </c>
      <c r="I39" s="487">
        <v>0</v>
      </c>
      <c r="J39" s="487">
        <v>0</v>
      </c>
      <c r="K39" s="487">
        <v>0</v>
      </c>
      <c r="L39" s="487">
        <v>0</v>
      </c>
      <c r="M39" s="487">
        <v>0</v>
      </c>
      <c r="N39" s="487">
        <v>0</v>
      </c>
      <c r="O39" s="487">
        <v>0</v>
      </c>
      <c r="P39" s="487">
        <v>0</v>
      </c>
      <c r="Q39" s="487">
        <v>0</v>
      </c>
      <c r="R39" s="487">
        <v>0</v>
      </c>
      <c r="S39" s="487">
        <v>0</v>
      </c>
      <c r="T39" s="487">
        <v>0</v>
      </c>
      <c r="U39" s="487">
        <v>0</v>
      </c>
      <c r="V39" s="487">
        <v>0</v>
      </c>
      <c r="W39" s="487">
        <v>0</v>
      </c>
      <c r="X39" s="487">
        <v>0</v>
      </c>
      <c r="Y39" s="487">
        <v>0</v>
      </c>
      <c r="Z39" s="487">
        <v>0</v>
      </c>
      <c r="AA39" s="487">
        <v>0</v>
      </c>
      <c r="AB39" s="480">
        <f t="shared" si="1"/>
        <v>0</v>
      </c>
      <c r="AC39" s="483">
        <v>0</v>
      </c>
    </row>
    <row r="40" spans="1:29" ht="31.5" x14ac:dyDescent="0.25">
      <c r="A40" s="484" t="s">
        <v>168</v>
      </c>
      <c r="B40" s="485" t="s">
        <v>155</v>
      </c>
      <c r="C40" s="480">
        <v>0</v>
      </c>
      <c r="D40" s="480">
        <v>0</v>
      </c>
      <c r="E40" s="487">
        <v>0</v>
      </c>
      <c r="F40" s="487">
        <v>0</v>
      </c>
      <c r="G40" s="487">
        <v>0</v>
      </c>
      <c r="H40" s="487">
        <v>0</v>
      </c>
      <c r="I40" s="487">
        <v>0</v>
      </c>
      <c r="J40" s="487">
        <v>0</v>
      </c>
      <c r="K40" s="487">
        <v>0</v>
      </c>
      <c r="L40" s="487">
        <v>0</v>
      </c>
      <c r="M40" s="487">
        <v>0</v>
      </c>
      <c r="N40" s="487">
        <v>0</v>
      </c>
      <c r="O40" s="487">
        <v>0</v>
      </c>
      <c r="P40" s="487">
        <v>0</v>
      </c>
      <c r="Q40" s="487">
        <v>0</v>
      </c>
      <c r="R40" s="487">
        <v>0</v>
      </c>
      <c r="S40" s="487">
        <v>0</v>
      </c>
      <c r="T40" s="487">
        <v>0</v>
      </c>
      <c r="U40" s="487">
        <v>0</v>
      </c>
      <c r="V40" s="487">
        <v>0</v>
      </c>
      <c r="W40" s="487">
        <v>0</v>
      </c>
      <c r="X40" s="487">
        <v>0</v>
      </c>
      <c r="Y40" s="487">
        <v>0</v>
      </c>
      <c r="Z40" s="487">
        <v>0</v>
      </c>
      <c r="AA40" s="487">
        <v>0</v>
      </c>
      <c r="AB40" s="480">
        <f t="shared" si="1"/>
        <v>0</v>
      </c>
      <c r="AC40" s="483">
        <v>0</v>
      </c>
    </row>
    <row r="41" spans="1:29" x14ac:dyDescent="0.25">
      <c r="A41" s="484" t="s">
        <v>167</v>
      </c>
      <c r="B41" s="485" t="s">
        <v>153</v>
      </c>
      <c r="C41" s="490">
        <v>0.19</v>
      </c>
      <c r="D41" s="480">
        <v>0</v>
      </c>
      <c r="E41" s="487">
        <v>0.19</v>
      </c>
      <c r="F41" s="487">
        <v>0.19</v>
      </c>
      <c r="G41" s="487">
        <v>0</v>
      </c>
      <c r="H41" s="487">
        <v>0</v>
      </c>
      <c r="I41" s="487">
        <v>0</v>
      </c>
      <c r="J41" s="487">
        <v>0</v>
      </c>
      <c r="K41" s="487">
        <v>0</v>
      </c>
      <c r="L41" s="487">
        <v>0</v>
      </c>
      <c r="M41" s="487">
        <v>0</v>
      </c>
      <c r="N41" s="487">
        <v>0</v>
      </c>
      <c r="O41" s="487">
        <v>0</v>
      </c>
      <c r="P41" s="487">
        <v>0.19</v>
      </c>
      <c r="Q41" s="487">
        <v>0</v>
      </c>
      <c r="R41" s="487">
        <v>0</v>
      </c>
      <c r="S41" s="487">
        <v>0</v>
      </c>
      <c r="T41" s="487">
        <v>0</v>
      </c>
      <c r="U41" s="487">
        <v>0</v>
      </c>
      <c r="V41" s="487">
        <v>0</v>
      </c>
      <c r="W41" s="487">
        <v>0</v>
      </c>
      <c r="X41" s="487">
        <v>0</v>
      </c>
      <c r="Y41" s="487">
        <v>0</v>
      </c>
      <c r="Z41" s="487">
        <v>0</v>
      </c>
      <c r="AA41" s="487">
        <v>0</v>
      </c>
      <c r="AB41" s="480">
        <f t="shared" si="1"/>
        <v>0.19</v>
      </c>
      <c r="AC41" s="483">
        <v>0</v>
      </c>
    </row>
    <row r="42" spans="1:29" ht="18.75" x14ac:dyDescent="0.25">
      <c r="A42" s="484" t="s">
        <v>166</v>
      </c>
      <c r="B42" s="489" t="s">
        <v>151</v>
      </c>
      <c r="C42" s="490">
        <v>0</v>
      </c>
      <c r="D42" s="480">
        <v>0</v>
      </c>
      <c r="E42" s="487">
        <v>0</v>
      </c>
      <c r="F42" s="487">
        <v>0</v>
      </c>
      <c r="G42" s="487">
        <v>0</v>
      </c>
      <c r="H42" s="487">
        <v>0</v>
      </c>
      <c r="I42" s="487">
        <v>0</v>
      </c>
      <c r="J42" s="487">
        <v>0</v>
      </c>
      <c r="K42" s="487">
        <v>0</v>
      </c>
      <c r="L42" s="487">
        <v>0</v>
      </c>
      <c r="M42" s="487">
        <v>0</v>
      </c>
      <c r="N42" s="487">
        <v>0</v>
      </c>
      <c r="O42" s="487">
        <v>0</v>
      </c>
      <c r="P42" s="487">
        <v>0</v>
      </c>
      <c r="Q42" s="487">
        <v>0</v>
      </c>
      <c r="R42" s="487">
        <v>0</v>
      </c>
      <c r="S42" s="487">
        <v>0</v>
      </c>
      <c r="T42" s="487">
        <v>0</v>
      </c>
      <c r="U42" s="487">
        <v>0</v>
      </c>
      <c r="V42" s="487">
        <v>0</v>
      </c>
      <c r="W42" s="487">
        <v>0</v>
      </c>
      <c r="X42" s="487">
        <v>0</v>
      </c>
      <c r="Y42" s="487">
        <v>0</v>
      </c>
      <c r="Z42" s="487">
        <v>0</v>
      </c>
      <c r="AA42" s="487">
        <v>0</v>
      </c>
      <c r="AB42" s="480">
        <f t="shared" si="1"/>
        <v>0</v>
      </c>
      <c r="AC42" s="483">
        <v>0</v>
      </c>
    </row>
    <row r="43" spans="1:29" x14ac:dyDescent="0.25">
      <c r="A43" s="478" t="s">
        <v>62</v>
      </c>
      <c r="B43" s="479" t="s">
        <v>165</v>
      </c>
      <c r="C43" s="480">
        <v>0</v>
      </c>
      <c r="D43" s="480">
        <v>0</v>
      </c>
      <c r="E43" s="481">
        <v>0</v>
      </c>
      <c r="F43" s="481">
        <v>0</v>
      </c>
      <c r="G43" s="480">
        <v>0</v>
      </c>
      <c r="H43" s="480">
        <v>0</v>
      </c>
      <c r="I43" s="480">
        <v>0</v>
      </c>
      <c r="J43" s="480">
        <v>0</v>
      </c>
      <c r="K43" s="480">
        <v>0</v>
      </c>
      <c r="L43" s="480">
        <v>0</v>
      </c>
      <c r="M43" s="480">
        <v>0</v>
      </c>
      <c r="N43" s="482">
        <v>0</v>
      </c>
      <c r="O43" s="480">
        <v>0</v>
      </c>
      <c r="P43" s="480">
        <v>0</v>
      </c>
      <c r="Q43" s="480">
        <v>0</v>
      </c>
      <c r="R43" s="480">
        <v>0</v>
      </c>
      <c r="S43" s="480">
        <v>0</v>
      </c>
      <c r="T43" s="480">
        <v>0</v>
      </c>
      <c r="U43" s="480">
        <v>0</v>
      </c>
      <c r="V43" s="480">
        <v>0</v>
      </c>
      <c r="W43" s="480">
        <v>0</v>
      </c>
      <c r="X43" s="480">
        <v>0</v>
      </c>
      <c r="Y43" s="480">
        <v>0</v>
      </c>
      <c r="Z43" s="480">
        <v>0</v>
      </c>
      <c r="AA43" s="480">
        <v>0</v>
      </c>
      <c r="AB43" s="480">
        <f t="shared" si="1"/>
        <v>0</v>
      </c>
      <c r="AC43" s="483">
        <v>0</v>
      </c>
    </row>
    <row r="44" spans="1:29" x14ac:dyDescent="0.25">
      <c r="A44" s="484" t="s">
        <v>164</v>
      </c>
      <c r="B44" s="485" t="s">
        <v>163</v>
      </c>
      <c r="C44" s="480">
        <v>0</v>
      </c>
      <c r="D44" s="480">
        <v>0</v>
      </c>
      <c r="E44" s="487">
        <v>0</v>
      </c>
      <c r="F44" s="487">
        <v>0</v>
      </c>
      <c r="G44" s="487">
        <v>0</v>
      </c>
      <c r="H44" s="487">
        <v>0</v>
      </c>
      <c r="I44" s="487">
        <v>0</v>
      </c>
      <c r="J44" s="487">
        <v>0</v>
      </c>
      <c r="K44" s="487">
        <v>0</v>
      </c>
      <c r="L44" s="487">
        <v>0</v>
      </c>
      <c r="M44" s="487">
        <v>0</v>
      </c>
      <c r="N44" s="487">
        <v>0</v>
      </c>
      <c r="O44" s="487">
        <v>0</v>
      </c>
      <c r="P44" s="487">
        <v>0</v>
      </c>
      <c r="Q44" s="487">
        <v>0</v>
      </c>
      <c r="R44" s="487">
        <v>0</v>
      </c>
      <c r="S44" s="487">
        <v>0</v>
      </c>
      <c r="T44" s="487">
        <v>0</v>
      </c>
      <c r="U44" s="487">
        <v>0</v>
      </c>
      <c r="V44" s="487">
        <v>0</v>
      </c>
      <c r="W44" s="487">
        <v>0</v>
      </c>
      <c r="X44" s="487">
        <v>0</v>
      </c>
      <c r="Y44" s="487">
        <v>0</v>
      </c>
      <c r="Z44" s="487">
        <v>0</v>
      </c>
      <c r="AA44" s="487">
        <v>0</v>
      </c>
      <c r="AB44" s="480">
        <f t="shared" si="1"/>
        <v>0</v>
      </c>
      <c r="AC44" s="483">
        <v>0</v>
      </c>
    </row>
    <row r="45" spans="1:29" x14ac:dyDescent="0.25">
      <c r="A45" s="484" t="s">
        <v>162</v>
      </c>
      <c r="B45" s="485" t="s">
        <v>161</v>
      </c>
      <c r="C45" s="480">
        <v>0</v>
      </c>
      <c r="D45" s="480">
        <v>0</v>
      </c>
      <c r="E45" s="487">
        <v>0</v>
      </c>
      <c r="F45" s="487">
        <v>0</v>
      </c>
      <c r="G45" s="487">
        <v>0</v>
      </c>
      <c r="H45" s="487">
        <v>0</v>
      </c>
      <c r="I45" s="487">
        <v>0</v>
      </c>
      <c r="J45" s="487">
        <v>0</v>
      </c>
      <c r="K45" s="487">
        <v>0</v>
      </c>
      <c r="L45" s="487">
        <v>0</v>
      </c>
      <c r="M45" s="487">
        <v>0</v>
      </c>
      <c r="N45" s="488">
        <v>0</v>
      </c>
      <c r="O45" s="487">
        <v>0</v>
      </c>
      <c r="P45" s="487">
        <v>0</v>
      </c>
      <c r="Q45" s="487">
        <v>0</v>
      </c>
      <c r="R45" s="487">
        <v>0</v>
      </c>
      <c r="S45" s="487">
        <v>0</v>
      </c>
      <c r="T45" s="487">
        <v>0</v>
      </c>
      <c r="U45" s="487">
        <v>0</v>
      </c>
      <c r="V45" s="487">
        <v>0</v>
      </c>
      <c r="W45" s="487">
        <v>0</v>
      </c>
      <c r="X45" s="487">
        <v>0</v>
      </c>
      <c r="Y45" s="487">
        <v>0</v>
      </c>
      <c r="Z45" s="487">
        <v>0</v>
      </c>
      <c r="AA45" s="487">
        <v>0</v>
      </c>
      <c r="AB45" s="480">
        <f t="shared" si="1"/>
        <v>0</v>
      </c>
      <c r="AC45" s="483">
        <v>0</v>
      </c>
    </row>
    <row r="46" spans="1:29" x14ac:dyDescent="0.25">
      <c r="A46" s="484" t="s">
        <v>160</v>
      </c>
      <c r="B46" s="485" t="s">
        <v>159</v>
      </c>
      <c r="C46" s="480">
        <v>0</v>
      </c>
      <c r="D46" s="480">
        <v>0</v>
      </c>
      <c r="E46" s="487">
        <v>0</v>
      </c>
      <c r="F46" s="487">
        <v>0</v>
      </c>
      <c r="G46" s="487">
        <v>0</v>
      </c>
      <c r="H46" s="487">
        <v>0</v>
      </c>
      <c r="I46" s="487">
        <v>0</v>
      </c>
      <c r="J46" s="487">
        <v>0</v>
      </c>
      <c r="K46" s="487">
        <v>0</v>
      </c>
      <c r="L46" s="487">
        <v>0</v>
      </c>
      <c r="M46" s="487">
        <v>0</v>
      </c>
      <c r="N46" s="487">
        <v>0</v>
      </c>
      <c r="O46" s="487">
        <v>0</v>
      </c>
      <c r="P46" s="487">
        <v>0</v>
      </c>
      <c r="Q46" s="487">
        <v>0</v>
      </c>
      <c r="R46" s="487">
        <v>0</v>
      </c>
      <c r="S46" s="487">
        <v>0</v>
      </c>
      <c r="T46" s="487">
        <v>0</v>
      </c>
      <c r="U46" s="487">
        <v>0</v>
      </c>
      <c r="V46" s="487">
        <v>0</v>
      </c>
      <c r="W46" s="487">
        <v>0</v>
      </c>
      <c r="X46" s="487">
        <v>0</v>
      </c>
      <c r="Y46" s="487">
        <v>0</v>
      </c>
      <c r="Z46" s="487">
        <v>0</v>
      </c>
      <c r="AA46" s="487">
        <v>0</v>
      </c>
      <c r="AB46" s="480">
        <f t="shared" si="1"/>
        <v>0</v>
      </c>
      <c r="AC46" s="483">
        <v>0</v>
      </c>
    </row>
    <row r="47" spans="1:29" ht="31.5" x14ac:dyDescent="0.25">
      <c r="A47" s="484" t="s">
        <v>158</v>
      </c>
      <c r="B47" s="485" t="s">
        <v>157</v>
      </c>
      <c r="C47" s="480">
        <v>0</v>
      </c>
      <c r="D47" s="480">
        <v>0</v>
      </c>
      <c r="E47" s="487">
        <v>0</v>
      </c>
      <c r="F47" s="487">
        <v>0</v>
      </c>
      <c r="G47" s="487">
        <v>0</v>
      </c>
      <c r="H47" s="487">
        <v>0</v>
      </c>
      <c r="I47" s="487">
        <v>0</v>
      </c>
      <c r="J47" s="487">
        <v>0</v>
      </c>
      <c r="K47" s="487">
        <v>0</v>
      </c>
      <c r="L47" s="487">
        <v>0</v>
      </c>
      <c r="M47" s="487">
        <v>0</v>
      </c>
      <c r="N47" s="487">
        <v>0</v>
      </c>
      <c r="O47" s="487">
        <v>0</v>
      </c>
      <c r="P47" s="487">
        <v>0</v>
      </c>
      <c r="Q47" s="487">
        <v>0</v>
      </c>
      <c r="R47" s="487">
        <v>0</v>
      </c>
      <c r="S47" s="487">
        <v>0</v>
      </c>
      <c r="T47" s="487">
        <v>0</v>
      </c>
      <c r="U47" s="487">
        <v>0</v>
      </c>
      <c r="V47" s="487">
        <v>0</v>
      </c>
      <c r="W47" s="487">
        <v>0</v>
      </c>
      <c r="X47" s="487">
        <v>0</v>
      </c>
      <c r="Y47" s="487">
        <v>0</v>
      </c>
      <c r="Z47" s="487">
        <v>0</v>
      </c>
      <c r="AA47" s="487">
        <v>0</v>
      </c>
      <c r="AB47" s="480">
        <f t="shared" si="1"/>
        <v>0</v>
      </c>
      <c r="AC47" s="483">
        <v>0</v>
      </c>
    </row>
    <row r="48" spans="1:29" ht="31.5" x14ac:dyDescent="0.25">
      <c r="A48" s="484" t="s">
        <v>156</v>
      </c>
      <c r="B48" s="485" t="s">
        <v>155</v>
      </c>
      <c r="C48" s="480">
        <v>0</v>
      </c>
      <c r="D48" s="480">
        <v>0</v>
      </c>
      <c r="E48" s="487">
        <v>0</v>
      </c>
      <c r="F48" s="487">
        <v>0</v>
      </c>
      <c r="G48" s="487">
        <v>0</v>
      </c>
      <c r="H48" s="487">
        <v>0</v>
      </c>
      <c r="I48" s="487">
        <v>0</v>
      </c>
      <c r="J48" s="487">
        <v>0</v>
      </c>
      <c r="K48" s="487">
        <v>0</v>
      </c>
      <c r="L48" s="487">
        <v>0</v>
      </c>
      <c r="M48" s="487">
        <v>0</v>
      </c>
      <c r="N48" s="487">
        <v>0</v>
      </c>
      <c r="O48" s="487">
        <v>0</v>
      </c>
      <c r="P48" s="487">
        <v>0</v>
      </c>
      <c r="Q48" s="487">
        <v>0</v>
      </c>
      <c r="R48" s="487">
        <v>0</v>
      </c>
      <c r="S48" s="487">
        <v>0</v>
      </c>
      <c r="T48" s="487">
        <v>0</v>
      </c>
      <c r="U48" s="487">
        <v>0</v>
      </c>
      <c r="V48" s="487">
        <v>0</v>
      </c>
      <c r="W48" s="487">
        <v>0</v>
      </c>
      <c r="X48" s="487">
        <v>0</v>
      </c>
      <c r="Y48" s="487">
        <v>0</v>
      </c>
      <c r="Z48" s="487">
        <v>0</v>
      </c>
      <c r="AA48" s="487">
        <v>0</v>
      </c>
      <c r="AB48" s="480">
        <f t="shared" si="1"/>
        <v>0</v>
      </c>
      <c r="AC48" s="483">
        <v>0</v>
      </c>
    </row>
    <row r="49" spans="1:29" x14ac:dyDescent="0.25">
      <c r="A49" s="484" t="s">
        <v>154</v>
      </c>
      <c r="B49" s="485" t="s">
        <v>153</v>
      </c>
      <c r="C49" s="490">
        <v>0.19</v>
      </c>
      <c r="D49" s="480">
        <v>0</v>
      </c>
      <c r="E49" s="487">
        <v>0.19</v>
      </c>
      <c r="F49" s="487">
        <v>0.19</v>
      </c>
      <c r="G49" s="487">
        <v>0</v>
      </c>
      <c r="H49" s="487">
        <v>0</v>
      </c>
      <c r="I49" s="487">
        <v>0</v>
      </c>
      <c r="J49" s="487">
        <v>0</v>
      </c>
      <c r="K49" s="487">
        <v>0</v>
      </c>
      <c r="L49" s="487">
        <v>0</v>
      </c>
      <c r="M49" s="487">
        <v>0</v>
      </c>
      <c r="N49" s="487">
        <v>0</v>
      </c>
      <c r="O49" s="487">
        <v>0</v>
      </c>
      <c r="P49" s="487">
        <v>0.19</v>
      </c>
      <c r="Q49" s="487">
        <v>0</v>
      </c>
      <c r="R49" s="487">
        <v>0</v>
      </c>
      <c r="S49" s="487">
        <v>0</v>
      </c>
      <c r="T49" s="487">
        <v>0</v>
      </c>
      <c r="U49" s="487">
        <v>0</v>
      </c>
      <c r="V49" s="487">
        <v>0</v>
      </c>
      <c r="W49" s="487">
        <v>0</v>
      </c>
      <c r="X49" s="487">
        <v>0</v>
      </c>
      <c r="Y49" s="487">
        <v>0</v>
      </c>
      <c r="Z49" s="487">
        <v>0</v>
      </c>
      <c r="AA49" s="487">
        <v>0</v>
      </c>
      <c r="AB49" s="480">
        <f t="shared" si="1"/>
        <v>0.19</v>
      </c>
      <c r="AC49" s="483">
        <v>0</v>
      </c>
    </row>
    <row r="50" spans="1:29" ht="18.75" x14ac:dyDescent="0.25">
      <c r="A50" s="484" t="s">
        <v>152</v>
      </c>
      <c r="B50" s="489" t="s">
        <v>151</v>
      </c>
      <c r="C50" s="490">
        <v>0</v>
      </c>
      <c r="D50" s="480">
        <v>0</v>
      </c>
      <c r="E50" s="487">
        <v>0</v>
      </c>
      <c r="F50" s="487">
        <v>0</v>
      </c>
      <c r="G50" s="487">
        <v>0</v>
      </c>
      <c r="H50" s="487">
        <v>0</v>
      </c>
      <c r="I50" s="487">
        <v>0</v>
      </c>
      <c r="J50" s="487">
        <v>0</v>
      </c>
      <c r="K50" s="487">
        <v>0</v>
      </c>
      <c r="L50" s="487">
        <v>0</v>
      </c>
      <c r="M50" s="487">
        <v>0</v>
      </c>
      <c r="N50" s="487">
        <v>0</v>
      </c>
      <c r="O50" s="487">
        <v>0</v>
      </c>
      <c r="P50" s="487">
        <v>0</v>
      </c>
      <c r="Q50" s="487">
        <v>0</v>
      </c>
      <c r="R50" s="487">
        <v>0</v>
      </c>
      <c r="S50" s="487">
        <v>0</v>
      </c>
      <c r="T50" s="487">
        <v>0</v>
      </c>
      <c r="U50" s="487">
        <v>0</v>
      </c>
      <c r="V50" s="487">
        <v>0</v>
      </c>
      <c r="W50" s="487">
        <v>0</v>
      </c>
      <c r="X50" s="487">
        <v>0</v>
      </c>
      <c r="Y50" s="487">
        <v>0</v>
      </c>
      <c r="Z50" s="487">
        <v>0</v>
      </c>
      <c r="AA50" s="487">
        <v>0</v>
      </c>
      <c r="AB50" s="480">
        <f t="shared" si="1"/>
        <v>0</v>
      </c>
      <c r="AC50" s="483">
        <v>0</v>
      </c>
    </row>
    <row r="51" spans="1:29" ht="35.25" customHeight="1" x14ac:dyDescent="0.25">
      <c r="A51" s="478" t="s">
        <v>60</v>
      </c>
      <c r="B51" s="479" t="s">
        <v>150</v>
      </c>
      <c r="C51" s="480">
        <v>0.85932203389830519</v>
      </c>
      <c r="D51" s="480">
        <v>0</v>
      </c>
      <c r="E51" s="481">
        <v>0.85932203389830519</v>
      </c>
      <c r="F51" s="481">
        <v>0.85932203389830519</v>
      </c>
      <c r="G51" s="480">
        <v>0</v>
      </c>
      <c r="H51" s="480">
        <v>0</v>
      </c>
      <c r="I51" s="480">
        <v>0</v>
      </c>
      <c r="J51" s="480">
        <v>0</v>
      </c>
      <c r="K51" s="480">
        <v>0</v>
      </c>
      <c r="L51" s="480">
        <v>0</v>
      </c>
      <c r="M51" s="480">
        <v>0</v>
      </c>
      <c r="N51" s="482">
        <v>0</v>
      </c>
      <c r="O51" s="480">
        <v>0</v>
      </c>
      <c r="P51" s="480">
        <v>0.85932203389830519</v>
      </c>
      <c r="Q51" s="480">
        <v>0</v>
      </c>
      <c r="R51" s="480">
        <v>0</v>
      </c>
      <c r="S51" s="480">
        <v>0</v>
      </c>
      <c r="T51" s="480">
        <v>0</v>
      </c>
      <c r="U51" s="480">
        <v>0</v>
      </c>
      <c r="V51" s="480">
        <v>0</v>
      </c>
      <c r="W51" s="480">
        <v>0</v>
      </c>
      <c r="X51" s="480">
        <v>0</v>
      </c>
      <c r="Y51" s="480">
        <v>0</v>
      </c>
      <c r="Z51" s="480">
        <v>0</v>
      </c>
      <c r="AA51" s="480">
        <v>0</v>
      </c>
      <c r="AB51" s="480">
        <f t="shared" si="1"/>
        <v>0.85932203389830519</v>
      </c>
      <c r="AC51" s="483">
        <v>0</v>
      </c>
    </row>
    <row r="52" spans="1:29" x14ac:dyDescent="0.25">
      <c r="A52" s="484" t="s">
        <v>149</v>
      </c>
      <c r="B52" s="485" t="s">
        <v>148</v>
      </c>
      <c r="C52" s="480">
        <v>0</v>
      </c>
      <c r="D52" s="480">
        <v>0</v>
      </c>
      <c r="E52" s="487">
        <v>0</v>
      </c>
      <c r="F52" s="487">
        <v>0</v>
      </c>
      <c r="G52" s="487">
        <v>0</v>
      </c>
      <c r="H52" s="487">
        <v>0</v>
      </c>
      <c r="I52" s="487">
        <v>0</v>
      </c>
      <c r="J52" s="487">
        <v>0</v>
      </c>
      <c r="K52" s="487">
        <v>0</v>
      </c>
      <c r="L52" s="487">
        <v>0</v>
      </c>
      <c r="M52" s="487">
        <v>0</v>
      </c>
      <c r="N52" s="487">
        <v>0</v>
      </c>
      <c r="O52" s="487">
        <v>0</v>
      </c>
      <c r="P52" s="487">
        <v>0</v>
      </c>
      <c r="Q52" s="487">
        <v>0</v>
      </c>
      <c r="R52" s="487">
        <v>0</v>
      </c>
      <c r="S52" s="487">
        <v>0</v>
      </c>
      <c r="T52" s="487">
        <v>0</v>
      </c>
      <c r="U52" s="487">
        <v>0</v>
      </c>
      <c r="V52" s="487">
        <v>0</v>
      </c>
      <c r="W52" s="487">
        <v>0</v>
      </c>
      <c r="X52" s="487">
        <v>0</v>
      </c>
      <c r="Y52" s="487">
        <v>0</v>
      </c>
      <c r="Z52" s="487">
        <v>0</v>
      </c>
      <c r="AA52" s="487">
        <v>0</v>
      </c>
      <c r="AB52" s="480">
        <f t="shared" si="1"/>
        <v>0</v>
      </c>
      <c r="AC52" s="483">
        <v>0</v>
      </c>
    </row>
    <row r="53" spans="1:29" x14ac:dyDescent="0.25">
      <c r="A53" s="484" t="s">
        <v>147</v>
      </c>
      <c r="B53" s="485" t="s">
        <v>141</v>
      </c>
      <c r="C53" s="480">
        <v>0</v>
      </c>
      <c r="D53" s="480">
        <v>0</v>
      </c>
      <c r="E53" s="487">
        <v>0</v>
      </c>
      <c r="F53" s="487">
        <v>0</v>
      </c>
      <c r="G53" s="487">
        <v>0</v>
      </c>
      <c r="H53" s="487">
        <v>0</v>
      </c>
      <c r="I53" s="487">
        <v>0</v>
      </c>
      <c r="J53" s="487">
        <v>0</v>
      </c>
      <c r="K53" s="487">
        <v>0</v>
      </c>
      <c r="L53" s="487">
        <v>0</v>
      </c>
      <c r="M53" s="487">
        <v>0</v>
      </c>
      <c r="N53" s="488">
        <v>0</v>
      </c>
      <c r="O53" s="487">
        <v>0</v>
      </c>
      <c r="P53" s="487">
        <v>0</v>
      </c>
      <c r="Q53" s="487">
        <v>0</v>
      </c>
      <c r="R53" s="487">
        <v>0</v>
      </c>
      <c r="S53" s="487">
        <v>0</v>
      </c>
      <c r="T53" s="487">
        <v>0</v>
      </c>
      <c r="U53" s="487">
        <v>0</v>
      </c>
      <c r="V53" s="487">
        <v>0</v>
      </c>
      <c r="W53" s="487">
        <v>0</v>
      </c>
      <c r="X53" s="487">
        <v>0</v>
      </c>
      <c r="Y53" s="487">
        <v>0</v>
      </c>
      <c r="Z53" s="487">
        <v>0</v>
      </c>
      <c r="AA53" s="487">
        <v>0</v>
      </c>
      <c r="AB53" s="480">
        <f t="shared" si="1"/>
        <v>0</v>
      </c>
      <c r="AC53" s="483">
        <v>0</v>
      </c>
    </row>
    <row r="54" spans="1:29" x14ac:dyDescent="0.25">
      <c r="A54" s="484" t="s">
        <v>146</v>
      </c>
      <c r="B54" s="489" t="s">
        <v>140</v>
      </c>
      <c r="C54" s="490">
        <v>0</v>
      </c>
      <c r="D54" s="480">
        <v>0</v>
      </c>
      <c r="E54" s="487">
        <v>0</v>
      </c>
      <c r="F54" s="487">
        <v>0</v>
      </c>
      <c r="G54" s="487">
        <v>0</v>
      </c>
      <c r="H54" s="487">
        <v>0</v>
      </c>
      <c r="I54" s="487">
        <v>0</v>
      </c>
      <c r="J54" s="487">
        <v>0</v>
      </c>
      <c r="K54" s="487">
        <v>0</v>
      </c>
      <c r="L54" s="487">
        <v>0</v>
      </c>
      <c r="M54" s="487">
        <v>0</v>
      </c>
      <c r="N54" s="487">
        <v>0</v>
      </c>
      <c r="O54" s="487">
        <v>0</v>
      </c>
      <c r="P54" s="487">
        <v>0</v>
      </c>
      <c r="Q54" s="487">
        <v>0</v>
      </c>
      <c r="R54" s="487">
        <v>0</v>
      </c>
      <c r="S54" s="487">
        <v>0</v>
      </c>
      <c r="T54" s="487">
        <v>0</v>
      </c>
      <c r="U54" s="487">
        <v>0</v>
      </c>
      <c r="V54" s="487">
        <v>0</v>
      </c>
      <c r="W54" s="487">
        <v>0</v>
      </c>
      <c r="X54" s="487">
        <v>0</v>
      </c>
      <c r="Y54" s="487">
        <v>0</v>
      </c>
      <c r="Z54" s="487">
        <v>0</v>
      </c>
      <c r="AA54" s="487">
        <v>0</v>
      </c>
      <c r="AB54" s="480">
        <f t="shared" si="1"/>
        <v>0</v>
      </c>
      <c r="AC54" s="483">
        <v>0</v>
      </c>
    </row>
    <row r="55" spans="1:29" x14ac:dyDescent="0.25">
      <c r="A55" s="484" t="s">
        <v>145</v>
      </c>
      <c r="B55" s="489" t="s">
        <v>139</v>
      </c>
      <c r="C55" s="490">
        <v>0</v>
      </c>
      <c r="D55" s="480">
        <v>0</v>
      </c>
      <c r="E55" s="487">
        <v>0</v>
      </c>
      <c r="F55" s="487">
        <v>0</v>
      </c>
      <c r="G55" s="487">
        <v>0</v>
      </c>
      <c r="H55" s="487">
        <v>0</v>
      </c>
      <c r="I55" s="487">
        <v>0</v>
      </c>
      <c r="J55" s="487">
        <v>0</v>
      </c>
      <c r="K55" s="487">
        <v>0</v>
      </c>
      <c r="L55" s="487">
        <v>0</v>
      </c>
      <c r="M55" s="487">
        <v>0</v>
      </c>
      <c r="N55" s="487">
        <v>0</v>
      </c>
      <c r="O55" s="487">
        <v>0</v>
      </c>
      <c r="P55" s="487">
        <v>0</v>
      </c>
      <c r="Q55" s="487">
        <v>0</v>
      </c>
      <c r="R55" s="487">
        <v>0</v>
      </c>
      <c r="S55" s="487">
        <v>0</v>
      </c>
      <c r="T55" s="487">
        <v>0</v>
      </c>
      <c r="U55" s="487">
        <v>0</v>
      </c>
      <c r="V55" s="487">
        <v>0</v>
      </c>
      <c r="W55" s="487">
        <v>0</v>
      </c>
      <c r="X55" s="487">
        <v>0</v>
      </c>
      <c r="Y55" s="487">
        <v>0</v>
      </c>
      <c r="Z55" s="487">
        <v>0</v>
      </c>
      <c r="AA55" s="487">
        <v>0</v>
      </c>
      <c r="AB55" s="480">
        <f t="shared" si="1"/>
        <v>0</v>
      </c>
      <c r="AC55" s="483">
        <v>0</v>
      </c>
    </row>
    <row r="56" spans="1:29" x14ac:dyDescent="0.25">
      <c r="A56" s="484" t="s">
        <v>144</v>
      </c>
      <c r="B56" s="489" t="s">
        <v>138</v>
      </c>
      <c r="C56" s="490">
        <v>0.19</v>
      </c>
      <c r="D56" s="480">
        <v>0</v>
      </c>
      <c r="E56" s="487">
        <v>0.19</v>
      </c>
      <c r="F56" s="487">
        <v>0.19</v>
      </c>
      <c r="G56" s="487">
        <v>0</v>
      </c>
      <c r="H56" s="487">
        <v>0</v>
      </c>
      <c r="I56" s="487">
        <v>0</v>
      </c>
      <c r="J56" s="487">
        <v>0</v>
      </c>
      <c r="K56" s="487">
        <v>0</v>
      </c>
      <c r="L56" s="487">
        <v>0</v>
      </c>
      <c r="M56" s="487">
        <v>0</v>
      </c>
      <c r="N56" s="487">
        <v>0</v>
      </c>
      <c r="O56" s="487">
        <v>0</v>
      </c>
      <c r="P56" s="487">
        <v>0.19</v>
      </c>
      <c r="Q56" s="487">
        <v>0</v>
      </c>
      <c r="R56" s="487">
        <v>0</v>
      </c>
      <c r="S56" s="487">
        <v>0</v>
      </c>
      <c r="T56" s="487">
        <v>0</v>
      </c>
      <c r="U56" s="487">
        <v>0</v>
      </c>
      <c r="V56" s="487">
        <v>0</v>
      </c>
      <c r="W56" s="487">
        <v>0</v>
      </c>
      <c r="X56" s="487">
        <v>0</v>
      </c>
      <c r="Y56" s="487">
        <v>0</v>
      </c>
      <c r="Z56" s="487">
        <v>0</v>
      </c>
      <c r="AA56" s="487">
        <v>0</v>
      </c>
      <c r="AB56" s="480">
        <f t="shared" si="1"/>
        <v>0.19</v>
      </c>
      <c r="AC56" s="483">
        <v>0</v>
      </c>
    </row>
    <row r="57" spans="1:29" ht="18.75" x14ac:dyDescent="0.25">
      <c r="A57" s="484" t="s">
        <v>143</v>
      </c>
      <c r="B57" s="489" t="s">
        <v>137</v>
      </c>
      <c r="C57" s="490">
        <v>0</v>
      </c>
      <c r="D57" s="480">
        <v>0</v>
      </c>
      <c r="E57" s="487">
        <v>0</v>
      </c>
      <c r="F57" s="487">
        <v>0</v>
      </c>
      <c r="G57" s="487">
        <v>0</v>
      </c>
      <c r="H57" s="487">
        <v>0</v>
      </c>
      <c r="I57" s="487">
        <v>0</v>
      </c>
      <c r="J57" s="487">
        <v>0</v>
      </c>
      <c r="K57" s="487">
        <v>0</v>
      </c>
      <c r="L57" s="487">
        <v>0</v>
      </c>
      <c r="M57" s="487">
        <v>0</v>
      </c>
      <c r="N57" s="487">
        <v>0</v>
      </c>
      <c r="O57" s="487">
        <v>0</v>
      </c>
      <c r="P57" s="487">
        <v>0</v>
      </c>
      <c r="Q57" s="487">
        <v>0</v>
      </c>
      <c r="R57" s="487">
        <v>0</v>
      </c>
      <c r="S57" s="487">
        <v>0</v>
      </c>
      <c r="T57" s="487">
        <v>0</v>
      </c>
      <c r="U57" s="487">
        <v>0</v>
      </c>
      <c r="V57" s="487">
        <v>0</v>
      </c>
      <c r="W57" s="487">
        <v>0</v>
      </c>
      <c r="X57" s="487">
        <v>0</v>
      </c>
      <c r="Y57" s="487">
        <v>0</v>
      </c>
      <c r="Z57" s="487">
        <v>0</v>
      </c>
      <c r="AA57" s="487">
        <v>0</v>
      </c>
      <c r="AB57" s="480">
        <f t="shared" si="1"/>
        <v>0</v>
      </c>
      <c r="AC57" s="483">
        <v>0</v>
      </c>
    </row>
    <row r="58" spans="1:29" ht="36.75" customHeight="1" x14ac:dyDescent="0.25">
      <c r="A58" s="478" t="s">
        <v>59</v>
      </c>
      <c r="B58" s="491" t="s">
        <v>243</v>
      </c>
      <c r="C58" s="490">
        <v>0</v>
      </c>
      <c r="D58" s="480">
        <v>0</v>
      </c>
      <c r="E58" s="481">
        <v>0</v>
      </c>
      <c r="F58" s="481">
        <v>0</v>
      </c>
      <c r="G58" s="480">
        <v>0</v>
      </c>
      <c r="H58" s="480">
        <v>0</v>
      </c>
      <c r="I58" s="480">
        <v>0</v>
      </c>
      <c r="J58" s="480">
        <v>0</v>
      </c>
      <c r="K58" s="480">
        <v>0</v>
      </c>
      <c r="L58" s="480">
        <v>0</v>
      </c>
      <c r="M58" s="480">
        <v>0</v>
      </c>
      <c r="N58" s="482">
        <v>0</v>
      </c>
      <c r="O58" s="480">
        <v>0</v>
      </c>
      <c r="P58" s="480">
        <v>0</v>
      </c>
      <c r="Q58" s="480">
        <v>0</v>
      </c>
      <c r="R58" s="480">
        <v>0</v>
      </c>
      <c r="S58" s="480">
        <v>0</v>
      </c>
      <c r="T58" s="480">
        <v>0</v>
      </c>
      <c r="U58" s="480">
        <v>0</v>
      </c>
      <c r="V58" s="480">
        <v>0</v>
      </c>
      <c r="W58" s="480">
        <v>0</v>
      </c>
      <c r="X58" s="480">
        <v>0</v>
      </c>
      <c r="Y58" s="480">
        <v>0</v>
      </c>
      <c r="Z58" s="480">
        <v>0</v>
      </c>
      <c r="AA58" s="480">
        <v>0</v>
      </c>
      <c r="AB58" s="480">
        <f t="shared" si="1"/>
        <v>0</v>
      </c>
      <c r="AC58" s="483">
        <v>0</v>
      </c>
    </row>
    <row r="59" spans="1:29" x14ac:dyDescent="0.25">
      <c r="A59" s="478" t="s">
        <v>57</v>
      </c>
      <c r="B59" s="479" t="s">
        <v>142</v>
      </c>
      <c r="C59" s="480">
        <v>0</v>
      </c>
      <c r="D59" s="480">
        <v>0</v>
      </c>
      <c r="E59" s="481">
        <v>0</v>
      </c>
      <c r="F59" s="481">
        <v>0</v>
      </c>
      <c r="G59" s="480">
        <v>0</v>
      </c>
      <c r="H59" s="480">
        <v>0</v>
      </c>
      <c r="I59" s="480">
        <v>0</v>
      </c>
      <c r="J59" s="480">
        <v>0</v>
      </c>
      <c r="K59" s="480">
        <v>0</v>
      </c>
      <c r="L59" s="480">
        <v>0</v>
      </c>
      <c r="M59" s="480">
        <v>0</v>
      </c>
      <c r="N59" s="482">
        <v>0</v>
      </c>
      <c r="O59" s="480">
        <v>0</v>
      </c>
      <c r="P59" s="480">
        <v>0</v>
      </c>
      <c r="Q59" s="480">
        <v>0</v>
      </c>
      <c r="R59" s="480">
        <v>0</v>
      </c>
      <c r="S59" s="480">
        <v>0</v>
      </c>
      <c r="T59" s="480">
        <v>0</v>
      </c>
      <c r="U59" s="480">
        <v>0</v>
      </c>
      <c r="V59" s="480">
        <v>0</v>
      </c>
      <c r="W59" s="480">
        <v>0</v>
      </c>
      <c r="X59" s="480">
        <v>0</v>
      </c>
      <c r="Y59" s="480">
        <v>0</v>
      </c>
      <c r="Z59" s="480">
        <v>0</v>
      </c>
      <c r="AA59" s="480">
        <v>0</v>
      </c>
      <c r="AB59" s="480">
        <f t="shared" si="1"/>
        <v>0</v>
      </c>
      <c r="AC59" s="483">
        <v>0</v>
      </c>
    </row>
    <row r="60" spans="1:29" x14ac:dyDescent="0.25">
      <c r="A60" s="484" t="s">
        <v>237</v>
      </c>
      <c r="B60" s="79" t="s">
        <v>163</v>
      </c>
      <c r="C60" s="492">
        <v>0</v>
      </c>
      <c r="D60" s="480">
        <v>0</v>
      </c>
      <c r="E60" s="487">
        <v>0</v>
      </c>
      <c r="F60" s="487">
        <v>0</v>
      </c>
      <c r="G60" s="487">
        <v>0</v>
      </c>
      <c r="H60" s="487">
        <v>0</v>
      </c>
      <c r="I60" s="487">
        <v>0</v>
      </c>
      <c r="J60" s="487">
        <v>0</v>
      </c>
      <c r="K60" s="487">
        <v>0</v>
      </c>
      <c r="L60" s="487">
        <v>0</v>
      </c>
      <c r="M60" s="487">
        <v>0</v>
      </c>
      <c r="N60" s="487">
        <v>0</v>
      </c>
      <c r="O60" s="487">
        <v>0</v>
      </c>
      <c r="P60" s="487">
        <v>0</v>
      </c>
      <c r="Q60" s="487">
        <v>0</v>
      </c>
      <c r="R60" s="487">
        <v>0</v>
      </c>
      <c r="S60" s="487">
        <v>0</v>
      </c>
      <c r="T60" s="487">
        <v>0</v>
      </c>
      <c r="U60" s="487">
        <v>0</v>
      </c>
      <c r="V60" s="487">
        <v>0</v>
      </c>
      <c r="W60" s="487">
        <v>0</v>
      </c>
      <c r="X60" s="487">
        <v>0</v>
      </c>
      <c r="Y60" s="487">
        <v>0</v>
      </c>
      <c r="Z60" s="487">
        <v>0</v>
      </c>
      <c r="AA60" s="487">
        <v>0</v>
      </c>
      <c r="AB60" s="480">
        <f t="shared" si="1"/>
        <v>0</v>
      </c>
      <c r="AC60" s="483">
        <v>0</v>
      </c>
    </row>
    <row r="61" spans="1:29" x14ac:dyDescent="0.25">
      <c r="A61" s="484" t="s">
        <v>238</v>
      </c>
      <c r="B61" s="79" t="s">
        <v>161</v>
      </c>
      <c r="C61" s="492">
        <v>0</v>
      </c>
      <c r="D61" s="480">
        <v>0</v>
      </c>
      <c r="E61" s="487">
        <v>0</v>
      </c>
      <c r="F61" s="487">
        <v>0</v>
      </c>
      <c r="G61" s="487">
        <v>0</v>
      </c>
      <c r="H61" s="487">
        <v>0</v>
      </c>
      <c r="I61" s="487">
        <v>0</v>
      </c>
      <c r="J61" s="487">
        <v>0</v>
      </c>
      <c r="K61" s="487">
        <v>0</v>
      </c>
      <c r="L61" s="487">
        <v>0</v>
      </c>
      <c r="M61" s="487">
        <v>0</v>
      </c>
      <c r="N61" s="487">
        <v>0</v>
      </c>
      <c r="O61" s="487">
        <v>0</v>
      </c>
      <c r="P61" s="487">
        <v>0</v>
      </c>
      <c r="Q61" s="487">
        <v>0</v>
      </c>
      <c r="R61" s="487">
        <v>0</v>
      </c>
      <c r="S61" s="487">
        <v>0</v>
      </c>
      <c r="T61" s="487">
        <v>0</v>
      </c>
      <c r="U61" s="487">
        <v>0</v>
      </c>
      <c r="V61" s="487">
        <v>0</v>
      </c>
      <c r="W61" s="487">
        <v>0</v>
      </c>
      <c r="X61" s="487">
        <v>0</v>
      </c>
      <c r="Y61" s="487">
        <v>0</v>
      </c>
      <c r="Z61" s="487">
        <v>0</v>
      </c>
      <c r="AA61" s="487">
        <v>0</v>
      </c>
      <c r="AB61" s="480">
        <f t="shared" si="1"/>
        <v>0</v>
      </c>
      <c r="AC61" s="483">
        <v>0</v>
      </c>
    </row>
    <row r="62" spans="1:29" x14ac:dyDescent="0.25">
      <c r="A62" s="484" t="s">
        <v>239</v>
      </c>
      <c r="B62" s="79" t="s">
        <v>159</v>
      </c>
      <c r="C62" s="492">
        <v>0</v>
      </c>
      <c r="D62" s="480">
        <v>0</v>
      </c>
      <c r="E62" s="487">
        <v>0</v>
      </c>
      <c r="F62" s="487">
        <v>0</v>
      </c>
      <c r="G62" s="487">
        <v>0</v>
      </c>
      <c r="H62" s="487">
        <v>0</v>
      </c>
      <c r="I62" s="487">
        <v>0</v>
      </c>
      <c r="J62" s="487">
        <v>0</v>
      </c>
      <c r="K62" s="487">
        <v>0</v>
      </c>
      <c r="L62" s="487">
        <v>0</v>
      </c>
      <c r="M62" s="487">
        <v>0</v>
      </c>
      <c r="N62" s="487">
        <v>0</v>
      </c>
      <c r="O62" s="487">
        <v>0</v>
      </c>
      <c r="P62" s="487">
        <v>0</v>
      </c>
      <c r="Q62" s="487">
        <v>0</v>
      </c>
      <c r="R62" s="487">
        <v>0</v>
      </c>
      <c r="S62" s="487">
        <v>0</v>
      </c>
      <c r="T62" s="487">
        <v>0</v>
      </c>
      <c r="U62" s="487">
        <v>0</v>
      </c>
      <c r="V62" s="487">
        <v>0</v>
      </c>
      <c r="W62" s="487">
        <v>0</v>
      </c>
      <c r="X62" s="487">
        <v>0</v>
      </c>
      <c r="Y62" s="487">
        <v>0</v>
      </c>
      <c r="Z62" s="487">
        <v>0</v>
      </c>
      <c r="AA62" s="487">
        <v>0</v>
      </c>
      <c r="AB62" s="480">
        <f t="shared" si="1"/>
        <v>0</v>
      </c>
      <c r="AC62" s="483">
        <v>0</v>
      </c>
    </row>
    <row r="63" spans="1:29" x14ac:dyDescent="0.25">
      <c r="A63" s="484" t="s">
        <v>240</v>
      </c>
      <c r="B63" s="79" t="s">
        <v>242</v>
      </c>
      <c r="C63" s="492">
        <v>0</v>
      </c>
      <c r="D63" s="480">
        <v>0</v>
      </c>
      <c r="E63" s="487">
        <v>0</v>
      </c>
      <c r="F63" s="487">
        <v>0</v>
      </c>
      <c r="G63" s="487">
        <v>0</v>
      </c>
      <c r="H63" s="487">
        <v>0</v>
      </c>
      <c r="I63" s="487">
        <v>0</v>
      </c>
      <c r="J63" s="487">
        <v>0</v>
      </c>
      <c r="K63" s="487">
        <v>0</v>
      </c>
      <c r="L63" s="487">
        <v>0</v>
      </c>
      <c r="M63" s="487">
        <v>0</v>
      </c>
      <c r="N63" s="487">
        <v>0</v>
      </c>
      <c r="O63" s="487">
        <v>0</v>
      </c>
      <c r="P63" s="487">
        <v>0</v>
      </c>
      <c r="Q63" s="487">
        <v>0</v>
      </c>
      <c r="R63" s="487">
        <v>0</v>
      </c>
      <c r="S63" s="487">
        <v>0</v>
      </c>
      <c r="T63" s="487">
        <v>0</v>
      </c>
      <c r="U63" s="487">
        <v>0</v>
      </c>
      <c r="V63" s="487">
        <v>0</v>
      </c>
      <c r="W63" s="487">
        <v>0</v>
      </c>
      <c r="X63" s="487">
        <v>0</v>
      </c>
      <c r="Y63" s="487">
        <v>0</v>
      </c>
      <c r="Z63" s="487">
        <v>0</v>
      </c>
      <c r="AA63" s="487">
        <v>0</v>
      </c>
      <c r="AB63" s="480">
        <f t="shared" si="1"/>
        <v>0</v>
      </c>
      <c r="AC63" s="483">
        <v>0</v>
      </c>
    </row>
    <row r="64" spans="1:29" ht="18.75" x14ac:dyDescent="0.25">
      <c r="A64" s="484" t="s">
        <v>241</v>
      </c>
      <c r="B64" s="489" t="s">
        <v>137</v>
      </c>
      <c r="C64" s="490">
        <v>0</v>
      </c>
      <c r="D64" s="480">
        <v>0</v>
      </c>
      <c r="E64" s="487">
        <v>0</v>
      </c>
      <c r="F64" s="487">
        <v>0</v>
      </c>
      <c r="G64" s="487">
        <v>0</v>
      </c>
      <c r="H64" s="487">
        <v>0</v>
      </c>
      <c r="I64" s="487">
        <v>0</v>
      </c>
      <c r="J64" s="487">
        <v>0</v>
      </c>
      <c r="K64" s="487">
        <v>0</v>
      </c>
      <c r="L64" s="487">
        <v>0</v>
      </c>
      <c r="M64" s="487">
        <v>0</v>
      </c>
      <c r="N64" s="487">
        <v>0</v>
      </c>
      <c r="O64" s="487">
        <v>0</v>
      </c>
      <c r="P64" s="487">
        <v>0</v>
      </c>
      <c r="Q64" s="487">
        <v>0</v>
      </c>
      <c r="R64" s="487">
        <v>0</v>
      </c>
      <c r="S64" s="487">
        <v>0</v>
      </c>
      <c r="T64" s="487">
        <v>0</v>
      </c>
      <c r="U64" s="487">
        <v>0</v>
      </c>
      <c r="V64" s="487">
        <v>0</v>
      </c>
      <c r="W64" s="487">
        <v>0</v>
      </c>
      <c r="X64" s="487">
        <v>0</v>
      </c>
      <c r="Y64" s="487">
        <v>0</v>
      </c>
      <c r="Z64" s="487">
        <v>0</v>
      </c>
      <c r="AA64" s="487">
        <v>0</v>
      </c>
      <c r="AB64" s="480">
        <f t="shared" si="1"/>
        <v>0</v>
      </c>
      <c r="AC64" s="483">
        <v>0</v>
      </c>
    </row>
    <row r="65" spans="1:28" x14ac:dyDescent="0.25">
      <c r="A65" s="76"/>
      <c r="B65" s="77"/>
      <c r="C65" s="77"/>
      <c r="D65" s="77"/>
      <c r="E65" s="77"/>
      <c r="F65" s="77"/>
      <c r="G65" s="77"/>
      <c r="H65" s="77"/>
      <c r="I65" s="77"/>
      <c r="J65" s="77"/>
      <c r="K65" s="77"/>
      <c r="L65" s="77"/>
      <c r="M65" s="77"/>
      <c r="N65" s="77"/>
      <c r="O65" s="77"/>
      <c r="P65" s="77"/>
      <c r="Q65" s="77"/>
      <c r="R65" s="77"/>
      <c r="S65" s="77"/>
      <c r="T65" s="76"/>
      <c r="U65" s="76"/>
      <c r="V65" s="67"/>
      <c r="W65" s="67"/>
      <c r="X65" s="67"/>
      <c r="Y65" s="67"/>
      <c r="Z65" s="67"/>
      <c r="AA65" s="67"/>
      <c r="AB65" s="67"/>
    </row>
    <row r="66" spans="1:28" ht="54" customHeight="1" x14ac:dyDescent="0.25">
      <c r="A66" s="67"/>
      <c r="B66" s="424"/>
      <c r="C66" s="424"/>
      <c r="D66" s="424"/>
      <c r="E66" s="424"/>
      <c r="F66" s="424"/>
      <c r="G66" s="424"/>
      <c r="H66" s="424"/>
      <c r="I66" s="424"/>
      <c r="J66" s="71"/>
      <c r="K66" s="71"/>
      <c r="L66" s="336"/>
      <c r="M66" s="336"/>
      <c r="N66" s="336"/>
      <c r="O66" s="336"/>
      <c r="P66" s="336"/>
      <c r="Q66" s="336"/>
      <c r="R66" s="336"/>
      <c r="S66" s="336"/>
      <c r="T66" s="75"/>
      <c r="U66" s="75"/>
      <c r="V66" s="75"/>
      <c r="W66" s="75"/>
      <c r="X66" s="75"/>
      <c r="Y66" s="75"/>
      <c r="Z66" s="75"/>
      <c r="AA66" s="75"/>
      <c r="AB66" s="75"/>
    </row>
    <row r="67" spans="1:28" x14ac:dyDescent="0.25">
      <c r="A67" s="67"/>
      <c r="B67" s="67"/>
      <c r="C67" s="67"/>
      <c r="D67" s="67"/>
      <c r="E67" s="67"/>
      <c r="F67" s="67"/>
      <c r="T67" s="67"/>
      <c r="U67" s="67"/>
      <c r="V67" s="67"/>
      <c r="W67" s="67"/>
      <c r="X67" s="67"/>
      <c r="Y67" s="67"/>
      <c r="Z67" s="67"/>
      <c r="AA67" s="67"/>
      <c r="AB67" s="67"/>
    </row>
    <row r="68" spans="1:28" ht="50.25" customHeight="1" x14ac:dyDescent="0.25">
      <c r="A68" s="67"/>
      <c r="B68" s="425"/>
      <c r="C68" s="425"/>
      <c r="D68" s="425"/>
      <c r="E68" s="425"/>
      <c r="F68" s="425"/>
      <c r="G68" s="425"/>
      <c r="H68" s="425"/>
      <c r="I68" s="425"/>
      <c r="J68" s="72"/>
      <c r="K68" s="72"/>
      <c r="L68" s="337"/>
      <c r="M68" s="337"/>
      <c r="N68" s="337"/>
      <c r="O68" s="337"/>
      <c r="P68" s="337"/>
      <c r="Q68" s="337"/>
      <c r="R68" s="337"/>
      <c r="S68" s="337"/>
      <c r="T68" s="67"/>
      <c r="U68" s="67"/>
      <c r="V68" s="67"/>
      <c r="W68" s="67"/>
      <c r="X68" s="67"/>
      <c r="Y68" s="67"/>
      <c r="Z68" s="67"/>
      <c r="AA68" s="67"/>
      <c r="AB68" s="67"/>
    </row>
    <row r="69" spans="1:28" x14ac:dyDescent="0.25">
      <c r="A69" s="67"/>
      <c r="B69" s="67"/>
      <c r="C69" s="67"/>
      <c r="D69" s="67"/>
      <c r="E69" s="67"/>
      <c r="F69" s="67"/>
      <c r="T69" s="67"/>
      <c r="U69" s="67"/>
      <c r="V69" s="67"/>
      <c r="W69" s="67"/>
      <c r="X69" s="67"/>
      <c r="Y69" s="67"/>
      <c r="Z69" s="67"/>
      <c r="AA69" s="67"/>
      <c r="AB69" s="67"/>
    </row>
    <row r="70" spans="1:28" ht="36.75" customHeight="1" x14ac:dyDescent="0.25">
      <c r="A70" s="67"/>
      <c r="B70" s="424"/>
      <c r="C70" s="424"/>
      <c r="D70" s="424"/>
      <c r="E70" s="424"/>
      <c r="F70" s="424"/>
      <c r="G70" s="424"/>
      <c r="H70" s="424"/>
      <c r="I70" s="424"/>
      <c r="J70" s="71"/>
      <c r="K70" s="71"/>
      <c r="L70" s="336"/>
      <c r="M70" s="336"/>
      <c r="N70" s="336"/>
      <c r="O70" s="336"/>
      <c r="P70" s="336"/>
      <c r="Q70" s="336"/>
      <c r="R70" s="336"/>
      <c r="S70" s="336"/>
      <c r="T70" s="67"/>
      <c r="U70" s="67"/>
      <c r="V70" s="67"/>
      <c r="W70" s="67"/>
      <c r="X70" s="67"/>
      <c r="Y70" s="67"/>
      <c r="Z70" s="67"/>
      <c r="AA70" s="67"/>
      <c r="AB70" s="67"/>
    </row>
    <row r="71" spans="1:28" x14ac:dyDescent="0.25">
      <c r="A71" s="67"/>
      <c r="B71" s="74"/>
      <c r="C71" s="74"/>
      <c r="D71" s="74"/>
      <c r="E71" s="74"/>
      <c r="F71" s="74"/>
      <c r="T71" s="67"/>
      <c r="U71" s="67"/>
      <c r="V71" s="73"/>
      <c r="W71" s="67"/>
      <c r="X71" s="67"/>
      <c r="Y71" s="67"/>
      <c r="Z71" s="67"/>
      <c r="AA71" s="67"/>
      <c r="AB71" s="67"/>
    </row>
    <row r="72" spans="1:28" ht="51" customHeight="1" x14ac:dyDescent="0.25">
      <c r="A72" s="67"/>
      <c r="B72" s="424"/>
      <c r="C72" s="424"/>
      <c r="D72" s="424"/>
      <c r="E72" s="424"/>
      <c r="F72" s="424"/>
      <c r="G72" s="424"/>
      <c r="H72" s="424"/>
      <c r="I72" s="424"/>
      <c r="J72" s="71"/>
      <c r="K72" s="71"/>
      <c r="L72" s="336"/>
      <c r="M72" s="336"/>
      <c r="N72" s="336"/>
      <c r="O72" s="336"/>
      <c r="P72" s="336"/>
      <c r="Q72" s="336"/>
      <c r="R72" s="336"/>
      <c r="S72" s="336"/>
      <c r="T72" s="67"/>
      <c r="U72" s="67"/>
      <c r="V72" s="73"/>
      <c r="W72" s="67"/>
      <c r="X72" s="67"/>
      <c r="Y72" s="67"/>
      <c r="Z72" s="67"/>
      <c r="AA72" s="67"/>
      <c r="AB72" s="67"/>
    </row>
    <row r="73" spans="1:28" ht="32.25" customHeight="1" x14ac:dyDescent="0.25">
      <c r="A73" s="67"/>
      <c r="B73" s="425"/>
      <c r="C73" s="425"/>
      <c r="D73" s="425"/>
      <c r="E73" s="425"/>
      <c r="F73" s="425"/>
      <c r="G73" s="425"/>
      <c r="H73" s="425"/>
      <c r="I73" s="425"/>
      <c r="J73" s="72"/>
      <c r="K73" s="72"/>
      <c r="L73" s="337"/>
      <c r="M73" s="337"/>
      <c r="N73" s="337"/>
      <c r="O73" s="337"/>
      <c r="P73" s="337"/>
      <c r="Q73" s="337"/>
      <c r="R73" s="337"/>
      <c r="S73" s="337"/>
      <c r="T73" s="67"/>
      <c r="U73" s="67"/>
      <c r="V73" s="67"/>
      <c r="W73" s="67"/>
      <c r="X73" s="67"/>
      <c r="Y73" s="67"/>
      <c r="Z73" s="67"/>
      <c r="AA73" s="67"/>
      <c r="AB73" s="67"/>
    </row>
    <row r="74" spans="1:28" ht="51.75" customHeight="1" x14ac:dyDescent="0.25">
      <c r="A74" s="67"/>
      <c r="B74" s="424"/>
      <c r="C74" s="424"/>
      <c r="D74" s="424"/>
      <c r="E74" s="424"/>
      <c r="F74" s="424"/>
      <c r="G74" s="424"/>
      <c r="H74" s="424"/>
      <c r="I74" s="424"/>
      <c r="J74" s="71"/>
      <c r="K74" s="71"/>
      <c r="L74" s="336"/>
      <c r="M74" s="336"/>
      <c r="N74" s="336"/>
      <c r="O74" s="336"/>
      <c r="P74" s="336"/>
      <c r="Q74" s="336"/>
      <c r="R74" s="336"/>
      <c r="S74" s="336"/>
      <c r="T74" s="67"/>
      <c r="U74" s="67"/>
      <c r="V74" s="67"/>
      <c r="W74" s="67"/>
      <c r="X74" s="67"/>
      <c r="Y74" s="67"/>
      <c r="Z74" s="67"/>
      <c r="AA74" s="67"/>
      <c r="AB74" s="67"/>
    </row>
    <row r="75" spans="1:28" ht="21.75" customHeight="1" x14ac:dyDescent="0.25">
      <c r="A75" s="67"/>
      <c r="B75" s="422"/>
      <c r="C75" s="422"/>
      <c r="D75" s="422"/>
      <c r="E75" s="422"/>
      <c r="F75" s="422"/>
      <c r="G75" s="422"/>
      <c r="H75" s="422"/>
      <c r="I75" s="422"/>
      <c r="J75" s="70"/>
      <c r="K75" s="70"/>
      <c r="L75" s="334"/>
      <c r="M75" s="334"/>
      <c r="N75" s="334"/>
      <c r="O75" s="334"/>
      <c r="P75" s="334"/>
      <c r="Q75" s="334"/>
      <c r="R75" s="334"/>
      <c r="S75" s="334"/>
      <c r="T75" s="69"/>
      <c r="U75" s="69"/>
      <c r="V75" s="67"/>
      <c r="W75" s="67"/>
      <c r="X75" s="67"/>
      <c r="Y75" s="67"/>
      <c r="Z75" s="67"/>
      <c r="AA75" s="67"/>
      <c r="AB75" s="67"/>
    </row>
    <row r="76" spans="1:28" ht="23.25" customHeight="1" x14ac:dyDescent="0.25">
      <c r="A76" s="67"/>
      <c r="B76" s="69"/>
      <c r="C76" s="69"/>
      <c r="D76" s="69"/>
      <c r="E76" s="69"/>
      <c r="F76" s="69"/>
      <c r="T76" s="67"/>
      <c r="U76" s="67"/>
      <c r="V76" s="67"/>
      <c r="W76" s="67"/>
      <c r="X76" s="67"/>
      <c r="Y76" s="67"/>
      <c r="Z76" s="67"/>
      <c r="AA76" s="67"/>
      <c r="AB76" s="67"/>
    </row>
    <row r="77" spans="1:28" ht="18.75" customHeight="1" x14ac:dyDescent="0.25">
      <c r="A77" s="67"/>
      <c r="B77" s="423"/>
      <c r="C77" s="423"/>
      <c r="D77" s="423"/>
      <c r="E77" s="423"/>
      <c r="F77" s="423"/>
      <c r="G77" s="423"/>
      <c r="H77" s="423"/>
      <c r="I77" s="423"/>
      <c r="J77" s="68"/>
      <c r="K77" s="68"/>
      <c r="L77" s="335"/>
      <c r="M77" s="335"/>
      <c r="N77" s="335"/>
      <c r="O77" s="335"/>
      <c r="P77" s="335"/>
      <c r="Q77" s="335"/>
      <c r="R77" s="335"/>
      <c r="S77" s="335"/>
      <c r="T77" s="67"/>
      <c r="U77" s="67"/>
      <c r="V77" s="67"/>
      <c r="W77" s="67"/>
      <c r="X77" s="67"/>
      <c r="Y77" s="67"/>
      <c r="Z77" s="67"/>
      <c r="AA77" s="67"/>
      <c r="AB77" s="67"/>
    </row>
    <row r="78" spans="1:28" x14ac:dyDescent="0.25">
      <c r="A78" s="67"/>
      <c r="B78" s="67"/>
      <c r="C78" s="67"/>
      <c r="D78" s="67"/>
      <c r="E78" s="67"/>
      <c r="F78" s="67"/>
      <c r="T78" s="67"/>
      <c r="U78" s="67"/>
      <c r="V78" s="67"/>
      <c r="W78" s="67"/>
      <c r="X78" s="67"/>
      <c r="Y78" s="67"/>
      <c r="Z78" s="67"/>
      <c r="AA78" s="67"/>
      <c r="AB78" s="67"/>
    </row>
    <row r="79" spans="1:28" x14ac:dyDescent="0.25">
      <c r="A79" s="67"/>
      <c r="B79" s="67"/>
      <c r="C79" s="67"/>
      <c r="D79" s="67"/>
      <c r="E79" s="67"/>
      <c r="F79" s="67"/>
      <c r="T79" s="67"/>
      <c r="U79" s="67"/>
      <c r="V79" s="67"/>
      <c r="W79" s="67"/>
      <c r="X79" s="67"/>
      <c r="Y79" s="67"/>
      <c r="Z79" s="67"/>
      <c r="AA79" s="67"/>
      <c r="AB79" s="67"/>
    </row>
    <row r="80" spans="1:28" x14ac:dyDescent="0.25">
      <c r="G80" s="66"/>
      <c r="H80" s="66"/>
      <c r="I80" s="66"/>
      <c r="J80" s="66"/>
      <c r="K80" s="66"/>
      <c r="L80" s="66"/>
      <c r="M80" s="66"/>
      <c r="N80" s="66"/>
      <c r="O80" s="66"/>
      <c r="P80" s="66"/>
      <c r="Q80" s="66"/>
      <c r="R80" s="66"/>
      <c r="S80" s="66"/>
    </row>
    <row r="81" spans="7:19" x14ac:dyDescent="0.25">
      <c r="G81" s="66"/>
      <c r="H81" s="66"/>
      <c r="I81" s="66"/>
      <c r="J81" s="66"/>
      <c r="K81" s="66"/>
      <c r="L81" s="66"/>
      <c r="M81" s="66"/>
      <c r="N81" s="66"/>
      <c r="O81" s="66"/>
      <c r="P81" s="66"/>
      <c r="Q81" s="66"/>
      <c r="R81" s="66"/>
      <c r="S81" s="66"/>
    </row>
    <row r="82" spans="7:19" x14ac:dyDescent="0.25">
      <c r="G82" s="66"/>
      <c r="H82" s="66"/>
      <c r="I82" s="66"/>
      <c r="J82" s="66"/>
      <c r="K82" s="66"/>
      <c r="L82" s="66"/>
      <c r="M82" s="66"/>
      <c r="N82" s="66"/>
      <c r="O82" s="66"/>
      <c r="P82" s="66"/>
      <c r="Q82" s="66"/>
      <c r="R82" s="66"/>
      <c r="S82" s="66"/>
    </row>
    <row r="83" spans="7:19" x14ac:dyDescent="0.25">
      <c r="G83" s="66"/>
      <c r="H83" s="66"/>
      <c r="I83" s="66"/>
      <c r="J83" s="66"/>
      <c r="K83" s="66"/>
      <c r="L83" s="66"/>
      <c r="M83" s="66"/>
      <c r="N83" s="66"/>
      <c r="O83" s="66"/>
      <c r="P83" s="66"/>
      <c r="Q83" s="66"/>
      <c r="R83" s="66"/>
      <c r="S83" s="66"/>
    </row>
    <row r="84" spans="7:19" x14ac:dyDescent="0.25">
      <c r="G84" s="66"/>
      <c r="H84" s="66"/>
      <c r="I84" s="66"/>
      <c r="J84" s="66"/>
      <c r="K84" s="66"/>
      <c r="L84" s="66"/>
      <c r="M84" s="66"/>
      <c r="N84" s="66"/>
      <c r="O84" s="66"/>
      <c r="P84" s="66"/>
      <c r="Q84" s="66"/>
      <c r="R84" s="66"/>
      <c r="S84" s="66"/>
    </row>
    <row r="85" spans="7:19" x14ac:dyDescent="0.25">
      <c r="G85" s="66"/>
      <c r="H85" s="66"/>
      <c r="I85" s="66"/>
      <c r="J85" s="66"/>
      <c r="K85" s="66"/>
      <c r="L85" s="66"/>
      <c r="M85" s="66"/>
      <c r="N85" s="66"/>
      <c r="O85" s="66"/>
      <c r="P85" s="66"/>
      <c r="Q85" s="66"/>
      <c r="R85" s="66"/>
      <c r="S85" s="66"/>
    </row>
    <row r="86" spans="7:19" x14ac:dyDescent="0.25">
      <c r="G86" s="66"/>
      <c r="H86" s="66"/>
      <c r="I86" s="66"/>
      <c r="J86" s="66"/>
      <c r="K86" s="66"/>
      <c r="L86" s="66"/>
      <c r="M86" s="66"/>
      <c r="N86" s="66"/>
      <c r="O86" s="66"/>
      <c r="P86" s="66"/>
      <c r="Q86" s="66"/>
      <c r="R86" s="66"/>
      <c r="S86" s="66"/>
    </row>
    <row r="87" spans="7:19" x14ac:dyDescent="0.25">
      <c r="G87" s="66"/>
      <c r="H87" s="66"/>
      <c r="I87" s="66"/>
      <c r="J87" s="66"/>
      <c r="K87" s="66"/>
      <c r="L87" s="66"/>
      <c r="M87" s="66"/>
      <c r="N87" s="66"/>
      <c r="O87" s="66"/>
      <c r="P87" s="66"/>
      <c r="Q87" s="66"/>
      <c r="R87" s="66"/>
      <c r="S87" s="66"/>
    </row>
    <row r="88" spans="7:19" x14ac:dyDescent="0.25">
      <c r="G88" s="66"/>
      <c r="H88" s="66"/>
      <c r="I88" s="66"/>
      <c r="J88" s="66"/>
      <c r="K88" s="66"/>
      <c r="L88" s="66"/>
      <c r="M88" s="66"/>
      <c r="N88" s="66"/>
      <c r="O88" s="66"/>
      <c r="P88" s="66"/>
      <c r="Q88" s="66"/>
      <c r="R88" s="66"/>
      <c r="S88" s="66"/>
    </row>
    <row r="89" spans="7:19" x14ac:dyDescent="0.25">
      <c r="G89" s="66"/>
      <c r="H89" s="66"/>
      <c r="I89" s="66"/>
      <c r="J89" s="66"/>
      <c r="K89" s="66"/>
      <c r="L89" s="66"/>
      <c r="M89" s="66"/>
      <c r="N89" s="66"/>
      <c r="O89" s="66"/>
      <c r="P89" s="66"/>
      <c r="Q89" s="66"/>
      <c r="R89" s="66"/>
      <c r="S89" s="66"/>
    </row>
    <row r="90" spans="7:19" x14ac:dyDescent="0.25">
      <c r="G90" s="66"/>
      <c r="H90" s="66"/>
      <c r="I90" s="66"/>
      <c r="J90" s="66"/>
      <c r="K90" s="66"/>
      <c r="L90" s="66"/>
      <c r="M90" s="66"/>
      <c r="N90" s="66"/>
      <c r="O90" s="66"/>
      <c r="P90" s="66"/>
      <c r="Q90" s="66"/>
      <c r="R90" s="66"/>
      <c r="S90" s="66"/>
    </row>
    <row r="91" spans="7:19" x14ac:dyDescent="0.25">
      <c r="G91" s="66"/>
      <c r="H91" s="66"/>
      <c r="I91" s="66"/>
      <c r="J91" s="66"/>
      <c r="K91" s="66"/>
      <c r="L91" s="66"/>
      <c r="M91" s="66"/>
      <c r="N91" s="66"/>
      <c r="O91" s="66"/>
      <c r="P91" s="66"/>
      <c r="Q91" s="66"/>
      <c r="R91" s="66"/>
      <c r="S91" s="66"/>
    </row>
    <row r="92" spans="7:19" x14ac:dyDescent="0.25">
      <c r="G92" s="66"/>
      <c r="H92" s="66"/>
      <c r="I92" s="66"/>
      <c r="J92" s="66"/>
      <c r="K92" s="66"/>
      <c r="L92" s="66"/>
      <c r="M92" s="66"/>
      <c r="N92" s="66"/>
      <c r="O92" s="66"/>
      <c r="P92" s="66"/>
      <c r="Q92" s="66"/>
      <c r="R92" s="66"/>
      <c r="S92" s="66"/>
    </row>
  </sheetData>
  <mergeCells count="39">
    <mergeCell ref="R21:S21"/>
    <mergeCell ref="X20:AA20"/>
    <mergeCell ref="X21:Y21"/>
    <mergeCell ref="Z21:AA21"/>
    <mergeCell ref="B75:I75"/>
    <mergeCell ref="B77:I77"/>
    <mergeCell ref="B66:I66"/>
    <mergeCell ref="B68:I68"/>
    <mergeCell ref="B70:I70"/>
    <mergeCell ref="B72:I72"/>
    <mergeCell ref="B73:I73"/>
    <mergeCell ref="B74:I74"/>
    <mergeCell ref="L20:O20"/>
    <mergeCell ref="P20:S20"/>
    <mergeCell ref="L21:M21"/>
    <mergeCell ref="N21:O21"/>
    <mergeCell ref="P21:Q21"/>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B20:B22"/>
    <mergeCell ref="A4:AC4"/>
    <mergeCell ref="A12:AC12"/>
    <mergeCell ref="A9:AC9"/>
    <mergeCell ref="A11:AC11"/>
    <mergeCell ref="A8:AC8"/>
    <mergeCell ref="A6:AC6"/>
  </mergeCells>
  <conditionalFormatting sqref="D24:AB29 C30:AB64">
    <cfRule type="cellIs" dxfId="7" priority="3" operator="notEqual">
      <formula>0</formula>
    </cfRule>
  </conditionalFormatting>
  <conditionalFormatting sqref="AC24:AC64">
    <cfRule type="cellIs" dxfId="5" priority="2" operator="notEqual">
      <formula>0</formula>
    </cfRule>
  </conditionalFormatting>
  <conditionalFormatting sqref="C24:C29">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5"/>
    </row>
    <row r="7" spans="1:48" ht="18.75" x14ac:dyDescent="0.25">
      <c r="A7" s="345" t="s">
        <v>10</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ht="15.75" x14ac:dyDescent="0.25">
      <c r="A9" s="348" t="str">
        <f>'1. паспорт местоположение'!A9:C9</f>
        <v>АО "Янтарьэнерго"</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2" t="s">
        <v>9</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c r="AQ10" s="342"/>
      <c r="AR10" s="342"/>
      <c r="AS10" s="342"/>
      <c r="AT10" s="342"/>
      <c r="AU10" s="342"/>
      <c r="AV10" s="342"/>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ht="15.75" x14ac:dyDescent="0.25">
      <c r="A12" s="348" t="str">
        <f>'1. паспорт местоположение'!A12:C12</f>
        <v>B_prj_111001_3367</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2" t="s">
        <v>8</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2"/>
      <c r="AL13" s="342"/>
      <c r="AM13" s="342"/>
      <c r="AN13" s="342"/>
      <c r="AO13" s="342"/>
      <c r="AP13" s="342"/>
      <c r="AQ13" s="342"/>
      <c r="AR13" s="342"/>
      <c r="AS13" s="342"/>
      <c r="AT13" s="342"/>
      <c r="AU13" s="342"/>
      <c r="AV13" s="342"/>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ht="15.75" x14ac:dyDescent="0.25">
      <c r="A15" s="348"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row>
    <row r="16" spans="1:48" ht="15.75" x14ac:dyDescent="0.25">
      <c r="A16" s="342" t="s">
        <v>7</v>
      </c>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c r="AO16" s="342"/>
      <c r="AP16" s="342"/>
      <c r="AQ16" s="342"/>
      <c r="AR16" s="342"/>
      <c r="AS16" s="342"/>
      <c r="AT16" s="342"/>
      <c r="AU16" s="342"/>
      <c r="AV16" s="342"/>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s="22"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2" customFormat="1" x14ac:dyDescent="0.25">
      <c r="A21" s="426" t="s">
        <v>532</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2" customFormat="1" ht="58.5" customHeight="1" x14ac:dyDescent="0.25">
      <c r="A22" s="427" t="s">
        <v>53</v>
      </c>
      <c r="B22" s="430" t="s">
        <v>25</v>
      </c>
      <c r="C22" s="427" t="s">
        <v>52</v>
      </c>
      <c r="D22" s="427" t="s">
        <v>51</v>
      </c>
      <c r="E22" s="433" t="s">
        <v>543</v>
      </c>
      <c r="F22" s="434"/>
      <c r="G22" s="434"/>
      <c r="H22" s="434"/>
      <c r="I22" s="434"/>
      <c r="J22" s="434"/>
      <c r="K22" s="434"/>
      <c r="L22" s="435"/>
      <c r="M22" s="427" t="s">
        <v>50</v>
      </c>
      <c r="N22" s="427" t="s">
        <v>49</v>
      </c>
      <c r="O22" s="427" t="s">
        <v>48</v>
      </c>
      <c r="P22" s="436" t="s">
        <v>273</v>
      </c>
      <c r="Q22" s="436" t="s">
        <v>47</v>
      </c>
      <c r="R22" s="436" t="s">
        <v>46</v>
      </c>
      <c r="S22" s="436" t="s">
        <v>45</v>
      </c>
      <c r="T22" s="436"/>
      <c r="U22" s="437" t="s">
        <v>44</v>
      </c>
      <c r="V22" s="437" t="s">
        <v>43</v>
      </c>
      <c r="W22" s="436" t="s">
        <v>42</v>
      </c>
      <c r="X22" s="436" t="s">
        <v>41</v>
      </c>
      <c r="Y22" s="436" t="s">
        <v>40</v>
      </c>
      <c r="Z22" s="450"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40" t="s">
        <v>26</v>
      </c>
    </row>
    <row r="23" spans="1:48" s="22" customFormat="1" ht="64.5" customHeight="1" x14ac:dyDescent="0.25">
      <c r="A23" s="428"/>
      <c r="B23" s="431"/>
      <c r="C23" s="428"/>
      <c r="D23" s="428"/>
      <c r="E23" s="442" t="s">
        <v>24</v>
      </c>
      <c r="F23" s="444" t="s">
        <v>141</v>
      </c>
      <c r="G23" s="444" t="s">
        <v>140</v>
      </c>
      <c r="H23" s="444" t="s">
        <v>139</v>
      </c>
      <c r="I23" s="448" t="s">
        <v>451</v>
      </c>
      <c r="J23" s="448" t="s">
        <v>452</v>
      </c>
      <c r="K23" s="448" t="s">
        <v>453</v>
      </c>
      <c r="L23" s="444" t="s">
        <v>81</v>
      </c>
      <c r="M23" s="428"/>
      <c r="N23" s="428"/>
      <c r="O23" s="428"/>
      <c r="P23" s="436"/>
      <c r="Q23" s="436"/>
      <c r="R23" s="436"/>
      <c r="S23" s="446" t="s">
        <v>3</v>
      </c>
      <c r="T23" s="446" t="s">
        <v>12</v>
      </c>
      <c r="U23" s="437"/>
      <c r="V23" s="437"/>
      <c r="W23" s="436"/>
      <c r="X23" s="436"/>
      <c r="Y23" s="436"/>
      <c r="Z23" s="436"/>
      <c r="AA23" s="436"/>
      <c r="AB23" s="436"/>
      <c r="AC23" s="436"/>
      <c r="AD23" s="436"/>
      <c r="AE23" s="436"/>
      <c r="AF23" s="436" t="s">
        <v>23</v>
      </c>
      <c r="AG23" s="436"/>
      <c r="AH23" s="436" t="s">
        <v>22</v>
      </c>
      <c r="AI23" s="436"/>
      <c r="AJ23" s="427" t="s">
        <v>21</v>
      </c>
      <c r="AK23" s="427" t="s">
        <v>20</v>
      </c>
      <c r="AL23" s="427" t="s">
        <v>19</v>
      </c>
      <c r="AM23" s="427" t="s">
        <v>18</v>
      </c>
      <c r="AN23" s="427" t="s">
        <v>17</v>
      </c>
      <c r="AO23" s="427" t="s">
        <v>16</v>
      </c>
      <c r="AP23" s="427" t="s">
        <v>15</v>
      </c>
      <c r="AQ23" s="438" t="s">
        <v>12</v>
      </c>
      <c r="AR23" s="436"/>
      <c r="AS23" s="436"/>
      <c r="AT23" s="436"/>
      <c r="AU23" s="436"/>
      <c r="AV23" s="441"/>
    </row>
    <row r="24" spans="1:48" s="22" customFormat="1" ht="96.75" customHeight="1" x14ac:dyDescent="0.25">
      <c r="A24" s="429"/>
      <c r="B24" s="432"/>
      <c r="C24" s="429"/>
      <c r="D24" s="429"/>
      <c r="E24" s="443"/>
      <c r="F24" s="445"/>
      <c r="G24" s="445"/>
      <c r="H24" s="445"/>
      <c r="I24" s="449"/>
      <c r="J24" s="449"/>
      <c r="K24" s="449"/>
      <c r="L24" s="445"/>
      <c r="M24" s="429"/>
      <c r="N24" s="429"/>
      <c r="O24" s="429"/>
      <c r="P24" s="436"/>
      <c r="Q24" s="436"/>
      <c r="R24" s="436"/>
      <c r="S24" s="447"/>
      <c r="T24" s="447"/>
      <c r="U24" s="437"/>
      <c r="V24" s="437"/>
      <c r="W24" s="436"/>
      <c r="X24" s="436"/>
      <c r="Y24" s="436"/>
      <c r="Z24" s="436"/>
      <c r="AA24" s="436"/>
      <c r="AB24" s="436"/>
      <c r="AC24" s="436"/>
      <c r="AD24" s="436"/>
      <c r="AE24" s="436"/>
      <c r="AF24" s="152" t="s">
        <v>14</v>
      </c>
      <c r="AG24" s="152" t="s">
        <v>13</v>
      </c>
      <c r="AH24" s="153" t="s">
        <v>3</v>
      </c>
      <c r="AI24" s="153" t="s">
        <v>12</v>
      </c>
      <c r="AJ24" s="429"/>
      <c r="AK24" s="429"/>
      <c r="AL24" s="429"/>
      <c r="AM24" s="429"/>
      <c r="AN24" s="429"/>
      <c r="AO24" s="429"/>
      <c r="AP24" s="429"/>
      <c r="AQ24" s="439"/>
      <c r="AR24" s="436"/>
      <c r="AS24" s="436"/>
      <c r="AT24" s="436"/>
      <c r="AU24" s="436"/>
      <c r="AV24" s="44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5" customFormat="1" ht="15.75" x14ac:dyDescent="0.25">
      <c r="A26" s="320">
        <v>1</v>
      </c>
      <c r="B26" s="321" t="s">
        <v>553</v>
      </c>
      <c r="C26" s="321"/>
      <c r="D26" s="321" t="s">
        <v>606</v>
      </c>
      <c r="E26" s="320"/>
      <c r="F26" s="320"/>
      <c r="G26" s="320"/>
      <c r="H26" s="320"/>
      <c r="I26" s="320"/>
      <c r="J26" s="320"/>
      <c r="K26" s="322">
        <v>0.19</v>
      </c>
      <c r="L26" s="320"/>
      <c r="M26" s="321"/>
      <c r="N26" s="321"/>
      <c r="O26" s="321"/>
      <c r="P26" s="323"/>
      <c r="Q26" s="321"/>
      <c r="R26" s="323"/>
      <c r="S26" s="321"/>
      <c r="T26" s="321"/>
      <c r="U26" s="320"/>
      <c r="V26" s="320"/>
      <c r="W26" s="321"/>
      <c r="X26" s="323"/>
      <c r="Y26" s="321"/>
      <c r="Z26" s="324"/>
      <c r="AA26" s="323"/>
      <c r="AB26" s="323"/>
      <c r="AC26" s="323"/>
      <c r="AD26" s="323"/>
      <c r="AE26" s="323"/>
      <c r="AF26" s="320"/>
      <c r="AG26" s="321"/>
      <c r="AH26" s="324"/>
      <c r="AI26" s="324"/>
      <c r="AJ26" s="324"/>
      <c r="AK26" s="324"/>
      <c r="AL26" s="321"/>
      <c r="AM26" s="321"/>
      <c r="AN26" s="324"/>
      <c r="AO26" s="321"/>
      <c r="AP26" s="324"/>
      <c r="AQ26" s="324"/>
      <c r="AR26" s="324"/>
      <c r="AS26" s="324"/>
      <c r="AT26" s="324"/>
      <c r="AU26" s="321"/>
      <c r="AV26" s="3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80" zoomScaleNormal="90" zoomScaleSheetLayoutView="80" workbookViewId="0">
      <selection activeCell="B27" sqref="B27"/>
    </sheetView>
  </sheetViews>
  <sheetFormatPr defaultRowHeight="15.75" x14ac:dyDescent="0.25"/>
  <cols>
    <col min="1" max="2" width="66.140625" style="121" customWidth="1"/>
    <col min="3" max="256" width="9.140625" style="122"/>
    <col min="257" max="258" width="66.140625" style="122" customWidth="1"/>
    <col min="259" max="512" width="9.140625" style="122"/>
    <col min="513" max="514" width="66.140625" style="122" customWidth="1"/>
    <col min="515" max="768" width="9.140625" style="122"/>
    <col min="769" max="770" width="66.140625" style="122" customWidth="1"/>
    <col min="771" max="1024" width="9.140625" style="122"/>
    <col min="1025" max="1026" width="66.140625" style="122" customWidth="1"/>
    <col min="1027" max="1280" width="9.140625" style="122"/>
    <col min="1281" max="1282" width="66.140625" style="122" customWidth="1"/>
    <col min="1283" max="1536" width="9.140625" style="122"/>
    <col min="1537" max="1538" width="66.140625" style="122" customWidth="1"/>
    <col min="1539" max="1792" width="9.140625" style="122"/>
    <col min="1793" max="1794" width="66.140625" style="122" customWidth="1"/>
    <col min="1795" max="2048" width="9.140625" style="122"/>
    <col min="2049" max="2050" width="66.140625" style="122" customWidth="1"/>
    <col min="2051" max="2304" width="9.140625" style="122"/>
    <col min="2305" max="2306" width="66.140625" style="122" customWidth="1"/>
    <col min="2307" max="2560" width="9.140625" style="122"/>
    <col min="2561" max="2562" width="66.140625" style="122" customWidth="1"/>
    <col min="2563" max="2816" width="9.140625" style="122"/>
    <col min="2817" max="2818" width="66.140625" style="122" customWidth="1"/>
    <col min="2819" max="3072" width="9.140625" style="122"/>
    <col min="3073" max="3074" width="66.140625" style="122" customWidth="1"/>
    <col min="3075" max="3328" width="9.140625" style="122"/>
    <col min="3329" max="3330" width="66.140625" style="122" customWidth="1"/>
    <col min="3331" max="3584" width="9.140625" style="122"/>
    <col min="3585" max="3586" width="66.140625" style="122" customWidth="1"/>
    <col min="3587" max="3840" width="9.140625" style="122"/>
    <col min="3841" max="3842" width="66.140625" style="122" customWidth="1"/>
    <col min="3843" max="4096" width="9.140625" style="122"/>
    <col min="4097" max="4098" width="66.140625" style="122" customWidth="1"/>
    <col min="4099" max="4352" width="9.140625" style="122"/>
    <col min="4353" max="4354" width="66.140625" style="122" customWidth="1"/>
    <col min="4355" max="4608" width="9.140625" style="122"/>
    <col min="4609" max="4610" width="66.140625" style="122" customWidth="1"/>
    <col min="4611" max="4864" width="9.140625" style="122"/>
    <col min="4865" max="4866" width="66.140625" style="122" customWidth="1"/>
    <col min="4867" max="5120" width="9.140625" style="122"/>
    <col min="5121" max="5122" width="66.140625" style="122" customWidth="1"/>
    <col min="5123" max="5376" width="9.140625" style="122"/>
    <col min="5377" max="5378" width="66.140625" style="122" customWidth="1"/>
    <col min="5379" max="5632" width="9.140625" style="122"/>
    <col min="5633" max="5634" width="66.140625" style="122" customWidth="1"/>
    <col min="5635" max="5888" width="9.140625" style="122"/>
    <col min="5889" max="5890" width="66.140625" style="122" customWidth="1"/>
    <col min="5891" max="6144" width="9.140625" style="122"/>
    <col min="6145" max="6146" width="66.140625" style="122" customWidth="1"/>
    <col min="6147" max="6400" width="9.140625" style="122"/>
    <col min="6401" max="6402" width="66.140625" style="122" customWidth="1"/>
    <col min="6403" max="6656" width="9.140625" style="122"/>
    <col min="6657" max="6658" width="66.140625" style="122" customWidth="1"/>
    <col min="6659" max="6912" width="9.140625" style="122"/>
    <col min="6913" max="6914" width="66.140625" style="122" customWidth="1"/>
    <col min="6915" max="7168" width="9.140625" style="122"/>
    <col min="7169" max="7170" width="66.140625" style="122" customWidth="1"/>
    <col min="7171" max="7424" width="9.140625" style="122"/>
    <col min="7425" max="7426" width="66.140625" style="122" customWidth="1"/>
    <col min="7427" max="7680" width="9.140625" style="122"/>
    <col min="7681" max="7682" width="66.140625" style="122" customWidth="1"/>
    <col min="7683" max="7936" width="9.140625" style="122"/>
    <col min="7937" max="7938" width="66.140625" style="122" customWidth="1"/>
    <col min="7939" max="8192" width="9.140625" style="122"/>
    <col min="8193" max="8194" width="66.140625" style="122" customWidth="1"/>
    <col min="8195" max="8448" width="9.140625" style="122"/>
    <col min="8449" max="8450" width="66.140625" style="122" customWidth="1"/>
    <col min="8451" max="8704" width="9.140625" style="122"/>
    <col min="8705" max="8706" width="66.140625" style="122" customWidth="1"/>
    <col min="8707" max="8960" width="9.140625" style="122"/>
    <col min="8961" max="8962" width="66.140625" style="122" customWidth="1"/>
    <col min="8963" max="9216" width="9.140625" style="122"/>
    <col min="9217" max="9218" width="66.140625" style="122" customWidth="1"/>
    <col min="9219" max="9472" width="9.140625" style="122"/>
    <col min="9473" max="9474" width="66.140625" style="122" customWidth="1"/>
    <col min="9475" max="9728" width="9.140625" style="122"/>
    <col min="9729" max="9730" width="66.140625" style="122" customWidth="1"/>
    <col min="9731" max="9984" width="9.140625" style="122"/>
    <col min="9985" max="9986" width="66.140625" style="122" customWidth="1"/>
    <col min="9987" max="10240" width="9.140625" style="122"/>
    <col min="10241" max="10242" width="66.140625" style="122" customWidth="1"/>
    <col min="10243" max="10496" width="9.140625" style="122"/>
    <col min="10497" max="10498" width="66.140625" style="122" customWidth="1"/>
    <col min="10499" max="10752" width="9.140625" style="122"/>
    <col min="10753" max="10754" width="66.140625" style="122" customWidth="1"/>
    <col min="10755" max="11008" width="9.140625" style="122"/>
    <col min="11009" max="11010" width="66.140625" style="122" customWidth="1"/>
    <col min="11011" max="11264" width="9.140625" style="122"/>
    <col min="11265" max="11266" width="66.140625" style="122" customWidth="1"/>
    <col min="11267" max="11520" width="9.140625" style="122"/>
    <col min="11521" max="11522" width="66.140625" style="122" customWidth="1"/>
    <col min="11523" max="11776" width="9.140625" style="122"/>
    <col min="11777" max="11778" width="66.140625" style="122" customWidth="1"/>
    <col min="11779" max="12032" width="9.140625" style="122"/>
    <col min="12033" max="12034" width="66.140625" style="122" customWidth="1"/>
    <col min="12035" max="12288" width="9.140625" style="122"/>
    <col min="12289" max="12290" width="66.140625" style="122" customWidth="1"/>
    <col min="12291" max="12544" width="9.140625" style="122"/>
    <col min="12545" max="12546" width="66.140625" style="122" customWidth="1"/>
    <col min="12547" max="12800" width="9.140625" style="122"/>
    <col min="12801" max="12802" width="66.140625" style="122" customWidth="1"/>
    <col min="12803" max="13056" width="9.140625" style="122"/>
    <col min="13057" max="13058" width="66.140625" style="122" customWidth="1"/>
    <col min="13059" max="13312" width="9.140625" style="122"/>
    <col min="13313" max="13314" width="66.140625" style="122" customWidth="1"/>
    <col min="13315" max="13568" width="9.140625" style="122"/>
    <col min="13569" max="13570" width="66.140625" style="122" customWidth="1"/>
    <col min="13571" max="13824" width="9.140625" style="122"/>
    <col min="13825" max="13826" width="66.140625" style="122" customWidth="1"/>
    <col min="13827" max="14080" width="9.140625" style="122"/>
    <col min="14081" max="14082" width="66.140625" style="122" customWidth="1"/>
    <col min="14083" max="14336" width="9.140625" style="122"/>
    <col min="14337" max="14338" width="66.140625" style="122" customWidth="1"/>
    <col min="14339" max="14592" width="9.140625" style="122"/>
    <col min="14593" max="14594" width="66.140625" style="122" customWidth="1"/>
    <col min="14595" max="14848" width="9.140625" style="122"/>
    <col min="14849" max="14850" width="66.140625" style="122" customWidth="1"/>
    <col min="14851" max="15104" width="9.140625" style="122"/>
    <col min="15105" max="15106" width="66.140625" style="122" customWidth="1"/>
    <col min="15107" max="15360" width="9.140625" style="122"/>
    <col min="15361" max="15362" width="66.140625" style="122" customWidth="1"/>
    <col min="15363" max="15616" width="9.140625" style="122"/>
    <col min="15617" max="15618" width="66.140625" style="122" customWidth="1"/>
    <col min="15619" max="15872" width="9.140625" style="122"/>
    <col min="15873" max="15874" width="66.140625" style="122" customWidth="1"/>
    <col min="15875" max="16128" width="9.140625" style="122"/>
    <col min="16129" max="16130" width="66.140625" style="122" customWidth="1"/>
    <col min="16131" max="16384" width="9.140625" style="122"/>
  </cols>
  <sheetData>
    <row r="1" spans="1:8" ht="18.75" x14ac:dyDescent="0.25">
      <c r="B1" s="40" t="s">
        <v>70</v>
      </c>
    </row>
    <row r="2" spans="1:8" ht="18.75" x14ac:dyDescent="0.3">
      <c r="B2" s="15" t="s">
        <v>11</v>
      </c>
    </row>
    <row r="3" spans="1:8" ht="18.75" x14ac:dyDescent="0.3">
      <c r="B3" s="15" t="s">
        <v>551</v>
      </c>
    </row>
    <row r="4" spans="1:8" x14ac:dyDescent="0.25">
      <c r="B4" s="45"/>
    </row>
    <row r="5" spans="1:8" ht="18.75" x14ac:dyDescent="0.3">
      <c r="A5" s="457" t="str">
        <f>'1. паспорт местоположение'!A5:C5</f>
        <v>Год раскрытия информации: 2016 год</v>
      </c>
      <c r="B5" s="457"/>
      <c r="C5" s="84"/>
      <c r="D5" s="84"/>
      <c r="E5" s="84"/>
      <c r="F5" s="84"/>
      <c r="G5" s="84"/>
      <c r="H5" s="84"/>
    </row>
    <row r="6" spans="1:8" ht="18.75" x14ac:dyDescent="0.3">
      <c r="A6" s="157"/>
      <c r="B6" s="157"/>
      <c r="C6" s="157"/>
      <c r="D6" s="157"/>
      <c r="E6" s="157"/>
      <c r="F6" s="157"/>
      <c r="G6" s="157"/>
      <c r="H6" s="157"/>
    </row>
    <row r="7" spans="1:8" ht="18.75" x14ac:dyDescent="0.25">
      <c r="A7" s="458" t="s">
        <v>10</v>
      </c>
      <c r="B7" s="458"/>
      <c r="C7" s="156"/>
      <c r="D7" s="156"/>
      <c r="E7" s="156"/>
      <c r="F7" s="156"/>
      <c r="G7" s="156"/>
      <c r="H7" s="156"/>
    </row>
    <row r="8" spans="1:8" ht="18.75" x14ac:dyDescent="0.25">
      <c r="A8" s="459"/>
      <c r="B8" s="459"/>
      <c r="C8" s="156"/>
      <c r="D8" s="156"/>
      <c r="E8" s="156"/>
      <c r="F8" s="156"/>
      <c r="G8" s="156"/>
      <c r="H8" s="156"/>
    </row>
    <row r="9" spans="1:8" x14ac:dyDescent="0.25">
      <c r="A9" s="460" t="str">
        <f>'1. паспорт местоположение'!A9:C9</f>
        <v>АО "Янтарьэнерго"</v>
      </c>
      <c r="B9" s="460"/>
      <c r="C9" s="154"/>
      <c r="D9" s="154"/>
      <c r="E9" s="154"/>
      <c r="F9" s="154"/>
      <c r="G9" s="154"/>
      <c r="H9" s="154"/>
    </row>
    <row r="10" spans="1:8" x14ac:dyDescent="0.25">
      <c r="A10" s="461" t="s">
        <v>9</v>
      </c>
      <c r="B10" s="461"/>
      <c r="C10" s="155"/>
      <c r="D10" s="155"/>
      <c r="E10" s="155"/>
      <c r="F10" s="155"/>
      <c r="G10" s="155"/>
      <c r="H10" s="155"/>
    </row>
    <row r="11" spans="1:8" ht="18.75" x14ac:dyDescent="0.25">
      <c r="A11" s="459"/>
      <c r="B11" s="459"/>
      <c r="C11" s="156"/>
      <c r="D11" s="156"/>
      <c r="E11" s="156"/>
      <c r="F11" s="156"/>
      <c r="G11" s="156"/>
      <c r="H11" s="156"/>
    </row>
    <row r="12" spans="1:8" ht="30.75" customHeight="1" x14ac:dyDescent="0.25">
      <c r="A12" s="460" t="str">
        <f>'1. паспорт местоположение'!A12:C12</f>
        <v>B_prj_111001_3367</v>
      </c>
      <c r="B12" s="460"/>
      <c r="C12" s="154"/>
      <c r="D12" s="154"/>
      <c r="E12" s="154"/>
      <c r="F12" s="154"/>
      <c r="G12" s="154"/>
      <c r="H12" s="154"/>
    </row>
    <row r="13" spans="1:8" x14ac:dyDescent="0.25">
      <c r="A13" s="461" t="s">
        <v>8</v>
      </c>
      <c r="B13" s="461"/>
      <c r="C13" s="155"/>
      <c r="D13" s="155"/>
      <c r="E13" s="155"/>
      <c r="F13" s="155"/>
      <c r="G13" s="155"/>
      <c r="H13" s="155"/>
    </row>
    <row r="14" spans="1:8" ht="18.75" x14ac:dyDescent="0.25">
      <c r="A14" s="462"/>
      <c r="B14" s="462"/>
      <c r="C14" s="11"/>
      <c r="D14" s="11"/>
      <c r="E14" s="11"/>
      <c r="F14" s="11"/>
      <c r="G14" s="11"/>
      <c r="H14" s="11"/>
    </row>
    <row r="15" spans="1:8" ht="42.75" customHeight="1" x14ac:dyDescent="0.25">
      <c r="A15" s="463"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463"/>
      <c r="C15" s="154"/>
      <c r="D15" s="154"/>
      <c r="E15" s="154"/>
      <c r="F15" s="154"/>
      <c r="G15" s="154"/>
      <c r="H15" s="154"/>
    </row>
    <row r="16" spans="1:8" x14ac:dyDescent="0.25">
      <c r="A16" s="461" t="s">
        <v>7</v>
      </c>
      <c r="B16" s="461"/>
      <c r="C16" s="155"/>
      <c r="D16" s="155"/>
      <c r="E16" s="155"/>
      <c r="F16" s="155"/>
      <c r="G16" s="155"/>
      <c r="H16" s="155"/>
    </row>
    <row r="17" spans="1:2" x14ac:dyDescent="0.25">
      <c r="B17" s="123"/>
    </row>
    <row r="18" spans="1:2" ht="33.75" customHeight="1" x14ac:dyDescent="0.25">
      <c r="A18" s="454" t="s">
        <v>533</v>
      </c>
      <c r="B18" s="455"/>
    </row>
    <row r="19" spans="1:2" x14ac:dyDescent="0.25">
      <c r="B19" s="45"/>
    </row>
    <row r="20" spans="1:2" ht="16.5" thickBot="1" x14ac:dyDescent="0.3">
      <c r="B20" s="124"/>
    </row>
    <row r="21" spans="1:2" ht="45.75" thickBot="1" x14ac:dyDescent="0.3">
      <c r="A21" s="125" t="s">
        <v>398</v>
      </c>
      <c r="B21" s="126" t="str">
        <f>'1. паспорт местоположение'!A15</f>
        <v>721_Строительство КЛ 1 кВ от СПн (ТП-169) до ВРУ ж/дома ул.Юношеская, 10-16 протяженностью 0,19 км с установкой СПн (0.4/0.23 кВ) в г.Калининграде</v>
      </c>
    </row>
    <row r="22" spans="1:2" ht="16.5" thickBot="1" x14ac:dyDescent="0.3">
      <c r="A22" s="125" t="s">
        <v>399</v>
      </c>
      <c r="B22" s="126" t="str">
        <f>'1. паспорт местоположение'!C27</f>
        <v>городской округ "Город Калининград"</v>
      </c>
    </row>
    <row r="23" spans="1:2" ht="16.5" thickBot="1" x14ac:dyDescent="0.3">
      <c r="A23" s="125" t="s">
        <v>364</v>
      </c>
      <c r="B23" s="127" t="s">
        <v>607</v>
      </c>
    </row>
    <row r="24" spans="1:2" ht="16.5" thickBot="1" x14ac:dyDescent="0.3">
      <c r="A24" s="125" t="s">
        <v>400</v>
      </c>
      <c r="B24" s="127" t="s">
        <v>622</v>
      </c>
    </row>
    <row r="25" spans="1:2" ht="16.5" thickBot="1" x14ac:dyDescent="0.3">
      <c r="A25" s="128" t="s">
        <v>401</v>
      </c>
      <c r="B25" s="126" t="s">
        <v>608</v>
      </c>
    </row>
    <row r="26" spans="1:2" ht="16.5" thickBot="1" x14ac:dyDescent="0.3">
      <c r="A26" s="129" t="s">
        <v>402</v>
      </c>
      <c r="B26" s="130" t="s">
        <v>609</v>
      </c>
    </row>
    <row r="27" spans="1:2" ht="29.25" thickBot="1" x14ac:dyDescent="0.3">
      <c r="A27" s="137" t="s">
        <v>626</v>
      </c>
      <c r="B27" s="132">
        <v>0.87073</v>
      </c>
    </row>
    <row r="28" spans="1:2" ht="16.5" thickBot="1" x14ac:dyDescent="0.3">
      <c r="A28" s="132" t="s">
        <v>403</v>
      </c>
      <c r="B28" s="132" t="s">
        <v>610</v>
      </c>
    </row>
    <row r="29" spans="1:2" ht="29.25" thickBot="1" x14ac:dyDescent="0.3">
      <c r="A29" s="138" t="s">
        <v>404</v>
      </c>
      <c r="B29" s="132"/>
    </row>
    <row r="30" spans="1:2" ht="29.25" thickBot="1" x14ac:dyDescent="0.3">
      <c r="A30" s="138" t="s">
        <v>405</v>
      </c>
      <c r="B30" s="132"/>
    </row>
    <row r="31" spans="1:2" ht="16.5" thickBot="1" x14ac:dyDescent="0.3">
      <c r="A31" s="132" t="s">
        <v>406</v>
      </c>
      <c r="B31" s="132"/>
    </row>
    <row r="32" spans="1:2" ht="29.25" thickBot="1" x14ac:dyDescent="0.3">
      <c r="A32" s="138" t="s">
        <v>407</v>
      </c>
      <c r="B32" s="132"/>
    </row>
    <row r="33" spans="1:2" ht="16.5" thickBot="1" x14ac:dyDescent="0.3">
      <c r="A33" s="132" t="s">
        <v>408</v>
      </c>
      <c r="B33" s="132"/>
    </row>
    <row r="34" spans="1:2" ht="16.5" thickBot="1" x14ac:dyDescent="0.3">
      <c r="A34" s="132" t="s">
        <v>409</v>
      </c>
      <c r="B34" s="132"/>
    </row>
    <row r="35" spans="1:2" ht="16.5" thickBot="1" x14ac:dyDescent="0.3">
      <c r="A35" s="132" t="s">
        <v>410</v>
      </c>
      <c r="B35" s="132"/>
    </row>
    <row r="36" spans="1:2" ht="16.5" thickBot="1" x14ac:dyDescent="0.3">
      <c r="A36" s="132" t="s">
        <v>411</v>
      </c>
      <c r="B36" s="132"/>
    </row>
    <row r="37" spans="1:2" ht="29.25" thickBot="1" x14ac:dyDescent="0.3">
      <c r="A37" s="138" t="s">
        <v>412</v>
      </c>
      <c r="B37" s="132"/>
    </row>
    <row r="38" spans="1:2" ht="16.5" thickBot="1" x14ac:dyDescent="0.3">
      <c r="A38" s="132" t="s">
        <v>408</v>
      </c>
      <c r="B38" s="132"/>
    </row>
    <row r="39" spans="1:2" ht="16.5" thickBot="1" x14ac:dyDescent="0.3">
      <c r="A39" s="132" t="s">
        <v>409</v>
      </c>
      <c r="B39" s="132"/>
    </row>
    <row r="40" spans="1:2" ht="16.5" thickBot="1" x14ac:dyDescent="0.3">
      <c r="A40" s="132" t="s">
        <v>410</v>
      </c>
      <c r="B40" s="132"/>
    </row>
    <row r="41" spans="1:2" ht="16.5" thickBot="1" x14ac:dyDescent="0.3">
      <c r="A41" s="132" t="s">
        <v>411</v>
      </c>
      <c r="B41" s="132"/>
    </row>
    <row r="42" spans="1:2" ht="29.25" thickBot="1" x14ac:dyDescent="0.3">
      <c r="A42" s="138" t="s">
        <v>413</v>
      </c>
      <c r="B42" s="132"/>
    </row>
    <row r="43" spans="1:2" ht="16.5" thickBot="1" x14ac:dyDescent="0.3">
      <c r="A43" s="132" t="s">
        <v>408</v>
      </c>
      <c r="B43" s="132"/>
    </row>
    <row r="44" spans="1:2" ht="16.5" thickBot="1" x14ac:dyDescent="0.3">
      <c r="A44" s="132" t="s">
        <v>409</v>
      </c>
      <c r="B44" s="132"/>
    </row>
    <row r="45" spans="1:2" ht="16.5" thickBot="1" x14ac:dyDescent="0.3">
      <c r="A45" s="132" t="s">
        <v>410</v>
      </c>
      <c r="B45" s="132"/>
    </row>
    <row r="46" spans="1:2" ht="16.5" thickBot="1" x14ac:dyDescent="0.3">
      <c r="A46" s="132" t="s">
        <v>411</v>
      </c>
      <c r="B46" s="132"/>
    </row>
    <row r="47" spans="1:2" ht="29.25" thickBot="1" x14ac:dyDescent="0.3">
      <c r="A47" s="131" t="s">
        <v>414</v>
      </c>
      <c r="B47" s="139"/>
    </row>
    <row r="48" spans="1:2" ht="16.5" thickBot="1" x14ac:dyDescent="0.3">
      <c r="A48" s="133" t="s">
        <v>406</v>
      </c>
      <c r="B48" s="139"/>
    </row>
    <row r="49" spans="1:2" ht="16.5" thickBot="1" x14ac:dyDescent="0.3">
      <c r="A49" s="133" t="s">
        <v>415</v>
      </c>
      <c r="B49" s="139"/>
    </row>
    <row r="50" spans="1:2" ht="16.5" thickBot="1" x14ac:dyDescent="0.3">
      <c r="A50" s="133" t="s">
        <v>416</v>
      </c>
      <c r="B50" s="139"/>
    </row>
    <row r="51" spans="1:2" ht="16.5" thickBot="1" x14ac:dyDescent="0.3">
      <c r="A51" s="133" t="s">
        <v>417</v>
      </c>
      <c r="B51" s="139"/>
    </row>
    <row r="52" spans="1:2" ht="16.5" thickBot="1" x14ac:dyDescent="0.3">
      <c r="A52" s="128" t="s">
        <v>418</v>
      </c>
      <c r="B52" s="140"/>
    </row>
    <row r="53" spans="1:2" ht="16.5" thickBot="1" x14ac:dyDescent="0.3">
      <c r="A53" s="128" t="s">
        <v>419</v>
      </c>
      <c r="B53" s="140"/>
    </row>
    <row r="54" spans="1:2" ht="16.5" thickBot="1" x14ac:dyDescent="0.3">
      <c r="A54" s="128" t="s">
        <v>420</v>
      </c>
      <c r="B54" s="140"/>
    </row>
    <row r="55" spans="1:2" ht="16.5" thickBot="1" x14ac:dyDescent="0.3">
      <c r="A55" s="129" t="s">
        <v>421</v>
      </c>
      <c r="B55" s="130"/>
    </row>
    <row r="56" spans="1:2" x14ac:dyDescent="0.25">
      <c r="A56" s="131" t="s">
        <v>422</v>
      </c>
      <c r="B56" s="451" t="s">
        <v>423</v>
      </c>
    </row>
    <row r="57" spans="1:2" x14ac:dyDescent="0.25">
      <c r="A57" s="135" t="s">
        <v>424</v>
      </c>
      <c r="B57" s="452"/>
    </row>
    <row r="58" spans="1:2" x14ac:dyDescent="0.25">
      <c r="A58" s="135" t="s">
        <v>425</v>
      </c>
      <c r="B58" s="452"/>
    </row>
    <row r="59" spans="1:2" x14ac:dyDescent="0.25">
      <c r="A59" s="135" t="s">
        <v>426</v>
      </c>
      <c r="B59" s="452"/>
    </row>
    <row r="60" spans="1:2" x14ac:dyDescent="0.25">
      <c r="A60" s="135" t="s">
        <v>427</v>
      </c>
      <c r="B60" s="452"/>
    </row>
    <row r="61" spans="1:2" ht="16.5" thickBot="1" x14ac:dyDescent="0.3">
      <c r="A61" s="136" t="s">
        <v>428</v>
      </c>
      <c r="B61" s="453"/>
    </row>
    <row r="62" spans="1:2" ht="30.75" thickBot="1" x14ac:dyDescent="0.3">
      <c r="A62" s="133" t="s">
        <v>429</v>
      </c>
      <c r="B62" s="134"/>
    </row>
    <row r="63" spans="1:2" ht="29.25" thickBot="1" x14ac:dyDescent="0.3">
      <c r="A63" s="128" t="s">
        <v>430</v>
      </c>
      <c r="B63" s="134"/>
    </row>
    <row r="64" spans="1:2" ht="16.5" thickBot="1" x14ac:dyDescent="0.3">
      <c r="A64" s="133" t="s">
        <v>406</v>
      </c>
      <c r="B64" s="141"/>
    </row>
    <row r="65" spans="1:2" ht="16.5" thickBot="1" x14ac:dyDescent="0.3">
      <c r="A65" s="133" t="s">
        <v>431</v>
      </c>
      <c r="B65" s="134"/>
    </row>
    <row r="66" spans="1:2" ht="16.5" thickBot="1" x14ac:dyDescent="0.3">
      <c r="A66" s="133" t="s">
        <v>432</v>
      </c>
      <c r="B66" s="141"/>
    </row>
    <row r="67" spans="1:2" ht="30.75" thickBot="1" x14ac:dyDescent="0.3">
      <c r="A67" s="142" t="s">
        <v>433</v>
      </c>
      <c r="B67" s="158" t="s">
        <v>434</v>
      </c>
    </row>
    <row r="68" spans="1:2" ht="16.5" thickBot="1" x14ac:dyDescent="0.3">
      <c r="A68" s="128" t="s">
        <v>435</v>
      </c>
      <c r="B68" s="140"/>
    </row>
    <row r="69" spans="1:2" ht="16.5" thickBot="1" x14ac:dyDescent="0.3">
      <c r="A69" s="135" t="s">
        <v>436</v>
      </c>
      <c r="B69" s="143"/>
    </row>
    <row r="70" spans="1:2" ht="16.5" thickBot="1" x14ac:dyDescent="0.3">
      <c r="A70" s="135" t="s">
        <v>437</v>
      </c>
      <c r="B70" s="143"/>
    </row>
    <row r="71" spans="1:2" ht="16.5" thickBot="1" x14ac:dyDescent="0.3">
      <c r="A71" s="135" t="s">
        <v>438</v>
      </c>
      <c r="B71" s="143"/>
    </row>
    <row r="72" spans="1:2" ht="45.75" thickBot="1" x14ac:dyDescent="0.3">
      <c r="A72" s="144" t="s">
        <v>439</v>
      </c>
      <c r="B72" s="141" t="s">
        <v>440</v>
      </c>
    </row>
    <row r="73" spans="1:2" ht="28.5" x14ac:dyDescent="0.25">
      <c r="A73" s="131" t="s">
        <v>441</v>
      </c>
      <c r="B73" s="451" t="s">
        <v>442</v>
      </c>
    </row>
    <row r="74" spans="1:2" x14ac:dyDescent="0.25">
      <c r="A74" s="135" t="s">
        <v>443</v>
      </c>
      <c r="B74" s="452"/>
    </row>
    <row r="75" spans="1:2" x14ac:dyDescent="0.25">
      <c r="A75" s="135" t="s">
        <v>444</v>
      </c>
      <c r="B75" s="452"/>
    </row>
    <row r="76" spans="1:2" x14ac:dyDescent="0.25">
      <c r="A76" s="135" t="s">
        <v>445</v>
      </c>
      <c r="B76" s="452"/>
    </row>
    <row r="77" spans="1:2" x14ac:dyDescent="0.25">
      <c r="A77" s="135" t="s">
        <v>446</v>
      </c>
      <c r="B77" s="452"/>
    </row>
    <row r="78" spans="1:2" ht="16.5" thickBot="1" x14ac:dyDescent="0.3">
      <c r="A78" s="145" t="s">
        <v>447</v>
      </c>
      <c r="B78" s="453"/>
    </row>
    <row r="81" spans="1:2" x14ac:dyDescent="0.25">
      <c r="A81" s="146"/>
      <c r="B81" s="147"/>
    </row>
    <row r="82" spans="1:2" x14ac:dyDescent="0.25">
      <c r="B82" s="148"/>
    </row>
    <row r="83" spans="1:2" x14ac:dyDescent="0.25">
      <c r="B83" s="14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row>
    <row r="5" spans="1:28" s="12" customFormat="1" ht="15.75" x14ac:dyDescent="0.2">
      <c r="A5" s="17"/>
    </row>
    <row r="6" spans="1:28" s="12" customFormat="1" ht="18.75" x14ac:dyDescent="0.2">
      <c r="A6" s="345" t="s">
        <v>10</v>
      </c>
      <c r="B6" s="345"/>
      <c r="C6" s="345"/>
      <c r="D6" s="345"/>
      <c r="E6" s="345"/>
      <c r="F6" s="345"/>
      <c r="G6" s="345"/>
      <c r="H6" s="345"/>
      <c r="I6" s="345"/>
      <c r="J6" s="345"/>
      <c r="K6" s="345"/>
      <c r="L6" s="345"/>
      <c r="M6" s="345"/>
      <c r="N6" s="345"/>
      <c r="O6" s="345"/>
      <c r="P6" s="345"/>
      <c r="Q6" s="345"/>
      <c r="R6" s="345"/>
      <c r="S6" s="345"/>
      <c r="T6" s="13"/>
      <c r="U6" s="13"/>
      <c r="V6" s="13"/>
      <c r="W6" s="13"/>
      <c r="X6" s="13"/>
      <c r="Y6" s="13"/>
      <c r="Z6" s="13"/>
      <c r="AA6" s="13"/>
      <c r="AB6" s="13"/>
    </row>
    <row r="7" spans="1:28" s="12" customFormat="1" ht="18.75" x14ac:dyDescent="0.2">
      <c r="A7" s="345"/>
      <c r="B7" s="345"/>
      <c r="C7" s="345"/>
      <c r="D7" s="345"/>
      <c r="E7" s="345"/>
      <c r="F7" s="345"/>
      <c r="G7" s="345"/>
      <c r="H7" s="345"/>
      <c r="I7" s="345"/>
      <c r="J7" s="345"/>
      <c r="K7" s="345"/>
      <c r="L7" s="345"/>
      <c r="M7" s="345"/>
      <c r="N7" s="345"/>
      <c r="O7" s="345"/>
      <c r="P7" s="345"/>
      <c r="Q7" s="345"/>
      <c r="R7" s="345"/>
      <c r="S7" s="345"/>
      <c r="T7" s="13"/>
      <c r="U7" s="13"/>
      <c r="V7" s="13"/>
      <c r="W7" s="13"/>
      <c r="X7" s="13"/>
      <c r="Y7" s="13"/>
      <c r="Z7" s="13"/>
      <c r="AA7" s="13"/>
      <c r="AB7" s="13"/>
    </row>
    <row r="8" spans="1:28" s="12" customFormat="1" ht="18.75" x14ac:dyDescent="0.2">
      <c r="A8" s="348" t="str">
        <f>'1. паспорт местоположение'!A9:C9</f>
        <v>АО "Янтарьэнерго"</v>
      </c>
      <c r="B8" s="348"/>
      <c r="C8" s="348"/>
      <c r="D8" s="348"/>
      <c r="E8" s="348"/>
      <c r="F8" s="348"/>
      <c r="G8" s="348"/>
      <c r="H8" s="348"/>
      <c r="I8" s="348"/>
      <c r="J8" s="348"/>
      <c r="K8" s="348"/>
      <c r="L8" s="348"/>
      <c r="M8" s="348"/>
      <c r="N8" s="348"/>
      <c r="O8" s="348"/>
      <c r="P8" s="348"/>
      <c r="Q8" s="348"/>
      <c r="R8" s="348"/>
      <c r="S8" s="348"/>
      <c r="T8" s="13"/>
      <c r="U8" s="13"/>
      <c r="V8" s="13"/>
      <c r="W8" s="13"/>
      <c r="X8" s="13"/>
      <c r="Y8" s="13"/>
      <c r="Z8" s="13"/>
      <c r="AA8" s="13"/>
      <c r="AB8" s="13"/>
    </row>
    <row r="9" spans="1:28" s="12" customFormat="1" ht="18.75" x14ac:dyDescent="0.2">
      <c r="A9" s="342" t="s">
        <v>9</v>
      </c>
      <c r="B9" s="342"/>
      <c r="C9" s="342"/>
      <c r="D9" s="342"/>
      <c r="E9" s="342"/>
      <c r="F9" s="342"/>
      <c r="G9" s="342"/>
      <c r="H9" s="342"/>
      <c r="I9" s="342"/>
      <c r="J9" s="342"/>
      <c r="K9" s="342"/>
      <c r="L9" s="342"/>
      <c r="M9" s="342"/>
      <c r="N9" s="342"/>
      <c r="O9" s="342"/>
      <c r="P9" s="342"/>
      <c r="Q9" s="342"/>
      <c r="R9" s="342"/>
      <c r="S9" s="342"/>
      <c r="T9" s="13"/>
      <c r="U9" s="13"/>
      <c r="V9" s="13"/>
      <c r="W9" s="13"/>
      <c r="X9" s="13"/>
      <c r="Y9" s="13"/>
      <c r="Z9" s="13"/>
      <c r="AA9" s="13"/>
      <c r="AB9" s="13"/>
    </row>
    <row r="10" spans="1:28" s="12" customFormat="1" ht="18.75" x14ac:dyDescent="0.2">
      <c r="A10" s="345"/>
      <c r="B10" s="345"/>
      <c r="C10" s="345"/>
      <c r="D10" s="345"/>
      <c r="E10" s="345"/>
      <c r="F10" s="345"/>
      <c r="G10" s="345"/>
      <c r="H10" s="345"/>
      <c r="I10" s="345"/>
      <c r="J10" s="345"/>
      <c r="K10" s="345"/>
      <c r="L10" s="345"/>
      <c r="M10" s="345"/>
      <c r="N10" s="345"/>
      <c r="O10" s="345"/>
      <c r="P10" s="345"/>
      <c r="Q10" s="345"/>
      <c r="R10" s="345"/>
      <c r="S10" s="345"/>
      <c r="T10" s="13"/>
      <c r="U10" s="13"/>
      <c r="V10" s="13"/>
      <c r="W10" s="13"/>
      <c r="X10" s="13"/>
      <c r="Y10" s="13"/>
      <c r="Z10" s="13"/>
      <c r="AA10" s="13"/>
      <c r="AB10" s="13"/>
    </row>
    <row r="11" spans="1:28" s="12" customFormat="1" ht="18.75" x14ac:dyDescent="0.2">
      <c r="A11" s="348" t="str">
        <f>'1. паспорт местоположение'!A12:C12</f>
        <v>B_prj_111001_3367</v>
      </c>
      <c r="B11" s="348"/>
      <c r="C11" s="348"/>
      <c r="D11" s="348"/>
      <c r="E11" s="348"/>
      <c r="F11" s="348"/>
      <c r="G11" s="348"/>
      <c r="H11" s="348"/>
      <c r="I11" s="348"/>
      <c r="J11" s="348"/>
      <c r="K11" s="348"/>
      <c r="L11" s="348"/>
      <c r="M11" s="348"/>
      <c r="N11" s="348"/>
      <c r="O11" s="348"/>
      <c r="P11" s="348"/>
      <c r="Q11" s="348"/>
      <c r="R11" s="348"/>
      <c r="S11" s="348"/>
      <c r="T11" s="13"/>
      <c r="U11" s="13"/>
      <c r="V11" s="13"/>
      <c r="W11" s="13"/>
      <c r="X11" s="13"/>
      <c r="Y11" s="13"/>
      <c r="Z11" s="13"/>
      <c r="AA11" s="13"/>
      <c r="AB11" s="13"/>
    </row>
    <row r="12" spans="1:28" s="12" customFormat="1" ht="18.75" x14ac:dyDescent="0.2">
      <c r="A12" s="342" t="s">
        <v>8</v>
      </c>
      <c r="B12" s="342"/>
      <c r="C12" s="342"/>
      <c r="D12" s="342"/>
      <c r="E12" s="342"/>
      <c r="F12" s="342"/>
      <c r="G12" s="342"/>
      <c r="H12" s="342"/>
      <c r="I12" s="342"/>
      <c r="J12" s="342"/>
      <c r="K12" s="342"/>
      <c r="L12" s="342"/>
      <c r="M12" s="342"/>
      <c r="N12" s="342"/>
      <c r="O12" s="342"/>
      <c r="P12" s="342"/>
      <c r="Q12" s="342"/>
      <c r="R12" s="342"/>
      <c r="S12" s="342"/>
      <c r="T12" s="13"/>
      <c r="U12" s="13"/>
      <c r="V12" s="13"/>
      <c r="W12" s="13"/>
      <c r="X12" s="13"/>
      <c r="Y12" s="13"/>
      <c r="Z12" s="13"/>
      <c r="AA12" s="13"/>
      <c r="AB12" s="13"/>
    </row>
    <row r="13" spans="1:28" s="9"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0"/>
      <c r="U13" s="10"/>
      <c r="V13" s="10"/>
      <c r="W13" s="10"/>
      <c r="X13" s="10"/>
      <c r="Y13" s="10"/>
      <c r="Z13" s="10"/>
      <c r="AA13" s="10"/>
      <c r="AB13" s="10"/>
    </row>
    <row r="14" spans="1:28" s="3" customFormat="1" ht="15.75" x14ac:dyDescent="0.2">
      <c r="A14" s="348"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4" s="348"/>
      <c r="C14" s="348"/>
      <c r="D14" s="348"/>
      <c r="E14" s="348"/>
      <c r="F14" s="348"/>
      <c r="G14" s="348"/>
      <c r="H14" s="348"/>
      <c r="I14" s="348"/>
      <c r="J14" s="348"/>
      <c r="K14" s="348"/>
      <c r="L14" s="348"/>
      <c r="M14" s="348"/>
      <c r="N14" s="348"/>
      <c r="O14" s="348"/>
      <c r="P14" s="348"/>
      <c r="Q14" s="348"/>
      <c r="R14" s="348"/>
      <c r="S14" s="348"/>
      <c r="T14" s="8"/>
      <c r="U14" s="8"/>
      <c r="V14" s="8"/>
      <c r="W14" s="8"/>
      <c r="X14" s="8"/>
      <c r="Y14" s="8"/>
      <c r="Z14" s="8"/>
      <c r="AA14" s="8"/>
      <c r="AB14" s="8"/>
    </row>
    <row r="15" spans="1:28" s="3" customFormat="1" ht="15" customHeight="1" x14ac:dyDescent="0.2">
      <c r="A15" s="342" t="s">
        <v>7</v>
      </c>
      <c r="B15" s="342"/>
      <c r="C15" s="342"/>
      <c r="D15" s="342"/>
      <c r="E15" s="342"/>
      <c r="F15" s="342"/>
      <c r="G15" s="342"/>
      <c r="H15" s="342"/>
      <c r="I15" s="342"/>
      <c r="J15" s="342"/>
      <c r="K15" s="342"/>
      <c r="L15" s="342"/>
      <c r="M15" s="342"/>
      <c r="N15" s="342"/>
      <c r="O15" s="342"/>
      <c r="P15" s="342"/>
      <c r="Q15" s="342"/>
      <c r="R15" s="342"/>
      <c r="S15" s="342"/>
      <c r="T15" s="6"/>
      <c r="U15" s="6"/>
      <c r="V15" s="6"/>
      <c r="W15" s="6"/>
      <c r="X15" s="6"/>
      <c r="Y15" s="6"/>
      <c r="Z15" s="6"/>
      <c r="AA15" s="6"/>
      <c r="AB15" s="6"/>
    </row>
    <row r="16" spans="1:28" s="3"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
      <c r="A17" s="343" t="s">
        <v>508</v>
      </c>
      <c r="B17" s="343"/>
      <c r="C17" s="343"/>
      <c r="D17" s="343"/>
      <c r="E17" s="343"/>
      <c r="F17" s="343"/>
      <c r="G17" s="343"/>
      <c r="H17" s="343"/>
      <c r="I17" s="343"/>
      <c r="J17" s="343"/>
      <c r="K17" s="343"/>
      <c r="L17" s="343"/>
      <c r="M17" s="343"/>
      <c r="N17" s="343"/>
      <c r="O17" s="343"/>
      <c r="P17" s="343"/>
      <c r="Q17" s="343"/>
      <c r="R17" s="343"/>
      <c r="S17" s="343"/>
      <c r="T17" s="7"/>
      <c r="U17" s="7"/>
      <c r="V17" s="7"/>
      <c r="W17" s="7"/>
      <c r="X17" s="7"/>
      <c r="Y17" s="7"/>
      <c r="Z17" s="7"/>
      <c r="AA17" s="7"/>
      <c r="AB17" s="7"/>
    </row>
    <row r="18" spans="1:28" s="3"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4"/>
      <c r="U18" s="4"/>
      <c r="V18" s="4"/>
      <c r="W18" s="4"/>
      <c r="X18" s="4"/>
      <c r="Y18" s="4"/>
    </row>
    <row r="19" spans="1:28" s="3" customFormat="1" ht="54" customHeight="1" x14ac:dyDescent="0.2">
      <c r="A19" s="353" t="s">
        <v>6</v>
      </c>
      <c r="B19" s="353" t="s">
        <v>109</v>
      </c>
      <c r="C19" s="354" t="s">
        <v>397</v>
      </c>
      <c r="D19" s="353" t="s">
        <v>396</v>
      </c>
      <c r="E19" s="353" t="s">
        <v>108</v>
      </c>
      <c r="F19" s="353" t="s">
        <v>107</v>
      </c>
      <c r="G19" s="353" t="s">
        <v>392</v>
      </c>
      <c r="H19" s="353" t="s">
        <v>106</v>
      </c>
      <c r="I19" s="353" t="s">
        <v>105</v>
      </c>
      <c r="J19" s="353" t="s">
        <v>104</v>
      </c>
      <c r="K19" s="353" t="s">
        <v>103</v>
      </c>
      <c r="L19" s="353" t="s">
        <v>102</v>
      </c>
      <c r="M19" s="353" t="s">
        <v>101</v>
      </c>
      <c r="N19" s="353" t="s">
        <v>100</v>
      </c>
      <c r="O19" s="353" t="s">
        <v>99</v>
      </c>
      <c r="P19" s="353" t="s">
        <v>98</v>
      </c>
      <c r="Q19" s="353" t="s">
        <v>395</v>
      </c>
      <c r="R19" s="353"/>
      <c r="S19" s="356" t="s">
        <v>500</v>
      </c>
      <c r="T19" s="4"/>
      <c r="U19" s="4"/>
      <c r="V19" s="4"/>
      <c r="W19" s="4"/>
      <c r="X19" s="4"/>
      <c r="Y19" s="4"/>
    </row>
    <row r="20" spans="1:28" s="3" customFormat="1" ht="180.75" customHeight="1" x14ac:dyDescent="0.2">
      <c r="A20" s="353"/>
      <c r="B20" s="353"/>
      <c r="C20" s="355"/>
      <c r="D20" s="353"/>
      <c r="E20" s="353"/>
      <c r="F20" s="353"/>
      <c r="G20" s="353"/>
      <c r="H20" s="353"/>
      <c r="I20" s="353"/>
      <c r="J20" s="353"/>
      <c r="K20" s="353"/>
      <c r="L20" s="353"/>
      <c r="M20" s="353"/>
      <c r="N20" s="353"/>
      <c r="O20" s="353"/>
      <c r="P20" s="353"/>
      <c r="Q20" s="43" t="s">
        <v>393</v>
      </c>
      <c r="R20" s="44" t="s">
        <v>394</v>
      </c>
      <c r="S20" s="356"/>
      <c r="T20" s="28"/>
      <c r="U20" s="28"/>
      <c r="V20" s="28"/>
      <c r="W20" s="28"/>
      <c r="X20" s="28"/>
      <c r="Y20" s="28"/>
      <c r="Z20" s="27"/>
      <c r="AA20" s="27"/>
      <c r="AB20" s="27"/>
    </row>
    <row r="21" spans="1:28" s="3" customFormat="1" ht="18.75" x14ac:dyDescent="0.2">
      <c r="A21" s="43">
        <v>1</v>
      </c>
      <c r="B21" s="48">
        <v>2</v>
      </c>
      <c r="C21" s="43">
        <v>3</v>
      </c>
      <c r="D21" s="48">
        <v>4</v>
      </c>
      <c r="E21" s="43">
        <v>5</v>
      </c>
      <c r="F21" s="48">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501</v>
      </c>
      <c r="H22" s="48"/>
      <c r="I22" s="48"/>
      <c r="J22" s="48"/>
      <c r="K22" s="48"/>
      <c r="L22" s="48"/>
      <c r="M22" s="48"/>
      <c r="N22" s="48"/>
      <c r="O22" s="48"/>
      <c r="P22" s="48"/>
      <c r="Q22" s="39"/>
      <c r="R22" s="5"/>
      <c r="S22" s="160"/>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0"/>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0"/>
      <c r="T24" s="28"/>
      <c r="U24" s="28"/>
      <c r="V24" s="28"/>
      <c r="W24" s="28"/>
      <c r="X24" s="27"/>
      <c r="Y24" s="27"/>
      <c r="Z24" s="27"/>
      <c r="AA24" s="27"/>
      <c r="AB24" s="27"/>
    </row>
    <row r="25" spans="1:28" s="3" customFormat="1" ht="31.5" x14ac:dyDescent="0.2">
      <c r="A25" s="47"/>
      <c r="B25" s="48" t="s">
        <v>93</v>
      </c>
      <c r="C25" s="48"/>
      <c r="D25" s="48"/>
      <c r="E25" s="48" t="s">
        <v>92</v>
      </c>
      <c r="F25" s="48" t="s">
        <v>91</v>
      </c>
      <c r="G25" s="48" t="s">
        <v>502</v>
      </c>
      <c r="H25" s="31"/>
      <c r="I25" s="31"/>
      <c r="J25" s="31"/>
      <c r="K25" s="31"/>
      <c r="L25" s="31"/>
      <c r="M25" s="31"/>
      <c r="N25" s="31"/>
      <c r="O25" s="31"/>
      <c r="P25" s="31"/>
      <c r="Q25" s="31"/>
      <c r="R25" s="5"/>
      <c r="S25" s="160"/>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0"/>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0"/>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0"/>
      <c r="T28" s="28"/>
      <c r="U28" s="28"/>
      <c r="V28" s="28"/>
      <c r="W28" s="28"/>
      <c r="X28" s="27"/>
      <c r="Y28" s="27"/>
      <c r="Z28" s="27"/>
      <c r="AA28" s="27"/>
      <c r="AB28" s="27"/>
    </row>
    <row r="29" spans="1:28" ht="20.25" customHeight="1" x14ac:dyDescent="0.25">
      <c r="A29" s="119"/>
      <c r="B29" s="48" t="s">
        <v>390</v>
      </c>
      <c r="C29" s="48"/>
      <c r="D29" s="48"/>
      <c r="E29" s="119" t="s">
        <v>391</v>
      </c>
      <c r="F29" s="119" t="s">
        <v>391</v>
      </c>
      <c r="G29" s="119" t="s">
        <v>391</v>
      </c>
      <c r="H29" s="119"/>
      <c r="I29" s="119"/>
      <c r="J29" s="119"/>
      <c r="K29" s="119"/>
      <c r="L29" s="119"/>
      <c r="M29" s="119"/>
      <c r="N29" s="119"/>
      <c r="O29" s="119"/>
      <c r="P29" s="119"/>
      <c r="Q29" s="12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13" sqref="A13:T13"/>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2" t="str">
        <f>'1. паспорт местоположение'!A5:C5</f>
        <v>Год раскрытия информации: 2016 год</v>
      </c>
      <c r="B6" s="352"/>
      <c r="C6" s="352"/>
      <c r="D6" s="352"/>
      <c r="E6" s="352"/>
      <c r="F6" s="352"/>
      <c r="G6" s="352"/>
      <c r="H6" s="352"/>
      <c r="I6" s="352"/>
      <c r="J6" s="352"/>
      <c r="K6" s="352"/>
      <c r="L6" s="352"/>
      <c r="M6" s="352"/>
      <c r="N6" s="352"/>
      <c r="O6" s="352"/>
      <c r="P6" s="352"/>
      <c r="Q6" s="352"/>
      <c r="R6" s="352"/>
      <c r="S6" s="352"/>
      <c r="T6" s="352"/>
    </row>
    <row r="7" spans="1:20" s="12" customFormat="1" x14ac:dyDescent="0.2">
      <c r="A7" s="17"/>
      <c r="H7" s="16"/>
    </row>
    <row r="8" spans="1:20" s="12" customFormat="1" ht="18.75" x14ac:dyDescent="0.2">
      <c r="A8" s="345" t="s">
        <v>10</v>
      </c>
      <c r="B8" s="345"/>
      <c r="C8" s="345"/>
      <c r="D8" s="345"/>
      <c r="E8" s="345"/>
      <c r="F8" s="345"/>
      <c r="G8" s="345"/>
      <c r="H8" s="345"/>
      <c r="I8" s="345"/>
      <c r="J8" s="345"/>
      <c r="K8" s="345"/>
      <c r="L8" s="345"/>
      <c r="M8" s="345"/>
      <c r="N8" s="345"/>
      <c r="O8" s="345"/>
      <c r="P8" s="345"/>
      <c r="Q8" s="345"/>
      <c r="R8" s="345"/>
      <c r="S8" s="345"/>
      <c r="T8" s="345"/>
    </row>
    <row r="9" spans="1:20" s="12"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12" customFormat="1" ht="18.75" customHeight="1" x14ac:dyDescent="0.2">
      <c r="A10" s="348" t="str">
        <f>'1. паспорт местоположение'!A9:C9</f>
        <v>АО "Янтарьэнерго"</v>
      </c>
      <c r="B10" s="348"/>
      <c r="C10" s="348"/>
      <c r="D10" s="348"/>
      <c r="E10" s="348"/>
      <c r="F10" s="348"/>
      <c r="G10" s="348"/>
      <c r="H10" s="348"/>
      <c r="I10" s="348"/>
      <c r="J10" s="348"/>
      <c r="K10" s="348"/>
      <c r="L10" s="348"/>
      <c r="M10" s="348"/>
      <c r="N10" s="348"/>
      <c r="O10" s="348"/>
      <c r="P10" s="348"/>
      <c r="Q10" s="348"/>
      <c r="R10" s="348"/>
      <c r="S10" s="348"/>
      <c r="T10" s="348"/>
    </row>
    <row r="11" spans="1:20" s="12" customFormat="1" ht="18.75" customHeight="1" x14ac:dyDescent="0.2">
      <c r="A11" s="342" t="s">
        <v>9</v>
      </c>
      <c r="B11" s="342"/>
      <c r="C11" s="342"/>
      <c r="D11" s="342"/>
      <c r="E11" s="342"/>
      <c r="F11" s="342"/>
      <c r="G11" s="342"/>
      <c r="H11" s="342"/>
      <c r="I11" s="342"/>
      <c r="J11" s="342"/>
      <c r="K11" s="342"/>
      <c r="L11" s="342"/>
      <c r="M11" s="342"/>
      <c r="N11" s="342"/>
      <c r="O11" s="342"/>
      <c r="P11" s="342"/>
      <c r="Q11" s="342"/>
      <c r="R11" s="342"/>
      <c r="S11" s="342"/>
      <c r="T11" s="342"/>
    </row>
    <row r="12" spans="1:20" s="12"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12" customFormat="1" ht="18.75" customHeight="1" x14ac:dyDescent="0.2">
      <c r="A13" s="348" t="str">
        <f>'1. паспорт местоположение'!A12:C12</f>
        <v>B_prj_111001_3367</v>
      </c>
      <c r="B13" s="348"/>
      <c r="C13" s="348"/>
      <c r="D13" s="348"/>
      <c r="E13" s="348"/>
      <c r="F13" s="348"/>
      <c r="G13" s="348"/>
      <c r="H13" s="348"/>
      <c r="I13" s="348"/>
      <c r="J13" s="348"/>
      <c r="K13" s="348"/>
      <c r="L13" s="348"/>
      <c r="M13" s="348"/>
      <c r="N13" s="348"/>
      <c r="O13" s="348"/>
      <c r="P13" s="348"/>
      <c r="Q13" s="348"/>
      <c r="R13" s="348"/>
      <c r="S13" s="348"/>
      <c r="T13" s="348"/>
    </row>
    <row r="14" spans="1:20" s="12" customFormat="1" ht="18.75" customHeight="1" x14ac:dyDescent="0.2">
      <c r="A14" s="342" t="s">
        <v>8</v>
      </c>
      <c r="B14" s="342"/>
      <c r="C14" s="342"/>
      <c r="D14" s="342"/>
      <c r="E14" s="342"/>
      <c r="F14" s="342"/>
      <c r="G14" s="342"/>
      <c r="H14" s="342"/>
      <c r="I14" s="342"/>
      <c r="J14" s="342"/>
      <c r="K14" s="342"/>
      <c r="L14" s="342"/>
      <c r="M14" s="342"/>
      <c r="N14" s="342"/>
      <c r="O14" s="342"/>
      <c r="P14" s="342"/>
      <c r="Q14" s="342"/>
      <c r="R14" s="342"/>
      <c r="S14" s="342"/>
      <c r="T14" s="342"/>
    </row>
    <row r="15" spans="1:20" s="9"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15.75" customHeight="1" x14ac:dyDescent="0.2">
      <c r="A16" s="360"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42" t="s">
        <v>7</v>
      </c>
      <c r="B17" s="342"/>
      <c r="C17" s="342"/>
      <c r="D17" s="342"/>
      <c r="E17" s="342"/>
      <c r="F17" s="342"/>
      <c r="G17" s="342"/>
      <c r="H17" s="342"/>
      <c r="I17" s="342"/>
      <c r="J17" s="342"/>
      <c r="K17" s="342"/>
      <c r="L17" s="342"/>
      <c r="M17" s="342"/>
      <c r="N17" s="342"/>
      <c r="O17" s="342"/>
      <c r="P17" s="342"/>
      <c r="Q17" s="342"/>
      <c r="R17" s="342"/>
      <c r="S17" s="342"/>
      <c r="T17" s="342"/>
    </row>
    <row r="18" spans="1:113"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3" customFormat="1" ht="15" customHeight="1" x14ac:dyDescent="0.2">
      <c r="A19" s="344" t="s">
        <v>513</v>
      </c>
      <c r="B19" s="344"/>
      <c r="C19" s="344"/>
      <c r="D19" s="344"/>
      <c r="E19" s="344"/>
      <c r="F19" s="344"/>
      <c r="G19" s="344"/>
      <c r="H19" s="344"/>
      <c r="I19" s="344"/>
      <c r="J19" s="344"/>
      <c r="K19" s="344"/>
      <c r="L19" s="344"/>
      <c r="M19" s="344"/>
      <c r="N19" s="344"/>
      <c r="O19" s="344"/>
      <c r="P19" s="344"/>
      <c r="Q19" s="344"/>
      <c r="R19" s="344"/>
      <c r="S19" s="344"/>
      <c r="T19" s="344"/>
    </row>
    <row r="20" spans="1:113" s="60" customFormat="1" ht="21" customHeight="1" x14ac:dyDescent="0.25">
      <c r="A20" s="361"/>
      <c r="B20" s="361"/>
      <c r="C20" s="361"/>
      <c r="D20" s="361"/>
      <c r="E20" s="361"/>
      <c r="F20" s="361"/>
      <c r="G20" s="361"/>
      <c r="H20" s="361"/>
      <c r="I20" s="361"/>
      <c r="J20" s="361"/>
      <c r="K20" s="361"/>
      <c r="L20" s="361"/>
      <c r="M20" s="361"/>
      <c r="N20" s="361"/>
      <c r="O20" s="361"/>
      <c r="P20" s="361"/>
      <c r="Q20" s="361"/>
      <c r="R20" s="361"/>
      <c r="S20" s="361"/>
      <c r="T20" s="361"/>
    </row>
    <row r="21" spans="1:113" ht="46.5" customHeight="1" x14ac:dyDescent="0.25">
      <c r="A21" s="362" t="s">
        <v>6</v>
      </c>
      <c r="B21" s="365" t="s">
        <v>236</v>
      </c>
      <c r="C21" s="366"/>
      <c r="D21" s="369" t="s">
        <v>131</v>
      </c>
      <c r="E21" s="365" t="s">
        <v>542</v>
      </c>
      <c r="F21" s="366"/>
      <c r="G21" s="365" t="s">
        <v>287</v>
      </c>
      <c r="H21" s="366"/>
      <c r="I21" s="365" t="s">
        <v>130</v>
      </c>
      <c r="J21" s="366"/>
      <c r="K21" s="369" t="s">
        <v>129</v>
      </c>
      <c r="L21" s="365" t="s">
        <v>128</v>
      </c>
      <c r="M21" s="366"/>
      <c r="N21" s="365" t="s">
        <v>538</v>
      </c>
      <c r="O21" s="366"/>
      <c r="P21" s="369" t="s">
        <v>127</v>
      </c>
      <c r="Q21" s="357" t="s">
        <v>126</v>
      </c>
      <c r="R21" s="358"/>
      <c r="S21" s="357" t="s">
        <v>125</v>
      </c>
      <c r="T21" s="359"/>
    </row>
    <row r="22" spans="1:113" ht="204.75" customHeight="1" x14ac:dyDescent="0.25">
      <c r="A22" s="363"/>
      <c r="B22" s="367"/>
      <c r="C22" s="368"/>
      <c r="D22" s="372"/>
      <c r="E22" s="367"/>
      <c r="F22" s="368"/>
      <c r="G22" s="367"/>
      <c r="H22" s="368"/>
      <c r="I22" s="367"/>
      <c r="J22" s="368"/>
      <c r="K22" s="370"/>
      <c r="L22" s="367"/>
      <c r="M22" s="368"/>
      <c r="N22" s="367"/>
      <c r="O22" s="368"/>
      <c r="P22" s="370"/>
      <c r="Q22" s="107" t="s">
        <v>124</v>
      </c>
      <c r="R22" s="107" t="s">
        <v>512</v>
      </c>
      <c r="S22" s="107" t="s">
        <v>123</v>
      </c>
      <c r="T22" s="107" t="s">
        <v>122</v>
      </c>
    </row>
    <row r="23" spans="1:113" ht="51.75" customHeight="1" x14ac:dyDescent="0.25">
      <c r="A23" s="364"/>
      <c r="B23" s="168" t="s">
        <v>120</v>
      </c>
      <c r="C23" s="168" t="s">
        <v>121</v>
      </c>
      <c r="D23" s="370"/>
      <c r="E23" s="168" t="s">
        <v>120</v>
      </c>
      <c r="F23" s="168" t="s">
        <v>121</v>
      </c>
      <c r="G23" s="168" t="s">
        <v>120</v>
      </c>
      <c r="H23" s="168" t="s">
        <v>121</v>
      </c>
      <c r="I23" s="168" t="s">
        <v>120</v>
      </c>
      <c r="J23" s="168" t="s">
        <v>121</v>
      </c>
      <c r="K23" s="168" t="s">
        <v>120</v>
      </c>
      <c r="L23" s="168" t="s">
        <v>120</v>
      </c>
      <c r="M23" s="168" t="s">
        <v>121</v>
      </c>
      <c r="N23" s="168" t="s">
        <v>120</v>
      </c>
      <c r="O23" s="168" t="s">
        <v>121</v>
      </c>
      <c r="P23" s="169" t="s">
        <v>120</v>
      </c>
      <c r="Q23" s="107" t="s">
        <v>120</v>
      </c>
      <c r="R23" s="107" t="s">
        <v>120</v>
      </c>
      <c r="S23" s="107" t="s">
        <v>120</v>
      </c>
      <c r="T23" s="107"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171"/>
      <c r="R25" s="62"/>
      <c r="S25" s="171"/>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71" t="s">
        <v>548</v>
      </c>
      <c r="C29" s="371"/>
      <c r="D29" s="371"/>
      <c r="E29" s="371"/>
      <c r="F29" s="371"/>
      <c r="G29" s="371"/>
      <c r="H29" s="371"/>
      <c r="I29" s="371"/>
      <c r="J29" s="371"/>
      <c r="K29" s="371"/>
      <c r="L29" s="371"/>
      <c r="M29" s="371"/>
      <c r="N29" s="371"/>
      <c r="O29" s="371"/>
      <c r="P29" s="371"/>
      <c r="Q29" s="371"/>
      <c r="R29" s="37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511</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SheetLayoutView="100" workbookViewId="0">
      <selection activeCell="R25" sqref="R25"/>
    </sheetView>
  </sheetViews>
  <sheetFormatPr defaultColWidth="10.7109375" defaultRowHeight="15.75" x14ac:dyDescent="0.25"/>
  <cols>
    <col min="1" max="2" width="10.7109375" style="52"/>
    <col min="3" max="3" width="18.42578125" style="52" customWidth="1"/>
    <col min="4" max="4" width="11.5703125" style="52" customWidth="1"/>
    <col min="5" max="5" width="16.71093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45" t="s">
        <v>10</v>
      </c>
      <c r="F7" s="345"/>
      <c r="G7" s="345"/>
      <c r="H7" s="345"/>
      <c r="I7" s="345"/>
      <c r="J7" s="345"/>
      <c r="K7" s="345"/>
      <c r="L7" s="345"/>
      <c r="M7" s="345"/>
      <c r="N7" s="345"/>
      <c r="O7" s="345"/>
      <c r="P7" s="345"/>
      <c r="Q7" s="345"/>
      <c r="R7" s="345"/>
      <c r="S7" s="345"/>
      <c r="T7" s="345"/>
      <c r="U7" s="345"/>
      <c r="V7" s="345"/>
      <c r="W7" s="345"/>
      <c r="X7" s="345"/>
      <c r="Y7" s="3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8" t="str">
        <f>'1. паспорт местоположение'!A9</f>
        <v>АО "Янтарьэнерго"</v>
      </c>
      <c r="F9" s="348"/>
      <c r="G9" s="348"/>
      <c r="H9" s="348"/>
      <c r="I9" s="348"/>
      <c r="J9" s="348"/>
      <c r="K9" s="348"/>
      <c r="L9" s="348"/>
      <c r="M9" s="348"/>
      <c r="N9" s="348"/>
      <c r="O9" s="348"/>
      <c r="P9" s="348"/>
      <c r="Q9" s="348"/>
      <c r="R9" s="348"/>
      <c r="S9" s="348"/>
      <c r="T9" s="348"/>
      <c r="U9" s="348"/>
      <c r="V9" s="348"/>
      <c r="W9" s="348"/>
      <c r="X9" s="348"/>
      <c r="Y9" s="348"/>
    </row>
    <row r="10" spans="1:27" s="12" customFormat="1" ht="18.75" customHeight="1" x14ac:dyDescent="0.2">
      <c r="E10" s="342" t="s">
        <v>9</v>
      </c>
      <c r="F10" s="342"/>
      <c r="G10" s="342"/>
      <c r="H10" s="342"/>
      <c r="I10" s="342"/>
      <c r="J10" s="342"/>
      <c r="K10" s="342"/>
      <c r="L10" s="342"/>
      <c r="M10" s="342"/>
      <c r="N10" s="342"/>
      <c r="O10" s="342"/>
      <c r="P10" s="342"/>
      <c r="Q10" s="342"/>
      <c r="R10" s="342"/>
      <c r="S10" s="342"/>
      <c r="T10" s="342"/>
      <c r="U10" s="342"/>
      <c r="V10" s="342"/>
      <c r="W10" s="342"/>
      <c r="X10" s="342"/>
      <c r="Y10" s="3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8" t="str">
        <f>'1. паспорт местоположение'!A12</f>
        <v>B_prj_111001_3367</v>
      </c>
      <c r="F12" s="348"/>
      <c r="G12" s="348"/>
      <c r="H12" s="348"/>
      <c r="I12" s="348"/>
      <c r="J12" s="348"/>
      <c r="K12" s="348"/>
      <c r="L12" s="348"/>
      <c r="M12" s="348"/>
      <c r="N12" s="348"/>
      <c r="O12" s="348"/>
      <c r="P12" s="348"/>
      <c r="Q12" s="348"/>
      <c r="R12" s="348"/>
      <c r="S12" s="348"/>
      <c r="T12" s="348"/>
      <c r="U12" s="348"/>
      <c r="V12" s="348"/>
      <c r="W12" s="348"/>
      <c r="X12" s="348"/>
      <c r="Y12" s="348"/>
    </row>
    <row r="13" spans="1:27" s="12" customFormat="1" ht="18.75" customHeight="1" x14ac:dyDescent="0.2">
      <c r="E13" s="342" t="s">
        <v>8</v>
      </c>
      <c r="F13" s="342"/>
      <c r="G13" s="342"/>
      <c r="H13" s="342"/>
      <c r="I13" s="342"/>
      <c r="J13" s="342"/>
      <c r="K13" s="342"/>
      <c r="L13" s="342"/>
      <c r="M13" s="342"/>
      <c r="N13" s="342"/>
      <c r="O13" s="342"/>
      <c r="P13" s="342"/>
      <c r="Q13" s="342"/>
      <c r="R13" s="342"/>
      <c r="S13" s="342"/>
      <c r="T13" s="342"/>
      <c r="U13" s="342"/>
      <c r="V13" s="342"/>
      <c r="W13" s="342"/>
      <c r="X13" s="342"/>
      <c r="Y13" s="3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48" t="str">
        <f>'1. паспорт местоположение'!A15</f>
        <v>721_Строительство КЛ 1 кВ от СПн (ТП-169) до ВРУ ж/дома ул.Юношеская, 10-16 протяженностью 0,19 км с установкой СПн (0.4/0.23 кВ) в г.Калининграде</v>
      </c>
      <c r="F15" s="348"/>
      <c r="G15" s="348"/>
      <c r="H15" s="348"/>
      <c r="I15" s="348"/>
      <c r="J15" s="348"/>
      <c r="K15" s="348"/>
      <c r="L15" s="348"/>
      <c r="M15" s="348"/>
      <c r="N15" s="348"/>
      <c r="O15" s="348"/>
      <c r="P15" s="348"/>
      <c r="Q15" s="348"/>
      <c r="R15" s="348"/>
      <c r="S15" s="348"/>
      <c r="T15" s="348"/>
      <c r="U15" s="348"/>
      <c r="V15" s="348"/>
      <c r="W15" s="348"/>
      <c r="X15" s="348"/>
      <c r="Y15" s="348"/>
    </row>
    <row r="16" spans="1:27" s="3" customFormat="1" ht="15" customHeight="1" x14ac:dyDescent="0.2">
      <c r="E16" s="342" t="s">
        <v>7</v>
      </c>
      <c r="F16" s="342"/>
      <c r="G16" s="342"/>
      <c r="H16" s="342"/>
      <c r="I16" s="342"/>
      <c r="J16" s="342"/>
      <c r="K16" s="342"/>
      <c r="L16" s="342"/>
      <c r="M16" s="342"/>
      <c r="N16" s="342"/>
      <c r="O16" s="342"/>
      <c r="P16" s="342"/>
      <c r="Q16" s="342"/>
      <c r="R16" s="342"/>
      <c r="S16" s="342"/>
      <c r="T16" s="342"/>
      <c r="U16" s="342"/>
      <c r="V16" s="342"/>
      <c r="W16" s="342"/>
      <c r="X16" s="342"/>
      <c r="Y16" s="3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515</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60" customFormat="1" ht="21" customHeight="1" x14ac:dyDescent="0.25"/>
    <row r="21" spans="1:27" ht="15.75" customHeight="1" x14ac:dyDescent="0.25">
      <c r="A21" s="373" t="s">
        <v>6</v>
      </c>
      <c r="B21" s="375" t="s">
        <v>522</v>
      </c>
      <c r="C21" s="376"/>
      <c r="D21" s="375" t="s">
        <v>524</v>
      </c>
      <c r="E21" s="376"/>
      <c r="F21" s="357" t="s">
        <v>103</v>
      </c>
      <c r="G21" s="359"/>
      <c r="H21" s="359"/>
      <c r="I21" s="358"/>
      <c r="J21" s="373" t="s">
        <v>525</v>
      </c>
      <c r="K21" s="375" t="s">
        <v>526</v>
      </c>
      <c r="L21" s="376"/>
      <c r="M21" s="375" t="s">
        <v>527</v>
      </c>
      <c r="N21" s="376"/>
      <c r="O21" s="375" t="s">
        <v>514</v>
      </c>
      <c r="P21" s="376"/>
      <c r="Q21" s="375" t="s">
        <v>136</v>
      </c>
      <c r="R21" s="376"/>
      <c r="S21" s="373" t="s">
        <v>135</v>
      </c>
      <c r="T21" s="373" t="s">
        <v>528</v>
      </c>
      <c r="U21" s="373" t="s">
        <v>523</v>
      </c>
      <c r="V21" s="375" t="s">
        <v>134</v>
      </c>
      <c r="W21" s="376"/>
      <c r="X21" s="357" t="s">
        <v>126</v>
      </c>
      <c r="Y21" s="359"/>
      <c r="Z21" s="357" t="s">
        <v>125</v>
      </c>
      <c r="AA21" s="359"/>
    </row>
    <row r="22" spans="1:27" ht="216" customHeight="1" x14ac:dyDescent="0.25">
      <c r="A22" s="379"/>
      <c r="B22" s="377"/>
      <c r="C22" s="378"/>
      <c r="D22" s="377"/>
      <c r="E22" s="378"/>
      <c r="F22" s="357" t="s">
        <v>133</v>
      </c>
      <c r="G22" s="358"/>
      <c r="H22" s="357" t="s">
        <v>132</v>
      </c>
      <c r="I22" s="358"/>
      <c r="J22" s="374"/>
      <c r="K22" s="377"/>
      <c r="L22" s="378"/>
      <c r="M22" s="377"/>
      <c r="N22" s="378"/>
      <c r="O22" s="377"/>
      <c r="P22" s="378"/>
      <c r="Q22" s="377"/>
      <c r="R22" s="378"/>
      <c r="S22" s="374"/>
      <c r="T22" s="374"/>
      <c r="U22" s="374"/>
      <c r="V22" s="377"/>
      <c r="W22" s="378"/>
      <c r="X22" s="107" t="s">
        <v>124</v>
      </c>
      <c r="Y22" s="107" t="s">
        <v>512</v>
      </c>
      <c r="Z22" s="107" t="s">
        <v>123</v>
      </c>
      <c r="AA22" s="107" t="s">
        <v>122</v>
      </c>
    </row>
    <row r="23" spans="1:27" ht="60" customHeight="1" x14ac:dyDescent="0.25">
      <c r="A23" s="374"/>
      <c r="B23" s="166" t="s">
        <v>120</v>
      </c>
      <c r="C23" s="166" t="s">
        <v>121</v>
      </c>
      <c r="D23" s="108" t="s">
        <v>120</v>
      </c>
      <c r="E23" s="108" t="s">
        <v>121</v>
      </c>
      <c r="F23" s="108" t="s">
        <v>120</v>
      </c>
      <c r="G23" s="108" t="s">
        <v>121</v>
      </c>
      <c r="H23" s="108" t="s">
        <v>120</v>
      </c>
      <c r="I23" s="108" t="s">
        <v>121</v>
      </c>
      <c r="J23" s="108" t="s">
        <v>120</v>
      </c>
      <c r="K23" s="108" t="s">
        <v>120</v>
      </c>
      <c r="L23" s="108" t="s">
        <v>121</v>
      </c>
      <c r="M23" s="108" t="s">
        <v>120</v>
      </c>
      <c r="N23" s="108" t="s">
        <v>121</v>
      </c>
      <c r="O23" s="108" t="s">
        <v>120</v>
      </c>
      <c r="P23" s="108" t="s">
        <v>121</v>
      </c>
      <c r="Q23" s="108" t="s">
        <v>120</v>
      </c>
      <c r="R23" s="108" t="s">
        <v>121</v>
      </c>
      <c r="S23" s="108" t="s">
        <v>120</v>
      </c>
      <c r="T23" s="108" t="s">
        <v>120</v>
      </c>
      <c r="U23" s="108" t="s">
        <v>120</v>
      </c>
      <c r="V23" s="108" t="s">
        <v>120</v>
      </c>
      <c r="W23" s="108" t="s">
        <v>121</v>
      </c>
      <c r="X23" s="108" t="s">
        <v>120</v>
      </c>
      <c r="Y23" s="108" t="s">
        <v>120</v>
      </c>
      <c r="Z23" s="107" t="s">
        <v>120</v>
      </c>
      <c r="AA23" s="107" t="s">
        <v>120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60" customFormat="1" ht="47.25" x14ac:dyDescent="0.25">
      <c r="A25" s="63">
        <v>1</v>
      </c>
      <c r="B25" s="63" t="s">
        <v>391</v>
      </c>
      <c r="C25" s="62" t="s">
        <v>619</v>
      </c>
      <c r="D25" s="63" t="s">
        <v>391</v>
      </c>
      <c r="E25" s="331" t="s">
        <v>620</v>
      </c>
      <c r="F25" s="63" t="s">
        <v>391</v>
      </c>
      <c r="G25" s="63">
        <v>0.23</v>
      </c>
      <c r="H25" s="63" t="s">
        <v>391</v>
      </c>
      <c r="I25" s="63">
        <v>0.23</v>
      </c>
      <c r="J25" s="63" t="s">
        <v>391</v>
      </c>
      <c r="K25" s="63" t="s">
        <v>391</v>
      </c>
      <c r="L25" s="333" t="s">
        <v>66</v>
      </c>
      <c r="M25" s="63" t="s">
        <v>391</v>
      </c>
      <c r="N25" s="182">
        <v>120</v>
      </c>
      <c r="O25" s="63" t="s">
        <v>391</v>
      </c>
      <c r="P25" s="182" t="s">
        <v>560</v>
      </c>
      <c r="Q25" s="63" t="s">
        <v>391</v>
      </c>
      <c r="R25" s="332">
        <v>0.19</v>
      </c>
      <c r="S25" s="63" t="s">
        <v>391</v>
      </c>
      <c r="T25" s="63" t="s">
        <v>391</v>
      </c>
      <c r="U25" s="63" t="s">
        <v>391</v>
      </c>
      <c r="V25" s="63" t="s">
        <v>391</v>
      </c>
      <c r="W25" s="63" t="s">
        <v>391</v>
      </c>
      <c r="X25" s="63" t="s">
        <v>391</v>
      </c>
      <c r="Y25" s="63" t="s">
        <v>391</v>
      </c>
      <c r="Z25" s="63" t="s">
        <v>391</v>
      </c>
      <c r="AA25" s="63" t="s">
        <v>391</v>
      </c>
    </row>
    <row r="26" spans="1:27" ht="3" customHeight="1" x14ac:dyDescent="0.25">
      <c r="X26" s="109"/>
      <c r="Y26" s="110"/>
      <c r="Z26" s="53"/>
      <c r="AA26" s="53"/>
    </row>
    <row r="27" spans="1:27" s="58" customFormat="1" ht="12.75" x14ac:dyDescent="0.2">
      <c r="A27" s="59"/>
      <c r="B27" s="59"/>
      <c r="C27" s="59"/>
      <c r="E27" s="59"/>
      <c r="X27" s="111"/>
      <c r="Y27" s="111"/>
      <c r="Z27" s="111"/>
      <c r="AA27" s="111"/>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2" t="str">
        <f>'1. паспорт местоположение'!A5:C5</f>
        <v>Год раскрытия информации: 2016 год</v>
      </c>
      <c r="B5" s="352"/>
      <c r="C5" s="352"/>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45" t="s">
        <v>10</v>
      </c>
      <c r="B7" s="345"/>
      <c r="C7" s="345"/>
      <c r="D7" s="13"/>
      <c r="E7" s="13"/>
      <c r="F7" s="13"/>
      <c r="G7" s="13"/>
      <c r="H7" s="13"/>
      <c r="I7" s="13"/>
      <c r="J7" s="13"/>
      <c r="K7" s="13"/>
      <c r="L7" s="13"/>
      <c r="M7" s="13"/>
      <c r="N7" s="13"/>
      <c r="O7" s="13"/>
      <c r="P7" s="13"/>
      <c r="Q7" s="13"/>
      <c r="R7" s="13"/>
      <c r="S7" s="13"/>
      <c r="T7" s="13"/>
      <c r="U7" s="13"/>
    </row>
    <row r="8" spans="1:29" s="12" customFormat="1" ht="18.75" x14ac:dyDescent="0.2">
      <c r="A8" s="345"/>
      <c r="B8" s="345"/>
      <c r="C8" s="345"/>
      <c r="D8" s="14"/>
      <c r="E8" s="14"/>
      <c r="F8" s="14"/>
      <c r="G8" s="14"/>
      <c r="H8" s="13"/>
      <c r="I8" s="13"/>
      <c r="J8" s="13"/>
      <c r="K8" s="13"/>
      <c r="L8" s="13"/>
      <c r="M8" s="13"/>
      <c r="N8" s="13"/>
      <c r="O8" s="13"/>
      <c r="P8" s="13"/>
      <c r="Q8" s="13"/>
      <c r="R8" s="13"/>
      <c r="S8" s="13"/>
      <c r="T8" s="13"/>
      <c r="U8" s="13"/>
    </row>
    <row r="9" spans="1:29" s="12" customFormat="1" ht="18.75" x14ac:dyDescent="0.2">
      <c r="A9" s="348" t="str">
        <f>'1. паспорт местоположение'!A9:C9</f>
        <v>АО "Янтарьэнерго"</v>
      </c>
      <c r="B9" s="348"/>
      <c r="C9" s="348"/>
      <c r="D9" s="8"/>
      <c r="E9" s="8"/>
      <c r="F9" s="8"/>
      <c r="G9" s="8"/>
      <c r="H9" s="13"/>
      <c r="I9" s="13"/>
      <c r="J9" s="13"/>
      <c r="K9" s="13"/>
      <c r="L9" s="13"/>
      <c r="M9" s="13"/>
      <c r="N9" s="13"/>
      <c r="O9" s="13"/>
      <c r="P9" s="13"/>
      <c r="Q9" s="13"/>
      <c r="R9" s="13"/>
      <c r="S9" s="13"/>
      <c r="T9" s="13"/>
      <c r="U9" s="13"/>
    </row>
    <row r="10" spans="1:29" s="12" customFormat="1" ht="18.75" x14ac:dyDescent="0.2">
      <c r="A10" s="342" t="s">
        <v>9</v>
      </c>
      <c r="B10" s="342"/>
      <c r="C10" s="342"/>
      <c r="D10" s="6"/>
      <c r="E10" s="6"/>
      <c r="F10" s="6"/>
      <c r="G10" s="6"/>
      <c r="H10" s="13"/>
      <c r="I10" s="13"/>
      <c r="J10" s="13"/>
      <c r="K10" s="13"/>
      <c r="L10" s="13"/>
      <c r="M10" s="13"/>
      <c r="N10" s="13"/>
      <c r="O10" s="13"/>
      <c r="P10" s="13"/>
      <c r="Q10" s="13"/>
      <c r="R10" s="13"/>
      <c r="S10" s="13"/>
      <c r="T10" s="13"/>
      <c r="U10" s="13"/>
    </row>
    <row r="11" spans="1:29" s="12" customFormat="1" ht="18.75" x14ac:dyDescent="0.2">
      <c r="A11" s="345"/>
      <c r="B11" s="345"/>
      <c r="C11" s="345"/>
      <c r="D11" s="14"/>
      <c r="E11" s="14"/>
      <c r="F11" s="14"/>
      <c r="G11" s="14"/>
      <c r="H11" s="13"/>
      <c r="I11" s="13"/>
      <c r="J11" s="13"/>
      <c r="K11" s="13"/>
      <c r="L11" s="13"/>
      <c r="M11" s="13"/>
      <c r="N11" s="13"/>
      <c r="O11" s="13"/>
      <c r="P11" s="13"/>
      <c r="Q11" s="13"/>
      <c r="R11" s="13"/>
      <c r="S11" s="13"/>
      <c r="T11" s="13"/>
      <c r="U11" s="13"/>
    </row>
    <row r="12" spans="1:29" s="12" customFormat="1" ht="18.75" x14ac:dyDescent="0.2">
      <c r="A12" s="348" t="str">
        <f>'1. паспорт местоположение'!A12:C12</f>
        <v>B_prj_111001_3367</v>
      </c>
      <c r="B12" s="348"/>
      <c r="C12" s="348"/>
      <c r="D12" s="8"/>
      <c r="E12" s="8"/>
      <c r="F12" s="8"/>
      <c r="G12" s="8"/>
      <c r="H12" s="13"/>
      <c r="I12" s="13"/>
      <c r="J12" s="13"/>
      <c r="K12" s="13"/>
      <c r="L12" s="13"/>
      <c r="M12" s="13"/>
      <c r="N12" s="13"/>
      <c r="O12" s="13"/>
      <c r="P12" s="13"/>
      <c r="Q12" s="13"/>
      <c r="R12" s="13"/>
      <c r="S12" s="13"/>
      <c r="T12" s="13"/>
      <c r="U12" s="13"/>
    </row>
    <row r="13" spans="1:29" s="12" customFormat="1" ht="18.75" x14ac:dyDescent="0.2">
      <c r="A13" s="342" t="s">
        <v>8</v>
      </c>
      <c r="B13" s="342"/>
      <c r="C13" s="3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1"/>
      <c r="B14" s="351"/>
      <c r="C14" s="351"/>
      <c r="D14" s="10"/>
      <c r="E14" s="10"/>
      <c r="F14" s="10"/>
      <c r="G14" s="10"/>
      <c r="H14" s="10"/>
      <c r="I14" s="10"/>
      <c r="J14" s="10"/>
      <c r="K14" s="10"/>
      <c r="L14" s="10"/>
      <c r="M14" s="10"/>
      <c r="N14" s="10"/>
      <c r="O14" s="10"/>
      <c r="P14" s="10"/>
      <c r="Q14" s="10"/>
      <c r="R14" s="10"/>
      <c r="S14" s="10"/>
      <c r="T14" s="10"/>
      <c r="U14" s="10"/>
    </row>
    <row r="15" spans="1:29" s="3" customFormat="1" ht="15.75" x14ac:dyDescent="0.2">
      <c r="A15" s="380"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42" t="s">
        <v>7</v>
      </c>
      <c r="B16" s="342"/>
      <c r="C16" s="342"/>
      <c r="D16" s="6"/>
      <c r="E16" s="6"/>
      <c r="F16" s="6"/>
      <c r="G16" s="6"/>
      <c r="H16" s="6"/>
      <c r="I16" s="6"/>
      <c r="J16" s="6"/>
      <c r="K16" s="6"/>
      <c r="L16" s="6"/>
      <c r="M16" s="6"/>
      <c r="N16" s="6"/>
      <c r="O16" s="6"/>
      <c r="P16" s="6"/>
      <c r="Q16" s="6"/>
      <c r="R16" s="6"/>
      <c r="S16" s="6"/>
      <c r="T16" s="6"/>
      <c r="U16" s="6"/>
    </row>
    <row r="17" spans="1:21" s="3" customFormat="1" ht="15" customHeight="1" x14ac:dyDescent="0.2">
      <c r="A17" s="349"/>
      <c r="B17" s="349"/>
      <c r="C17" s="349"/>
      <c r="D17" s="4"/>
      <c r="E17" s="4"/>
      <c r="F17" s="4"/>
      <c r="G17" s="4"/>
      <c r="H17" s="4"/>
      <c r="I17" s="4"/>
      <c r="J17" s="4"/>
      <c r="K17" s="4"/>
      <c r="L17" s="4"/>
      <c r="M17" s="4"/>
      <c r="N17" s="4"/>
      <c r="O17" s="4"/>
      <c r="P17" s="4"/>
      <c r="Q17" s="4"/>
      <c r="R17" s="4"/>
    </row>
    <row r="18" spans="1:21" s="3" customFormat="1" ht="27.75" customHeight="1" x14ac:dyDescent="0.2">
      <c r="A18" s="343" t="s">
        <v>507</v>
      </c>
      <c r="B18" s="343"/>
      <c r="C18" s="3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520</v>
      </c>
      <c r="C22" s="30" t="s">
        <v>561</v>
      </c>
      <c r="D22" s="29"/>
      <c r="E22" s="29"/>
      <c r="F22" s="28"/>
      <c r="G22" s="28"/>
      <c r="H22" s="28"/>
      <c r="I22" s="28"/>
      <c r="J22" s="28"/>
      <c r="K22" s="28"/>
      <c r="L22" s="28"/>
      <c r="M22" s="28"/>
      <c r="N22" s="28"/>
      <c r="O22" s="28"/>
      <c r="P22" s="28"/>
      <c r="Q22" s="27"/>
      <c r="R22" s="27"/>
      <c r="S22" s="27"/>
      <c r="T22" s="27"/>
      <c r="U22" s="27"/>
    </row>
    <row r="23" spans="1:21" ht="57.75" customHeight="1" x14ac:dyDescent="0.25">
      <c r="A23" s="24" t="s">
        <v>64</v>
      </c>
      <c r="B23" s="26" t="s">
        <v>61</v>
      </c>
      <c r="C23" s="25" t="s">
        <v>624</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540</v>
      </c>
      <c r="C24" s="25" t="s">
        <v>625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541</v>
      </c>
      <c r="C25" s="25" t="s">
        <v>617</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616</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521</v>
      </c>
      <c r="C27" s="25" t="s">
        <v>618</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562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M19"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52" t="str">
        <f>'[1]1.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63"/>
      <c r="AB6" s="163"/>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63"/>
      <c r="AB7" s="163"/>
    </row>
    <row r="8" spans="1:28" ht="15.75" x14ac:dyDescent="0.25">
      <c r="A8" s="348" t="str">
        <f>'[1]1. паспорт местоположение'!A9:C9</f>
        <v>АО "Янтарьэнерго"</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64"/>
      <c r="AB8" s="164"/>
    </row>
    <row r="9" spans="1:28" ht="15.75" x14ac:dyDescent="0.25">
      <c r="A9" s="342" t="s">
        <v>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165"/>
      <c r="AB9" s="165"/>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63"/>
      <c r="AB10" s="163"/>
    </row>
    <row r="11" spans="1:28" ht="15.75" x14ac:dyDescent="0.25">
      <c r="A11" s="348" t="str">
        <f>'[1]1. паспорт местоположение'!A12:C12</f>
        <v>B_prj_111001_3367</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64"/>
      <c r="AB11" s="164"/>
    </row>
    <row r="12" spans="1:28" ht="15.75"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165"/>
      <c r="AB12" s="165"/>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1"/>
      <c r="AB13" s="11"/>
    </row>
    <row r="14" spans="1:28" ht="15.75" x14ac:dyDescent="0.25">
      <c r="A14" s="348" t="str">
        <f>'[1]1. паспорт местоположение'!A15:C15</f>
        <v>Строительство КЛ 1 кВ от СПн (ТП-169) до ВРУ ж/дома ул.Юношеская, 10-16 с установкой СПн (0.4/0.23 кВ) в г.Калининграде</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164"/>
      <c r="AB14" s="164"/>
    </row>
    <row r="15" spans="1:28" ht="15.75" x14ac:dyDescent="0.25">
      <c r="A15" s="342" t="s">
        <v>7</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165"/>
      <c r="AB15" s="165"/>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74"/>
      <c r="AB16" s="174"/>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74"/>
      <c r="AB17" s="174"/>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74"/>
      <c r="AB18" s="174"/>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74"/>
      <c r="AB19" s="174"/>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75"/>
      <c r="AB20" s="175"/>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75"/>
      <c r="AB21" s="175"/>
    </row>
    <row r="22" spans="1:28" x14ac:dyDescent="0.25">
      <c r="A22" s="387" t="s">
        <v>539</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76"/>
      <c r="AB22" s="176"/>
    </row>
    <row r="23" spans="1:28" ht="32.25" customHeight="1" x14ac:dyDescent="0.25">
      <c r="A23" s="382" t="s">
        <v>388</v>
      </c>
      <c r="B23" s="383"/>
      <c r="C23" s="383"/>
      <c r="D23" s="383"/>
      <c r="E23" s="383"/>
      <c r="F23" s="383"/>
      <c r="G23" s="383"/>
      <c r="H23" s="383"/>
      <c r="I23" s="383"/>
      <c r="J23" s="383"/>
      <c r="K23" s="383"/>
      <c r="L23" s="384"/>
      <c r="M23" s="385" t="s">
        <v>389</v>
      </c>
      <c r="N23" s="385"/>
      <c r="O23" s="385"/>
      <c r="P23" s="385"/>
      <c r="Q23" s="385"/>
      <c r="R23" s="385"/>
      <c r="S23" s="385"/>
      <c r="T23" s="385"/>
      <c r="U23" s="385"/>
      <c r="V23" s="385"/>
      <c r="W23" s="385"/>
      <c r="X23" s="385"/>
      <c r="Y23" s="385"/>
      <c r="Z23" s="385"/>
    </row>
    <row r="24" spans="1:28" ht="151.5" customHeight="1" x14ac:dyDescent="0.25">
      <c r="A24" s="326" t="s">
        <v>247</v>
      </c>
      <c r="B24" s="105" t="s">
        <v>276</v>
      </c>
      <c r="C24" s="326" t="s">
        <v>382</v>
      </c>
      <c r="D24" s="326" t="s">
        <v>248</v>
      </c>
      <c r="E24" s="326" t="s">
        <v>383</v>
      </c>
      <c r="F24" s="326" t="s">
        <v>385</v>
      </c>
      <c r="G24" s="326" t="s">
        <v>384</v>
      </c>
      <c r="H24" s="326" t="s">
        <v>249</v>
      </c>
      <c r="I24" s="326" t="s">
        <v>386</v>
      </c>
      <c r="J24" s="326" t="s">
        <v>281</v>
      </c>
      <c r="K24" s="105" t="s">
        <v>275</v>
      </c>
      <c r="L24" s="105" t="s">
        <v>250</v>
      </c>
      <c r="M24" s="106" t="s">
        <v>295</v>
      </c>
      <c r="N24" s="105" t="s">
        <v>550</v>
      </c>
      <c r="O24" s="326" t="s">
        <v>292</v>
      </c>
      <c r="P24" s="326" t="s">
        <v>293</v>
      </c>
      <c r="Q24" s="326" t="s">
        <v>291</v>
      </c>
      <c r="R24" s="326" t="s">
        <v>249</v>
      </c>
      <c r="S24" s="326" t="s">
        <v>290</v>
      </c>
      <c r="T24" s="326" t="s">
        <v>289</v>
      </c>
      <c r="U24" s="326" t="s">
        <v>381</v>
      </c>
      <c r="V24" s="326" t="s">
        <v>291</v>
      </c>
      <c r="W24" s="113" t="s">
        <v>274</v>
      </c>
      <c r="X24" s="113" t="s">
        <v>306</v>
      </c>
      <c r="Y24" s="113" t="s">
        <v>307</v>
      </c>
      <c r="Z24" s="115" t="s">
        <v>304</v>
      </c>
    </row>
    <row r="25" spans="1:28" ht="16.5" customHeight="1" x14ac:dyDescent="0.25">
      <c r="A25" s="326">
        <v>1</v>
      </c>
      <c r="B25" s="105">
        <v>2</v>
      </c>
      <c r="C25" s="326">
        <v>3</v>
      </c>
      <c r="D25" s="105">
        <v>4</v>
      </c>
      <c r="E25" s="326">
        <v>5</v>
      </c>
      <c r="F25" s="105">
        <v>6</v>
      </c>
      <c r="G25" s="326">
        <v>7</v>
      </c>
      <c r="H25" s="105">
        <v>8</v>
      </c>
      <c r="I25" s="326">
        <v>9</v>
      </c>
      <c r="J25" s="105">
        <v>10</v>
      </c>
      <c r="K25" s="326">
        <v>11</v>
      </c>
      <c r="L25" s="105">
        <v>12</v>
      </c>
      <c r="M25" s="326">
        <v>13</v>
      </c>
      <c r="N25" s="105">
        <v>14</v>
      </c>
      <c r="O25" s="326">
        <v>15</v>
      </c>
      <c r="P25" s="105">
        <v>16</v>
      </c>
      <c r="Q25" s="326">
        <v>17</v>
      </c>
      <c r="R25" s="105">
        <v>18</v>
      </c>
      <c r="S25" s="326">
        <v>19</v>
      </c>
      <c r="T25" s="105">
        <v>20</v>
      </c>
      <c r="U25" s="326">
        <v>21</v>
      </c>
      <c r="V25" s="105">
        <v>22</v>
      </c>
      <c r="W25" s="326">
        <v>23</v>
      </c>
      <c r="X25" s="105">
        <v>24</v>
      </c>
      <c r="Y25" s="326">
        <v>25</v>
      </c>
      <c r="Z25" s="105">
        <v>26</v>
      </c>
    </row>
    <row r="26" spans="1:28" ht="45.75" customHeight="1" x14ac:dyDescent="0.25">
      <c r="A26" s="98" t="s">
        <v>366</v>
      </c>
      <c r="B26" s="104"/>
      <c r="C26" s="100" t="s">
        <v>368</v>
      </c>
      <c r="D26" s="100" t="s">
        <v>369</v>
      </c>
      <c r="E26" s="100" t="s">
        <v>370</v>
      </c>
      <c r="F26" s="100" t="s">
        <v>286</v>
      </c>
      <c r="G26" s="100" t="s">
        <v>371</v>
      </c>
      <c r="H26" s="100" t="s">
        <v>249</v>
      </c>
      <c r="I26" s="100" t="s">
        <v>372</v>
      </c>
      <c r="J26" s="100" t="s">
        <v>373</v>
      </c>
      <c r="K26" s="97"/>
      <c r="L26" s="101" t="s">
        <v>272</v>
      </c>
      <c r="M26" s="103" t="s">
        <v>288</v>
      </c>
      <c r="N26" s="97"/>
      <c r="O26" s="97"/>
      <c r="P26" s="97"/>
      <c r="Q26" s="97"/>
      <c r="R26" s="97"/>
      <c r="S26" s="97"/>
      <c r="T26" s="97"/>
      <c r="U26" s="97"/>
      <c r="V26" s="97"/>
      <c r="W26" s="97"/>
      <c r="X26" s="97"/>
      <c r="Y26" s="97"/>
      <c r="Z26" s="99" t="s">
        <v>305</v>
      </c>
    </row>
    <row r="27" spans="1:28" x14ac:dyDescent="0.25">
      <c r="A27" s="97" t="s">
        <v>251</v>
      </c>
      <c r="B27" s="97" t="s">
        <v>277</v>
      </c>
      <c r="C27" s="97" t="s">
        <v>256</v>
      </c>
      <c r="D27" s="97" t="s">
        <v>257</v>
      </c>
      <c r="E27" s="97" t="s">
        <v>296</v>
      </c>
      <c r="F27" s="100" t="s">
        <v>252</v>
      </c>
      <c r="G27" s="100" t="s">
        <v>300</v>
      </c>
      <c r="H27" s="97" t="s">
        <v>249</v>
      </c>
      <c r="I27" s="100" t="s">
        <v>282</v>
      </c>
      <c r="J27" s="100" t="s">
        <v>264</v>
      </c>
      <c r="K27" s="101" t="s">
        <v>268</v>
      </c>
      <c r="L27" s="97"/>
      <c r="M27" s="101" t="s">
        <v>294</v>
      </c>
      <c r="N27" s="97"/>
      <c r="O27" s="97"/>
      <c r="P27" s="97"/>
      <c r="Q27" s="97"/>
      <c r="R27" s="97"/>
      <c r="S27" s="97"/>
      <c r="T27" s="97"/>
      <c r="U27" s="97"/>
      <c r="V27" s="97"/>
      <c r="W27" s="97"/>
      <c r="X27" s="97"/>
      <c r="Y27" s="97"/>
      <c r="Z27" s="97"/>
    </row>
    <row r="28" spans="1:28" x14ac:dyDescent="0.25">
      <c r="A28" s="97" t="s">
        <v>251</v>
      </c>
      <c r="B28" s="97" t="s">
        <v>278</v>
      </c>
      <c r="C28" s="97" t="s">
        <v>258</v>
      </c>
      <c r="D28" s="97" t="s">
        <v>259</v>
      </c>
      <c r="E28" s="97" t="s">
        <v>297</v>
      </c>
      <c r="F28" s="100" t="s">
        <v>253</v>
      </c>
      <c r="G28" s="100" t="s">
        <v>301</v>
      </c>
      <c r="H28" s="97" t="s">
        <v>249</v>
      </c>
      <c r="I28" s="100" t="s">
        <v>283</v>
      </c>
      <c r="J28" s="100" t="s">
        <v>265</v>
      </c>
      <c r="K28" s="101" t="s">
        <v>269</v>
      </c>
      <c r="L28" s="102"/>
      <c r="M28" s="101" t="s">
        <v>0</v>
      </c>
      <c r="N28" s="101"/>
      <c r="O28" s="101"/>
      <c r="P28" s="101"/>
      <c r="Q28" s="101"/>
      <c r="R28" s="101"/>
      <c r="S28" s="101"/>
      <c r="T28" s="101"/>
      <c r="U28" s="101"/>
      <c r="V28" s="101"/>
      <c r="W28" s="101"/>
      <c r="X28" s="101"/>
      <c r="Y28" s="101"/>
      <c r="Z28" s="101"/>
    </row>
    <row r="29" spans="1:28" x14ac:dyDescent="0.25">
      <c r="A29" s="97" t="s">
        <v>251</v>
      </c>
      <c r="B29" s="97" t="s">
        <v>279</v>
      </c>
      <c r="C29" s="97" t="s">
        <v>260</v>
      </c>
      <c r="D29" s="97" t="s">
        <v>261</v>
      </c>
      <c r="E29" s="97" t="s">
        <v>298</v>
      </c>
      <c r="F29" s="100" t="s">
        <v>254</v>
      </c>
      <c r="G29" s="100" t="s">
        <v>302</v>
      </c>
      <c r="H29" s="97" t="s">
        <v>249</v>
      </c>
      <c r="I29" s="100" t="s">
        <v>284</v>
      </c>
      <c r="J29" s="100" t="s">
        <v>266</v>
      </c>
      <c r="K29" s="101" t="s">
        <v>270</v>
      </c>
      <c r="L29" s="102"/>
      <c r="M29" s="97"/>
      <c r="N29" s="97"/>
      <c r="O29" s="97"/>
      <c r="P29" s="97"/>
      <c r="Q29" s="97"/>
      <c r="R29" s="97"/>
      <c r="S29" s="97"/>
      <c r="T29" s="97"/>
      <c r="U29" s="97"/>
      <c r="V29" s="97"/>
      <c r="W29" s="97"/>
      <c r="X29" s="97"/>
      <c r="Y29" s="97"/>
      <c r="Z29" s="97"/>
    </row>
    <row r="30" spans="1:28" x14ac:dyDescent="0.25">
      <c r="A30" s="97" t="s">
        <v>251</v>
      </c>
      <c r="B30" s="97" t="s">
        <v>280</v>
      </c>
      <c r="C30" s="97" t="s">
        <v>262</v>
      </c>
      <c r="D30" s="97" t="s">
        <v>263</v>
      </c>
      <c r="E30" s="97" t="s">
        <v>299</v>
      </c>
      <c r="F30" s="100" t="s">
        <v>255</v>
      </c>
      <c r="G30" s="100" t="s">
        <v>303</v>
      </c>
      <c r="H30" s="97" t="s">
        <v>249</v>
      </c>
      <c r="I30" s="100" t="s">
        <v>285</v>
      </c>
      <c r="J30" s="100" t="s">
        <v>267</v>
      </c>
      <c r="K30" s="101" t="s">
        <v>271</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367</v>
      </c>
      <c r="B32" s="104"/>
      <c r="C32" s="100" t="s">
        <v>374</v>
      </c>
      <c r="D32" s="100" t="s">
        <v>375</v>
      </c>
      <c r="E32" s="100" t="s">
        <v>376</v>
      </c>
      <c r="F32" s="100" t="s">
        <v>377</v>
      </c>
      <c r="G32" s="100" t="s">
        <v>378</v>
      </c>
      <c r="H32" s="100" t="s">
        <v>249</v>
      </c>
      <c r="I32" s="100" t="s">
        <v>379</v>
      </c>
      <c r="J32" s="100" t="s">
        <v>380</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45" t="s">
        <v>10</v>
      </c>
      <c r="B7" s="345"/>
      <c r="C7" s="345"/>
      <c r="D7" s="345"/>
      <c r="E7" s="345"/>
      <c r="F7" s="345"/>
      <c r="G7" s="345"/>
      <c r="H7" s="345"/>
      <c r="I7" s="345"/>
      <c r="J7" s="345"/>
      <c r="K7" s="345"/>
      <c r="L7" s="345"/>
      <c r="M7" s="345"/>
      <c r="N7" s="345"/>
      <c r="O7" s="345"/>
      <c r="P7" s="13"/>
      <c r="Q7" s="13"/>
      <c r="R7" s="13"/>
      <c r="S7" s="13"/>
      <c r="T7" s="13"/>
      <c r="U7" s="13"/>
      <c r="V7" s="13"/>
      <c r="W7" s="13"/>
      <c r="X7" s="13"/>
      <c r="Y7" s="13"/>
      <c r="Z7" s="13"/>
    </row>
    <row r="8" spans="1:28" s="12" customFormat="1" ht="18.75" x14ac:dyDescent="0.2">
      <c r="A8" s="345"/>
      <c r="B8" s="345"/>
      <c r="C8" s="345"/>
      <c r="D8" s="345"/>
      <c r="E8" s="345"/>
      <c r="F8" s="345"/>
      <c r="G8" s="345"/>
      <c r="H8" s="345"/>
      <c r="I8" s="345"/>
      <c r="J8" s="345"/>
      <c r="K8" s="345"/>
      <c r="L8" s="345"/>
      <c r="M8" s="345"/>
      <c r="N8" s="345"/>
      <c r="O8" s="345"/>
      <c r="P8" s="13"/>
      <c r="Q8" s="13"/>
      <c r="R8" s="13"/>
      <c r="S8" s="13"/>
      <c r="T8" s="13"/>
      <c r="U8" s="13"/>
      <c r="V8" s="13"/>
      <c r="W8" s="13"/>
      <c r="X8" s="13"/>
      <c r="Y8" s="13"/>
      <c r="Z8" s="13"/>
    </row>
    <row r="9" spans="1:28" s="12" customFormat="1" ht="18.75" x14ac:dyDescent="0.2">
      <c r="A9" s="348" t="str">
        <f>'1. паспорт местоположение'!A9:C9</f>
        <v>АО "Янтарьэнерго"</v>
      </c>
      <c r="B9" s="348"/>
      <c r="C9" s="348"/>
      <c r="D9" s="348"/>
      <c r="E9" s="348"/>
      <c r="F9" s="348"/>
      <c r="G9" s="348"/>
      <c r="H9" s="348"/>
      <c r="I9" s="348"/>
      <c r="J9" s="348"/>
      <c r="K9" s="348"/>
      <c r="L9" s="348"/>
      <c r="M9" s="348"/>
      <c r="N9" s="348"/>
      <c r="O9" s="348"/>
      <c r="P9" s="13"/>
      <c r="Q9" s="13"/>
      <c r="R9" s="13"/>
      <c r="S9" s="13"/>
      <c r="T9" s="13"/>
      <c r="U9" s="13"/>
      <c r="V9" s="13"/>
      <c r="W9" s="13"/>
      <c r="X9" s="13"/>
      <c r="Y9" s="13"/>
      <c r="Z9" s="13"/>
    </row>
    <row r="10" spans="1:28" s="12" customFormat="1" ht="18.75" x14ac:dyDescent="0.2">
      <c r="A10" s="342" t="s">
        <v>9</v>
      </c>
      <c r="B10" s="342"/>
      <c r="C10" s="342"/>
      <c r="D10" s="342"/>
      <c r="E10" s="342"/>
      <c r="F10" s="342"/>
      <c r="G10" s="342"/>
      <c r="H10" s="342"/>
      <c r="I10" s="342"/>
      <c r="J10" s="342"/>
      <c r="K10" s="342"/>
      <c r="L10" s="342"/>
      <c r="M10" s="342"/>
      <c r="N10" s="342"/>
      <c r="O10" s="342"/>
      <c r="P10" s="13"/>
      <c r="Q10" s="13"/>
      <c r="R10" s="13"/>
      <c r="S10" s="13"/>
      <c r="T10" s="13"/>
      <c r="U10" s="13"/>
      <c r="V10" s="13"/>
      <c r="W10" s="13"/>
      <c r="X10" s="13"/>
      <c r="Y10" s="13"/>
      <c r="Z10" s="13"/>
    </row>
    <row r="11" spans="1:28" s="12" customFormat="1" ht="18.75" x14ac:dyDescent="0.2">
      <c r="A11" s="345"/>
      <c r="B11" s="345"/>
      <c r="C11" s="345"/>
      <c r="D11" s="345"/>
      <c r="E11" s="345"/>
      <c r="F11" s="345"/>
      <c r="G11" s="345"/>
      <c r="H11" s="345"/>
      <c r="I11" s="345"/>
      <c r="J11" s="345"/>
      <c r="K11" s="345"/>
      <c r="L11" s="345"/>
      <c r="M11" s="345"/>
      <c r="N11" s="345"/>
      <c r="O11" s="345"/>
      <c r="P11" s="13"/>
      <c r="Q11" s="13"/>
      <c r="R11" s="13"/>
      <c r="S11" s="13"/>
      <c r="T11" s="13"/>
      <c r="U11" s="13"/>
      <c r="V11" s="13"/>
      <c r="W11" s="13"/>
      <c r="X11" s="13"/>
      <c r="Y11" s="13"/>
      <c r="Z11" s="13"/>
    </row>
    <row r="12" spans="1:28" s="12" customFormat="1" ht="18.75" x14ac:dyDescent="0.2">
      <c r="A12" s="348" t="str">
        <f>'1. паспорт местоположение'!A12:C12</f>
        <v>B_prj_111001_3367</v>
      </c>
      <c r="B12" s="348"/>
      <c r="C12" s="348"/>
      <c r="D12" s="348"/>
      <c r="E12" s="348"/>
      <c r="F12" s="348"/>
      <c r="G12" s="348"/>
      <c r="H12" s="348"/>
      <c r="I12" s="348"/>
      <c r="J12" s="348"/>
      <c r="K12" s="348"/>
      <c r="L12" s="348"/>
      <c r="M12" s="348"/>
      <c r="N12" s="348"/>
      <c r="O12" s="348"/>
      <c r="P12" s="13"/>
      <c r="Q12" s="13"/>
      <c r="R12" s="13"/>
      <c r="S12" s="13"/>
      <c r="T12" s="13"/>
      <c r="U12" s="13"/>
      <c r="V12" s="13"/>
      <c r="W12" s="13"/>
      <c r="X12" s="13"/>
      <c r="Y12" s="13"/>
      <c r="Z12" s="13"/>
    </row>
    <row r="13" spans="1:28" s="12" customFormat="1" ht="18.75" x14ac:dyDescent="0.2">
      <c r="A13" s="342" t="s">
        <v>8</v>
      </c>
      <c r="B13" s="342"/>
      <c r="C13" s="342"/>
      <c r="D13" s="342"/>
      <c r="E13" s="342"/>
      <c r="F13" s="342"/>
      <c r="G13" s="342"/>
      <c r="H13" s="342"/>
      <c r="I13" s="342"/>
      <c r="J13" s="342"/>
      <c r="K13" s="342"/>
      <c r="L13" s="342"/>
      <c r="M13" s="342"/>
      <c r="N13" s="342"/>
      <c r="O13" s="342"/>
      <c r="P13" s="13"/>
      <c r="Q13" s="13"/>
      <c r="R13" s="13"/>
      <c r="S13" s="13"/>
      <c r="T13" s="13"/>
      <c r="U13" s="13"/>
      <c r="V13" s="13"/>
      <c r="W13" s="13"/>
      <c r="X13" s="13"/>
      <c r="Y13" s="13"/>
      <c r="Z13" s="13"/>
    </row>
    <row r="14" spans="1:28" s="9" customFormat="1" ht="15.75" customHeight="1" x14ac:dyDescent="0.2">
      <c r="A14" s="351"/>
      <c r="B14" s="351"/>
      <c r="C14" s="351"/>
      <c r="D14" s="351"/>
      <c r="E14" s="351"/>
      <c r="F14" s="351"/>
      <c r="G14" s="351"/>
      <c r="H14" s="351"/>
      <c r="I14" s="351"/>
      <c r="J14" s="351"/>
      <c r="K14" s="351"/>
      <c r="L14" s="351"/>
      <c r="M14" s="351"/>
      <c r="N14" s="351"/>
      <c r="O14" s="351"/>
      <c r="P14" s="10"/>
      <c r="Q14" s="10"/>
      <c r="R14" s="10"/>
      <c r="S14" s="10"/>
      <c r="T14" s="10"/>
      <c r="U14" s="10"/>
      <c r="V14" s="10"/>
      <c r="W14" s="10"/>
      <c r="X14" s="10"/>
      <c r="Y14" s="10"/>
      <c r="Z14" s="10"/>
    </row>
    <row r="15" spans="1:28" s="3" customFormat="1" ht="15.75" x14ac:dyDescent="0.2">
      <c r="A15" s="348"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48"/>
      <c r="C15" s="348"/>
      <c r="D15" s="348"/>
      <c r="E15" s="348"/>
      <c r="F15" s="348"/>
      <c r="G15" s="348"/>
      <c r="H15" s="348"/>
      <c r="I15" s="348"/>
      <c r="J15" s="348"/>
      <c r="K15" s="348"/>
      <c r="L15" s="348"/>
      <c r="M15" s="348"/>
      <c r="N15" s="348"/>
      <c r="O15" s="348"/>
      <c r="P15" s="8"/>
      <c r="Q15" s="8"/>
      <c r="R15" s="8"/>
      <c r="S15" s="8"/>
      <c r="T15" s="8"/>
      <c r="U15" s="8"/>
      <c r="V15" s="8"/>
      <c r="W15" s="8"/>
      <c r="X15" s="8"/>
      <c r="Y15" s="8"/>
      <c r="Z15" s="8"/>
    </row>
    <row r="16" spans="1:28" s="3" customFormat="1" ht="15" customHeight="1" x14ac:dyDescent="0.2">
      <c r="A16" s="342" t="s">
        <v>7</v>
      </c>
      <c r="B16" s="342"/>
      <c r="C16" s="342"/>
      <c r="D16" s="342"/>
      <c r="E16" s="342"/>
      <c r="F16" s="342"/>
      <c r="G16" s="342"/>
      <c r="H16" s="342"/>
      <c r="I16" s="342"/>
      <c r="J16" s="342"/>
      <c r="K16" s="342"/>
      <c r="L16" s="342"/>
      <c r="M16" s="342"/>
      <c r="N16" s="342"/>
      <c r="O16" s="342"/>
      <c r="P16" s="6"/>
      <c r="Q16" s="6"/>
      <c r="R16" s="6"/>
      <c r="S16" s="6"/>
      <c r="T16" s="6"/>
      <c r="U16" s="6"/>
      <c r="V16" s="6"/>
      <c r="W16" s="6"/>
      <c r="X16" s="6"/>
      <c r="Y16" s="6"/>
      <c r="Z16" s="6"/>
    </row>
    <row r="17" spans="1:26" s="3" customFormat="1" ht="15" customHeight="1" x14ac:dyDescent="0.2">
      <c r="A17" s="349"/>
      <c r="B17" s="349"/>
      <c r="C17" s="349"/>
      <c r="D17" s="349"/>
      <c r="E17" s="349"/>
      <c r="F17" s="349"/>
      <c r="G17" s="349"/>
      <c r="H17" s="349"/>
      <c r="I17" s="349"/>
      <c r="J17" s="349"/>
      <c r="K17" s="349"/>
      <c r="L17" s="349"/>
      <c r="M17" s="349"/>
      <c r="N17" s="349"/>
      <c r="O17" s="349"/>
      <c r="P17" s="4"/>
      <c r="Q17" s="4"/>
      <c r="R17" s="4"/>
      <c r="S17" s="4"/>
      <c r="T17" s="4"/>
      <c r="U17" s="4"/>
      <c r="V17" s="4"/>
      <c r="W17" s="4"/>
    </row>
    <row r="18" spans="1:26" s="3" customFormat="1" ht="91.5" customHeight="1" x14ac:dyDescent="0.2">
      <c r="A18" s="391" t="s">
        <v>516</v>
      </c>
      <c r="B18" s="391"/>
      <c r="C18" s="391"/>
      <c r="D18" s="391"/>
      <c r="E18" s="391"/>
      <c r="F18" s="391"/>
      <c r="G18" s="391"/>
      <c r="H18" s="391"/>
      <c r="I18" s="391"/>
      <c r="J18" s="391"/>
      <c r="K18" s="391"/>
      <c r="L18" s="391"/>
      <c r="M18" s="391"/>
      <c r="N18" s="391"/>
      <c r="O18" s="391"/>
      <c r="P18" s="7"/>
      <c r="Q18" s="7"/>
      <c r="R18" s="7"/>
      <c r="S18" s="7"/>
      <c r="T18" s="7"/>
      <c r="U18" s="7"/>
      <c r="V18" s="7"/>
      <c r="W18" s="7"/>
      <c r="X18" s="7"/>
      <c r="Y18" s="7"/>
      <c r="Z18" s="7"/>
    </row>
    <row r="19" spans="1:26" s="3" customFormat="1" ht="78" customHeight="1" x14ac:dyDescent="0.2">
      <c r="A19" s="353" t="s">
        <v>6</v>
      </c>
      <c r="B19" s="353" t="s">
        <v>89</v>
      </c>
      <c r="C19" s="353" t="s">
        <v>88</v>
      </c>
      <c r="D19" s="353" t="s">
        <v>77</v>
      </c>
      <c r="E19" s="388" t="s">
        <v>87</v>
      </c>
      <c r="F19" s="389"/>
      <c r="G19" s="389"/>
      <c r="H19" s="389"/>
      <c r="I19" s="390"/>
      <c r="J19" s="353" t="s">
        <v>86</v>
      </c>
      <c r="K19" s="353"/>
      <c r="L19" s="353"/>
      <c r="M19" s="353"/>
      <c r="N19" s="353"/>
      <c r="O19" s="353"/>
      <c r="P19" s="4"/>
      <c r="Q19" s="4"/>
      <c r="R19" s="4"/>
      <c r="S19" s="4"/>
      <c r="T19" s="4"/>
      <c r="U19" s="4"/>
      <c r="V19" s="4"/>
      <c r="W19" s="4"/>
    </row>
    <row r="20" spans="1:26" s="3" customFormat="1" ht="51" customHeight="1" x14ac:dyDescent="0.2">
      <c r="A20" s="353"/>
      <c r="B20" s="353"/>
      <c r="C20" s="353"/>
      <c r="D20" s="353"/>
      <c r="E20" s="43" t="s">
        <v>85</v>
      </c>
      <c r="F20" s="43" t="s">
        <v>84</v>
      </c>
      <c r="G20" s="43" t="s">
        <v>83</v>
      </c>
      <c r="H20" s="43" t="s">
        <v>82</v>
      </c>
      <c r="I20" s="43" t="s">
        <v>81</v>
      </c>
      <c r="J20" s="43" t="s">
        <v>80</v>
      </c>
      <c r="K20" s="43" t="s">
        <v>5</v>
      </c>
      <c r="L20" s="51" t="s">
        <v>4</v>
      </c>
      <c r="M20" s="50" t="s">
        <v>245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6" sqref="B26"/>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05" t="str">
        <f>'[2]1. паспорт местоположение'!A5:C5</f>
        <v>Год раскрытия информации: 2016 год</v>
      </c>
      <c r="B5" s="405"/>
      <c r="C5" s="405"/>
      <c r="D5" s="405"/>
      <c r="E5" s="405"/>
      <c r="F5" s="405"/>
      <c r="G5" s="405"/>
      <c r="H5" s="405"/>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45" t="str">
        <f>'[2]1. паспорт местоположение'!A7:C7</f>
        <v xml:space="preserve">Паспорт инвестиционного проекта </v>
      </c>
      <c r="B7" s="345"/>
      <c r="C7" s="345"/>
      <c r="D7" s="345"/>
      <c r="E7" s="345"/>
      <c r="F7" s="345"/>
      <c r="G7" s="345"/>
      <c r="H7" s="345"/>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90"/>
      <c r="AR7" s="190"/>
    </row>
    <row r="8" spans="1:44" ht="18.75" x14ac:dyDescent="0.2">
      <c r="A8" s="177"/>
      <c r="B8" s="177"/>
      <c r="C8" s="177"/>
      <c r="D8" s="177"/>
      <c r="E8" s="177"/>
      <c r="F8" s="177"/>
      <c r="G8" s="177"/>
      <c r="H8" s="177"/>
      <c r="I8" s="177"/>
      <c r="J8" s="177"/>
      <c r="K8" s="17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7"/>
      <c r="AR8" s="187"/>
    </row>
    <row r="9" spans="1:44" ht="18.75" x14ac:dyDescent="0.2">
      <c r="A9" s="344" t="str">
        <f>'1. паспорт местоположение'!A9:C9</f>
        <v>АО "Янтарьэнерго"</v>
      </c>
      <c r="B9" s="344"/>
      <c r="C9" s="344"/>
      <c r="D9" s="344"/>
      <c r="E9" s="344"/>
      <c r="F9" s="344"/>
      <c r="G9" s="344"/>
      <c r="H9" s="34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91"/>
      <c r="AR9" s="191"/>
    </row>
    <row r="10" spans="1:44" x14ac:dyDescent="0.2">
      <c r="A10" s="342" t="s">
        <v>9</v>
      </c>
      <c r="B10" s="342"/>
      <c r="C10" s="342"/>
      <c r="D10" s="342"/>
      <c r="E10" s="342"/>
      <c r="F10" s="342"/>
      <c r="G10" s="342"/>
      <c r="H10" s="342"/>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2"/>
      <c r="AR10" s="192"/>
    </row>
    <row r="11" spans="1:44" ht="18.75" x14ac:dyDescent="0.2">
      <c r="A11" s="177"/>
      <c r="B11" s="177"/>
      <c r="C11" s="177"/>
      <c r="D11" s="177"/>
      <c r="E11" s="177"/>
      <c r="F11" s="177"/>
      <c r="G11" s="177"/>
      <c r="H11" s="177"/>
      <c r="I11" s="177"/>
      <c r="J11" s="177"/>
      <c r="K11" s="17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44" t="str">
        <f>'1. паспорт местоположение'!A12:C12</f>
        <v>B_prj_111001_3367</v>
      </c>
      <c r="B12" s="344"/>
      <c r="C12" s="344"/>
      <c r="D12" s="344"/>
      <c r="E12" s="344"/>
      <c r="F12" s="344"/>
      <c r="G12" s="344"/>
      <c r="H12" s="34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91"/>
      <c r="AR12" s="191"/>
    </row>
    <row r="13" spans="1:44" x14ac:dyDescent="0.2">
      <c r="A13" s="342" t="s">
        <v>8</v>
      </c>
      <c r="B13" s="342"/>
      <c r="C13" s="342"/>
      <c r="D13" s="342"/>
      <c r="E13" s="342"/>
      <c r="F13" s="342"/>
      <c r="G13" s="342"/>
      <c r="H13" s="342"/>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2"/>
      <c r="AR13" s="192"/>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193"/>
      <c r="AR14" s="193"/>
    </row>
    <row r="15" spans="1:44" ht="18.75" x14ac:dyDescent="0.2">
      <c r="A15" s="344"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44"/>
      <c r="C15" s="344"/>
      <c r="D15" s="344"/>
      <c r="E15" s="344"/>
      <c r="F15" s="344"/>
      <c r="G15" s="344"/>
      <c r="H15" s="34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91"/>
      <c r="AR15" s="191"/>
    </row>
    <row r="16" spans="1:44" x14ac:dyDescent="0.2">
      <c r="A16" s="342" t="s">
        <v>7</v>
      </c>
      <c r="B16" s="342"/>
      <c r="C16" s="342"/>
      <c r="D16" s="342"/>
      <c r="E16" s="342"/>
      <c r="F16" s="342"/>
      <c r="G16" s="342"/>
      <c r="H16" s="342"/>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2"/>
      <c r="AR16" s="192"/>
    </row>
    <row r="17" spans="1:44" ht="18.75"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44" t="s">
        <v>517</v>
      </c>
      <c r="B18" s="344"/>
      <c r="C18" s="344"/>
      <c r="D18" s="344"/>
      <c r="E18" s="344"/>
      <c r="F18" s="344"/>
      <c r="G18" s="344"/>
      <c r="H18" s="34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362</v>
      </c>
      <c r="B24" s="201" t="s">
        <v>1</v>
      </c>
      <c r="D24" s="202"/>
      <c r="E24" s="203"/>
      <c r="F24" s="203"/>
      <c r="G24" s="203"/>
      <c r="H24" s="203"/>
    </row>
    <row r="25" spans="1:44" x14ac:dyDescent="0.2">
      <c r="A25" s="204" t="s">
        <v>563</v>
      </c>
      <c r="B25" s="205">
        <f>$B$126/1.18</f>
        <v>859322.03389830515</v>
      </c>
    </row>
    <row r="26" spans="1:44" x14ac:dyDescent="0.2">
      <c r="A26" s="206" t="s">
        <v>360</v>
      </c>
      <c r="B26" s="207">
        <v>0</v>
      </c>
    </row>
    <row r="27" spans="1:44" x14ac:dyDescent="0.2">
      <c r="A27" s="206" t="s">
        <v>358</v>
      </c>
      <c r="B27" s="207">
        <f>$B$123</f>
        <v>30</v>
      </c>
      <c r="D27" s="199" t="s">
        <v>361</v>
      </c>
    </row>
    <row r="28" spans="1:44" ht="16.149999999999999" customHeight="1" thickBot="1" x14ac:dyDescent="0.25">
      <c r="A28" s="208" t="s">
        <v>356</v>
      </c>
      <c r="B28" s="209">
        <v>1</v>
      </c>
      <c r="D28" s="394" t="s">
        <v>359</v>
      </c>
      <c r="E28" s="395"/>
      <c r="F28" s="396"/>
      <c r="G28" s="397" t="str">
        <f>IF(SUM(B89:L89)=0,"не окупается",SUM(B89:L89))</f>
        <v>не окупается</v>
      </c>
      <c r="H28" s="398"/>
    </row>
    <row r="29" spans="1:44" ht="15.6" customHeight="1" x14ac:dyDescent="0.2">
      <c r="A29" s="204" t="s">
        <v>354</v>
      </c>
      <c r="B29" s="205">
        <f>$B$126*$B$127</f>
        <v>30420</v>
      </c>
      <c r="D29" s="394" t="s">
        <v>357</v>
      </c>
      <c r="E29" s="395"/>
      <c r="F29" s="396"/>
      <c r="G29" s="397" t="str">
        <f>IF(SUM(B90:L90)=0,"не окупается",SUM(B90:L90))</f>
        <v>не окупается</v>
      </c>
      <c r="H29" s="398"/>
    </row>
    <row r="30" spans="1:44" ht="27.6" customHeight="1" x14ac:dyDescent="0.2">
      <c r="A30" s="206" t="s">
        <v>564</v>
      </c>
      <c r="B30" s="207">
        <v>1</v>
      </c>
      <c r="D30" s="394" t="s">
        <v>355</v>
      </c>
      <c r="E30" s="395"/>
      <c r="F30" s="396"/>
      <c r="G30" s="399">
        <f>L87</f>
        <v>-880684.67888904759</v>
      </c>
      <c r="H30" s="400"/>
    </row>
    <row r="31" spans="1:44" x14ac:dyDescent="0.2">
      <c r="A31" s="206" t="s">
        <v>353</v>
      </c>
      <c r="B31" s="207">
        <v>1</v>
      </c>
      <c r="D31" s="401"/>
      <c r="E31" s="402"/>
      <c r="F31" s="403"/>
      <c r="G31" s="401"/>
      <c r="H31" s="403"/>
    </row>
    <row r="32" spans="1:44" x14ac:dyDescent="0.2">
      <c r="A32" s="206" t="s">
        <v>331</v>
      </c>
      <c r="B32" s="207"/>
    </row>
    <row r="33" spans="1:42" x14ac:dyDescent="0.2">
      <c r="A33" s="206" t="s">
        <v>352</v>
      </c>
      <c r="B33" s="207"/>
    </row>
    <row r="34" spans="1:42" x14ac:dyDescent="0.2">
      <c r="A34" s="206" t="s">
        <v>351</v>
      </c>
      <c r="B34" s="207"/>
    </row>
    <row r="35" spans="1:42" x14ac:dyDescent="0.2">
      <c r="A35" s="210"/>
      <c r="B35" s="207"/>
    </row>
    <row r="36" spans="1:42" ht="16.5" thickBot="1" x14ac:dyDescent="0.25">
      <c r="A36" s="208" t="s">
        <v>323</v>
      </c>
      <c r="B36" s="211">
        <v>0.2</v>
      </c>
    </row>
    <row r="37" spans="1:42" x14ac:dyDescent="0.2">
      <c r="A37" s="204" t="s">
        <v>565</v>
      </c>
      <c r="B37" s="205">
        <v>0</v>
      </c>
    </row>
    <row r="38" spans="1:42" x14ac:dyDescent="0.2">
      <c r="A38" s="206" t="s">
        <v>350</v>
      </c>
      <c r="B38" s="207"/>
    </row>
    <row r="39" spans="1:42" ht="16.5" thickBot="1" x14ac:dyDescent="0.25">
      <c r="A39" s="212" t="s">
        <v>349</v>
      </c>
      <c r="B39" s="213"/>
    </row>
    <row r="40" spans="1:42" x14ac:dyDescent="0.2">
      <c r="A40" s="214" t="s">
        <v>566</v>
      </c>
      <c r="B40" s="215">
        <v>1</v>
      </c>
    </row>
    <row r="41" spans="1:42" x14ac:dyDescent="0.2">
      <c r="A41" s="216" t="s">
        <v>348</v>
      </c>
      <c r="B41" s="217"/>
    </row>
    <row r="42" spans="1:42" x14ac:dyDescent="0.2">
      <c r="A42" s="216" t="s">
        <v>347</v>
      </c>
      <c r="B42" s="218"/>
    </row>
    <row r="43" spans="1:42" x14ac:dyDescent="0.2">
      <c r="A43" s="216" t="s">
        <v>346</v>
      </c>
      <c r="B43" s="218">
        <v>0</v>
      </c>
    </row>
    <row r="44" spans="1:42" x14ac:dyDescent="0.2">
      <c r="A44" s="216" t="s">
        <v>345</v>
      </c>
      <c r="B44" s="218">
        <f>B129</f>
        <v>0.20499999999999999</v>
      </c>
    </row>
    <row r="45" spans="1:42" x14ac:dyDescent="0.2">
      <c r="A45" s="216" t="s">
        <v>344</v>
      </c>
      <c r="B45" s="218">
        <f>1-B43</f>
        <v>1</v>
      </c>
    </row>
    <row r="46" spans="1:42" ht="16.5" thickBot="1" x14ac:dyDescent="0.25">
      <c r="A46" s="219" t="s">
        <v>343</v>
      </c>
      <c r="B46" s="220">
        <f>B45*B44+B43*B42*(1-B36)</f>
        <v>0.20499999999999999</v>
      </c>
      <c r="C46" s="221"/>
    </row>
    <row r="47" spans="1:42" s="224" customFormat="1" x14ac:dyDescent="0.2">
      <c r="A47" s="222" t="s">
        <v>342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341</v>
      </c>
      <c r="B48" s="226">
        <f>D136</f>
        <v>5.5E-2</v>
      </c>
      <c r="C48" s="226">
        <f t="shared" ref="C48:AP49" si="1">E136</f>
        <v>5.5E-2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340</v>
      </c>
      <c r="B49" s="226">
        <f>D137</f>
        <v>0.11619000000000002</v>
      </c>
      <c r="C49" s="226">
        <f t="shared" si="1"/>
        <v>0.17758045</v>
      </c>
      <c r="D49" s="226">
        <f t="shared" si="1"/>
        <v>0.24234737475000001</v>
      </c>
      <c r="E49" s="226">
        <f t="shared" si="1"/>
        <v>0.31067648036124984</v>
      </c>
      <c r="F49" s="226">
        <f t="shared" si="1"/>
        <v>0.38276368678111861</v>
      </c>
      <c r="G49" s="226">
        <f t="shared" si="1"/>
        <v>0.45881568955408003</v>
      </c>
      <c r="H49" s="226">
        <f t="shared" si="1"/>
        <v>0.53905055247955436</v>
      </c>
      <c r="I49" s="226">
        <f t="shared" si="1"/>
        <v>0.62369833286592979</v>
      </c>
      <c r="J49" s="226">
        <f t="shared" si="1"/>
        <v>0.71300174117355586</v>
      </c>
      <c r="K49" s="226">
        <f t="shared" si="1"/>
        <v>0.80721683693810142</v>
      </c>
      <c r="L49" s="226">
        <f t="shared" si="1"/>
        <v>0.90661376296969687</v>
      </c>
      <c r="M49" s="226">
        <f t="shared" si="1"/>
        <v>1.0114775199330301</v>
      </c>
      <c r="N49" s="226">
        <f t="shared" si="1"/>
        <v>1.1221087835293466</v>
      </c>
      <c r="O49" s="226">
        <f t="shared" si="1"/>
        <v>1.2388247666234604</v>
      </c>
      <c r="P49" s="226">
        <f t="shared" si="1"/>
        <v>1.3619601287877505</v>
      </c>
      <c r="Q49" s="226">
        <f t="shared" si="1"/>
        <v>1.4918679358710767</v>
      </c>
      <c r="R49" s="226">
        <f t="shared" si="1"/>
        <v>1.6289206723439857</v>
      </c>
      <c r="S49" s="226">
        <f t="shared" si="1"/>
        <v>1.7735113093229047</v>
      </c>
      <c r="T49" s="226">
        <f t="shared" si="1"/>
        <v>1.9260544313356642</v>
      </c>
      <c r="U49" s="226">
        <f t="shared" si="1"/>
        <v>2.0869874250591254</v>
      </c>
      <c r="V49" s="226">
        <f t="shared" si="1"/>
        <v>2.2567717334373771</v>
      </c>
      <c r="W49" s="226">
        <f t="shared" si="1"/>
        <v>2.4358941787764326</v>
      </c>
      <c r="X49" s="226">
        <f t="shared" si="1"/>
        <v>2.6248683586091359</v>
      </c>
      <c r="Y49" s="226">
        <f t="shared" si="1"/>
        <v>2.8242361183326383</v>
      </c>
      <c r="Z49" s="226">
        <f t="shared" si="1"/>
        <v>3.0345691048409336</v>
      </c>
      <c r="AA49" s="226">
        <f t="shared" si="1"/>
        <v>3.2564704056071845</v>
      </c>
      <c r="AB49" s="226">
        <f t="shared" si="1"/>
        <v>3.4905762779155793</v>
      </c>
      <c r="AC49" s="226">
        <f t="shared" si="1"/>
        <v>3.7375579732009356</v>
      </c>
      <c r="AD49" s="226">
        <f t="shared" si="1"/>
        <v>3.9981236617269866</v>
      </c>
      <c r="AE49" s="226">
        <f t="shared" si="1"/>
        <v>4.2730204631219708</v>
      </c>
      <c r="AF49" s="226">
        <f t="shared" si="1"/>
        <v>4.563036588593679</v>
      </c>
      <c r="AG49" s="226">
        <f t="shared" si="1"/>
        <v>4.8690036009663311</v>
      </c>
      <c r="AH49" s="226">
        <f t="shared" si="1"/>
        <v>5.1917987990194794</v>
      </c>
      <c r="AI49" s="226">
        <f t="shared" si="1"/>
        <v>5.5323477329655502</v>
      </c>
      <c r="AJ49" s="226">
        <f t="shared" si="1"/>
        <v>5.8916268582786548</v>
      </c>
      <c r="AK49" s="226">
        <f t="shared" si="1"/>
        <v>6.2706663354839804</v>
      </c>
      <c r="AL49" s="226">
        <f t="shared" si="1"/>
        <v>6.6705529839355986</v>
      </c>
      <c r="AM49" s="226">
        <f t="shared" si="1"/>
        <v>7.0924333980520569</v>
      </c>
      <c r="AN49" s="226">
        <f t="shared" si="1"/>
        <v>7.5375172349449198</v>
      </c>
      <c r="AO49" s="226">
        <f t="shared" si="1"/>
        <v>8.0070806828668903</v>
      </c>
      <c r="AP49" s="226">
        <f t="shared" si="1"/>
        <v>8.5024701204245687</v>
      </c>
    </row>
    <row r="50" spans="1:45" s="224" customFormat="1" ht="16.5" thickBot="1" x14ac:dyDescent="0.25">
      <c r="A50" s="227" t="s">
        <v>567</v>
      </c>
      <c r="B50" s="228">
        <f>IF($B$124="да",($B$126-0.05),0)</f>
        <v>0</v>
      </c>
      <c r="C50" s="228">
        <f>C108*(1+C49)</f>
        <v>0</v>
      </c>
      <c r="D50" s="228">
        <f t="shared" ref="D50:AP50" si="2">D108*(1+D49)</f>
        <v>0</v>
      </c>
      <c r="E50" s="228">
        <f t="shared" si="2"/>
        <v>0</v>
      </c>
      <c r="F50" s="228">
        <f t="shared" si="2"/>
        <v>0</v>
      </c>
      <c r="G50" s="228">
        <f t="shared" si="2"/>
        <v>0</v>
      </c>
      <c r="H50" s="228">
        <f t="shared" si="2"/>
        <v>0</v>
      </c>
      <c r="I50" s="228">
        <f t="shared" si="2"/>
        <v>0</v>
      </c>
      <c r="J50" s="228">
        <f t="shared" si="2"/>
        <v>0</v>
      </c>
      <c r="K50" s="228">
        <f t="shared" si="2"/>
        <v>0</v>
      </c>
      <c r="L50" s="228">
        <f t="shared" si="2"/>
        <v>0</v>
      </c>
      <c r="M50" s="228">
        <f t="shared" si="2"/>
        <v>0</v>
      </c>
      <c r="N50" s="228">
        <f t="shared" si="2"/>
        <v>0</v>
      </c>
      <c r="O50" s="228">
        <f t="shared" si="2"/>
        <v>0</v>
      </c>
      <c r="P50" s="228">
        <f t="shared" si="2"/>
        <v>0</v>
      </c>
      <c r="Q50" s="228">
        <f t="shared" si="2"/>
        <v>0</v>
      </c>
      <c r="R50" s="228">
        <f t="shared" si="2"/>
        <v>0</v>
      </c>
      <c r="S50" s="228">
        <f t="shared" si="2"/>
        <v>0</v>
      </c>
      <c r="T50" s="228">
        <f t="shared" si="2"/>
        <v>0</v>
      </c>
      <c r="U50" s="228">
        <f t="shared" si="2"/>
        <v>0</v>
      </c>
      <c r="V50" s="228">
        <f t="shared" si="2"/>
        <v>0</v>
      </c>
      <c r="W50" s="228">
        <f t="shared" si="2"/>
        <v>0</v>
      </c>
      <c r="X50" s="228">
        <f t="shared" si="2"/>
        <v>0</v>
      </c>
      <c r="Y50" s="228">
        <f t="shared" si="2"/>
        <v>0</v>
      </c>
      <c r="Z50" s="228">
        <f t="shared" si="2"/>
        <v>0</v>
      </c>
      <c r="AA50" s="228">
        <f t="shared" si="2"/>
        <v>0</v>
      </c>
      <c r="AB50" s="228">
        <f t="shared" si="2"/>
        <v>0</v>
      </c>
      <c r="AC50" s="228">
        <f t="shared" si="2"/>
        <v>0</v>
      </c>
      <c r="AD50" s="228">
        <f t="shared" si="2"/>
        <v>0</v>
      </c>
      <c r="AE50" s="228">
        <f t="shared" si="2"/>
        <v>0</v>
      </c>
      <c r="AF50" s="228">
        <f t="shared" si="2"/>
        <v>0</v>
      </c>
      <c r="AG50" s="228">
        <f t="shared" si="2"/>
        <v>0</v>
      </c>
      <c r="AH50" s="228">
        <f t="shared" si="2"/>
        <v>0</v>
      </c>
      <c r="AI50" s="228">
        <f t="shared" si="2"/>
        <v>0</v>
      </c>
      <c r="AJ50" s="228">
        <f t="shared" si="2"/>
        <v>0</v>
      </c>
      <c r="AK50" s="228">
        <f t="shared" si="2"/>
        <v>0</v>
      </c>
      <c r="AL50" s="228">
        <f t="shared" si="2"/>
        <v>0</v>
      </c>
      <c r="AM50" s="228">
        <f t="shared" si="2"/>
        <v>0</v>
      </c>
      <c r="AN50" s="228">
        <f t="shared" si="2"/>
        <v>0</v>
      </c>
      <c r="AO50" s="228">
        <f t="shared" si="2"/>
        <v>0</v>
      </c>
      <c r="AP50" s="228">
        <f t="shared" si="2"/>
        <v>0</v>
      </c>
    </row>
    <row r="51" spans="1:45" ht="16.5" thickBot="1" x14ac:dyDescent="0.25"/>
    <row r="52" spans="1:45" x14ac:dyDescent="0.2">
      <c r="A52" s="229" t="s">
        <v>339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338</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337</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336</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335</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568</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334</v>
      </c>
      <c r="B59" s="239">
        <f t="shared" ref="B59:AP59" si="8">B50*$B$28</f>
        <v>0</v>
      </c>
      <c r="C59" s="239">
        <f t="shared" si="8"/>
        <v>0</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c r="AH59" s="239">
        <f t="shared" si="8"/>
        <v>0</v>
      </c>
      <c r="AI59" s="239">
        <f t="shared" si="8"/>
        <v>0</v>
      </c>
      <c r="AJ59" s="239">
        <f t="shared" si="8"/>
        <v>0</v>
      </c>
      <c r="AK59" s="239">
        <f t="shared" si="8"/>
        <v>0</v>
      </c>
      <c r="AL59" s="239">
        <f t="shared" si="8"/>
        <v>0</v>
      </c>
      <c r="AM59" s="239">
        <f t="shared" si="8"/>
        <v>0</v>
      </c>
      <c r="AN59" s="239">
        <f t="shared" si="8"/>
        <v>0</v>
      </c>
      <c r="AO59" s="239">
        <f t="shared" si="8"/>
        <v>0</v>
      </c>
      <c r="AP59" s="239">
        <f t="shared" si="8"/>
        <v>0</v>
      </c>
    </row>
    <row r="60" spans="1:45" x14ac:dyDescent="0.2">
      <c r="A60" s="231" t="s">
        <v>333</v>
      </c>
      <c r="B60" s="232">
        <f t="shared" ref="B60:Z60" si="9">SUM(B61:B65)</f>
        <v>0</v>
      </c>
      <c r="C60" s="232">
        <f t="shared" si="9"/>
        <v>-35821.997288999999</v>
      </c>
      <c r="D60" s="232">
        <f>SUM(D61:D65)</f>
        <v>-37792.207139894999</v>
      </c>
      <c r="E60" s="232">
        <f t="shared" si="9"/>
        <v>-39870.778532589218</v>
      </c>
      <c r="F60" s="232">
        <f t="shared" si="9"/>
        <v>-42063.671351881625</v>
      </c>
      <c r="G60" s="232">
        <f t="shared" si="9"/>
        <v>-44377.173276235117</v>
      </c>
      <c r="H60" s="232">
        <f t="shared" si="9"/>
        <v>-46817.917806428042</v>
      </c>
      <c r="I60" s="232">
        <f t="shared" si="9"/>
        <v>-49392.903285781584</v>
      </c>
      <c r="J60" s="232">
        <f t="shared" si="9"/>
        <v>-52109.512966499569</v>
      </c>
      <c r="K60" s="232">
        <f t="shared" si="9"/>
        <v>-54975.536179657043</v>
      </c>
      <c r="L60" s="232">
        <f t="shared" si="9"/>
        <v>-57999.190669538177</v>
      </c>
      <c r="M60" s="232">
        <f t="shared" si="9"/>
        <v>-61189.146156362774</v>
      </c>
      <c r="N60" s="232">
        <f t="shared" si="9"/>
        <v>-64554.549194962725</v>
      </c>
      <c r="O60" s="232">
        <f t="shared" si="9"/>
        <v>-68105.049400685661</v>
      </c>
      <c r="P60" s="232">
        <f t="shared" si="9"/>
        <v>-71850.827117723369</v>
      </c>
      <c r="Q60" s="232">
        <f t="shared" si="9"/>
        <v>-75802.622609198152</v>
      </c>
      <c r="R60" s="232">
        <f t="shared" si="9"/>
        <v>-79971.766852704051</v>
      </c>
      <c r="S60" s="232">
        <f t="shared" si="9"/>
        <v>-84370.214029602765</v>
      </c>
      <c r="T60" s="232">
        <f t="shared" si="9"/>
        <v>-89010.575801230909</v>
      </c>
      <c r="U60" s="232">
        <f t="shared" si="9"/>
        <v>-93906.157470298596</v>
      </c>
      <c r="V60" s="232">
        <f t="shared" si="9"/>
        <v>-99070.996131165011</v>
      </c>
      <c r="W60" s="232">
        <f t="shared" si="9"/>
        <v>-104519.90091837908</v>
      </c>
      <c r="X60" s="232">
        <f t="shared" si="9"/>
        <v>-110268.49546888992</v>
      </c>
      <c r="Y60" s="232">
        <f t="shared" si="9"/>
        <v>-116333.26271967885</v>
      </c>
      <c r="Z60" s="232">
        <f t="shared" si="9"/>
        <v>-122731.5921692612</v>
      </c>
      <c r="AA60" s="232">
        <f t="shared" ref="AA60:AP60" si="10">SUM(AA61:AA65)</f>
        <v>-129481.82973857055</v>
      </c>
      <c r="AB60" s="232">
        <f t="shared" si="10"/>
        <v>-136603.33037419192</v>
      </c>
      <c r="AC60" s="232">
        <f t="shared" si="10"/>
        <v>-144116.51354477246</v>
      </c>
      <c r="AD60" s="232">
        <f t="shared" si="10"/>
        <v>-152042.92178973494</v>
      </c>
      <c r="AE60" s="232">
        <f t="shared" si="10"/>
        <v>-160405.28248817034</v>
      </c>
      <c r="AF60" s="232">
        <f t="shared" si="10"/>
        <v>-169227.57302501972</v>
      </c>
      <c r="AG60" s="232">
        <f t="shared" si="10"/>
        <v>-178535.08954139581</v>
      </c>
      <c r="AH60" s="232">
        <f t="shared" si="10"/>
        <v>-188354.51946617255</v>
      </c>
      <c r="AI60" s="232">
        <f t="shared" si="10"/>
        <v>-198714.01803681205</v>
      </c>
      <c r="AJ60" s="232">
        <f t="shared" si="10"/>
        <v>-209643.28902883668</v>
      </c>
      <c r="AK60" s="232">
        <f t="shared" si="10"/>
        <v>-221173.6699254227</v>
      </c>
      <c r="AL60" s="232">
        <f t="shared" si="10"/>
        <v>-233338.22177132091</v>
      </c>
      <c r="AM60" s="232">
        <f t="shared" si="10"/>
        <v>-246171.82396874356</v>
      </c>
      <c r="AN60" s="232">
        <f t="shared" si="10"/>
        <v>-259711.27428702445</v>
      </c>
      <c r="AO60" s="232">
        <f t="shared" si="10"/>
        <v>-273995.39437281078</v>
      </c>
      <c r="AP60" s="232">
        <f t="shared" si="10"/>
        <v>-289065.14106331539</v>
      </c>
    </row>
    <row r="61" spans="1:45" x14ac:dyDescent="0.2">
      <c r="A61" s="240" t="s">
        <v>332</v>
      </c>
      <c r="B61" s="232"/>
      <c r="C61" s="232">
        <f>-IF(C$47&lt;=$B$30,0,$B$29*(1+C$49)*$B$28)</f>
        <v>-35821.997288999999</v>
      </c>
      <c r="D61" s="232">
        <f>-IF(D$47&lt;=$B$30,0,$B$29*(1+D$49)*$B$28)</f>
        <v>-37792.207139894999</v>
      </c>
      <c r="E61" s="232">
        <f t="shared" ref="E61:AP61" si="11">-IF(E$47&lt;=$B$30,0,$B$29*(1+E$49)*$B$28)</f>
        <v>-39870.778532589218</v>
      </c>
      <c r="F61" s="232">
        <f t="shared" si="11"/>
        <v>-42063.671351881625</v>
      </c>
      <c r="G61" s="232">
        <f t="shared" si="11"/>
        <v>-44377.173276235117</v>
      </c>
      <c r="H61" s="232">
        <f t="shared" si="11"/>
        <v>-46817.917806428042</v>
      </c>
      <c r="I61" s="232">
        <f t="shared" si="11"/>
        <v>-49392.903285781584</v>
      </c>
      <c r="J61" s="232">
        <f t="shared" si="11"/>
        <v>-52109.512966499569</v>
      </c>
      <c r="K61" s="232">
        <f t="shared" si="11"/>
        <v>-54975.536179657043</v>
      </c>
      <c r="L61" s="232">
        <f t="shared" si="11"/>
        <v>-57999.190669538177</v>
      </c>
      <c r="M61" s="232">
        <f t="shared" si="11"/>
        <v>-61189.146156362774</v>
      </c>
      <c r="N61" s="232">
        <f t="shared" si="11"/>
        <v>-64554.549194962725</v>
      </c>
      <c r="O61" s="232">
        <f t="shared" si="11"/>
        <v>-68105.049400685661</v>
      </c>
      <c r="P61" s="232">
        <f t="shared" si="11"/>
        <v>-71850.827117723369</v>
      </c>
      <c r="Q61" s="232">
        <f t="shared" si="11"/>
        <v>-75802.622609198152</v>
      </c>
      <c r="R61" s="232">
        <f t="shared" si="11"/>
        <v>-79971.766852704051</v>
      </c>
      <c r="S61" s="232">
        <f t="shared" si="11"/>
        <v>-84370.214029602765</v>
      </c>
      <c r="T61" s="232">
        <f t="shared" si="11"/>
        <v>-89010.575801230909</v>
      </c>
      <c r="U61" s="232">
        <f t="shared" si="11"/>
        <v>-93906.157470298596</v>
      </c>
      <c r="V61" s="232">
        <f t="shared" si="11"/>
        <v>-99070.996131165011</v>
      </c>
      <c r="W61" s="232">
        <f t="shared" si="11"/>
        <v>-104519.90091837908</v>
      </c>
      <c r="X61" s="232">
        <f t="shared" si="11"/>
        <v>-110268.49546888992</v>
      </c>
      <c r="Y61" s="232">
        <f t="shared" si="11"/>
        <v>-116333.26271967885</v>
      </c>
      <c r="Z61" s="232">
        <f t="shared" si="11"/>
        <v>-122731.5921692612</v>
      </c>
      <c r="AA61" s="232">
        <f t="shared" si="11"/>
        <v>-129481.82973857055</v>
      </c>
      <c r="AB61" s="232">
        <f t="shared" si="11"/>
        <v>-136603.33037419192</v>
      </c>
      <c r="AC61" s="232">
        <f t="shared" si="11"/>
        <v>-144116.51354477246</v>
      </c>
      <c r="AD61" s="232">
        <f t="shared" si="11"/>
        <v>-152042.92178973494</v>
      </c>
      <c r="AE61" s="232">
        <f t="shared" si="11"/>
        <v>-160405.28248817034</v>
      </c>
      <c r="AF61" s="232">
        <f t="shared" si="11"/>
        <v>-169227.57302501972</v>
      </c>
      <c r="AG61" s="232">
        <f t="shared" si="11"/>
        <v>-178535.08954139581</v>
      </c>
      <c r="AH61" s="232">
        <f t="shared" si="11"/>
        <v>-188354.51946617255</v>
      </c>
      <c r="AI61" s="232">
        <f t="shared" si="11"/>
        <v>-198714.01803681205</v>
      </c>
      <c r="AJ61" s="232">
        <f t="shared" si="11"/>
        <v>-209643.28902883668</v>
      </c>
      <c r="AK61" s="232">
        <f t="shared" si="11"/>
        <v>-221173.6699254227</v>
      </c>
      <c r="AL61" s="232">
        <f t="shared" si="11"/>
        <v>-233338.22177132091</v>
      </c>
      <c r="AM61" s="232">
        <f t="shared" si="11"/>
        <v>-246171.82396874356</v>
      </c>
      <c r="AN61" s="232">
        <f t="shared" si="11"/>
        <v>-259711.27428702445</v>
      </c>
      <c r="AO61" s="232">
        <f t="shared" si="11"/>
        <v>-273995.39437281078</v>
      </c>
      <c r="AP61" s="232">
        <f t="shared" si="11"/>
        <v>-289065.14106331539</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565</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565</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569</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330</v>
      </c>
      <c r="B66" s="239">
        <f t="shared" ref="B66:AO66" si="12">B59+B60</f>
        <v>0</v>
      </c>
      <c r="C66" s="239">
        <f t="shared" si="12"/>
        <v>-35821.997288999999</v>
      </c>
      <c r="D66" s="239">
        <f t="shared" si="12"/>
        <v>-37792.207139894999</v>
      </c>
      <c r="E66" s="239">
        <f t="shared" si="12"/>
        <v>-39870.778532589218</v>
      </c>
      <c r="F66" s="239">
        <f t="shared" si="12"/>
        <v>-42063.671351881625</v>
      </c>
      <c r="G66" s="239">
        <f t="shared" si="12"/>
        <v>-44377.173276235117</v>
      </c>
      <c r="H66" s="239">
        <f t="shared" si="12"/>
        <v>-46817.917806428042</v>
      </c>
      <c r="I66" s="239">
        <f t="shared" si="12"/>
        <v>-49392.903285781584</v>
      </c>
      <c r="J66" s="239">
        <f t="shared" si="12"/>
        <v>-52109.512966499569</v>
      </c>
      <c r="K66" s="239">
        <f t="shared" si="12"/>
        <v>-54975.536179657043</v>
      </c>
      <c r="L66" s="239">
        <f t="shared" si="12"/>
        <v>-57999.190669538177</v>
      </c>
      <c r="M66" s="239">
        <f t="shared" si="12"/>
        <v>-61189.146156362774</v>
      </c>
      <c r="N66" s="239">
        <f t="shared" si="12"/>
        <v>-64554.549194962725</v>
      </c>
      <c r="O66" s="239">
        <f t="shared" si="12"/>
        <v>-68105.049400685661</v>
      </c>
      <c r="P66" s="239">
        <f t="shared" si="12"/>
        <v>-71850.827117723369</v>
      </c>
      <c r="Q66" s="239">
        <f t="shared" si="12"/>
        <v>-75802.622609198152</v>
      </c>
      <c r="R66" s="239">
        <f t="shared" si="12"/>
        <v>-79971.766852704051</v>
      </c>
      <c r="S66" s="239">
        <f t="shared" si="12"/>
        <v>-84370.214029602765</v>
      </c>
      <c r="T66" s="239">
        <f t="shared" si="12"/>
        <v>-89010.575801230909</v>
      </c>
      <c r="U66" s="239">
        <f t="shared" si="12"/>
        <v>-93906.157470298596</v>
      </c>
      <c r="V66" s="239">
        <f t="shared" si="12"/>
        <v>-99070.996131165011</v>
      </c>
      <c r="W66" s="239">
        <f t="shared" si="12"/>
        <v>-104519.90091837908</v>
      </c>
      <c r="X66" s="239">
        <f t="shared" si="12"/>
        <v>-110268.49546888992</v>
      </c>
      <c r="Y66" s="239">
        <f t="shared" si="12"/>
        <v>-116333.26271967885</v>
      </c>
      <c r="Z66" s="239">
        <f t="shared" si="12"/>
        <v>-122731.5921692612</v>
      </c>
      <c r="AA66" s="239">
        <f t="shared" si="12"/>
        <v>-129481.82973857055</v>
      </c>
      <c r="AB66" s="239">
        <f t="shared" si="12"/>
        <v>-136603.33037419192</v>
      </c>
      <c r="AC66" s="239">
        <f t="shared" si="12"/>
        <v>-144116.51354477246</v>
      </c>
      <c r="AD66" s="239">
        <f t="shared" si="12"/>
        <v>-152042.92178973494</v>
      </c>
      <c r="AE66" s="239">
        <f t="shared" si="12"/>
        <v>-160405.28248817034</v>
      </c>
      <c r="AF66" s="239">
        <f t="shared" si="12"/>
        <v>-169227.57302501972</v>
      </c>
      <c r="AG66" s="239">
        <f t="shared" si="12"/>
        <v>-178535.08954139581</v>
      </c>
      <c r="AH66" s="239">
        <f t="shared" si="12"/>
        <v>-188354.51946617255</v>
      </c>
      <c r="AI66" s="239">
        <f t="shared" si="12"/>
        <v>-198714.01803681205</v>
      </c>
      <c r="AJ66" s="239">
        <f t="shared" si="12"/>
        <v>-209643.28902883668</v>
      </c>
      <c r="AK66" s="239">
        <f t="shared" si="12"/>
        <v>-221173.6699254227</v>
      </c>
      <c r="AL66" s="239">
        <f t="shared" si="12"/>
        <v>-233338.22177132091</v>
      </c>
      <c r="AM66" s="239">
        <f t="shared" si="12"/>
        <v>-246171.82396874356</v>
      </c>
      <c r="AN66" s="239">
        <f t="shared" si="12"/>
        <v>-259711.27428702445</v>
      </c>
      <c r="AO66" s="239">
        <f t="shared" si="12"/>
        <v>-273995.39437281078</v>
      </c>
      <c r="AP66" s="239">
        <f>AP59+AP60</f>
        <v>-289065.14106331539</v>
      </c>
    </row>
    <row r="67" spans="1:45" x14ac:dyDescent="0.2">
      <c r="A67" s="240" t="s">
        <v>325</v>
      </c>
      <c r="B67" s="242"/>
      <c r="C67" s="232">
        <f>-($B$25)*1.18*$B$28/$B$27</f>
        <v>-33800</v>
      </c>
      <c r="D67" s="232">
        <f>C67</f>
        <v>-33800</v>
      </c>
      <c r="E67" s="232">
        <f t="shared" ref="E67:AP67" si="13">D67</f>
        <v>-33800</v>
      </c>
      <c r="F67" s="232">
        <f t="shared" si="13"/>
        <v>-33800</v>
      </c>
      <c r="G67" s="232">
        <f t="shared" si="13"/>
        <v>-33800</v>
      </c>
      <c r="H67" s="232">
        <f t="shared" si="13"/>
        <v>-33800</v>
      </c>
      <c r="I67" s="232">
        <f t="shared" si="13"/>
        <v>-33800</v>
      </c>
      <c r="J67" s="232">
        <f t="shared" si="13"/>
        <v>-33800</v>
      </c>
      <c r="K67" s="232">
        <f t="shared" si="13"/>
        <v>-33800</v>
      </c>
      <c r="L67" s="232">
        <f t="shared" si="13"/>
        <v>-33800</v>
      </c>
      <c r="M67" s="232">
        <f t="shared" si="13"/>
        <v>-33800</v>
      </c>
      <c r="N67" s="232">
        <f t="shared" si="13"/>
        <v>-33800</v>
      </c>
      <c r="O67" s="232">
        <f t="shared" si="13"/>
        <v>-33800</v>
      </c>
      <c r="P67" s="232">
        <f t="shared" si="13"/>
        <v>-33800</v>
      </c>
      <c r="Q67" s="232">
        <f t="shared" si="13"/>
        <v>-33800</v>
      </c>
      <c r="R67" s="232">
        <f t="shared" si="13"/>
        <v>-33800</v>
      </c>
      <c r="S67" s="232">
        <f t="shared" si="13"/>
        <v>-33800</v>
      </c>
      <c r="T67" s="232">
        <f t="shared" si="13"/>
        <v>-33800</v>
      </c>
      <c r="U67" s="232">
        <f t="shared" si="13"/>
        <v>-33800</v>
      </c>
      <c r="V67" s="232">
        <f t="shared" si="13"/>
        <v>-33800</v>
      </c>
      <c r="W67" s="232">
        <f t="shared" si="13"/>
        <v>-33800</v>
      </c>
      <c r="X67" s="232">
        <f t="shared" si="13"/>
        <v>-33800</v>
      </c>
      <c r="Y67" s="232">
        <f t="shared" si="13"/>
        <v>-33800</v>
      </c>
      <c r="Z67" s="232">
        <f t="shared" si="13"/>
        <v>-33800</v>
      </c>
      <c r="AA67" s="232">
        <f t="shared" si="13"/>
        <v>-33800</v>
      </c>
      <c r="AB67" s="232">
        <f t="shared" si="13"/>
        <v>-33800</v>
      </c>
      <c r="AC67" s="232">
        <f t="shared" si="13"/>
        <v>-33800</v>
      </c>
      <c r="AD67" s="232">
        <f t="shared" si="13"/>
        <v>-33800</v>
      </c>
      <c r="AE67" s="232">
        <f t="shared" si="13"/>
        <v>-33800</v>
      </c>
      <c r="AF67" s="232">
        <f t="shared" si="13"/>
        <v>-33800</v>
      </c>
      <c r="AG67" s="232">
        <f t="shared" si="13"/>
        <v>-33800</v>
      </c>
      <c r="AH67" s="232">
        <f t="shared" si="13"/>
        <v>-33800</v>
      </c>
      <c r="AI67" s="232">
        <f t="shared" si="13"/>
        <v>-33800</v>
      </c>
      <c r="AJ67" s="232">
        <f t="shared" si="13"/>
        <v>-33800</v>
      </c>
      <c r="AK67" s="232">
        <f t="shared" si="13"/>
        <v>-33800</v>
      </c>
      <c r="AL67" s="232">
        <f t="shared" si="13"/>
        <v>-33800</v>
      </c>
      <c r="AM67" s="232">
        <f t="shared" si="13"/>
        <v>-33800</v>
      </c>
      <c r="AN67" s="232">
        <f t="shared" si="13"/>
        <v>-33800</v>
      </c>
      <c r="AO67" s="232">
        <f t="shared" si="13"/>
        <v>-33800</v>
      </c>
      <c r="AP67" s="232">
        <f t="shared" si="13"/>
        <v>-33800</v>
      </c>
      <c r="AQ67" s="243">
        <f>SUM(B67:AA67)/1.18</f>
        <v>-716101.69491525425</v>
      </c>
      <c r="AR67" s="244">
        <f>SUM(B67:AF67)/1.18</f>
        <v>-859322.03389830515</v>
      </c>
      <c r="AS67" s="244">
        <f>SUM(B67:AP67)/1.18</f>
        <v>-1145762.7118644069</v>
      </c>
    </row>
    <row r="68" spans="1:45" ht="28.5" x14ac:dyDescent="0.2">
      <c r="A68" s="241" t="s">
        <v>326</v>
      </c>
      <c r="B68" s="239">
        <f t="shared" ref="B68:J68" si="14">B66+B67</f>
        <v>0</v>
      </c>
      <c r="C68" s="239">
        <f>C66+C67</f>
        <v>-69621.997288999992</v>
      </c>
      <c r="D68" s="239">
        <f>D66+D67</f>
        <v>-71592.207139895007</v>
      </c>
      <c r="E68" s="239">
        <f t="shared" si="14"/>
        <v>-73670.778532589218</v>
      </c>
      <c r="F68" s="239">
        <f>F66+C67</f>
        <v>-75863.671351881625</v>
      </c>
      <c r="G68" s="239">
        <f t="shared" si="14"/>
        <v>-78177.173276235117</v>
      </c>
      <c r="H68" s="239">
        <f t="shared" si="14"/>
        <v>-80617.917806428042</v>
      </c>
      <c r="I68" s="239">
        <f t="shared" si="14"/>
        <v>-83192.903285781591</v>
      </c>
      <c r="J68" s="239">
        <f t="shared" si="14"/>
        <v>-85909.512966499577</v>
      </c>
      <c r="K68" s="239">
        <f>K66+K67</f>
        <v>-88775.536179657036</v>
      </c>
      <c r="L68" s="239">
        <f>L66+L67</f>
        <v>-91799.190669538177</v>
      </c>
      <c r="M68" s="239">
        <f t="shared" ref="M68:AO68" si="15">M66+M67</f>
        <v>-94989.146156362782</v>
      </c>
      <c r="N68" s="239">
        <f t="shared" si="15"/>
        <v>-98354.549194962718</v>
      </c>
      <c r="O68" s="239">
        <f t="shared" si="15"/>
        <v>-101905.04940068566</v>
      </c>
      <c r="P68" s="239">
        <f t="shared" si="15"/>
        <v>-105650.82711772337</v>
      </c>
      <c r="Q68" s="239">
        <f t="shared" si="15"/>
        <v>-109602.62260919815</v>
      </c>
      <c r="R68" s="239">
        <f t="shared" si="15"/>
        <v>-113771.76685270405</v>
      </c>
      <c r="S68" s="239">
        <f t="shared" si="15"/>
        <v>-118170.21402960276</v>
      </c>
      <c r="T68" s="239">
        <f t="shared" si="15"/>
        <v>-122810.57580123091</v>
      </c>
      <c r="U68" s="239">
        <f t="shared" si="15"/>
        <v>-127706.1574702986</v>
      </c>
      <c r="V68" s="239">
        <f t="shared" si="15"/>
        <v>-132870.99613116501</v>
      </c>
      <c r="W68" s="239">
        <f t="shared" si="15"/>
        <v>-138319.90091837908</v>
      </c>
      <c r="X68" s="239">
        <f t="shared" si="15"/>
        <v>-144068.49546888992</v>
      </c>
      <c r="Y68" s="239">
        <f t="shared" si="15"/>
        <v>-150133.26271967887</v>
      </c>
      <c r="Z68" s="239">
        <f t="shared" si="15"/>
        <v>-156531.59216926119</v>
      </c>
      <c r="AA68" s="239">
        <f t="shared" si="15"/>
        <v>-163281.82973857055</v>
      </c>
      <c r="AB68" s="239">
        <f t="shared" si="15"/>
        <v>-170403.33037419192</v>
      </c>
      <c r="AC68" s="239">
        <f t="shared" si="15"/>
        <v>-177916.51354477246</v>
      </c>
      <c r="AD68" s="239">
        <f t="shared" si="15"/>
        <v>-185842.92178973494</v>
      </c>
      <c r="AE68" s="239">
        <f t="shared" si="15"/>
        <v>-194205.28248817034</v>
      </c>
      <c r="AF68" s="239">
        <f t="shared" si="15"/>
        <v>-203027.57302501972</v>
      </c>
      <c r="AG68" s="239">
        <f t="shared" si="15"/>
        <v>-212335.08954139581</v>
      </c>
      <c r="AH68" s="239">
        <f t="shared" si="15"/>
        <v>-222154.51946617255</v>
      </c>
      <c r="AI68" s="239">
        <f t="shared" si="15"/>
        <v>-232514.01803681205</v>
      </c>
      <c r="AJ68" s="239">
        <f t="shared" si="15"/>
        <v>-243443.28902883668</v>
      </c>
      <c r="AK68" s="239">
        <f t="shared" si="15"/>
        <v>-254973.6699254227</v>
      </c>
      <c r="AL68" s="239">
        <f t="shared" si="15"/>
        <v>-267138.22177132091</v>
      </c>
      <c r="AM68" s="239">
        <f t="shared" si="15"/>
        <v>-279971.82396874356</v>
      </c>
      <c r="AN68" s="239">
        <f t="shared" si="15"/>
        <v>-293511.27428702445</v>
      </c>
      <c r="AO68" s="239">
        <f t="shared" si="15"/>
        <v>-307795.39437281078</v>
      </c>
      <c r="AP68" s="239">
        <f>AP66+AP67</f>
        <v>-322865.14106331539</v>
      </c>
      <c r="AQ68" s="184">
        <v>25</v>
      </c>
      <c r="AR68" s="184">
        <v>30</v>
      </c>
      <c r="AS68" s="184">
        <v>40</v>
      </c>
    </row>
    <row r="69" spans="1:45" x14ac:dyDescent="0.2">
      <c r="A69" s="240" t="s">
        <v>324</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329</v>
      </c>
      <c r="B70" s="239">
        <f t="shared" ref="B70:AO70" si="17">B68+B69</f>
        <v>0</v>
      </c>
      <c r="C70" s="239">
        <f t="shared" si="17"/>
        <v>-69621.997288999992</v>
      </c>
      <c r="D70" s="239">
        <f t="shared" si="17"/>
        <v>-71592.207139895007</v>
      </c>
      <c r="E70" s="239">
        <f t="shared" si="17"/>
        <v>-73670.778532589218</v>
      </c>
      <c r="F70" s="239">
        <f t="shared" si="17"/>
        <v>-75863.671351881625</v>
      </c>
      <c r="G70" s="239">
        <f t="shared" si="17"/>
        <v>-78177.173276235117</v>
      </c>
      <c r="H70" s="239">
        <f t="shared" si="17"/>
        <v>-80617.917806428042</v>
      </c>
      <c r="I70" s="239">
        <f t="shared" si="17"/>
        <v>-83192.903285781591</v>
      </c>
      <c r="J70" s="239">
        <f t="shared" si="17"/>
        <v>-85909.512966499577</v>
      </c>
      <c r="K70" s="239">
        <f t="shared" si="17"/>
        <v>-88775.536179657036</v>
      </c>
      <c r="L70" s="239">
        <f t="shared" si="17"/>
        <v>-91799.190669538177</v>
      </c>
      <c r="M70" s="239">
        <f t="shared" si="17"/>
        <v>-94989.146156362782</v>
      </c>
      <c r="N70" s="239">
        <f t="shared" si="17"/>
        <v>-98354.549194962718</v>
      </c>
      <c r="O70" s="239">
        <f t="shared" si="17"/>
        <v>-101905.04940068566</v>
      </c>
      <c r="P70" s="239">
        <f t="shared" si="17"/>
        <v>-105650.82711772337</v>
      </c>
      <c r="Q70" s="239">
        <f t="shared" si="17"/>
        <v>-109602.62260919815</v>
      </c>
      <c r="R70" s="239">
        <f t="shared" si="17"/>
        <v>-113771.76685270405</v>
      </c>
      <c r="S70" s="239">
        <f t="shared" si="17"/>
        <v>-118170.21402960276</v>
      </c>
      <c r="T70" s="239">
        <f t="shared" si="17"/>
        <v>-122810.57580123091</v>
      </c>
      <c r="U70" s="239">
        <f t="shared" si="17"/>
        <v>-127706.1574702986</v>
      </c>
      <c r="V70" s="239">
        <f t="shared" si="17"/>
        <v>-132870.99613116501</v>
      </c>
      <c r="W70" s="239">
        <f t="shared" si="17"/>
        <v>-138319.90091837908</v>
      </c>
      <c r="X70" s="239">
        <f t="shared" si="17"/>
        <v>-144068.49546888992</v>
      </c>
      <c r="Y70" s="239">
        <f t="shared" si="17"/>
        <v>-150133.26271967887</v>
      </c>
      <c r="Z70" s="239">
        <f t="shared" si="17"/>
        <v>-156531.59216926119</v>
      </c>
      <c r="AA70" s="239">
        <f t="shared" si="17"/>
        <v>-163281.82973857055</v>
      </c>
      <c r="AB70" s="239">
        <f t="shared" si="17"/>
        <v>-170403.33037419192</v>
      </c>
      <c r="AC70" s="239">
        <f t="shared" si="17"/>
        <v>-177916.51354477246</v>
      </c>
      <c r="AD70" s="239">
        <f t="shared" si="17"/>
        <v>-185842.92178973494</v>
      </c>
      <c r="AE70" s="239">
        <f t="shared" si="17"/>
        <v>-194205.28248817034</v>
      </c>
      <c r="AF70" s="239">
        <f t="shared" si="17"/>
        <v>-203027.57302501972</v>
      </c>
      <c r="AG70" s="239">
        <f t="shared" si="17"/>
        <v>-212335.08954139581</v>
      </c>
      <c r="AH70" s="239">
        <f t="shared" si="17"/>
        <v>-222154.51946617255</v>
      </c>
      <c r="AI70" s="239">
        <f t="shared" si="17"/>
        <v>-232514.01803681205</v>
      </c>
      <c r="AJ70" s="239">
        <f t="shared" si="17"/>
        <v>-243443.28902883668</v>
      </c>
      <c r="AK70" s="239">
        <f t="shared" si="17"/>
        <v>-254973.6699254227</v>
      </c>
      <c r="AL70" s="239">
        <f t="shared" si="17"/>
        <v>-267138.22177132091</v>
      </c>
      <c r="AM70" s="239">
        <f t="shared" si="17"/>
        <v>-279971.82396874356</v>
      </c>
      <c r="AN70" s="239">
        <f t="shared" si="17"/>
        <v>-293511.27428702445</v>
      </c>
      <c r="AO70" s="239">
        <f t="shared" si="17"/>
        <v>-307795.39437281078</v>
      </c>
      <c r="AP70" s="239">
        <f>AP68+AP69</f>
        <v>-322865.14106331539</v>
      </c>
    </row>
    <row r="71" spans="1:45" x14ac:dyDescent="0.2">
      <c r="A71" s="240" t="s">
        <v>323</v>
      </c>
      <c r="B71" s="232">
        <f t="shared" ref="B71:AP71" si="18">-B70*$B$36</f>
        <v>0</v>
      </c>
      <c r="C71" s="232">
        <f t="shared" si="18"/>
        <v>13924.399457799998</v>
      </c>
      <c r="D71" s="232">
        <f t="shared" si="18"/>
        <v>14318.441427979002</v>
      </c>
      <c r="E71" s="232">
        <f t="shared" si="18"/>
        <v>14734.155706517844</v>
      </c>
      <c r="F71" s="232">
        <f t="shared" si="18"/>
        <v>15172.734270376326</v>
      </c>
      <c r="G71" s="232">
        <f t="shared" si="18"/>
        <v>15635.434655247023</v>
      </c>
      <c r="H71" s="232">
        <f t="shared" si="18"/>
        <v>16123.58356128561</v>
      </c>
      <c r="I71" s="232">
        <f t="shared" si="18"/>
        <v>16638.580657156319</v>
      </c>
      <c r="J71" s="232">
        <f t="shared" si="18"/>
        <v>17181.902593299917</v>
      </c>
      <c r="K71" s="232">
        <f t="shared" si="18"/>
        <v>17755.107235931409</v>
      </c>
      <c r="L71" s="232">
        <f t="shared" si="18"/>
        <v>18359.838133907637</v>
      </c>
      <c r="M71" s="232">
        <f t="shared" si="18"/>
        <v>18997.829231272557</v>
      </c>
      <c r="N71" s="232">
        <f t="shared" si="18"/>
        <v>19670.909838992546</v>
      </c>
      <c r="O71" s="232">
        <f t="shared" si="18"/>
        <v>20381.009880137135</v>
      </c>
      <c r="P71" s="232">
        <f t="shared" si="18"/>
        <v>21130.165423544677</v>
      </c>
      <c r="Q71" s="232">
        <f t="shared" si="18"/>
        <v>21920.52452183963</v>
      </c>
      <c r="R71" s="232">
        <f t="shared" si="18"/>
        <v>22754.353370540812</v>
      </c>
      <c r="S71" s="232">
        <f t="shared" si="18"/>
        <v>23634.042805920555</v>
      </c>
      <c r="T71" s="232">
        <f t="shared" si="18"/>
        <v>24562.115160246183</v>
      </c>
      <c r="U71" s="232">
        <f t="shared" si="18"/>
        <v>25541.231494059721</v>
      </c>
      <c r="V71" s="232">
        <f t="shared" si="18"/>
        <v>26574.199226233002</v>
      </c>
      <c r="W71" s="232">
        <f t="shared" si="18"/>
        <v>27663.980183675816</v>
      </c>
      <c r="X71" s="232">
        <f t="shared" si="18"/>
        <v>28813.699093777985</v>
      </c>
      <c r="Y71" s="232">
        <f t="shared" si="18"/>
        <v>30026.652543935776</v>
      </c>
      <c r="Z71" s="232">
        <f t="shared" si="18"/>
        <v>31306.318433852241</v>
      </c>
      <c r="AA71" s="232">
        <f t="shared" si="18"/>
        <v>32656.365947714112</v>
      </c>
      <c r="AB71" s="232">
        <f t="shared" si="18"/>
        <v>34080.666074838387</v>
      </c>
      <c r="AC71" s="232">
        <f t="shared" si="18"/>
        <v>35583.302708954492</v>
      </c>
      <c r="AD71" s="232">
        <f t="shared" si="18"/>
        <v>37168.584357946987</v>
      </c>
      <c r="AE71" s="232">
        <f t="shared" si="18"/>
        <v>38841.056497634068</v>
      </c>
      <c r="AF71" s="232">
        <f t="shared" si="18"/>
        <v>40605.514605003948</v>
      </c>
      <c r="AG71" s="232">
        <f t="shared" si="18"/>
        <v>42467.017908279166</v>
      </c>
      <c r="AH71" s="232">
        <f t="shared" si="18"/>
        <v>44430.903893234514</v>
      </c>
      <c r="AI71" s="232">
        <f t="shared" si="18"/>
        <v>46502.80360736241</v>
      </c>
      <c r="AJ71" s="232">
        <f t="shared" si="18"/>
        <v>48688.65780576734</v>
      </c>
      <c r="AK71" s="232">
        <f t="shared" si="18"/>
        <v>50994.733985084546</v>
      </c>
      <c r="AL71" s="232">
        <f t="shared" si="18"/>
        <v>53427.644354264186</v>
      </c>
      <c r="AM71" s="232">
        <f t="shared" si="18"/>
        <v>55994.364793748711</v>
      </c>
      <c r="AN71" s="232">
        <f t="shared" si="18"/>
        <v>58702.254857404892</v>
      </c>
      <c r="AO71" s="232">
        <f t="shared" si="18"/>
        <v>61559.078874562161</v>
      </c>
      <c r="AP71" s="232">
        <f t="shared" si="18"/>
        <v>64573.028212663077</v>
      </c>
    </row>
    <row r="72" spans="1:45" ht="15" thickBot="1" x14ac:dyDescent="0.25">
      <c r="A72" s="245" t="s">
        <v>328</v>
      </c>
      <c r="B72" s="246">
        <f t="shared" ref="B72:AO72" si="19">B70+B71</f>
        <v>0</v>
      </c>
      <c r="C72" s="246">
        <f t="shared" si="19"/>
        <v>-55697.597831199993</v>
      </c>
      <c r="D72" s="246">
        <f t="shared" si="19"/>
        <v>-57273.765711916007</v>
      </c>
      <c r="E72" s="246">
        <f t="shared" si="19"/>
        <v>-58936.622826071376</v>
      </c>
      <c r="F72" s="246">
        <f t="shared" si="19"/>
        <v>-60690.937081505297</v>
      </c>
      <c r="G72" s="246">
        <f t="shared" si="19"/>
        <v>-62541.738620988093</v>
      </c>
      <c r="H72" s="246">
        <f t="shared" si="19"/>
        <v>-64494.334245142432</v>
      </c>
      <c r="I72" s="246">
        <f t="shared" si="19"/>
        <v>-66554.322628625276</v>
      </c>
      <c r="J72" s="246">
        <f t="shared" si="19"/>
        <v>-68727.610373199655</v>
      </c>
      <c r="K72" s="246">
        <f t="shared" si="19"/>
        <v>-71020.428943725623</v>
      </c>
      <c r="L72" s="246">
        <f t="shared" si="19"/>
        <v>-73439.352535630547</v>
      </c>
      <c r="M72" s="246">
        <f t="shared" si="19"/>
        <v>-75991.316925090228</v>
      </c>
      <c r="N72" s="246">
        <f t="shared" si="19"/>
        <v>-78683.639355970168</v>
      </c>
      <c r="O72" s="246">
        <f t="shared" si="19"/>
        <v>-81524.039520548526</v>
      </c>
      <c r="P72" s="246">
        <f t="shared" si="19"/>
        <v>-84520.661694178692</v>
      </c>
      <c r="Q72" s="246">
        <f t="shared" si="19"/>
        <v>-87682.098087358521</v>
      </c>
      <c r="R72" s="246">
        <f t="shared" si="19"/>
        <v>-91017.413482163247</v>
      </c>
      <c r="S72" s="246">
        <f t="shared" si="19"/>
        <v>-94536.171223682206</v>
      </c>
      <c r="T72" s="246">
        <f t="shared" si="19"/>
        <v>-98248.460640984733</v>
      </c>
      <c r="U72" s="246">
        <f t="shared" si="19"/>
        <v>-102164.92597623888</v>
      </c>
      <c r="V72" s="246">
        <f t="shared" si="19"/>
        <v>-106296.79690493201</v>
      </c>
      <c r="W72" s="246">
        <f t="shared" si="19"/>
        <v>-110655.92073470326</v>
      </c>
      <c r="X72" s="246">
        <f t="shared" si="19"/>
        <v>-115254.79637511194</v>
      </c>
      <c r="Y72" s="246">
        <f t="shared" si="19"/>
        <v>-120106.61017574309</v>
      </c>
      <c r="Z72" s="246">
        <f t="shared" si="19"/>
        <v>-125225.27373540895</v>
      </c>
      <c r="AA72" s="246">
        <f t="shared" si="19"/>
        <v>-130625.46379085645</v>
      </c>
      <c r="AB72" s="246">
        <f t="shared" si="19"/>
        <v>-136322.66429935355</v>
      </c>
      <c r="AC72" s="246">
        <f t="shared" si="19"/>
        <v>-142333.21083581797</v>
      </c>
      <c r="AD72" s="246">
        <f t="shared" si="19"/>
        <v>-148674.33743178795</v>
      </c>
      <c r="AE72" s="246">
        <f t="shared" si="19"/>
        <v>-155364.22599053627</v>
      </c>
      <c r="AF72" s="246">
        <f t="shared" si="19"/>
        <v>-162422.05842001579</v>
      </c>
      <c r="AG72" s="246">
        <f t="shared" si="19"/>
        <v>-169868.07163311663</v>
      </c>
      <c r="AH72" s="246">
        <f t="shared" si="19"/>
        <v>-177723.61557293806</v>
      </c>
      <c r="AI72" s="246">
        <f t="shared" si="19"/>
        <v>-186011.21442944964</v>
      </c>
      <c r="AJ72" s="246">
        <f t="shared" si="19"/>
        <v>-194754.63122306933</v>
      </c>
      <c r="AK72" s="246">
        <f t="shared" si="19"/>
        <v>-203978.93594033815</v>
      </c>
      <c r="AL72" s="246">
        <f t="shared" si="19"/>
        <v>-213710.57741705672</v>
      </c>
      <c r="AM72" s="246">
        <f t="shared" si="19"/>
        <v>-223977.45917499484</v>
      </c>
      <c r="AN72" s="246">
        <f t="shared" si="19"/>
        <v>-234809.01942961957</v>
      </c>
      <c r="AO72" s="246">
        <f t="shared" si="19"/>
        <v>-246236.31549824862</v>
      </c>
      <c r="AP72" s="246">
        <f>AP70+AP71</f>
        <v>-258292.11285065231</v>
      </c>
    </row>
    <row r="73" spans="1:45" s="248" customFormat="1" ht="16.5" thickBot="1" x14ac:dyDescent="0.25">
      <c r="A73" s="235"/>
      <c r="B73" s="247">
        <f>D141</f>
        <v>2.5</v>
      </c>
      <c r="C73" s="247">
        <f t="shared" ref="C73:AP73" si="20">E141</f>
        <v>3.5</v>
      </c>
      <c r="D73" s="247">
        <f t="shared" si="20"/>
        <v>4.5</v>
      </c>
      <c r="E73" s="247">
        <f t="shared" si="20"/>
        <v>5.5</v>
      </c>
      <c r="F73" s="247">
        <f t="shared" si="20"/>
        <v>6.5</v>
      </c>
      <c r="G73" s="247">
        <f t="shared" si="20"/>
        <v>7.5</v>
      </c>
      <c r="H73" s="247">
        <f t="shared" si="20"/>
        <v>8.5</v>
      </c>
      <c r="I73" s="247">
        <f t="shared" si="20"/>
        <v>9.5</v>
      </c>
      <c r="J73" s="247">
        <f t="shared" si="20"/>
        <v>10.5</v>
      </c>
      <c r="K73" s="247">
        <f t="shared" si="20"/>
        <v>11.5</v>
      </c>
      <c r="L73" s="247">
        <f t="shared" si="20"/>
        <v>12.5</v>
      </c>
      <c r="M73" s="247">
        <f t="shared" si="20"/>
        <v>13.5</v>
      </c>
      <c r="N73" s="247">
        <f t="shared" si="20"/>
        <v>14.5</v>
      </c>
      <c r="O73" s="247">
        <f t="shared" si="20"/>
        <v>15.5</v>
      </c>
      <c r="P73" s="247">
        <f t="shared" si="20"/>
        <v>16.5</v>
      </c>
      <c r="Q73" s="247">
        <f t="shared" si="20"/>
        <v>17.5</v>
      </c>
      <c r="R73" s="247">
        <f t="shared" si="20"/>
        <v>18.5</v>
      </c>
      <c r="S73" s="247">
        <f t="shared" si="20"/>
        <v>19.5</v>
      </c>
      <c r="T73" s="247">
        <f t="shared" si="20"/>
        <v>20.5</v>
      </c>
      <c r="U73" s="247">
        <f t="shared" si="20"/>
        <v>21.5</v>
      </c>
      <c r="V73" s="247">
        <f t="shared" si="20"/>
        <v>22.5</v>
      </c>
      <c r="W73" s="247">
        <f t="shared" si="20"/>
        <v>23.5</v>
      </c>
      <c r="X73" s="247">
        <f t="shared" si="20"/>
        <v>24.5</v>
      </c>
      <c r="Y73" s="247">
        <f t="shared" si="20"/>
        <v>25.5</v>
      </c>
      <c r="Z73" s="247">
        <f t="shared" si="20"/>
        <v>26.5</v>
      </c>
      <c r="AA73" s="247">
        <f t="shared" si="20"/>
        <v>27.5</v>
      </c>
      <c r="AB73" s="247">
        <f t="shared" si="20"/>
        <v>28.5</v>
      </c>
      <c r="AC73" s="247">
        <f t="shared" si="20"/>
        <v>29.5</v>
      </c>
      <c r="AD73" s="247">
        <f t="shared" si="20"/>
        <v>30.5</v>
      </c>
      <c r="AE73" s="247">
        <f t="shared" si="20"/>
        <v>31.5</v>
      </c>
      <c r="AF73" s="247">
        <f t="shared" si="20"/>
        <v>32.5</v>
      </c>
      <c r="AG73" s="247">
        <f t="shared" si="20"/>
        <v>33.5</v>
      </c>
      <c r="AH73" s="247">
        <f t="shared" si="20"/>
        <v>34.5</v>
      </c>
      <c r="AI73" s="247">
        <f t="shared" si="20"/>
        <v>35.5</v>
      </c>
      <c r="AJ73" s="247">
        <f t="shared" si="20"/>
        <v>36.5</v>
      </c>
      <c r="AK73" s="247">
        <f t="shared" si="20"/>
        <v>37.5</v>
      </c>
      <c r="AL73" s="247">
        <f t="shared" si="20"/>
        <v>38.5</v>
      </c>
      <c r="AM73" s="247">
        <f t="shared" si="20"/>
        <v>39.5</v>
      </c>
      <c r="AN73" s="247">
        <f t="shared" si="20"/>
        <v>40.5</v>
      </c>
      <c r="AO73" s="247">
        <f t="shared" si="20"/>
        <v>41.5</v>
      </c>
      <c r="AP73" s="247">
        <f t="shared" si="20"/>
        <v>42.5</v>
      </c>
      <c r="AQ73" s="184"/>
      <c r="AR73" s="184"/>
      <c r="AS73" s="184"/>
    </row>
    <row r="74" spans="1:45" x14ac:dyDescent="0.2">
      <c r="A74" s="229" t="s">
        <v>327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326</v>
      </c>
      <c r="B75" s="239">
        <f t="shared" ref="B75:AO75" si="22">B68</f>
        <v>0</v>
      </c>
      <c r="C75" s="239">
        <f t="shared" si="22"/>
        <v>-69621.997288999992</v>
      </c>
      <c r="D75" s="239">
        <f>D68</f>
        <v>-71592.207139895007</v>
      </c>
      <c r="E75" s="239">
        <f t="shared" si="22"/>
        <v>-73670.778532589218</v>
      </c>
      <c r="F75" s="239">
        <f t="shared" si="22"/>
        <v>-75863.671351881625</v>
      </c>
      <c r="G75" s="239">
        <f t="shared" si="22"/>
        <v>-78177.173276235117</v>
      </c>
      <c r="H75" s="239">
        <f t="shared" si="22"/>
        <v>-80617.917806428042</v>
      </c>
      <c r="I75" s="239">
        <f t="shared" si="22"/>
        <v>-83192.903285781591</v>
      </c>
      <c r="J75" s="239">
        <f t="shared" si="22"/>
        <v>-85909.512966499577</v>
      </c>
      <c r="K75" s="239">
        <f t="shared" si="22"/>
        <v>-88775.536179657036</v>
      </c>
      <c r="L75" s="239">
        <f t="shared" si="22"/>
        <v>-91799.190669538177</v>
      </c>
      <c r="M75" s="239">
        <f t="shared" si="22"/>
        <v>-94989.146156362782</v>
      </c>
      <c r="N75" s="239">
        <f t="shared" si="22"/>
        <v>-98354.549194962718</v>
      </c>
      <c r="O75" s="239">
        <f t="shared" si="22"/>
        <v>-101905.04940068566</v>
      </c>
      <c r="P75" s="239">
        <f t="shared" si="22"/>
        <v>-105650.82711772337</v>
      </c>
      <c r="Q75" s="239">
        <f t="shared" si="22"/>
        <v>-109602.62260919815</v>
      </c>
      <c r="R75" s="239">
        <f t="shared" si="22"/>
        <v>-113771.76685270405</v>
      </c>
      <c r="S75" s="239">
        <f t="shared" si="22"/>
        <v>-118170.21402960276</v>
      </c>
      <c r="T75" s="239">
        <f t="shared" si="22"/>
        <v>-122810.57580123091</v>
      </c>
      <c r="U75" s="239">
        <f t="shared" si="22"/>
        <v>-127706.1574702986</v>
      </c>
      <c r="V75" s="239">
        <f t="shared" si="22"/>
        <v>-132870.99613116501</v>
      </c>
      <c r="W75" s="239">
        <f t="shared" si="22"/>
        <v>-138319.90091837908</v>
      </c>
      <c r="X75" s="239">
        <f t="shared" si="22"/>
        <v>-144068.49546888992</v>
      </c>
      <c r="Y75" s="239">
        <f t="shared" si="22"/>
        <v>-150133.26271967887</v>
      </c>
      <c r="Z75" s="239">
        <f t="shared" si="22"/>
        <v>-156531.59216926119</v>
      </c>
      <c r="AA75" s="239">
        <f t="shared" si="22"/>
        <v>-163281.82973857055</v>
      </c>
      <c r="AB75" s="239">
        <f t="shared" si="22"/>
        <v>-170403.33037419192</v>
      </c>
      <c r="AC75" s="239">
        <f t="shared" si="22"/>
        <v>-177916.51354477246</v>
      </c>
      <c r="AD75" s="239">
        <f t="shared" si="22"/>
        <v>-185842.92178973494</v>
      </c>
      <c r="AE75" s="239">
        <f t="shared" si="22"/>
        <v>-194205.28248817034</v>
      </c>
      <c r="AF75" s="239">
        <f t="shared" si="22"/>
        <v>-203027.57302501972</v>
      </c>
      <c r="AG75" s="239">
        <f t="shared" si="22"/>
        <v>-212335.08954139581</v>
      </c>
      <c r="AH75" s="239">
        <f t="shared" si="22"/>
        <v>-222154.51946617255</v>
      </c>
      <c r="AI75" s="239">
        <f t="shared" si="22"/>
        <v>-232514.01803681205</v>
      </c>
      <c r="AJ75" s="239">
        <f t="shared" si="22"/>
        <v>-243443.28902883668</v>
      </c>
      <c r="AK75" s="239">
        <f t="shared" si="22"/>
        <v>-254973.6699254227</v>
      </c>
      <c r="AL75" s="239">
        <f t="shared" si="22"/>
        <v>-267138.22177132091</v>
      </c>
      <c r="AM75" s="239">
        <f t="shared" si="22"/>
        <v>-279971.82396874356</v>
      </c>
      <c r="AN75" s="239">
        <f t="shared" si="22"/>
        <v>-293511.27428702445</v>
      </c>
      <c r="AO75" s="239">
        <f t="shared" si="22"/>
        <v>-307795.39437281078</v>
      </c>
      <c r="AP75" s="239">
        <f>AP68</f>
        <v>-322865.14106331539</v>
      </c>
    </row>
    <row r="76" spans="1:45" x14ac:dyDescent="0.2">
      <c r="A76" s="240" t="s">
        <v>325</v>
      </c>
      <c r="B76" s="232">
        <f t="shared" ref="B76:AO76" si="23">-B67</f>
        <v>0</v>
      </c>
      <c r="C76" s="232">
        <f>-C67</f>
        <v>33800</v>
      </c>
      <c r="D76" s="232">
        <f t="shared" si="23"/>
        <v>33800</v>
      </c>
      <c r="E76" s="232">
        <f t="shared" si="23"/>
        <v>33800</v>
      </c>
      <c r="F76" s="232">
        <f>-C67</f>
        <v>33800</v>
      </c>
      <c r="G76" s="232">
        <f t="shared" si="23"/>
        <v>33800</v>
      </c>
      <c r="H76" s="232">
        <f t="shared" si="23"/>
        <v>33800</v>
      </c>
      <c r="I76" s="232">
        <f t="shared" si="23"/>
        <v>33800</v>
      </c>
      <c r="J76" s="232">
        <f t="shared" si="23"/>
        <v>33800</v>
      </c>
      <c r="K76" s="232">
        <f t="shared" si="23"/>
        <v>33800</v>
      </c>
      <c r="L76" s="232">
        <f>-L67</f>
        <v>33800</v>
      </c>
      <c r="M76" s="232">
        <f>-M67</f>
        <v>33800</v>
      </c>
      <c r="N76" s="232">
        <f t="shared" si="23"/>
        <v>33800</v>
      </c>
      <c r="O76" s="232">
        <f t="shared" si="23"/>
        <v>33800</v>
      </c>
      <c r="P76" s="232">
        <f t="shared" si="23"/>
        <v>33800</v>
      </c>
      <c r="Q76" s="232">
        <f t="shared" si="23"/>
        <v>33800</v>
      </c>
      <c r="R76" s="232">
        <f t="shared" si="23"/>
        <v>33800</v>
      </c>
      <c r="S76" s="232">
        <f t="shared" si="23"/>
        <v>33800</v>
      </c>
      <c r="T76" s="232">
        <f t="shared" si="23"/>
        <v>33800</v>
      </c>
      <c r="U76" s="232">
        <f t="shared" si="23"/>
        <v>33800</v>
      </c>
      <c r="V76" s="232">
        <f t="shared" si="23"/>
        <v>33800</v>
      </c>
      <c r="W76" s="232">
        <f t="shared" si="23"/>
        <v>33800</v>
      </c>
      <c r="X76" s="232">
        <f t="shared" si="23"/>
        <v>33800</v>
      </c>
      <c r="Y76" s="232">
        <f t="shared" si="23"/>
        <v>33800</v>
      </c>
      <c r="Z76" s="232">
        <f t="shared" si="23"/>
        <v>33800</v>
      </c>
      <c r="AA76" s="232">
        <f t="shared" si="23"/>
        <v>33800</v>
      </c>
      <c r="AB76" s="232">
        <f t="shared" si="23"/>
        <v>33800</v>
      </c>
      <c r="AC76" s="232">
        <f t="shared" si="23"/>
        <v>33800</v>
      </c>
      <c r="AD76" s="232">
        <f t="shared" si="23"/>
        <v>33800</v>
      </c>
      <c r="AE76" s="232">
        <f t="shared" si="23"/>
        <v>33800</v>
      </c>
      <c r="AF76" s="232">
        <f t="shared" si="23"/>
        <v>33800</v>
      </c>
      <c r="AG76" s="232">
        <f t="shared" si="23"/>
        <v>33800</v>
      </c>
      <c r="AH76" s="232">
        <f t="shared" si="23"/>
        <v>33800</v>
      </c>
      <c r="AI76" s="232">
        <f t="shared" si="23"/>
        <v>33800</v>
      </c>
      <c r="AJ76" s="232">
        <f t="shared" si="23"/>
        <v>33800</v>
      </c>
      <c r="AK76" s="232">
        <f t="shared" si="23"/>
        <v>33800</v>
      </c>
      <c r="AL76" s="232">
        <f t="shared" si="23"/>
        <v>33800</v>
      </c>
      <c r="AM76" s="232">
        <f t="shared" si="23"/>
        <v>33800</v>
      </c>
      <c r="AN76" s="232">
        <f t="shared" si="23"/>
        <v>33800</v>
      </c>
      <c r="AO76" s="232">
        <f t="shared" si="23"/>
        <v>33800</v>
      </c>
      <c r="AP76" s="232">
        <f>-AP67</f>
        <v>33800</v>
      </c>
    </row>
    <row r="77" spans="1:45" x14ac:dyDescent="0.2">
      <c r="A77" s="240" t="s">
        <v>324</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323</v>
      </c>
      <c r="B78" s="232">
        <f>IF(SUM($B$71:B71)+SUM($A$78:A78)&gt;0,0,SUM($B$71:B71)-SUM($A$78:A78))</f>
        <v>0</v>
      </c>
      <c r="C78" s="232">
        <f>IF(SUM($B$71:C71)+SUM($A$78:B78)&gt;0,0,SUM($B$71:C71)-SUM($A$78:B78))</f>
        <v>0</v>
      </c>
      <c r="D78" s="232">
        <f>IF(SUM($B$71:D71)+SUM($A$78:C78)&gt;0,0,SUM($B$71:D71)-SUM($A$78:C78))</f>
        <v>0</v>
      </c>
      <c r="E78" s="232">
        <f>IF(SUM($B$71:E71)+SUM($A$78:D78)&gt;0,0,SUM($B$71:E71)-SUM($A$78:D78))</f>
        <v>0</v>
      </c>
      <c r="F78" s="232">
        <f>IF(SUM($B$71:F71)+SUM($A$78:E78)&gt;0,0,SUM($B$71:F71)-SUM($A$78:E78))</f>
        <v>0</v>
      </c>
      <c r="G78" s="232">
        <f>IF(SUM($B$71:G71)+SUM($A$78:F78)&gt;0,0,SUM($B$71:G71)-SUM($A$78:F78))</f>
        <v>0</v>
      </c>
      <c r="H78" s="232">
        <f>IF(SUM($B$71:H71)+SUM($A$78:G78)&gt;0,0,SUM($B$71:H71)-SUM($A$78:G78))</f>
        <v>0</v>
      </c>
      <c r="I78" s="232">
        <f>IF(SUM($B$71:I71)+SUM($A$78:H78)&gt;0,0,SUM($B$71:I71)-SUM($A$78:H78))</f>
        <v>0</v>
      </c>
      <c r="J78" s="232">
        <f>IF(SUM($B$71:J71)+SUM($A$78:I78)&gt;0,0,SUM($B$71:J71)-SUM($A$78:I78))</f>
        <v>0</v>
      </c>
      <c r="K78" s="232">
        <f>IF(SUM($B$71:K71)+SUM($A$78:J78)&gt;0,0,SUM($B$71:K71)-SUM($A$78:J78))</f>
        <v>0</v>
      </c>
      <c r="L78" s="232">
        <f>IF(SUM($B$71:L71)+SUM($A$78:K78)&gt;0,0,SUM($B$71:L71)-SUM($A$78:K78))</f>
        <v>0</v>
      </c>
      <c r="M78" s="232">
        <f>IF(SUM($B$71:M71)+SUM($A$78:L78)&gt;0,0,SUM($B$71:M71)-SUM($A$78:L78))</f>
        <v>0</v>
      </c>
      <c r="N78" s="232">
        <f>IF(SUM($B$71:N71)+SUM($A$78:M78)&gt;0,0,SUM($B$71:N71)-SUM($A$78:M78))</f>
        <v>0</v>
      </c>
      <c r="O78" s="232">
        <f>IF(SUM($B$71:O71)+SUM($A$78:N78)&gt;0,0,SUM($B$71:O71)-SUM($A$78:N78))</f>
        <v>0</v>
      </c>
      <c r="P78" s="232">
        <f>IF(SUM($B$71:P71)+SUM($A$78:O78)&gt;0,0,SUM($B$71:P71)-SUM($A$78:O78))</f>
        <v>0</v>
      </c>
      <c r="Q78" s="232">
        <f>IF(SUM($B$71:Q71)+SUM($A$78:P78)&gt;0,0,SUM($B$71:Q71)-SUM($A$78:P78))</f>
        <v>0</v>
      </c>
      <c r="R78" s="232">
        <f>IF(SUM($B$71:R71)+SUM($A$78:Q78)&gt;0,0,SUM($B$71:R71)-SUM($A$78:Q78))</f>
        <v>0</v>
      </c>
      <c r="S78" s="232">
        <f>IF(SUM($B$71:S71)+SUM($A$78:R78)&gt;0,0,SUM($B$71:S71)-SUM($A$78:R78))</f>
        <v>0</v>
      </c>
      <c r="T78" s="232">
        <f>IF(SUM($B$71:T71)+SUM($A$78:S78)&gt;0,0,SUM($B$71:T71)-SUM($A$78:S78))</f>
        <v>0</v>
      </c>
      <c r="U78" s="232">
        <f>IF(SUM($B$71:U71)+SUM($A$78:T78)&gt;0,0,SUM($B$71:U71)-SUM($A$78:T78))</f>
        <v>0</v>
      </c>
      <c r="V78" s="232">
        <f>IF(SUM($B$71:V71)+SUM($A$78:U78)&gt;0,0,SUM($B$71:V71)-SUM($A$78:U78))</f>
        <v>0</v>
      </c>
      <c r="W78" s="232">
        <f>IF(SUM($B$71:W71)+SUM($A$78:V78)&gt;0,0,SUM($B$71:W71)-SUM($A$78:V78))</f>
        <v>0</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c r="AH78" s="232">
        <f>IF(SUM($B$71:AH71)+SUM($A$78:AG78)&gt;0,0,SUM($B$71:AH71)-SUM($A$78:AG78))</f>
        <v>0</v>
      </c>
      <c r="AI78" s="232">
        <f>IF(SUM($B$71:AI71)+SUM($A$78:AH78)&gt;0,0,SUM($B$71:AI71)-SUM($A$78:AH78))</f>
        <v>0</v>
      </c>
      <c r="AJ78" s="232">
        <f>IF(SUM($B$71:AJ71)+SUM($A$78:AI78)&gt;0,0,SUM($B$71:AJ71)-SUM($A$78:AI78))</f>
        <v>0</v>
      </c>
      <c r="AK78" s="232">
        <f>IF(SUM($B$71:AK71)+SUM($A$78:AJ78)&gt;0,0,SUM($B$71:AK71)-SUM($A$78:AJ78))</f>
        <v>0</v>
      </c>
      <c r="AL78" s="232">
        <f>IF(SUM($B$71:AL71)+SUM($A$78:AK78)&gt;0,0,SUM($B$71:AL71)-SUM($A$78:AK78))</f>
        <v>0</v>
      </c>
      <c r="AM78" s="232">
        <f>IF(SUM($B$71:AM71)+SUM($A$78:AL78)&gt;0,0,SUM($B$71:AM71)-SUM($A$78:AL78))</f>
        <v>0</v>
      </c>
      <c r="AN78" s="232">
        <f>IF(SUM($B$71:AN71)+SUM($A$78:AM78)&gt;0,0,SUM($B$71:AN71)-SUM($A$78:AM78))</f>
        <v>0</v>
      </c>
      <c r="AO78" s="232">
        <f>IF(SUM($B$71:AO71)+SUM($A$78:AN78)&gt;0,0,SUM($B$71:AO71)-SUM($A$78:AN78))</f>
        <v>0</v>
      </c>
      <c r="AP78" s="232">
        <f>IF(SUM($B$71:AP71)+SUM($A$78:AO78)&gt;0,0,SUM($B$71:AP71)-SUM($A$78:AO78))</f>
        <v>0</v>
      </c>
    </row>
    <row r="79" spans="1:45" x14ac:dyDescent="0.2">
      <c r="A79" s="240" t="s">
        <v>322</v>
      </c>
      <c r="B79" s="232">
        <f>IF(((SUM($B$59:B59)+SUM($B$61:B64))+SUM($B$81:B81))&lt;0,((SUM($B$59:B59)+SUM($B$61:B64))+SUM($B$81:B81))*0.18-SUM($A$79:A79),IF(SUM(A$79:$B79)&lt;0,0-SUM(A$79:$B79),0))</f>
        <v>-182520</v>
      </c>
      <c r="C79" s="232">
        <f>IF(((SUM($B$59:C59)+SUM($B$61:C64))+SUM($B$81:C81))&lt;0,((SUM($B$59:C59)+SUM($B$61:C64))+SUM($B$81:C81))*0.18-SUM($A$79:B79),IF(SUM($B$79:B79)&lt;0,0-SUM($B$79:B79),0))</f>
        <v>-6447.9595120199956</v>
      </c>
      <c r="D79" s="232">
        <f>IF(((SUM($B$59:D59)+SUM($B$61:D64))+SUM($B$81:D81))&lt;0,((SUM($B$59:D59)+SUM($B$61:D64))+SUM($B$81:D81))*0.18-SUM($A$79:C79),IF(SUM($B$79:C79)&lt;0,0-SUM($B$79:C79),0))</f>
        <v>-6802.5972851810802</v>
      </c>
      <c r="E79" s="232">
        <f>IF(((SUM($B$59:E59)+SUM($B$61:E64))+SUM($B$81:E81))&lt;0,((SUM($B$59:E59)+SUM($B$61:E64))+SUM($B$81:E81))*0.18-SUM($A$79:D79),IF(SUM($B$79:D79)&lt;0,0-SUM($B$79:D79),0))</f>
        <v>-7176.7401358660718</v>
      </c>
      <c r="F79" s="232">
        <f>IF(((SUM($B$59:F59)+SUM($B$61:F64))+SUM($B$81:F81))&lt;0,((SUM($B$59:F59)+SUM($B$61:F64))+SUM($B$81:F81))*0.18-SUM($A$79:E79),IF(SUM($B$79:E79)&lt;0,0-SUM($B$79:E79),0))</f>
        <v>-7571.4608433387184</v>
      </c>
      <c r="G79" s="232">
        <f>IF(((SUM($B$59:G59)+SUM($B$61:G64))+SUM($B$81:G81))&lt;0,((SUM($B$59:G59)+SUM($B$61:G64))+SUM($B$81:G81))*0.18-SUM($A$79:F79),IF(SUM($B$79:F79)&lt;0,0-SUM($B$79:F79),0))</f>
        <v>-7987.8911897223152</v>
      </c>
      <c r="H79" s="232">
        <f>IF(((SUM($B$59:H59)+SUM($B$61:H64))+SUM($B$81:H81))&lt;0,((SUM($B$59:H59)+SUM($B$61:H64))+SUM($B$81:H81))*0.18-SUM($A$79:G79),IF(SUM($B$79:G79)&lt;0,0-SUM($B$79:G79),0))</f>
        <v>-8427.2252051570395</v>
      </c>
      <c r="I79" s="232">
        <f>IF(((SUM($B$59:I59)+SUM($B$61:I64))+SUM($B$81:I81))&lt;0,((SUM($B$59:I59)+SUM($B$61:I64))+SUM($B$81:I81))*0.18-SUM($A$79:H79),IF(SUM($B$79:H79)&lt;0,0-SUM($B$79:H79),0))</f>
        <v>-8890.7225914406881</v>
      </c>
      <c r="J79" s="232">
        <f>IF(((SUM($B$59:J59)+SUM($B$61:J64))+SUM($B$81:J81))&lt;0,((SUM($B$59:J59)+SUM($B$61:J64))+SUM($B$81:J81))*0.18-SUM($A$79:I79),IF(SUM($B$79:I79)&lt;0,0-SUM($B$79:I79),0))</f>
        <v>-9379.7123339699174</v>
      </c>
      <c r="K79" s="232">
        <f>IF(((SUM($B$59:K59)+SUM($B$61:K64))+SUM($B$81:K81))&lt;0,((SUM($B$59:K59)+SUM($B$61:K64))+SUM($B$81:K81))*0.18-SUM($A$79:J79),IF(SUM($B$79:J79)&lt;0,0-SUM($B$79:J79),0))</f>
        <v>-9895.5965123382339</v>
      </c>
      <c r="L79" s="232">
        <f>IF(((SUM($B$59:L59)+SUM($B$61:L64))+SUM($B$81:L81))&lt;0,((SUM($B$59:L59)+SUM($B$61:L64))+SUM($B$81:L81))*0.18-SUM($A$79:K79),IF(SUM($B$79:K79)&lt;0,0-SUM($B$79:K79),0))</f>
        <v>-10439.854320516868</v>
      </c>
      <c r="M79" s="232">
        <f>IF(((SUM($B$59:M59)+SUM($B$61:M64))+SUM($B$81:M81))&lt;0,((SUM($B$59:M59)+SUM($B$61:M64))+SUM($B$81:M81))*0.18-SUM($A$79:L79),IF(SUM($B$79:L79)&lt;0,0-SUM($B$79:L79),0))</f>
        <v>-11014.046308145334</v>
      </c>
      <c r="N79" s="232">
        <f>IF(((SUM($B$59:N59)+SUM($B$61:N64))+SUM($B$81:N81))&lt;0,((SUM($B$59:N59)+SUM($B$61:N64))+SUM($B$81:N81))*0.18-SUM($A$79:M79),IF(SUM($B$79:M79)&lt;0,0-SUM($B$79:M79),0))</f>
        <v>-11619.818855093268</v>
      </c>
      <c r="O79" s="232">
        <f>IF(((SUM($B$59:O59)+SUM($B$61:O64))+SUM($B$81:O81))&lt;0,((SUM($B$59:O59)+SUM($B$61:O64))+SUM($B$81:O81))*0.18-SUM($A$79:N79),IF(SUM($B$79:N79)&lt;0,0-SUM($B$79:N79),0))</f>
        <v>-12258.908892123436</v>
      </c>
      <c r="P79" s="232">
        <f>IF(((SUM($B$59:P59)+SUM($B$61:P64))+SUM($B$81:P81))&lt;0,((SUM($B$59:P59)+SUM($B$61:P64))+SUM($B$81:P81))*0.18-SUM($A$79:O79),IF(SUM($B$79:O79)&lt;0,0-SUM($B$79:O79),0))</f>
        <v>-12933.148881190224</v>
      </c>
      <c r="Q79" s="232">
        <f>IF(((SUM($B$59:Q59)+SUM($B$61:Q64))+SUM($B$81:Q81))&lt;0,((SUM($B$59:Q59)+SUM($B$61:Q64))+SUM($B$81:Q81))*0.18-SUM($A$79:P79),IF(SUM($B$79:P79)&lt;0,0-SUM($B$79:P79),0))</f>
        <v>-13644.472069655661</v>
      </c>
      <c r="R79" s="232">
        <f>IF(((SUM($B$59:R59)+SUM($B$61:R64))+SUM($B$81:R81))&lt;0,((SUM($B$59:R59)+SUM($B$61:R64))+SUM($B$81:R81))*0.18-SUM($A$79:Q79),IF(SUM($B$79:Q79)&lt;0,0-SUM($B$79:Q79),0))</f>
        <v>-14394.918033486756</v>
      </c>
      <c r="S79" s="232">
        <f>IF(((SUM($B$59:S59)+SUM($B$61:S64))+SUM($B$81:S81))&lt;0,((SUM($B$59:S59)+SUM($B$61:S64))+SUM($B$81:S81))*0.18-SUM($A$79:R79),IF(SUM($B$79:R79)&lt;0,0-SUM($B$79:R79),0))</f>
        <v>-15186.638525328483</v>
      </c>
      <c r="T79" s="232">
        <f>IF(((SUM($B$59:T59)+SUM($B$61:T64))+SUM($B$81:T81))&lt;0,((SUM($B$59:T59)+SUM($B$61:T64))+SUM($B$81:T81))*0.18-SUM($A$79:S79),IF(SUM($B$79:S79)&lt;0,0-SUM($B$79:S79),0))</f>
        <v>-16021.903644221544</v>
      </c>
      <c r="U79" s="232">
        <f>IF(((SUM($B$59:U59)+SUM($B$61:U64))+SUM($B$81:U81))&lt;0,((SUM($B$59:U59)+SUM($B$61:U64))+SUM($B$81:U81))*0.18-SUM($A$79:T79),IF(SUM($B$79:T79)&lt;0,0-SUM($B$79:T79),0))</f>
        <v>-16903.108344653796</v>
      </c>
      <c r="V79" s="232">
        <f>IF(((SUM($B$59:V59)+SUM($B$61:V64))+SUM($B$81:V81))&lt;0,((SUM($B$59:V59)+SUM($B$61:V64))+SUM($B$81:V81))*0.18-SUM($A$79:U79),IF(SUM($B$79:U79)&lt;0,0-SUM($B$79:U79),0))</f>
        <v>-17832.779303609685</v>
      </c>
      <c r="W79" s="232">
        <f>IF(((SUM($B$59:W59)+SUM($B$61:W64))+SUM($B$81:W81))&lt;0,((SUM($B$59:W59)+SUM($B$61:W64))+SUM($B$81:W81))*0.18-SUM($A$79:V79),IF(SUM($B$79:V79)&lt;0,0-SUM($B$79:V79),0))</f>
        <v>-18813.58216530818</v>
      </c>
      <c r="X79" s="232">
        <f>IF(((SUM($B$59:X59)+SUM($B$61:X64))+SUM($B$81:X81))&lt;0,((SUM($B$59:X59)+SUM($B$61:X64))+SUM($B$81:X81))*0.18-SUM($A$79:W79),IF(SUM($B$79:W79)&lt;0,0-SUM($B$79:W79),0))</f>
        <v>-19848.329184400209</v>
      </c>
      <c r="Y79" s="232">
        <f>IF(((SUM($B$59:Y59)+SUM($B$61:Y64))+SUM($B$81:Y81))&lt;0,((SUM($B$59:Y59)+SUM($B$61:Y64))+SUM($B$81:Y81))*0.18-SUM($A$79:X79),IF(SUM($B$79:X79)&lt;0,0-SUM($B$79:X79),0))</f>
        <v>-20939.987289542158</v>
      </c>
      <c r="Z79" s="232">
        <f>IF(((SUM($B$59:Z59)+SUM($B$61:Z64))+SUM($B$81:Z81))&lt;0,((SUM($B$59:Z59)+SUM($B$61:Z64))+SUM($B$81:Z81))*0.18-SUM($A$79:Y79),IF(SUM($B$79:Y79)&lt;0,0-SUM($B$79:Y79),0))</f>
        <v>-22091.686590467056</v>
      </c>
      <c r="AA79" s="232">
        <f>IF(((SUM($B$59:AA59)+SUM($B$61:AA64))+SUM($B$81:AA81))&lt;0,((SUM($B$59:AA59)+SUM($B$61:AA64))+SUM($B$81:AA81))*0.18-SUM($A$79:Z79),IF(SUM($B$79:Z79)&lt;0,0-SUM($B$79:Z79),0))</f>
        <v>-23306.729352942668</v>
      </c>
      <c r="AB79" s="232">
        <f>IF(((SUM($B$59:AB59)+SUM($B$61:AB64))+SUM($B$81:AB81))&lt;0,((SUM($B$59:AB59)+SUM($B$61:AB64))+SUM($B$81:AB81))*0.18-SUM($A$79:AA79),IF(SUM($B$79:AA79)&lt;0,0-SUM($B$79:AA79),0))</f>
        <v>-24588.599467354594</v>
      </c>
      <c r="AC79" s="232">
        <f>IF(((SUM($B$59:AC59)+SUM($B$61:AC64))+SUM($B$81:AC81))&lt;0,((SUM($B$59:AC59)+SUM($B$61:AC64))+SUM($B$81:AC81))*0.18-SUM($A$79:AB79),IF(SUM($B$79:AB79)&lt;0,0-SUM($B$79:AB79),0))</f>
        <v>-25940.972438059049</v>
      </c>
      <c r="AD79" s="232">
        <f>IF(((SUM($B$59:AD59)+SUM($B$61:AD64))+SUM($B$81:AD81))&lt;0,((SUM($B$59:AD59)+SUM($B$61:AD64))+SUM($B$81:AD81))*0.18-SUM($A$79:AC79),IF(SUM($B$79:AC79)&lt;0,0-SUM($B$79:AC79),0))</f>
        <v>-27367.725922152284</v>
      </c>
      <c r="AE79" s="232">
        <f>IF(((SUM($B$59:AE59)+SUM($B$61:AE64))+SUM($B$81:AE81))&lt;0,((SUM($B$59:AE59)+SUM($B$61:AE64))+SUM($B$81:AE81))*0.18-SUM($A$79:AD79),IF(SUM($B$79:AD79)&lt;0,0-SUM($B$79:AD79),0))</f>
        <v>-28872.950847870787</v>
      </c>
      <c r="AF79" s="232">
        <f>IF(((SUM($B$59:AF59)+SUM($B$61:AF64))+SUM($B$81:AF81))&lt;0,((SUM($B$59:AF59)+SUM($B$61:AF64))+SUM($B$81:AF81))*0.18-SUM($A$79:AE79),IF(SUM($B$79:AE79)&lt;0,0-SUM($B$79:AE79),0))</f>
        <v>-30460.963144503534</v>
      </c>
      <c r="AG79" s="232">
        <f>IF(((SUM($B$59:AG59)+SUM($B$61:AG64))+SUM($B$81:AG81))&lt;0,((SUM($B$59:AG59)+SUM($B$61:AG64))+SUM($B$81:AG81))*0.18-SUM($A$79:AF79),IF(SUM($B$79:AF79)&lt;0,0-SUM($B$79:AF79),0))</f>
        <v>-32136.316117451177</v>
      </c>
      <c r="AH79" s="232">
        <f>IF(((SUM($B$59:AH59)+SUM($B$61:AH64))+SUM($B$81:AH81))&lt;0,((SUM($B$59:AH59)+SUM($B$61:AH64))+SUM($B$81:AH81))*0.18-SUM($A$79:AG79),IF(SUM($B$79:AG79)&lt;0,0-SUM($B$79:AG79),0))</f>
        <v>-33903.81350391102</v>
      </c>
      <c r="AI79" s="232">
        <f>IF(((SUM($B$59:AI59)+SUM($B$61:AI64))+SUM($B$81:AI81))&lt;0,((SUM($B$59:AI59)+SUM($B$61:AI64))+SUM($B$81:AI81))*0.18-SUM($A$79:AH79),IF(SUM($B$79:AH79)&lt;0,0-SUM($B$79:AH79),0))</f>
        <v>-35768.523246626253</v>
      </c>
      <c r="AJ79" s="232">
        <f>IF(((SUM($B$59:AJ59)+SUM($B$61:AJ64))+SUM($B$81:AJ81))&lt;0,((SUM($B$59:AJ59)+SUM($B$61:AJ64))+SUM($B$81:AJ81))*0.18-SUM($A$79:AI79),IF(SUM($B$79:AI79)&lt;0,0-SUM($B$79:AI79),0))</f>
        <v>-37735.792025190545</v>
      </c>
      <c r="AK79" s="232">
        <f>IF(((SUM($B$59:AK59)+SUM($B$61:AK64))+SUM($B$81:AK81))&lt;0,((SUM($B$59:AK59)+SUM($B$61:AK64))+SUM($B$81:AK81))*0.18-SUM($A$79:AJ79),IF(SUM($B$79:AJ79)&lt;0,0-SUM($B$79:AJ79),0))</f>
        <v>-39811.260586576187</v>
      </c>
      <c r="AL79" s="232">
        <f>IF(((SUM($B$59:AL59)+SUM($B$61:AL64))+SUM($B$81:AL81))&lt;0,((SUM($B$59:AL59)+SUM($B$61:AL64))+SUM($B$81:AL81))*0.18-SUM($A$79:AK79),IF(SUM($B$79:AK79)&lt;0,0-SUM($B$79:AK79),0))</f>
        <v>-42000.879918837687</v>
      </c>
      <c r="AM79" s="232">
        <f>IF(((SUM($B$59:AM59)+SUM($B$61:AM64))+SUM($B$81:AM81))&lt;0,((SUM($B$59:AM59)+SUM($B$61:AM64))+SUM($B$81:AM81))*0.18-SUM($A$79:AL79),IF(SUM($B$79:AL79)&lt;0,0-SUM($B$79:AL79),0))</f>
        <v>-44310.928314373828</v>
      </c>
      <c r="AN79" s="232">
        <f>IF(((SUM($B$59:AN59)+SUM($B$61:AN64))+SUM($B$81:AN81))&lt;0,((SUM($B$59:AN59)+SUM($B$61:AN64))+SUM($B$81:AN81))*0.18-SUM($A$79:AM79),IF(SUM($B$79:AM79)&lt;0,0-SUM($B$79:AM79),0))</f>
        <v>-46748.029371664394</v>
      </c>
      <c r="AO79" s="232">
        <f>IF(((SUM($B$59:AO59)+SUM($B$61:AO64))+SUM($B$81:AO81))&lt;0,((SUM($B$59:AO59)+SUM($B$61:AO64))+SUM($B$81:AO81))*0.18-SUM($A$79:AN79),IF(SUM($B$79:AN79)&lt;0,0-SUM($B$79:AN79),0))</f>
        <v>-49319.170987105928</v>
      </c>
      <c r="AP79" s="232">
        <f>IF(((SUM($B$59:AP59)+SUM($B$61:AP64))+SUM($B$81:AP81))&lt;0,((SUM($B$59:AP59)+SUM($B$61:AP64))+SUM($B$81:AP81))*0.18-SUM($A$79:AO79),IF(SUM($B$79:AO79)&lt;0,0-SUM($B$79:AO79),0))</f>
        <v>-52031.725391396787</v>
      </c>
    </row>
    <row r="80" spans="1:45" x14ac:dyDescent="0.2">
      <c r="A80" s="240" t="s">
        <v>321</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570</v>
      </c>
      <c r="B81" s="232">
        <f>-$B$126</f>
        <v>-1014000</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-1014000</v>
      </c>
      <c r="AR81" s="244"/>
    </row>
    <row r="82" spans="1:45" x14ac:dyDescent="0.2">
      <c r="A82" s="240" t="s">
        <v>320</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319</v>
      </c>
      <c r="B83" s="239">
        <f>SUM(B75:B82)</f>
        <v>-1196520</v>
      </c>
      <c r="C83" s="239">
        <f t="shared" ref="C83:V83" si="27">SUM(C75:C82)</f>
        <v>-42269.956801019987</v>
      </c>
      <c r="D83" s="239">
        <f t="shared" si="27"/>
        <v>-44594.804425076087</v>
      </c>
      <c r="E83" s="239">
        <f t="shared" si="27"/>
        <v>-47047.51866845529</v>
      </c>
      <c r="F83" s="239">
        <f t="shared" si="27"/>
        <v>-49635.132195220343</v>
      </c>
      <c r="G83" s="239">
        <f t="shared" si="27"/>
        <v>-52365.064465957432</v>
      </c>
      <c r="H83" s="239">
        <f t="shared" si="27"/>
        <v>-55245.143011585082</v>
      </c>
      <c r="I83" s="239">
        <f t="shared" si="27"/>
        <v>-58283.625877222279</v>
      </c>
      <c r="J83" s="239">
        <f t="shared" si="27"/>
        <v>-61489.225300469494</v>
      </c>
      <c r="K83" s="239">
        <f t="shared" si="27"/>
        <v>-64871.13269199527</v>
      </c>
      <c r="L83" s="239">
        <f t="shared" si="27"/>
        <v>-68439.044990055045</v>
      </c>
      <c r="M83" s="239">
        <f t="shared" si="27"/>
        <v>-72203.192464508116</v>
      </c>
      <c r="N83" s="239">
        <f t="shared" si="27"/>
        <v>-76174.368050055986</v>
      </c>
      <c r="O83" s="239">
        <f t="shared" si="27"/>
        <v>-80363.958292809097</v>
      </c>
      <c r="P83" s="239">
        <f t="shared" si="27"/>
        <v>-84783.975998913593</v>
      </c>
      <c r="Q83" s="239">
        <f t="shared" si="27"/>
        <v>-89447.094678853813</v>
      </c>
      <c r="R83" s="239">
        <f t="shared" si="27"/>
        <v>-94366.684886190807</v>
      </c>
      <c r="S83" s="239">
        <f t="shared" si="27"/>
        <v>-99556.852554931247</v>
      </c>
      <c r="T83" s="239">
        <f t="shared" si="27"/>
        <v>-105032.47944545245</v>
      </c>
      <c r="U83" s="239">
        <f t="shared" si="27"/>
        <v>-110809.26581495239</v>
      </c>
      <c r="V83" s="239">
        <f t="shared" si="27"/>
        <v>-116903.7754347747</v>
      </c>
      <c r="W83" s="239">
        <f>SUM(W75:W82)</f>
        <v>-123333.48308368726</v>
      </c>
      <c r="X83" s="239">
        <f>SUM(X75:X82)</f>
        <v>-130116.82465329012</v>
      </c>
      <c r="Y83" s="239">
        <f>SUM(Y75:Y82)</f>
        <v>-137273.25000922102</v>
      </c>
      <c r="Z83" s="239">
        <f>SUM(Z75:Z82)</f>
        <v>-144823.27875972824</v>
      </c>
      <c r="AA83" s="239">
        <f t="shared" ref="AA83:AP83" si="28">SUM(AA75:AA82)</f>
        <v>-152788.55909151322</v>
      </c>
      <c r="AB83" s="239">
        <f t="shared" si="28"/>
        <v>-161191.92984154652</v>
      </c>
      <c r="AC83" s="239">
        <f t="shared" si="28"/>
        <v>-170057.48598283151</v>
      </c>
      <c r="AD83" s="239">
        <f t="shared" si="28"/>
        <v>-179410.64771188723</v>
      </c>
      <c r="AE83" s="239">
        <f t="shared" si="28"/>
        <v>-189278.23333604113</v>
      </c>
      <c r="AF83" s="239">
        <f t="shared" si="28"/>
        <v>-199688.53616952326</v>
      </c>
      <c r="AG83" s="239">
        <f t="shared" si="28"/>
        <v>-210671.40565884698</v>
      </c>
      <c r="AH83" s="239">
        <f t="shared" si="28"/>
        <v>-222258.33297008357</v>
      </c>
      <c r="AI83" s="239">
        <f t="shared" si="28"/>
        <v>-234482.5412834383</v>
      </c>
      <c r="AJ83" s="239">
        <f t="shared" si="28"/>
        <v>-247379.08105402722</v>
      </c>
      <c r="AK83" s="239">
        <f t="shared" si="28"/>
        <v>-260984.93051199889</v>
      </c>
      <c r="AL83" s="239">
        <f t="shared" si="28"/>
        <v>-275339.1016901586</v>
      </c>
      <c r="AM83" s="239">
        <f t="shared" si="28"/>
        <v>-290482.75228311738</v>
      </c>
      <c r="AN83" s="239">
        <f t="shared" si="28"/>
        <v>-306459.30365868885</v>
      </c>
      <c r="AO83" s="239">
        <f t="shared" si="28"/>
        <v>-323314.56535991671</v>
      </c>
      <c r="AP83" s="239">
        <f t="shared" si="28"/>
        <v>-341096.86645471217</v>
      </c>
    </row>
    <row r="84" spans="1:45" ht="14.25" x14ac:dyDescent="0.2">
      <c r="A84" s="241" t="s">
        <v>318</v>
      </c>
      <c r="B84" s="239">
        <f>SUM($B$83:B83)</f>
        <v>-1196520</v>
      </c>
      <c r="C84" s="239">
        <f>SUM($B$83:C83)</f>
        <v>-1238789.9568010201</v>
      </c>
      <c r="D84" s="239">
        <f>SUM($B$83:D83)</f>
        <v>-1283384.7612260962</v>
      </c>
      <c r="E84" s="239">
        <f>SUM($B$83:E83)</f>
        <v>-1330432.2798945515</v>
      </c>
      <c r="F84" s="239">
        <f>SUM($B$83:F83)</f>
        <v>-1380067.4120897718</v>
      </c>
      <c r="G84" s="239">
        <f>SUM($B$83:G83)</f>
        <v>-1432432.4765557293</v>
      </c>
      <c r="H84" s="239">
        <f>SUM($B$83:H83)</f>
        <v>-1487677.6195673144</v>
      </c>
      <c r="I84" s="239">
        <f>SUM($B$83:I83)</f>
        <v>-1545961.2454445367</v>
      </c>
      <c r="J84" s="239">
        <f>SUM($B$83:J83)</f>
        <v>-1607450.4707450061</v>
      </c>
      <c r="K84" s="239">
        <f>SUM($B$83:K83)</f>
        <v>-1672321.6034370014</v>
      </c>
      <c r="L84" s="239">
        <f>SUM($B$83:L83)</f>
        <v>-1740760.6484270564</v>
      </c>
      <c r="M84" s="239">
        <f>SUM($B$83:M83)</f>
        <v>-1812963.8408915645</v>
      </c>
      <c r="N84" s="239">
        <f>SUM($B$83:N83)</f>
        <v>-1889138.2089416205</v>
      </c>
      <c r="O84" s="239">
        <f>SUM($B$83:O83)</f>
        <v>-1969502.1672344296</v>
      </c>
      <c r="P84" s="239">
        <f>SUM($B$83:P83)</f>
        <v>-2054286.1432333433</v>
      </c>
      <c r="Q84" s="239">
        <f>SUM($B$83:Q83)</f>
        <v>-2143733.2379121971</v>
      </c>
      <c r="R84" s="239">
        <f>SUM($B$83:R83)</f>
        <v>-2238099.9227983877</v>
      </c>
      <c r="S84" s="239">
        <f>SUM($B$83:S83)</f>
        <v>-2337656.775353319</v>
      </c>
      <c r="T84" s="239">
        <f>SUM($B$83:T83)</f>
        <v>-2442689.2547987713</v>
      </c>
      <c r="U84" s="239">
        <f>SUM($B$83:U83)</f>
        <v>-2553498.5206137239</v>
      </c>
      <c r="V84" s="239">
        <f>SUM($B$83:V83)</f>
        <v>-2670402.2960484987</v>
      </c>
      <c r="W84" s="239">
        <f>SUM($B$83:W83)</f>
        <v>-2793735.779132186</v>
      </c>
      <c r="X84" s="239">
        <f>SUM($B$83:X83)</f>
        <v>-2923852.6037854762</v>
      </c>
      <c r="Y84" s="239">
        <f>SUM($B$83:Y83)</f>
        <v>-3061125.8537946972</v>
      </c>
      <c r="Z84" s="239">
        <f>SUM($B$83:Z83)</f>
        <v>-3205949.1325544254</v>
      </c>
      <c r="AA84" s="239">
        <f>SUM($B$83:AA83)</f>
        <v>-3358737.6916459384</v>
      </c>
      <c r="AB84" s="239">
        <f>SUM($B$83:AB83)</f>
        <v>-3519929.6214874848</v>
      </c>
      <c r="AC84" s="239">
        <f>SUM($B$83:AC83)</f>
        <v>-3689987.1074703163</v>
      </c>
      <c r="AD84" s="239">
        <f>SUM($B$83:AD83)</f>
        <v>-3869397.7551822034</v>
      </c>
      <c r="AE84" s="239">
        <f>SUM($B$83:AE83)</f>
        <v>-4058675.9885182446</v>
      </c>
      <c r="AF84" s="239">
        <f>SUM($B$83:AF83)</f>
        <v>-4258364.524687768</v>
      </c>
      <c r="AG84" s="239">
        <f>SUM($B$83:AG83)</f>
        <v>-4469035.9303466147</v>
      </c>
      <c r="AH84" s="239">
        <f>SUM($B$83:AH83)</f>
        <v>-4691294.2633166984</v>
      </c>
      <c r="AI84" s="239">
        <f>SUM($B$83:AI83)</f>
        <v>-4925776.8046001364</v>
      </c>
      <c r="AJ84" s="239">
        <f>SUM($B$83:AJ83)</f>
        <v>-5173155.8856541635</v>
      </c>
      <c r="AK84" s="239">
        <f>SUM($B$83:AK83)</f>
        <v>-5434140.8161661625</v>
      </c>
      <c r="AL84" s="239">
        <f>SUM($B$83:AL83)</f>
        <v>-5709479.9178563207</v>
      </c>
      <c r="AM84" s="239">
        <f>SUM($B$83:AM83)</f>
        <v>-5999962.6701394385</v>
      </c>
      <c r="AN84" s="239">
        <f>SUM($B$83:AN83)</f>
        <v>-6306421.9737981269</v>
      </c>
      <c r="AO84" s="239">
        <f>SUM($B$83:AO83)</f>
        <v>-6629736.5391580435</v>
      </c>
      <c r="AP84" s="239">
        <f>SUM($B$83:AP83)</f>
        <v>-6970833.4056127556</v>
      </c>
    </row>
    <row r="85" spans="1:45" x14ac:dyDescent="0.2">
      <c r="A85" s="240" t="s">
        <v>571</v>
      </c>
      <c r="B85" s="249">
        <f t="shared" ref="B85:AP85" si="29">1/POWER((1+$B$44),B73)</f>
        <v>0.6273824743710017</v>
      </c>
      <c r="C85" s="249">
        <f t="shared" si="29"/>
        <v>0.52064935632448273</v>
      </c>
      <c r="D85" s="249">
        <f t="shared" si="29"/>
        <v>0.43207415462612664</v>
      </c>
      <c r="E85" s="249">
        <f t="shared" si="29"/>
        <v>0.35856776317520883</v>
      </c>
      <c r="F85" s="249">
        <f t="shared" si="29"/>
        <v>0.29756660844415667</v>
      </c>
      <c r="G85" s="249">
        <f t="shared" si="29"/>
        <v>0.24694324352212174</v>
      </c>
      <c r="H85" s="249">
        <f t="shared" si="29"/>
        <v>0.20493215230051592</v>
      </c>
      <c r="I85" s="249">
        <f t="shared" si="29"/>
        <v>0.1700681761830008</v>
      </c>
      <c r="J85" s="249">
        <f t="shared" si="29"/>
        <v>0.14113541591950271</v>
      </c>
      <c r="K85" s="249">
        <f t="shared" si="29"/>
        <v>0.11712482648921385</v>
      </c>
      <c r="L85" s="249">
        <f t="shared" si="29"/>
        <v>9.719902613212765E-2</v>
      </c>
      <c r="M85" s="249">
        <f t="shared" si="29"/>
        <v>8.0663092225832109E-2</v>
      </c>
      <c r="N85" s="249">
        <f t="shared" si="29"/>
        <v>6.6940325498615838E-2</v>
      </c>
      <c r="O85" s="249">
        <f t="shared" si="29"/>
        <v>5.5552137343249659E-2</v>
      </c>
      <c r="P85" s="249">
        <f t="shared" si="29"/>
        <v>4.6101358791078552E-2</v>
      </c>
      <c r="Q85" s="249">
        <f t="shared" si="29"/>
        <v>3.825838903823945E-2</v>
      </c>
      <c r="R85" s="249">
        <f t="shared" si="29"/>
        <v>3.174970044667174E-2</v>
      </c>
      <c r="S85" s="249">
        <f t="shared" si="29"/>
        <v>2.6348299125868668E-2</v>
      </c>
      <c r="T85" s="249">
        <f t="shared" si="29"/>
        <v>2.1865808403210511E-2</v>
      </c>
      <c r="U85" s="249">
        <f t="shared" si="29"/>
        <v>1.814589908980126E-2</v>
      </c>
      <c r="V85" s="249">
        <f t="shared" si="29"/>
        <v>1.5058837418922204E-2</v>
      </c>
      <c r="W85" s="249">
        <f t="shared" si="29"/>
        <v>1.2496960513628384E-2</v>
      </c>
      <c r="X85" s="249">
        <f t="shared" si="29"/>
        <v>1.0370921588073345E-2</v>
      </c>
      <c r="Y85" s="249">
        <f t="shared" si="29"/>
        <v>8.6065739320110735E-3</v>
      </c>
      <c r="Z85" s="249">
        <f t="shared" si="29"/>
        <v>7.1423850058183183E-3</v>
      </c>
      <c r="AA85" s="249">
        <f t="shared" si="29"/>
        <v>5.9272904612600145E-3</v>
      </c>
      <c r="AB85" s="249">
        <f t="shared" si="29"/>
        <v>4.9189132458589318E-3</v>
      </c>
      <c r="AC85" s="249">
        <f t="shared" si="29"/>
        <v>4.082085681210732E-3</v>
      </c>
      <c r="AD85" s="249">
        <f t="shared" si="29"/>
        <v>3.3876229719591129E-3</v>
      </c>
      <c r="AE85" s="249">
        <f t="shared" si="29"/>
        <v>2.8113053709204251E-3</v>
      </c>
      <c r="AF85" s="249">
        <f t="shared" si="29"/>
        <v>2.3330335028385286E-3</v>
      </c>
      <c r="AG85" s="249">
        <f t="shared" si="29"/>
        <v>1.9361273882477412E-3</v>
      </c>
      <c r="AH85" s="249">
        <f t="shared" si="29"/>
        <v>1.6067447205375444E-3</v>
      </c>
      <c r="AI85" s="249">
        <f t="shared" si="29"/>
        <v>1.3333981083299121E-3</v>
      </c>
      <c r="AJ85" s="249">
        <f t="shared" si="29"/>
        <v>1.1065544467468149E-3</v>
      </c>
      <c r="AK85" s="249">
        <f t="shared" si="29"/>
        <v>9.1830244543304122E-4</v>
      </c>
      <c r="AL85" s="249">
        <f t="shared" si="29"/>
        <v>7.6207671820169396E-4</v>
      </c>
      <c r="AM85" s="249">
        <f t="shared" si="29"/>
        <v>6.3242881178563804E-4</v>
      </c>
      <c r="AN85" s="249">
        <f t="shared" si="29"/>
        <v>5.2483718820384888E-4</v>
      </c>
      <c r="AO85" s="249">
        <f t="shared" si="29"/>
        <v>4.3554953377912764E-4</v>
      </c>
      <c r="AP85" s="249">
        <f t="shared" si="29"/>
        <v>3.6145189525238806E-4</v>
      </c>
    </row>
    <row r="86" spans="1:45" ht="28.5" x14ac:dyDescent="0.2">
      <c r="A86" s="238" t="s">
        <v>317</v>
      </c>
      <c r="B86" s="239">
        <f>B83*B85</f>
        <v>-750675.67823439091</v>
      </c>
      <c r="C86" s="239">
        <f>C83*C85</f>
        <v>-22007.825800314746</v>
      </c>
      <c r="D86" s="239">
        <f t="shared" ref="D86:AO86" si="30">D83*D85</f>
        <v>-19268.262422682201</v>
      </c>
      <c r="E86" s="239">
        <f t="shared" si="30"/>
        <v>-16869.723531891894</v>
      </c>
      <c r="F86" s="239">
        <f t="shared" si="30"/>
        <v>-14769.757947009086</v>
      </c>
      <c r="G86" s="239">
        <f t="shared" si="30"/>
        <v>-12931.19886646853</v>
      </c>
      <c r="H86" s="239">
        <f t="shared" si="30"/>
        <v>-11321.506061513937</v>
      </c>
      <c r="I86" s="239">
        <f t="shared" si="30"/>
        <v>-9912.1899542715437</v>
      </c>
      <c r="J86" s="239">
        <f t="shared" si="30"/>
        <v>-8678.3073873497706</v>
      </c>
      <c r="K86" s="239">
        <f t="shared" si="30"/>
        <v>-7598.0201607087147</v>
      </c>
      <c r="L86" s="239">
        <f t="shared" si="30"/>
        <v>-6652.2085224462198</v>
      </c>
      <c r="M86" s="239">
        <f t="shared" si="30"/>
        <v>-5824.1327727641237</v>
      </c>
      <c r="N86" s="239">
        <f t="shared" si="30"/>
        <v>-5099.1369919221106</v>
      </c>
      <c r="O86" s="239">
        <f t="shared" si="30"/>
        <v>-4464.389648529318</v>
      </c>
      <c r="P86" s="239">
        <f t="shared" si="30"/>
        <v>-3908.6564972601082</v>
      </c>
      <c r="Q86" s="239">
        <f t="shared" si="30"/>
        <v>-3422.101746563827</v>
      </c>
      <c r="R86" s="239">
        <f t="shared" si="30"/>
        <v>-2996.1139772820238</v>
      </c>
      <c r="S86" s="239">
        <f t="shared" si="30"/>
        <v>-2623.1537311473307</v>
      </c>
      <c r="T86" s="239">
        <f t="shared" si="30"/>
        <v>-2296.6200716684093</v>
      </c>
      <c r="U86" s="239">
        <f t="shared" si="30"/>
        <v>-2010.7337556930904</v>
      </c>
      <c r="V86" s="239">
        <f t="shared" si="30"/>
        <v>-1760.4349479304635</v>
      </c>
      <c r="W86" s="239">
        <f t="shared" si="30"/>
        <v>-1541.293668105094</v>
      </c>
      <c r="X86" s="239">
        <f t="shared" si="30"/>
        <v>-1349.4313857683605</v>
      </c>
      <c r="Y86" s="239">
        <f t="shared" si="30"/>
        <v>-1181.4523750918006</v>
      </c>
      <c r="Z86" s="239">
        <f t="shared" si="30"/>
        <v>-1034.3836147069296</v>
      </c>
      <c r="AA86" s="239">
        <f t="shared" si="30"/>
        <v>-905.62216889278841</v>
      </c>
      <c r="AB86" s="239">
        <f t="shared" si="30"/>
        <v>-792.88911882314676</v>
      </c>
      <c r="AC86" s="239">
        <f t="shared" si="30"/>
        <v>-694.18922851321122</v>
      </c>
      <c r="AD86" s="239">
        <f t="shared" si="30"/>
        <v>-607.77563160285285</v>
      </c>
      <c r="AE86" s="239">
        <f t="shared" si="30"/>
        <v>-532.11891397594184</v>
      </c>
      <c r="AF86" s="239">
        <f t="shared" si="30"/>
        <v>-465.88004501628109</v>
      </c>
      <c r="AG86" s="239">
        <f t="shared" si="30"/>
        <v>-407.88667841674379</v>
      </c>
      <c r="AH86" s="239">
        <f t="shared" si="30"/>
        <v>-357.11240309515739</v>
      </c>
      <c r="AI86" s="239">
        <f t="shared" si="30"/>
        <v>-312.65857698372713</v>
      </c>
      <c r="AJ86" s="239">
        <f t="shared" si="30"/>
        <v>-273.7384221724746</v>
      </c>
      <c r="AK86" s="239">
        <f t="shared" si="30"/>
        <v>-239.66309991034092</v>
      </c>
      <c r="AL86" s="239">
        <f t="shared" si="30"/>
        <v>-209.82951900863856</v>
      </c>
      <c r="AM86" s="239">
        <f t="shared" si="30"/>
        <v>-183.70966187063377</v>
      </c>
      <c r="AN86" s="239">
        <f t="shared" si="30"/>
        <v>-160.84123923113575</v>
      </c>
      <c r="AO86" s="239">
        <f t="shared" si="30"/>
        <v>-140.81950820651301</v>
      </c>
      <c r="AP86" s="239">
        <f>AP83*AP85</f>
        <v>-123.29010884470642</v>
      </c>
    </row>
    <row r="87" spans="1:45" ht="14.25" x14ac:dyDescent="0.2">
      <c r="A87" s="238" t="s">
        <v>316</v>
      </c>
      <c r="B87" s="239">
        <f>SUM($B$86:B86)</f>
        <v>-750675.67823439091</v>
      </c>
      <c r="C87" s="239">
        <f>SUM($B$86:C86)</f>
        <v>-772683.50403470569</v>
      </c>
      <c r="D87" s="239">
        <f>SUM($B$86:D86)</f>
        <v>-791951.76645738794</v>
      </c>
      <c r="E87" s="239">
        <f>SUM($B$86:E86)</f>
        <v>-808821.48998927989</v>
      </c>
      <c r="F87" s="239">
        <f>SUM($B$86:F86)</f>
        <v>-823591.24793628894</v>
      </c>
      <c r="G87" s="239">
        <f>SUM($B$86:G86)</f>
        <v>-836522.44680275745</v>
      </c>
      <c r="H87" s="239">
        <f>SUM($B$86:H86)</f>
        <v>-847843.95286427136</v>
      </c>
      <c r="I87" s="239">
        <f>SUM($B$86:I86)</f>
        <v>-857756.1428185429</v>
      </c>
      <c r="J87" s="239">
        <f>SUM($B$86:J86)</f>
        <v>-866434.45020589267</v>
      </c>
      <c r="K87" s="239">
        <f>SUM($B$86:K86)</f>
        <v>-874032.47036660137</v>
      </c>
      <c r="L87" s="239">
        <f>SUM($B$86:L86)</f>
        <v>-880684.67888904759</v>
      </c>
      <c r="M87" s="239">
        <f>SUM($B$86:M86)</f>
        <v>-886508.81166181166</v>
      </c>
      <c r="N87" s="239">
        <f>SUM($B$86:N86)</f>
        <v>-891607.94865373382</v>
      </c>
      <c r="O87" s="239">
        <f>SUM($B$86:O86)</f>
        <v>-896072.33830226318</v>
      </c>
      <c r="P87" s="239">
        <f>SUM($B$86:P86)</f>
        <v>-899980.99479952327</v>
      </c>
      <c r="Q87" s="239">
        <f>SUM($B$86:Q86)</f>
        <v>-903403.09654608706</v>
      </c>
      <c r="R87" s="239">
        <f>SUM($B$86:R86)</f>
        <v>-906399.21052336914</v>
      </c>
      <c r="S87" s="239">
        <f>SUM($B$86:S86)</f>
        <v>-909022.36425451643</v>
      </c>
      <c r="T87" s="239">
        <f>SUM($B$86:T86)</f>
        <v>-911318.98432618484</v>
      </c>
      <c r="U87" s="239">
        <f>SUM($B$86:U86)</f>
        <v>-913329.71808187792</v>
      </c>
      <c r="V87" s="239">
        <f>SUM($B$86:V86)</f>
        <v>-915090.15302980843</v>
      </c>
      <c r="W87" s="239">
        <f>SUM($B$86:W86)</f>
        <v>-916631.44669791358</v>
      </c>
      <c r="X87" s="239">
        <f>SUM($B$86:X86)</f>
        <v>-917980.87808368192</v>
      </c>
      <c r="Y87" s="239">
        <f>SUM($B$86:Y86)</f>
        <v>-919162.33045877377</v>
      </c>
      <c r="Z87" s="239">
        <f>SUM($B$86:Z86)</f>
        <v>-920196.71407348069</v>
      </c>
      <c r="AA87" s="239">
        <f>SUM($B$86:AA86)</f>
        <v>-921102.33624237345</v>
      </c>
      <c r="AB87" s="239">
        <f>SUM($B$86:AB86)</f>
        <v>-921895.22536119656</v>
      </c>
      <c r="AC87" s="239">
        <f>SUM($B$86:AC86)</f>
        <v>-922589.41458970972</v>
      </c>
      <c r="AD87" s="239">
        <f>SUM($B$86:AD86)</f>
        <v>-923197.19022131257</v>
      </c>
      <c r="AE87" s="239">
        <f>SUM($B$86:AE86)</f>
        <v>-923729.30913528847</v>
      </c>
      <c r="AF87" s="239">
        <f>SUM($B$86:AF86)</f>
        <v>-924195.18918030476</v>
      </c>
      <c r="AG87" s="239">
        <f>SUM($B$86:AG86)</f>
        <v>-924603.07585872151</v>
      </c>
      <c r="AH87" s="239">
        <f>SUM($B$86:AH86)</f>
        <v>-924960.18826181663</v>
      </c>
      <c r="AI87" s="239">
        <f>SUM($B$86:AI86)</f>
        <v>-925272.84683880035</v>
      </c>
      <c r="AJ87" s="239">
        <f>SUM($B$86:AJ86)</f>
        <v>-925546.58526097285</v>
      </c>
      <c r="AK87" s="239">
        <f>SUM($B$86:AK86)</f>
        <v>-925786.24836088321</v>
      </c>
      <c r="AL87" s="239">
        <f>SUM($B$86:AL86)</f>
        <v>-925996.07787989185</v>
      </c>
      <c r="AM87" s="239">
        <f>SUM($B$86:AM86)</f>
        <v>-926179.78754176246</v>
      </c>
      <c r="AN87" s="239">
        <f>SUM($B$86:AN86)</f>
        <v>-926340.62878099363</v>
      </c>
      <c r="AO87" s="239">
        <f>SUM($B$86:AO86)</f>
        <v>-926481.4482892002</v>
      </c>
      <c r="AP87" s="239">
        <f>SUM($B$86:AP86)</f>
        <v>-926604.73839804495</v>
      </c>
    </row>
    <row r="88" spans="1:45" ht="14.25" x14ac:dyDescent="0.2">
      <c r="A88" s="238" t="s">
        <v>315</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0</v>
      </c>
      <c r="L88" s="250">
        <f>IF((ISERR(IRR($B$83:L83))),0,IF(IRR($B$83:L83)&lt;0,0,IRR($B$83:L83)))</f>
        <v>0</v>
      </c>
      <c r="M88" s="250">
        <f>IF((ISERR(IRR($B$83:M83))),0,IF(IRR($B$83:M83)&lt;0,0,IRR($B$83:M83)))</f>
        <v>0</v>
      </c>
      <c r="N88" s="250">
        <f>IF((ISERR(IRR($B$83:N83))),0,IF(IRR($B$83:N83)&lt;0,0,IRR($B$83:N83)))</f>
        <v>0</v>
      </c>
      <c r="O88" s="250">
        <f>IF((ISERR(IRR($B$83:O83))),0,IF(IRR($B$83:O83)&lt;0,0,IRR($B$83:O83)))</f>
        <v>0</v>
      </c>
      <c r="P88" s="250">
        <f>IF((ISERR(IRR($B$83:P83))),0,IF(IRR($B$83:P83)&lt;0,0,IRR($B$83:P83)))</f>
        <v>0</v>
      </c>
      <c r="Q88" s="250">
        <f>IF((ISERR(IRR($B$83:Q83))),0,IF(IRR($B$83:Q83)&lt;0,0,IRR($B$83:Q83)))</f>
        <v>0</v>
      </c>
      <c r="R88" s="250">
        <f>IF((ISERR(IRR($B$83:R83))),0,IF(IRR($B$83:R83)&lt;0,0,IRR($B$83:R83)))</f>
        <v>0</v>
      </c>
      <c r="S88" s="250">
        <f>IF((ISERR(IRR($B$83:S83))),0,IF(IRR($B$83:S83)&lt;0,0,IRR($B$83:S83)))</f>
        <v>0</v>
      </c>
      <c r="T88" s="250">
        <f>IF((ISERR(IRR($B$83:T83))),0,IF(IRR($B$83:T83)&lt;0,0,IRR($B$83:T83)))</f>
        <v>0</v>
      </c>
      <c r="U88" s="250">
        <f>IF((ISERR(IRR($B$83:U83))),0,IF(IRR($B$83:U83)&lt;0,0,IRR($B$83:U83)))</f>
        <v>0</v>
      </c>
      <c r="V88" s="250">
        <f>IF((ISERR(IRR($B$83:V83))),0,IF(IRR($B$83:V83)&lt;0,0,IRR($B$83:V83)))</f>
        <v>0</v>
      </c>
      <c r="W88" s="250">
        <f>IF((ISERR(IRR($B$83:W83))),0,IF(IRR($B$83:W83)&lt;0,0,IRR($B$83:W83)))</f>
        <v>0</v>
      </c>
      <c r="X88" s="250">
        <f>IF((ISERR(IRR($B$83:X83))),0,IF(IRR($B$83:X83)&lt;0,0,IRR($B$83:X83)))</f>
        <v>0</v>
      </c>
      <c r="Y88" s="250">
        <f>IF((ISERR(IRR($B$83:Y83))),0,IF(IRR($B$83:Y83)&lt;0,0,IRR($B$83:Y83)))</f>
        <v>0</v>
      </c>
      <c r="Z88" s="250">
        <f>IF((ISERR(IRR($B$83:Z83))),0,IF(IRR($B$83:Z83)&lt;0,0,IRR($B$83:Z83)))</f>
        <v>0</v>
      </c>
      <c r="AA88" s="250">
        <f>IF((ISERR(IRR($B$83:AA83))),0,IF(IRR($B$83:AA83)&lt;0,0,IRR($B$83:AA83)))</f>
        <v>0</v>
      </c>
      <c r="AB88" s="250">
        <f>IF((ISERR(IRR($B$83:AB83))),0,IF(IRR($B$83:AB83)&lt;0,0,IRR($B$83:AB83)))</f>
        <v>0</v>
      </c>
      <c r="AC88" s="250">
        <f>IF((ISERR(IRR($B$83:AC83))),0,IF(IRR($B$83:AC83)&lt;0,0,IRR($B$83:AC83)))</f>
        <v>0</v>
      </c>
      <c r="AD88" s="250">
        <f>IF((ISERR(IRR($B$83:AD83))),0,IF(IRR($B$83:AD83)&lt;0,0,IRR($B$83:AD83)))</f>
        <v>0</v>
      </c>
      <c r="AE88" s="250">
        <f>IF((ISERR(IRR($B$83:AE83))),0,IF(IRR($B$83:AE83)&lt;0,0,IRR($B$83:AE83)))</f>
        <v>0</v>
      </c>
      <c r="AF88" s="250">
        <f>IF((ISERR(IRR($B$83:AF83))),0,IF(IRR($B$83:AF83)&lt;0,0,IRR($B$83:AF83)))</f>
        <v>0</v>
      </c>
      <c r="AG88" s="250">
        <f>IF((ISERR(IRR($B$83:AG83))),0,IF(IRR($B$83:AG83)&lt;0,0,IRR($B$83:AG83)))</f>
        <v>0</v>
      </c>
      <c r="AH88" s="250">
        <f>IF((ISERR(IRR($B$83:AH83))),0,IF(IRR($B$83:AH83)&lt;0,0,IRR($B$83:AH83)))</f>
        <v>0</v>
      </c>
      <c r="AI88" s="250">
        <f>IF((ISERR(IRR($B$83:AI83))),0,IF(IRR($B$83:AI83)&lt;0,0,IRR($B$83:AI83)))</f>
        <v>0</v>
      </c>
      <c r="AJ88" s="250">
        <f>IF((ISERR(IRR($B$83:AJ83))),0,IF(IRR($B$83:AJ83)&lt;0,0,IRR($B$83:AJ83)))</f>
        <v>0</v>
      </c>
      <c r="AK88" s="250">
        <f>IF((ISERR(IRR($B$83:AK83))),0,IF(IRR($B$83:AK83)&lt;0,0,IRR($B$83:AK83)))</f>
        <v>0</v>
      </c>
      <c r="AL88" s="250">
        <f>IF((ISERR(IRR($B$83:AL83))),0,IF(IRR($B$83:AL83)&lt;0,0,IRR($B$83:AL83)))</f>
        <v>0</v>
      </c>
      <c r="AM88" s="250">
        <f>IF((ISERR(IRR($B$83:AM83))),0,IF(IRR($B$83:AM83)&lt;0,0,IRR($B$83:AM83)))</f>
        <v>0</v>
      </c>
      <c r="AN88" s="250">
        <f>IF((ISERR(IRR($B$83:AN83))),0,IF(IRR($B$83:AN83)&lt;0,0,IRR($B$83:AN83)))</f>
        <v>0</v>
      </c>
      <c r="AO88" s="250">
        <f>IF((ISERR(IRR($B$83:AO83))),0,IF(IRR($B$83:AO83)&lt;0,0,IRR($B$83:AO83)))</f>
        <v>0</v>
      </c>
      <c r="AP88" s="250">
        <f>IF((ISERR(IRR($B$83:AP83))),0,IF(IRR($B$83:AP83)&lt;0,0,IRR($B$83:AP83)))</f>
        <v>0</v>
      </c>
    </row>
    <row r="89" spans="1:45" ht="14.25" x14ac:dyDescent="0.2">
      <c r="A89" s="238" t="s">
        <v>314</v>
      </c>
      <c r="B89" s="251">
        <f>IF(AND(B84&gt;0,A84&lt;0),(B74-(B84/(B84-A84))),0)</f>
        <v>0</v>
      </c>
      <c r="C89" s="251">
        <f t="shared" ref="C89:AP89" si="31">IF(AND(C84&gt;0,B84&lt;0),(C74-(C84/(C84-B84))),0)</f>
        <v>0</v>
      </c>
      <c r="D89" s="251">
        <f t="shared" si="31"/>
        <v>0</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313</v>
      </c>
      <c r="B90" s="253">
        <f t="shared" ref="B90:AP90" si="32">IF(AND(B87&gt;0,A87&lt;0),(B74-(B87/(B87-A87))),0)</f>
        <v>0</v>
      </c>
      <c r="C90" s="253">
        <f t="shared" si="32"/>
        <v>0</v>
      </c>
      <c r="D90" s="253">
        <f t="shared" si="32"/>
        <v>0</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2018</v>
      </c>
      <c r="C91" s="254">
        <f>B91+1</f>
        <v>2019</v>
      </c>
      <c r="D91" s="183">
        <f t="shared" ref="D91:AP91" si="33">C91+1</f>
        <v>2020</v>
      </c>
      <c r="E91" s="183">
        <f t="shared" si="33"/>
        <v>2021</v>
      </c>
      <c r="F91" s="183">
        <f t="shared" si="33"/>
        <v>2022</v>
      </c>
      <c r="G91" s="183">
        <f t="shared" si="33"/>
        <v>2023</v>
      </c>
      <c r="H91" s="183">
        <f t="shared" si="33"/>
        <v>2024</v>
      </c>
      <c r="I91" s="183">
        <f t="shared" si="33"/>
        <v>2025</v>
      </c>
      <c r="J91" s="183">
        <f t="shared" si="33"/>
        <v>2026</v>
      </c>
      <c r="K91" s="183">
        <f t="shared" si="33"/>
        <v>2027</v>
      </c>
      <c r="L91" s="183">
        <f t="shared" si="33"/>
        <v>2028</v>
      </c>
      <c r="M91" s="183">
        <f t="shared" si="33"/>
        <v>2029</v>
      </c>
      <c r="N91" s="183">
        <f t="shared" si="33"/>
        <v>2030</v>
      </c>
      <c r="O91" s="183">
        <f t="shared" si="33"/>
        <v>2031</v>
      </c>
      <c r="P91" s="183">
        <f t="shared" si="33"/>
        <v>2032</v>
      </c>
      <c r="Q91" s="183">
        <f t="shared" si="33"/>
        <v>2033</v>
      </c>
      <c r="R91" s="183">
        <f t="shared" si="33"/>
        <v>2034</v>
      </c>
      <c r="S91" s="183">
        <f t="shared" si="33"/>
        <v>2035</v>
      </c>
      <c r="T91" s="183">
        <f t="shared" si="33"/>
        <v>2036</v>
      </c>
      <c r="U91" s="183">
        <f t="shared" si="33"/>
        <v>2037</v>
      </c>
      <c r="V91" s="183">
        <f t="shared" si="33"/>
        <v>2038</v>
      </c>
      <c r="W91" s="183">
        <f t="shared" si="33"/>
        <v>2039</v>
      </c>
      <c r="X91" s="183">
        <f t="shared" si="33"/>
        <v>2040</v>
      </c>
      <c r="Y91" s="183">
        <f t="shared" si="33"/>
        <v>2041</v>
      </c>
      <c r="Z91" s="183">
        <f t="shared" si="33"/>
        <v>2042</v>
      </c>
      <c r="AA91" s="183">
        <f t="shared" si="33"/>
        <v>2043</v>
      </c>
      <c r="AB91" s="183">
        <f t="shared" si="33"/>
        <v>2044</v>
      </c>
      <c r="AC91" s="183">
        <f t="shared" si="33"/>
        <v>2045</v>
      </c>
      <c r="AD91" s="183">
        <f t="shared" si="33"/>
        <v>2046</v>
      </c>
      <c r="AE91" s="183">
        <f t="shared" si="33"/>
        <v>2047</v>
      </c>
      <c r="AF91" s="183">
        <f t="shared" si="33"/>
        <v>2048</v>
      </c>
      <c r="AG91" s="183">
        <f t="shared" si="33"/>
        <v>2049</v>
      </c>
      <c r="AH91" s="183">
        <f t="shared" si="33"/>
        <v>2050</v>
      </c>
      <c r="AI91" s="183">
        <f t="shared" si="33"/>
        <v>2051</v>
      </c>
      <c r="AJ91" s="183">
        <f t="shared" si="33"/>
        <v>2052</v>
      </c>
      <c r="AK91" s="183">
        <f t="shared" si="33"/>
        <v>2053</v>
      </c>
      <c r="AL91" s="183">
        <f t="shared" si="33"/>
        <v>2054</v>
      </c>
      <c r="AM91" s="183">
        <f t="shared" si="33"/>
        <v>2055</v>
      </c>
      <c r="AN91" s="183">
        <f t="shared" si="33"/>
        <v>2056</v>
      </c>
      <c r="AO91" s="183">
        <f t="shared" si="33"/>
        <v>2057</v>
      </c>
      <c r="AP91" s="183">
        <f t="shared" si="33"/>
        <v>2058</v>
      </c>
      <c r="AQ91" s="184"/>
      <c r="AR91" s="184"/>
      <c r="AS91" s="184"/>
    </row>
    <row r="92" spans="1:45" ht="15.6" customHeight="1" x14ac:dyDescent="0.2">
      <c r="A92" s="255" t="s">
        <v>312</v>
      </c>
      <c r="B92" s="116"/>
      <c r="C92" s="116"/>
      <c r="D92" s="116"/>
      <c r="E92" s="116"/>
      <c r="F92" s="116"/>
      <c r="G92" s="116"/>
      <c r="H92" s="116"/>
      <c r="I92" s="116"/>
      <c r="J92" s="116"/>
      <c r="K92" s="116"/>
      <c r="L92" s="256">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311</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310</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309</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308</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04" t="s">
        <v>572</v>
      </c>
      <c r="B97" s="404"/>
      <c r="C97" s="404"/>
      <c r="D97" s="404"/>
      <c r="E97" s="404"/>
      <c r="F97" s="404"/>
      <c r="G97" s="404"/>
      <c r="H97" s="404"/>
      <c r="I97" s="404"/>
      <c r="J97" s="404"/>
      <c r="K97" s="404"/>
      <c r="L97" s="404"/>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7"/>
    </row>
    <row r="99" spans="1:71" s="263" customFormat="1" ht="16.5" thickTop="1" x14ac:dyDescent="0.2">
      <c r="A99" s="258" t="s">
        <v>573</v>
      </c>
      <c r="B99" s="259">
        <f>B81*B85</f>
        <v>-636165.8290121957</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-636165.8290121957</v>
      </c>
      <c r="AR99" s="262"/>
      <c r="AS99" s="262"/>
    </row>
    <row r="100" spans="1:71" s="266" customFormat="1" x14ac:dyDescent="0.2">
      <c r="A100" s="264">
        <f>AQ99</f>
        <v>-636165.8290121957</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x14ac:dyDescent="0.2">
      <c r="A101" s="264">
        <f>AP87</f>
        <v>-926604.73839804495</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x14ac:dyDescent="0.2">
      <c r="A102" s="267" t="s">
        <v>574</v>
      </c>
      <c r="B102" s="268">
        <f>(A101+-A100)/-A100</f>
        <v>-0.45654591325162386</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70" t="s">
        <v>575</v>
      </c>
      <c r="B104" s="270" t="s">
        <v>576</v>
      </c>
      <c r="C104" s="270" t="s">
        <v>577</v>
      </c>
      <c r="D104" s="270" t="s">
        <v>578</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x14ac:dyDescent="0.2">
      <c r="A105" s="273">
        <f>G30/1000/1000</f>
        <v>-0.88068467888904767</v>
      </c>
      <c r="B105" s="274">
        <f>L88</f>
        <v>0</v>
      </c>
      <c r="C105" s="275" t="str">
        <f>G28</f>
        <v>не окупается</v>
      </c>
      <c r="D105" s="275" t="str">
        <f>G29</f>
        <v>не окупается</v>
      </c>
      <c r="E105" s="276" t="s">
        <v>579</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x14ac:dyDescent="0.2">
      <c r="A108" s="281" t="s">
        <v>580</v>
      </c>
      <c r="B108" s="282"/>
      <c r="C108" s="282">
        <f>C109*$B$111*$B$112*1000</f>
        <v>0</v>
      </c>
      <c r="D108" s="282">
        <f t="shared" ref="D108:AP108" si="36">D109*$B$111*$B$112*1000</f>
        <v>0</v>
      </c>
      <c r="E108" s="282">
        <f>E109*$B$111*$B$112*1000</f>
        <v>0</v>
      </c>
      <c r="F108" s="282">
        <f t="shared" si="36"/>
        <v>0</v>
      </c>
      <c r="G108" s="282">
        <f t="shared" si="36"/>
        <v>0</v>
      </c>
      <c r="H108" s="282">
        <f t="shared" si="36"/>
        <v>0</v>
      </c>
      <c r="I108" s="282">
        <f t="shared" si="36"/>
        <v>0</v>
      </c>
      <c r="J108" s="282">
        <f t="shared" si="36"/>
        <v>0</v>
      </c>
      <c r="K108" s="282">
        <f t="shared" si="36"/>
        <v>0</v>
      </c>
      <c r="L108" s="282">
        <f t="shared" si="36"/>
        <v>0</v>
      </c>
      <c r="M108" s="282">
        <f t="shared" si="36"/>
        <v>0</v>
      </c>
      <c r="N108" s="282">
        <f t="shared" si="36"/>
        <v>0</v>
      </c>
      <c r="O108" s="282">
        <f t="shared" si="36"/>
        <v>0</v>
      </c>
      <c r="P108" s="282">
        <f t="shared" si="36"/>
        <v>0</v>
      </c>
      <c r="Q108" s="282">
        <f t="shared" si="36"/>
        <v>0</v>
      </c>
      <c r="R108" s="282">
        <f t="shared" si="36"/>
        <v>0</v>
      </c>
      <c r="S108" s="282">
        <f t="shared" si="36"/>
        <v>0</v>
      </c>
      <c r="T108" s="282">
        <f t="shared" si="36"/>
        <v>0</v>
      </c>
      <c r="U108" s="282">
        <f t="shared" si="36"/>
        <v>0</v>
      </c>
      <c r="V108" s="282">
        <f t="shared" si="36"/>
        <v>0</v>
      </c>
      <c r="W108" s="282">
        <f t="shared" si="36"/>
        <v>0</v>
      </c>
      <c r="X108" s="282">
        <f t="shared" si="36"/>
        <v>0</v>
      </c>
      <c r="Y108" s="282">
        <f t="shared" si="36"/>
        <v>0</v>
      </c>
      <c r="Z108" s="282">
        <f t="shared" si="36"/>
        <v>0</v>
      </c>
      <c r="AA108" s="282">
        <f t="shared" si="36"/>
        <v>0</v>
      </c>
      <c r="AB108" s="282">
        <f t="shared" si="36"/>
        <v>0</v>
      </c>
      <c r="AC108" s="282">
        <f t="shared" si="36"/>
        <v>0</v>
      </c>
      <c r="AD108" s="282">
        <f t="shared" si="36"/>
        <v>0</v>
      </c>
      <c r="AE108" s="282">
        <f t="shared" si="36"/>
        <v>0</v>
      </c>
      <c r="AF108" s="282">
        <f t="shared" si="36"/>
        <v>0</v>
      </c>
      <c r="AG108" s="282">
        <f t="shared" si="36"/>
        <v>0</v>
      </c>
      <c r="AH108" s="282">
        <f t="shared" si="36"/>
        <v>0</v>
      </c>
      <c r="AI108" s="282">
        <f t="shared" si="36"/>
        <v>0</v>
      </c>
      <c r="AJ108" s="282">
        <f t="shared" si="36"/>
        <v>0</v>
      </c>
      <c r="AK108" s="282">
        <f t="shared" si="36"/>
        <v>0</v>
      </c>
      <c r="AL108" s="282">
        <f t="shared" si="36"/>
        <v>0</v>
      </c>
      <c r="AM108" s="282">
        <f t="shared" si="36"/>
        <v>0</v>
      </c>
      <c r="AN108" s="282">
        <f t="shared" si="36"/>
        <v>0</v>
      </c>
      <c r="AO108" s="282">
        <f t="shared" si="36"/>
        <v>0</v>
      </c>
      <c r="AP108" s="282">
        <f t="shared" si="36"/>
        <v>0</v>
      </c>
      <c r="AT108" s="266"/>
      <c r="AU108" s="266"/>
      <c r="AV108" s="266"/>
      <c r="AW108" s="266"/>
      <c r="AX108" s="266"/>
      <c r="AY108" s="266"/>
      <c r="AZ108" s="266"/>
      <c r="BA108" s="266"/>
      <c r="BB108" s="266"/>
      <c r="BC108" s="266"/>
      <c r="BD108" s="266"/>
      <c r="BE108" s="266"/>
      <c r="BF108" s="266"/>
      <c r="BG108" s="266"/>
    </row>
    <row r="109" spans="1:71" ht="12.75" x14ac:dyDescent="0.2">
      <c r="A109" s="281" t="s">
        <v>581</v>
      </c>
      <c r="B109" s="280"/>
      <c r="C109" s="280">
        <f>B109+$I$120*C113</f>
        <v>0</v>
      </c>
      <c r="D109" s="280">
        <f>C109+$I$120*D113</f>
        <v>0</v>
      </c>
      <c r="E109" s="280">
        <f t="shared" ref="E109:AP109" si="37">D109+$I$120*E113</f>
        <v>0</v>
      </c>
      <c r="F109" s="280">
        <f t="shared" si="37"/>
        <v>0</v>
      </c>
      <c r="G109" s="280">
        <f t="shared" si="37"/>
        <v>0</v>
      </c>
      <c r="H109" s="280">
        <f t="shared" si="37"/>
        <v>0</v>
      </c>
      <c r="I109" s="280">
        <f t="shared" si="37"/>
        <v>0</v>
      </c>
      <c r="J109" s="280">
        <f t="shared" si="37"/>
        <v>0</v>
      </c>
      <c r="K109" s="280">
        <f t="shared" si="37"/>
        <v>0</v>
      </c>
      <c r="L109" s="280">
        <f t="shared" si="37"/>
        <v>0</v>
      </c>
      <c r="M109" s="280">
        <f t="shared" si="37"/>
        <v>0</v>
      </c>
      <c r="N109" s="280">
        <f t="shared" si="37"/>
        <v>0</v>
      </c>
      <c r="O109" s="280">
        <f t="shared" si="37"/>
        <v>0</v>
      </c>
      <c r="P109" s="280">
        <f t="shared" si="37"/>
        <v>0</v>
      </c>
      <c r="Q109" s="280">
        <f t="shared" si="37"/>
        <v>0</v>
      </c>
      <c r="R109" s="280">
        <f t="shared" si="37"/>
        <v>0</v>
      </c>
      <c r="S109" s="280">
        <f t="shared" si="37"/>
        <v>0</v>
      </c>
      <c r="T109" s="280">
        <f t="shared" si="37"/>
        <v>0</v>
      </c>
      <c r="U109" s="280">
        <f t="shared" si="37"/>
        <v>0</v>
      </c>
      <c r="V109" s="280">
        <f t="shared" si="37"/>
        <v>0</v>
      </c>
      <c r="W109" s="280">
        <f t="shared" si="37"/>
        <v>0</v>
      </c>
      <c r="X109" s="280">
        <f t="shared" si="37"/>
        <v>0</v>
      </c>
      <c r="Y109" s="280">
        <f t="shared" si="37"/>
        <v>0</v>
      </c>
      <c r="Z109" s="280">
        <f t="shared" si="37"/>
        <v>0</v>
      </c>
      <c r="AA109" s="280">
        <f t="shared" si="37"/>
        <v>0</v>
      </c>
      <c r="AB109" s="280">
        <f t="shared" si="37"/>
        <v>0</v>
      </c>
      <c r="AC109" s="280">
        <f t="shared" si="37"/>
        <v>0</v>
      </c>
      <c r="AD109" s="280">
        <f t="shared" si="37"/>
        <v>0</v>
      </c>
      <c r="AE109" s="280">
        <f t="shared" si="37"/>
        <v>0</v>
      </c>
      <c r="AF109" s="280">
        <f t="shared" si="37"/>
        <v>0</v>
      </c>
      <c r="AG109" s="280">
        <f t="shared" si="37"/>
        <v>0</v>
      </c>
      <c r="AH109" s="280">
        <f t="shared" si="37"/>
        <v>0</v>
      </c>
      <c r="AI109" s="280">
        <f t="shared" si="37"/>
        <v>0</v>
      </c>
      <c r="AJ109" s="280">
        <f t="shared" si="37"/>
        <v>0</v>
      </c>
      <c r="AK109" s="280">
        <f t="shared" si="37"/>
        <v>0</v>
      </c>
      <c r="AL109" s="280">
        <f t="shared" si="37"/>
        <v>0</v>
      </c>
      <c r="AM109" s="280">
        <f t="shared" si="37"/>
        <v>0</v>
      </c>
      <c r="AN109" s="280">
        <f t="shared" si="37"/>
        <v>0</v>
      </c>
      <c r="AO109" s="280">
        <f t="shared" si="37"/>
        <v>0</v>
      </c>
      <c r="AP109" s="280">
        <f t="shared" si="37"/>
        <v>0</v>
      </c>
      <c r="AT109" s="266"/>
      <c r="AU109" s="266"/>
      <c r="AV109" s="266"/>
      <c r="AW109" s="266"/>
      <c r="AX109" s="266"/>
      <c r="AY109" s="266"/>
      <c r="AZ109" s="266"/>
      <c r="BA109" s="266"/>
      <c r="BB109" s="266"/>
      <c r="BC109" s="266"/>
      <c r="BD109" s="266"/>
      <c r="BE109" s="266"/>
      <c r="BF109" s="266"/>
      <c r="BG109" s="266"/>
    </row>
    <row r="110" spans="1:71" ht="12.75" x14ac:dyDescent="0.2">
      <c r="A110" s="281" t="s">
        <v>582</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x14ac:dyDescent="0.2">
      <c r="A111" s="281" t="s">
        <v>583</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x14ac:dyDescent="0.2">
      <c r="A112" s="281" t="s">
        <v>584</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x14ac:dyDescent="0.2">
      <c r="A113" s="284" t="s">
        <v>585</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x14ac:dyDescent="0.2">
      <c r="A116" s="278"/>
      <c r="B116" s="392" t="s">
        <v>586</v>
      </c>
      <c r="C116" s="393"/>
      <c r="D116" s="392" t="s">
        <v>587</v>
      </c>
      <c r="E116" s="393"/>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x14ac:dyDescent="0.2">
      <c r="A117" s="281" t="s">
        <v>588</v>
      </c>
      <c r="B117" s="287"/>
      <c r="C117" s="278" t="s">
        <v>589</v>
      </c>
      <c r="D117" s="287"/>
      <c r="E117" s="278" t="s">
        <v>589</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x14ac:dyDescent="0.2">
      <c r="A118" s="281" t="s">
        <v>588</v>
      </c>
      <c r="B118" s="278">
        <f>$B$110*B117</f>
        <v>0</v>
      </c>
      <c r="C118" s="278" t="s">
        <v>141</v>
      </c>
      <c r="D118" s="278">
        <f>$B$110*D117</f>
        <v>0</v>
      </c>
      <c r="E118" s="278" t="s">
        <v>141</v>
      </c>
      <c r="F118" s="281" t="s">
        <v>590</v>
      </c>
      <c r="G118" s="278">
        <f>D117-B117</f>
        <v>0</v>
      </c>
      <c r="H118" s="278" t="s">
        <v>589</v>
      </c>
      <c r="I118" s="288">
        <f>$B$110*G118</f>
        <v>0</v>
      </c>
      <c r="J118" s="278" t="s">
        <v>141</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x14ac:dyDescent="0.2">
      <c r="A119" s="278"/>
      <c r="B119" s="278"/>
      <c r="C119" s="278"/>
      <c r="D119" s="278"/>
      <c r="E119" s="278"/>
      <c r="F119" s="281" t="s">
        <v>591</v>
      </c>
      <c r="G119" s="278">
        <f>I119/$B$110</f>
        <v>0</v>
      </c>
      <c r="H119" s="278" t="s">
        <v>589</v>
      </c>
      <c r="I119" s="287"/>
      <c r="J119" s="278" t="s">
        <v>141</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x14ac:dyDescent="0.2">
      <c r="A120" s="289"/>
      <c r="B120" s="290"/>
      <c r="C120" s="290"/>
      <c r="D120" s="290"/>
      <c r="E120" s="290"/>
      <c r="F120" s="291" t="s">
        <v>592</v>
      </c>
      <c r="G120" s="288">
        <f>G118</f>
        <v>0</v>
      </c>
      <c r="H120" s="278" t="s">
        <v>589</v>
      </c>
      <c r="I120" s="283">
        <f>I118</f>
        <v>0</v>
      </c>
      <c r="J120" s="278" t="s">
        <v>141</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x14ac:dyDescent="0.2">
      <c r="A122" s="293" t="s">
        <v>593</v>
      </c>
      <c r="B122" s="294">
        <v>1.014</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x14ac:dyDescent="0.2">
      <c r="A123" s="293" t="s">
        <v>358</v>
      </c>
      <c r="B123" s="295">
        <v>30</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x14ac:dyDescent="0.2">
      <c r="A124" s="293" t="s">
        <v>594</v>
      </c>
      <c r="B124" s="295"/>
      <c r="C124" s="296" t="s">
        <v>595</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x14ac:dyDescent="0.2">
      <c r="A126" s="293" t="s">
        <v>596</v>
      </c>
      <c r="B126" s="301">
        <f>$B$122*1000*1000</f>
        <v>1014000</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x14ac:dyDescent="0.2">
      <c r="A127" s="293" t="s">
        <v>597</v>
      </c>
      <c r="B127" s="302">
        <v>0.03</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x14ac:dyDescent="0.2">
      <c r="A129" s="293" t="s">
        <v>598</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x14ac:dyDescent="0.2">
      <c r="A131" s="307" t="s">
        <v>599</v>
      </c>
      <c r="B131" s="308">
        <v>1.23072</v>
      </c>
      <c r="C131" s="276" t="s">
        <v>600</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x14ac:dyDescent="0.2">
      <c r="A132" s="307" t="s">
        <v>601</v>
      </c>
      <c r="B132" s="308">
        <v>1.20268</v>
      </c>
      <c r="C132" s="276" t="s">
        <v>600</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x14ac:dyDescent="0.2">
      <c r="A134" s="293" t="s">
        <v>602</v>
      </c>
      <c r="C134" s="300" t="s">
        <v>603</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3" t="s">
        <v>604</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x14ac:dyDescent="0.2">
      <c r="A137" s="293" t="s">
        <v>605</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SheetLayoutView="100" workbookViewId="0">
      <selection activeCell="C48" sqref="C48"/>
    </sheetView>
  </sheetViews>
  <sheetFormatPr defaultRowHeight="15.75" x14ac:dyDescent="0.25"/>
  <cols>
    <col min="1" max="1" width="9.140625" style="67"/>
    <col min="2" max="2" width="37.7109375" style="67" customWidth="1"/>
    <col min="3" max="3" width="11.28515625" style="67" customWidth="1"/>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52" t="str">
        <f>'1. паспорт местоположение'!A5:C5</f>
        <v>Год раскрытия информации: 2016 год</v>
      </c>
      <c r="B5" s="352"/>
      <c r="C5" s="352"/>
      <c r="D5" s="352"/>
      <c r="E5" s="352"/>
      <c r="F5" s="352"/>
      <c r="G5" s="352"/>
      <c r="H5" s="352"/>
      <c r="I5" s="352"/>
      <c r="J5" s="352"/>
      <c r="K5" s="352"/>
      <c r="L5" s="352"/>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45" t="s">
        <v>10</v>
      </c>
      <c r="B7" s="345"/>
      <c r="C7" s="345"/>
      <c r="D7" s="345"/>
      <c r="E7" s="345"/>
      <c r="F7" s="345"/>
      <c r="G7" s="345"/>
      <c r="H7" s="345"/>
      <c r="I7" s="345"/>
      <c r="J7" s="345"/>
      <c r="K7" s="345"/>
      <c r="L7" s="345"/>
    </row>
    <row r="8" spans="1:44" ht="18.75" x14ac:dyDescent="0.25">
      <c r="A8" s="345"/>
      <c r="B8" s="345"/>
      <c r="C8" s="345"/>
      <c r="D8" s="345"/>
      <c r="E8" s="345"/>
      <c r="F8" s="345"/>
      <c r="G8" s="345"/>
      <c r="H8" s="345"/>
      <c r="I8" s="345"/>
      <c r="J8" s="345"/>
      <c r="K8" s="345"/>
      <c r="L8" s="345"/>
    </row>
    <row r="9" spans="1:44" x14ac:dyDescent="0.25">
      <c r="A9" s="348" t="str">
        <f>'1. паспорт местоположение'!A9:C9</f>
        <v>АО "Янтарьэнерго"</v>
      </c>
      <c r="B9" s="348"/>
      <c r="C9" s="348"/>
      <c r="D9" s="348"/>
      <c r="E9" s="348"/>
      <c r="F9" s="348"/>
      <c r="G9" s="348"/>
      <c r="H9" s="348"/>
      <c r="I9" s="348"/>
      <c r="J9" s="348"/>
      <c r="K9" s="348"/>
      <c r="L9" s="348"/>
    </row>
    <row r="10" spans="1:44" x14ac:dyDescent="0.25">
      <c r="A10" s="342" t="s">
        <v>9</v>
      </c>
      <c r="B10" s="342"/>
      <c r="C10" s="342"/>
      <c r="D10" s="342"/>
      <c r="E10" s="342"/>
      <c r="F10" s="342"/>
      <c r="G10" s="342"/>
      <c r="H10" s="342"/>
      <c r="I10" s="342"/>
      <c r="J10" s="342"/>
      <c r="K10" s="342"/>
      <c r="L10" s="342"/>
    </row>
    <row r="11" spans="1:44" ht="18.75" x14ac:dyDescent="0.25">
      <c r="A11" s="345"/>
      <c r="B11" s="345"/>
      <c r="C11" s="345"/>
      <c r="D11" s="345"/>
      <c r="E11" s="345"/>
      <c r="F11" s="345"/>
      <c r="G11" s="345"/>
      <c r="H11" s="345"/>
      <c r="I11" s="345"/>
      <c r="J11" s="345"/>
      <c r="K11" s="345"/>
      <c r="L11" s="345"/>
    </row>
    <row r="12" spans="1:44" x14ac:dyDescent="0.25">
      <c r="A12" s="348" t="str">
        <f>'1. паспорт местоположение'!A12:C12</f>
        <v>B_prj_111001_3367</v>
      </c>
      <c r="B12" s="348"/>
      <c r="C12" s="348"/>
      <c r="D12" s="348"/>
      <c r="E12" s="348"/>
      <c r="F12" s="348"/>
      <c r="G12" s="348"/>
      <c r="H12" s="348"/>
      <c r="I12" s="348"/>
      <c r="J12" s="348"/>
      <c r="K12" s="348"/>
      <c r="L12" s="348"/>
    </row>
    <row r="13" spans="1:44" x14ac:dyDescent="0.25">
      <c r="A13" s="342" t="s">
        <v>8</v>
      </c>
      <c r="B13" s="342"/>
      <c r="C13" s="342"/>
      <c r="D13" s="342"/>
      <c r="E13" s="342"/>
      <c r="F13" s="342"/>
      <c r="G13" s="342"/>
      <c r="H13" s="342"/>
      <c r="I13" s="342"/>
      <c r="J13" s="342"/>
      <c r="K13" s="342"/>
      <c r="L13" s="342"/>
    </row>
    <row r="14" spans="1:44" ht="18.75" x14ac:dyDescent="0.25">
      <c r="A14" s="351"/>
      <c r="B14" s="351"/>
      <c r="C14" s="351"/>
      <c r="D14" s="351"/>
      <c r="E14" s="351"/>
      <c r="F14" s="351"/>
      <c r="G14" s="351"/>
      <c r="H14" s="351"/>
      <c r="I14" s="351"/>
      <c r="J14" s="351"/>
      <c r="K14" s="351"/>
      <c r="L14" s="351"/>
    </row>
    <row r="15" spans="1:44" x14ac:dyDescent="0.25">
      <c r="A15" s="348"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48"/>
      <c r="C15" s="348"/>
      <c r="D15" s="348"/>
      <c r="E15" s="348"/>
      <c r="F15" s="348"/>
      <c r="G15" s="348"/>
      <c r="H15" s="348"/>
      <c r="I15" s="348"/>
      <c r="J15" s="348"/>
      <c r="K15" s="348"/>
      <c r="L15" s="348"/>
    </row>
    <row r="16" spans="1:44" x14ac:dyDescent="0.25">
      <c r="A16" s="342" t="s">
        <v>7</v>
      </c>
      <c r="B16" s="342"/>
      <c r="C16" s="342"/>
      <c r="D16" s="342"/>
      <c r="E16" s="342"/>
      <c r="F16" s="342"/>
      <c r="G16" s="342"/>
      <c r="H16" s="342"/>
      <c r="I16" s="342"/>
      <c r="J16" s="342"/>
      <c r="K16" s="342"/>
      <c r="L16" s="342"/>
    </row>
    <row r="17" spans="1:12" ht="15.75" customHeight="1" x14ac:dyDescent="0.25">
      <c r="L17" s="96"/>
    </row>
    <row r="18" spans="1:12" x14ac:dyDescent="0.25">
      <c r="K18" s="95"/>
    </row>
    <row r="19" spans="1:12" ht="15.75" customHeight="1" x14ac:dyDescent="0.25">
      <c r="A19" s="406" t="s">
        <v>518</v>
      </c>
      <c r="B19" s="406"/>
      <c r="C19" s="406"/>
      <c r="D19" s="406"/>
      <c r="E19" s="406"/>
      <c r="F19" s="406"/>
      <c r="G19" s="406"/>
      <c r="H19" s="406"/>
      <c r="I19" s="406"/>
      <c r="J19" s="406"/>
      <c r="K19" s="406"/>
      <c r="L19" s="406"/>
    </row>
    <row r="20" spans="1:12" x14ac:dyDescent="0.25">
      <c r="A20" s="71"/>
      <c r="B20" s="71"/>
      <c r="C20" s="94"/>
      <c r="D20" s="94"/>
      <c r="E20" s="94"/>
      <c r="F20" s="94"/>
      <c r="G20" s="94"/>
      <c r="H20" s="94"/>
      <c r="I20" s="94"/>
      <c r="J20" s="94"/>
      <c r="K20" s="94"/>
      <c r="L20" s="94"/>
    </row>
    <row r="21" spans="1:12" ht="28.5" customHeight="1" x14ac:dyDescent="0.25">
      <c r="A21" s="407" t="s">
        <v>235</v>
      </c>
      <c r="B21" s="407" t="s">
        <v>234</v>
      </c>
      <c r="C21" s="413" t="s">
        <v>448</v>
      </c>
      <c r="D21" s="413"/>
      <c r="E21" s="413"/>
      <c r="F21" s="413"/>
      <c r="G21" s="413"/>
      <c r="H21" s="413"/>
      <c r="I21" s="408" t="s">
        <v>233</v>
      </c>
      <c r="J21" s="410" t="s">
        <v>450</v>
      </c>
      <c r="K21" s="407" t="s">
        <v>232</v>
      </c>
      <c r="L21" s="409" t="s">
        <v>449</v>
      </c>
    </row>
    <row r="22" spans="1:12" ht="58.5" customHeight="1" x14ac:dyDescent="0.25">
      <c r="A22" s="407"/>
      <c r="B22" s="407"/>
      <c r="C22" s="414" t="s">
        <v>3</v>
      </c>
      <c r="D22" s="414"/>
      <c r="E22" s="150"/>
      <c r="F22" s="151"/>
      <c r="G22" s="415" t="s">
        <v>2</v>
      </c>
      <c r="H22" s="416"/>
      <c r="I22" s="408"/>
      <c r="J22" s="411"/>
      <c r="K22" s="407"/>
      <c r="L22" s="409"/>
    </row>
    <row r="23" spans="1:12" ht="47.25" x14ac:dyDescent="0.25">
      <c r="A23" s="407"/>
      <c r="B23" s="407"/>
      <c r="C23" s="93" t="s">
        <v>231</v>
      </c>
      <c r="D23" s="93" t="s">
        <v>230</v>
      </c>
      <c r="E23" s="93" t="s">
        <v>231</v>
      </c>
      <c r="F23" s="93" t="s">
        <v>230</v>
      </c>
      <c r="G23" s="93" t="s">
        <v>231</v>
      </c>
      <c r="H23" s="93" t="s">
        <v>230</v>
      </c>
      <c r="I23" s="408"/>
      <c r="J23" s="412"/>
      <c r="K23" s="407"/>
      <c r="L23" s="409"/>
    </row>
    <row r="24" spans="1:12" x14ac:dyDescent="0.25">
      <c r="A24" s="78">
        <v>1</v>
      </c>
      <c r="B24" s="78">
        <v>2</v>
      </c>
      <c r="C24" s="93">
        <v>3</v>
      </c>
      <c r="D24" s="93">
        <v>4</v>
      </c>
      <c r="E24" s="93">
        <v>5</v>
      </c>
      <c r="F24" s="93">
        <v>6</v>
      </c>
      <c r="G24" s="93">
        <v>7</v>
      </c>
      <c r="H24" s="93">
        <v>8</v>
      </c>
      <c r="I24" s="93">
        <v>9</v>
      </c>
      <c r="J24" s="93">
        <v>10</v>
      </c>
      <c r="K24" s="93">
        <v>11</v>
      </c>
      <c r="L24" s="93">
        <v>12</v>
      </c>
    </row>
    <row r="25" spans="1:12" x14ac:dyDescent="0.25">
      <c r="A25" s="88">
        <v>1</v>
      </c>
      <c r="B25" s="89" t="s">
        <v>229</v>
      </c>
      <c r="C25" s="89"/>
      <c r="D25" s="91"/>
      <c r="E25" s="91"/>
      <c r="F25" s="91"/>
      <c r="G25" s="91"/>
      <c r="H25" s="91"/>
      <c r="I25" s="91"/>
      <c r="J25" s="91"/>
      <c r="K25" s="85"/>
      <c r="L25" s="104"/>
    </row>
    <row r="26" spans="1:12" ht="21.75" customHeight="1" x14ac:dyDescent="0.25">
      <c r="A26" s="88" t="s">
        <v>228</v>
      </c>
      <c r="B26" s="92" t="s">
        <v>455</v>
      </c>
      <c r="C26" s="86">
        <v>0</v>
      </c>
      <c r="D26" s="91">
        <v>0</v>
      </c>
      <c r="E26" s="91"/>
      <c r="F26" s="91"/>
      <c r="G26" s="91">
        <v>0</v>
      </c>
      <c r="H26" s="91">
        <v>0</v>
      </c>
      <c r="I26" s="91">
        <v>0</v>
      </c>
      <c r="J26" s="91">
        <v>0</v>
      </c>
      <c r="K26" s="85"/>
      <c r="L26" s="85"/>
    </row>
    <row r="27" spans="1:12" s="74" customFormat="1" ht="39" customHeight="1" x14ac:dyDescent="0.25">
      <c r="A27" s="88" t="s">
        <v>227</v>
      </c>
      <c r="B27" s="92" t="s">
        <v>457</v>
      </c>
      <c r="C27" s="86">
        <v>0</v>
      </c>
      <c r="D27" s="91">
        <v>0</v>
      </c>
      <c r="E27" s="91"/>
      <c r="F27" s="91"/>
      <c r="G27" s="91">
        <v>0</v>
      </c>
      <c r="H27" s="91">
        <v>0</v>
      </c>
      <c r="I27" s="91">
        <v>0</v>
      </c>
      <c r="J27" s="91">
        <v>0</v>
      </c>
      <c r="K27" s="85"/>
      <c r="L27" s="85"/>
    </row>
    <row r="28" spans="1:12" s="74" customFormat="1" ht="70.5" customHeight="1" x14ac:dyDescent="0.25">
      <c r="A28" s="88" t="s">
        <v>456</v>
      </c>
      <c r="B28" s="92" t="s">
        <v>461</v>
      </c>
      <c r="C28" s="86" t="s">
        <v>556</v>
      </c>
      <c r="D28" s="91" t="s">
        <v>556</v>
      </c>
      <c r="E28" s="91"/>
      <c r="F28" s="91"/>
      <c r="G28" s="91" t="s">
        <v>556</v>
      </c>
      <c r="H28" s="91" t="s">
        <v>556</v>
      </c>
      <c r="I28" s="91" t="s">
        <v>556</v>
      </c>
      <c r="J28" s="91" t="s">
        <v>556</v>
      </c>
      <c r="K28" s="85"/>
      <c r="L28" s="85"/>
    </row>
    <row r="29" spans="1:12" s="74" customFormat="1" ht="54" customHeight="1" x14ac:dyDescent="0.25">
      <c r="A29" s="88" t="s">
        <v>226</v>
      </c>
      <c r="B29" s="92" t="s">
        <v>460</v>
      </c>
      <c r="C29" s="86" t="s">
        <v>556</v>
      </c>
      <c r="D29" s="91" t="s">
        <v>556</v>
      </c>
      <c r="E29" s="91"/>
      <c r="F29" s="91"/>
      <c r="G29" s="91" t="s">
        <v>556</v>
      </c>
      <c r="H29" s="91" t="s">
        <v>556</v>
      </c>
      <c r="I29" s="91" t="s">
        <v>556</v>
      </c>
      <c r="J29" s="91" t="s">
        <v>556</v>
      </c>
      <c r="K29" s="85"/>
      <c r="L29" s="85"/>
    </row>
    <row r="30" spans="1:12" s="74" customFormat="1" ht="42" customHeight="1" x14ac:dyDescent="0.25">
      <c r="A30" s="88" t="s">
        <v>225</v>
      </c>
      <c r="B30" s="92" t="s">
        <v>462</v>
      </c>
      <c r="C30" s="86" t="s">
        <v>556</v>
      </c>
      <c r="D30" s="91" t="s">
        <v>556</v>
      </c>
      <c r="E30" s="91"/>
      <c r="F30" s="91"/>
      <c r="G30" s="91" t="s">
        <v>556</v>
      </c>
      <c r="H30" s="91" t="s">
        <v>556</v>
      </c>
      <c r="I30" s="91" t="s">
        <v>556</v>
      </c>
      <c r="J30" s="91" t="s">
        <v>556</v>
      </c>
      <c r="K30" s="85"/>
      <c r="L30" s="85"/>
    </row>
    <row r="31" spans="1:12" s="74" customFormat="1" ht="37.5" customHeight="1" x14ac:dyDescent="0.25">
      <c r="A31" s="88" t="s">
        <v>224</v>
      </c>
      <c r="B31" s="87" t="s">
        <v>458</v>
      </c>
      <c r="C31" s="317">
        <v>42795</v>
      </c>
      <c r="D31" s="318">
        <v>42825</v>
      </c>
      <c r="E31" s="91"/>
      <c r="F31" s="91"/>
      <c r="G31" s="91"/>
      <c r="H31" s="91"/>
      <c r="I31" s="91"/>
      <c r="J31" s="91"/>
      <c r="K31" s="85"/>
      <c r="L31" s="85"/>
    </row>
    <row r="32" spans="1:12" s="74" customFormat="1" ht="31.5" x14ac:dyDescent="0.25">
      <c r="A32" s="88" t="s">
        <v>222</v>
      </c>
      <c r="B32" s="87" t="s">
        <v>463</v>
      </c>
      <c r="C32" s="317">
        <v>42917</v>
      </c>
      <c r="D32" s="318">
        <v>42947</v>
      </c>
      <c r="E32" s="91"/>
      <c r="F32" s="91"/>
      <c r="G32" s="91"/>
      <c r="H32" s="91"/>
      <c r="I32" s="91"/>
      <c r="J32" s="91"/>
      <c r="K32" s="85"/>
      <c r="L32" s="85"/>
    </row>
    <row r="33" spans="1:12" s="74" customFormat="1" ht="37.5" customHeight="1" x14ac:dyDescent="0.25">
      <c r="A33" s="88" t="s">
        <v>474</v>
      </c>
      <c r="B33" s="87" t="s">
        <v>387</v>
      </c>
      <c r="C33" s="86" t="s">
        <v>556</v>
      </c>
      <c r="D33" s="91" t="s">
        <v>556</v>
      </c>
      <c r="E33" s="91"/>
      <c r="F33" s="91"/>
      <c r="G33" s="91" t="s">
        <v>556</v>
      </c>
      <c r="H33" s="91" t="s">
        <v>556</v>
      </c>
      <c r="I33" s="91" t="s">
        <v>556</v>
      </c>
      <c r="J33" s="91" t="s">
        <v>556</v>
      </c>
      <c r="K33" s="85"/>
      <c r="L33" s="85"/>
    </row>
    <row r="34" spans="1:12" s="74" customFormat="1" ht="47.25" customHeight="1" x14ac:dyDescent="0.25">
      <c r="A34" s="88" t="s">
        <v>475</v>
      </c>
      <c r="B34" s="87" t="s">
        <v>467</v>
      </c>
      <c r="C34" s="86" t="s">
        <v>556</v>
      </c>
      <c r="D34" s="91" t="s">
        <v>556</v>
      </c>
      <c r="E34" s="91"/>
      <c r="F34" s="91"/>
      <c r="G34" s="91" t="s">
        <v>556</v>
      </c>
      <c r="H34" s="91" t="s">
        <v>556</v>
      </c>
      <c r="I34" s="91" t="s">
        <v>556</v>
      </c>
      <c r="J34" s="91" t="s">
        <v>556</v>
      </c>
      <c r="K34" s="90"/>
      <c r="L34" s="85"/>
    </row>
    <row r="35" spans="1:12" s="74" customFormat="1" ht="49.5" customHeight="1" x14ac:dyDescent="0.25">
      <c r="A35" s="88" t="s">
        <v>476</v>
      </c>
      <c r="B35" s="87" t="s">
        <v>223</v>
      </c>
      <c r="C35" s="317">
        <v>42917</v>
      </c>
      <c r="D35" s="318">
        <v>42947</v>
      </c>
      <c r="E35" s="90"/>
      <c r="F35" s="90"/>
      <c r="G35" s="90"/>
      <c r="H35" s="90"/>
      <c r="I35" s="90"/>
      <c r="J35" s="90"/>
      <c r="K35" s="90"/>
      <c r="L35" s="85"/>
    </row>
    <row r="36" spans="1:12" ht="37.5" customHeight="1" x14ac:dyDescent="0.25">
      <c r="A36" s="88" t="s">
        <v>477</v>
      </c>
      <c r="B36" s="87" t="s">
        <v>459</v>
      </c>
      <c r="C36" s="86" t="s">
        <v>556</v>
      </c>
      <c r="D36" s="91" t="s">
        <v>556</v>
      </c>
      <c r="E36" s="91"/>
      <c r="F36" s="91"/>
      <c r="G36" s="91" t="s">
        <v>556</v>
      </c>
      <c r="H36" s="91" t="s">
        <v>556</v>
      </c>
      <c r="I36" s="91" t="s">
        <v>556</v>
      </c>
      <c r="J36" s="91" t="s">
        <v>556</v>
      </c>
      <c r="K36" s="85"/>
      <c r="L36" s="85"/>
    </row>
    <row r="37" spans="1:12" ht="31.5" x14ac:dyDescent="0.25">
      <c r="A37" s="88" t="s">
        <v>478</v>
      </c>
      <c r="B37" s="87" t="s">
        <v>221</v>
      </c>
      <c r="C37" s="86" t="s">
        <v>556</v>
      </c>
      <c r="D37" s="91" t="s">
        <v>556</v>
      </c>
      <c r="E37" s="91"/>
      <c r="F37" s="91"/>
      <c r="G37" s="91" t="s">
        <v>556</v>
      </c>
      <c r="H37" s="91" t="s">
        <v>556</v>
      </c>
      <c r="I37" s="91" t="s">
        <v>556</v>
      </c>
      <c r="J37" s="91" t="s">
        <v>556</v>
      </c>
      <c r="K37" s="85"/>
      <c r="L37" s="85"/>
    </row>
    <row r="38" spans="1:12" x14ac:dyDescent="0.25">
      <c r="A38" s="88" t="s">
        <v>479</v>
      </c>
      <c r="B38" s="89" t="s">
        <v>220</v>
      </c>
      <c r="C38" s="86"/>
      <c r="D38" s="85"/>
      <c r="E38" s="85"/>
      <c r="F38" s="85"/>
      <c r="G38" s="85"/>
      <c r="H38" s="85"/>
      <c r="I38" s="85"/>
      <c r="J38" s="85"/>
      <c r="K38" s="85"/>
      <c r="L38" s="85"/>
    </row>
    <row r="39" spans="1:12" ht="63" x14ac:dyDescent="0.25">
      <c r="A39" s="88">
        <v>2</v>
      </c>
      <c r="B39" s="87" t="s">
        <v>464</v>
      </c>
      <c r="C39" s="317">
        <v>43115</v>
      </c>
      <c r="D39" s="319">
        <v>43146</v>
      </c>
      <c r="E39" s="85"/>
      <c r="F39" s="85"/>
      <c r="G39" s="85"/>
      <c r="H39" s="85"/>
      <c r="I39" s="85"/>
      <c r="J39" s="85"/>
      <c r="K39" s="85"/>
      <c r="L39" s="85"/>
    </row>
    <row r="40" spans="1:12" ht="33.75" customHeight="1" x14ac:dyDescent="0.25">
      <c r="A40" s="88" t="s">
        <v>219</v>
      </c>
      <c r="B40" s="87" t="s">
        <v>466</v>
      </c>
      <c r="C40" s="317">
        <v>43115</v>
      </c>
      <c r="D40" s="319">
        <v>43146</v>
      </c>
      <c r="E40" s="85"/>
      <c r="F40" s="85"/>
      <c r="G40" s="85"/>
      <c r="H40" s="85"/>
      <c r="I40" s="85"/>
      <c r="J40" s="85"/>
      <c r="K40" s="85"/>
      <c r="L40" s="85"/>
    </row>
    <row r="41" spans="1:12" ht="63" customHeight="1" x14ac:dyDescent="0.25">
      <c r="A41" s="88" t="s">
        <v>218</v>
      </c>
      <c r="B41" s="89" t="s">
        <v>549</v>
      </c>
      <c r="C41" s="317">
        <v>43146</v>
      </c>
      <c r="D41" s="319">
        <v>43266</v>
      </c>
      <c r="E41" s="85"/>
      <c r="F41" s="85"/>
      <c r="G41" s="85"/>
      <c r="H41" s="85"/>
      <c r="I41" s="85"/>
      <c r="J41" s="85"/>
      <c r="K41" s="85"/>
      <c r="L41" s="85"/>
    </row>
    <row r="42" spans="1:12" ht="58.5" customHeight="1" x14ac:dyDescent="0.25">
      <c r="A42" s="88">
        <v>3</v>
      </c>
      <c r="B42" s="87" t="s">
        <v>465</v>
      </c>
      <c r="C42" s="328">
        <v>43146</v>
      </c>
      <c r="D42" s="327">
        <v>43156</v>
      </c>
      <c r="E42" s="85"/>
      <c r="F42" s="85"/>
      <c r="G42" s="85"/>
      <c r="H42" s="85"/>
      <c r="I42" s="85"/>
      <c r="J42" s="85"/>
      <c r="K42" s="85"/>
      <c r="L42" s="85"/>
    </row>
    <row r="43" spans="1:12" ht="34.5" customHeight="1" x14ac:dyDescent="0.25">
      <c r="A43" s="88" t="s">
        <v>217</v>
      </c>
      <c r="B43" s="87" t="s">
        <v>215</v>
      </c>
      <c r="C43" s="317">
        <v>43115</v>
      </c>
      <c r="D43" s="319">
        <v>43146</v>
      </c>
      <c r="E43" s="85"/>
      <c r="F43" s="85"/>
      <c r="G43" s="85"/>
      <c r="H43" s="85"/>
      <c r="I43" s="85"/>
      <c r="J43" s="85"/>
      <c r="K43" s="85"/>
      <c r="L43" s="85"/>
    </row>
    <row r="44" spans="1:12" ht="24.75" customHeight="1" x14ac:dyDescent="0.25">
      <c r="A44" s="88" t="s">
        <v>216</v>
      </c>
      <c r="B44" s="87" t="s">
        <v>213</v>
      </c>
      <c r="C44" s="317">
        <v>43146</v>
      </c>
      <c r="D44" s="319">
        <v>43266</v>
      </c>
      <c r="E44" s="85"/>
      <c r="F44" s="85"/>
      <c r="G44" s="85"/>
      <c r="H44" s="85"/>
      <c r="I44" s="85"/>
      <c r="J44" s="85"/>
      <c r="K44" s="85"/>
      <c r="L44" s="85"/>
    </row>
    <row r="45" spans="1:12" ht="90.75" customHeight="1" x14ac:dyDescent="0.25">
      <c r="A45" s="88" t="s">
        <v>214</v>
      </c>
      <c r="B45" s="87" t="s">
        <v>470</v>
      </c>
      <c r="C45" s="86" t="s">
        <v>556</v>
      </c>
      <c r="D45" s="91" t="s">
        <v>556</v>
      </c>
      <c r="E45" s="91"/>
      <c r="F45" s="91"/>
      <c r="G45" s="91" t="s">
        <v>556</v>
      </c>
      <c r="H45" s="91" t="s">
        <v>556</v>
      </c>
      <c r="I45" s="91" t="s">
        <v>556</v>
      </c>
      <c r="J45" s="91" t="s">
        <v>556</v>
      </c>
      <c r="K45" s="85"/>
      <c r="L45" s="85"/>
    </row>
    <row r="46" spans="1:12" ht="167.25" customHeight="1" x14ac:dyDescent="0.25">
      <c r="A46" s="88" t="s">
        <v>212</v>
      </c>
      <c r="B46" s="87" t="s">
        <v>468</v>
      </c>
      <c r="C46" s="86" t="s">
        <v>556</v>
      </c>
      <c r="D46" s="91" t="s">
        <v>556</v>
      </c>
      <c r="E46" s="91"/>
      <c r="F46" s="91"/>
      <c r="G46" s="91" t="s">
        <v>556</v>
      </c>
      <c r="H46" s="91" t="s">
        <v>556</v>
      </c>
      <c r="I46" s="91" t="s">
        <v>556</v>
      </c>
      <c r="J46" s="91" t="s">
        <v>556</v>
      </c>
      <c r="K46" s="85"/>
      <c r="L46" s="85"/>
    </row>
    <row r="47" spans="1:12" ht="30.75" customHeight="1" x14ac:dyDescent="0.25">
      <c r="A47" s="88" t="s">
        <v>210</v>
      </c>
      <c r="B47" s="87" t="s">
        <v>211</v>
      </c>
      <c r="C47" s="319">
        <v>43266</v>
      </c>
      <c r="D47" s="319">
        <v>43266</v>
      </c>
      <c r="E47" s="85"/>
      <c r="F47" s="85"/>
      <c r="G47" s="85"/>
      <c r="H47" s="85"/>
      <c r="I47" s="85"/>
      <c r="J47" s="85"/>
      <c r="K47" s="85"/>
      <c r="L47" s="85"/>
    </row>
    <row r="48" spans="1:12" ht="37.5" customHeight="1" x14ac:dyDescent="0.25">
      <c r="A48" s="88" t="s">
        <v>480</v>
      </c>
      <c r="B48" s="89" t="s">
        <v>209</v>
      </c>
      <c r="C48" s="329"/>
      <c r="D48" s="85"/>
      <c r="E48" s="85"/>
      <c r="F48" s="85"/>
      <c r="G48" s="85"/>
      <c r="H48" s="85"/>
      <c r="I48" s="85"/>
      <c r="J48" s="85"/>
      <c r="K48" s="85"/>
      <c r="L48" s="85"/>
    </row>
    <row r="49" spans="1:12" ht="35.25" customHeight="1" x14ac:dyDescent="0.25">
      <c r="A49" s="88">
        <v>4</v>
      </c>
      <c r="B49" s="87" t="s">
        <v>207</v>
      </c>
      <c r="C49" s="319">
        <v>43266</v>
      </c>
      <c r="D49" s="319">
        <v>43266</v>
      </c>
      <c r="E49" s="85"/>
      <c r="F49" s="85"/>
      <c r="G49" s="85"/>
      <c r="H49" s="85"/>
      <c r="I49" s="85"/>
      <c r="J49" s="85"/>
      <c r="K49" s="85"/>
      <c r="L49" s="85"/>
    </row>
    <row r="50" spans="1:12" ht="86.25" customHeight="1" x14ac:dyDescent="0.25">
      <c r="A50" s="88" t="s">
        <v>208</v>
      </c>
      <c r="B50" s="87" t="s">
        <v>469</v>
      </c>
      <c r="C50" s="319">
        <v>43266</v>
      </c>
      <c r="D50" s="319">
        <v>43266</v>
      </c>
      <c r="E50" s="85"/>
      <c r="F50" s="85"/>
      <c r="G50" s="85"/>
      <c r="H50" s="85"/>
      <c r="I50" s="85"/>
      <c r="J50" s="85"/>
      <c r="K50" s="85"/>
      <c r="L50" s="85"/>
    </row>
    <row r="51" spans="1:12" ht="77.25" customHeight="1" x14ac:dyDescent="0.25">
      <c r="A51" s="88" t="s">
        <v>206</v>
      </c>
      <c r="B51" s="87" t="s">
        <v>471</v>
      </c>
      <c r="C51" s="319">
        <v>43266</v>
      </c>
      <c r="D51" s="319">
        <v>43266</v>
      </c>
      <c r="E51" s="85"/>
      <c r="F51" s="85"/>
      <c r="G51" s="85"/>
      <c r="H51" s="85"/>
      <c r="I51" s="85"/>
      <c r="J51" s="85"/>
      <c r="K51" s="85"/>
      <c r="L51" s="85"/>
    </row>
    <row r="52" spans="1:12" ht="71.25" customHeight="1" x14ac:dyDescent="0.25">
      <c r="A52" s="88" t="s">
        <v>204</v>
      </c>
      <c r="B52" s="87" t="s">
        <v>205</v>
      </c>
      <c r="C52" s="317">
        <v>43266</v>
      </c>
      <c r="D52" s="317">
        <v>43281</v>
      </c>
      <c r="E52" s="85"/>
      <c r="F52" s="85"/>
      <c r="G52" s="85"/>
      <c r="H52" s="85"/>
      <c r="I52" s="85"/>
      <c r="J52" s="85"/>
      <c r="K52" s="85"/>
      <c r="L52" s="85"/>
    </row>
    <row r="53" spans="1:12" ht="48" customHeight="1" x14ac:dyDescent="0.25">
      <c r="A53" s="88" t="s">
        <v>202</v>
      </c>
      <c r="B53" s="159" t="s">
        <v>472</v>
      </c>
      <c r="C53" s="317">
        <v>43266</v>
      </c>
      <c r="D53" s="317">
        <v>43281</v>
      </c>
      <c r="E53" s="85"/>
      <c r="F53" s="85"/>
      <c r="G53" s="85"/>
      <c r="H53" s="85"/>
      <c r="I53" s="85"/>
      <c r="J53" s="85"/>
      <c r="K53" s="85"/>
      <c r="L53" s="85"/>
    </row>
    <row r="54" spans="1:12" ht="46.5" customHeight="1" x14ac:dyDescent="0.25">
      <c r="A54" s="88" t="s">
        <v>473</v>
      </c>
      <c r="B54" s="87" t="s">
        <v>203</v>
      </c>
      <c r="C54" s="317">
        <v>43266</v>
      </c>
      <c r="D54" s="317">
        <v>43281</v>
      </c>
      <c r="E54" s="85"/>
      <c r="F54" s="85"/>
      <c r="G54" s="85"/>
      <c r="H54" s="85"/>
      <c r="I54" s="85"/>
      <c r="J54" s="85"/>
      <c r="K54" s="85"/>
      <c r="L54" s="8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2017-02-10T08:42:03Z</dcterms:modified>
</cp:coreProperties>
</file>