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5" tabRatio="82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9" r:id="rId6"/>
    <sheet name="4. паспортбюджет" sheetId="10" r:id="rId7"/>
    <sheet name="5. анализ эконом эфф" sheetId="30" r:id="rId8"/>
    <sheet name="6.1. Паспорт сетевой график" sheetId="16" r:id="rId9"/>
    <sheet name="6.2. Паспорт фин осв ввод" sheetId="15" r:id="rId10"/>
    <sheet name="7. Паспорт отчет о закупке" sheetId="5" r:id="rId11"/>
    <sheet name="8. Общие сведения" sheetId="28"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s>
  <calcPr calcId="152511"/>
</workbook>
</file>

<file path=xl/calcChain.xml><?xml version="1.0" encoding="utf-8"?>
<calcChain xmlns="http://schemas.openxmlformats.org/spreadsheetml/2006/main">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25" i="6" l="1"/>
  <c r="A15" i="30" l="1"/>
  <c r="A12" i="30"/>
  <c r="A9" i="30"/>
  <c r="A7" i="30"/>
  <c r="A5" i="30"/>
  <c r="Z96" i="30"/>
  <c r="R96" i="30"/>
  <c r="J96" i="30"/>
  <c r="B96" i="30"/>
  <c r="E92" i="30"/>
  <c r="F92" i="30" s="1"/>
  <c r="G92" i="30" s="1"/>
  <c r="H92" i="30" s="1"/>
  <c r="I92" i="30" s="1"/>
  <c r="J92" i="30" s="1"/>
  <c r="K92" i="30" s="1"/>
  <c r="L92" i="30" s="1"/>
  <c r="M92" i="30" s="1"/>
  <c r="N92" i="30" s="1"/>
  <c r="O92" i="30" s="1"/>
  <c r="P92" i="30" s="1"/>
  <c r="Q92" i="30" s="1"/>
  <c r="R92" i="30" s="1"/>
  <c r="S92" i="30" s="1"/>
  <c r="T92" i="30" s="1"/>
  <c r="U92" i="30" s="1"/>
  <c r="V92" i="30" s="1"/>
  <c r="W92" i="30" s="1"/>
  <c r="X92" i="30" s="1"/>
  <c r="Y92" i="30" s="1"/>
  <c r="Z92" i="30" s="1"/>
  <c r="AA92" i="30" s="1"/>
  <c r="AB92" i="30" s="1"/>
  <c r="C92" i="30"/>
  <c r="D92" i="30" s="1"/>
  <c r="AB86" i="30"/>
  <c r="AB96" i="30" s="1"/>
  <c r="AA86" i="30"/>
  <c r="AA96" i="30" s="1"/>
  <c r="Z86" i="30"/>
  <c r="Y86" i="30"/>
  <c r="Y96" i="30" s="1"/>
  <c r="X86" i="30"/>
  <c r="X96" i="30" s="1"/>
  <c r="W86" i="30"/>
  <c r="W96" i="30" s="1"/>
  <c r="V86" i="30"/>
  <c r="V96" i="30" s="1"/>
  <c r="U86" i="30"/>
  <c r="U96" i="30" s="1"/>
  <c r="T86" i="30"/>
  <c r="T96" i="30" s="1"/>
  <c r="S86" i="30"/>
  <c r="S96" i="30" s="1"/>
  <c r="R86" i="30"/>
  <c r="Q86" i="30"/>
  <c r="Q96" i="30" s="1"/>
  <c r="P86" i="30"/>
  <c r="P96" i="30" s="1"/>
  <c r="O86" i="30"/>
  <c r="O96" i="30" s="1"/>
  <c r="N86" i="30"/>
  <c r="N96" i="30" s="1"/>
  <c r="M86" i="30"/>
  <c r="M96" i="30" s="1"/>
  <c r="L86" i="30"/>
  <c r="L96" i="30" s="1"/>
  <c r="K86" i="30"/>
  <c r="K96" i="30" s="1"/>
  <c r="J86" i="30"/>
  <c r="I86" i="30"/>
  <c r="I96" i="30" s="1"/>
  <c r="H86" i="30"/>
  <c r="H96" i="30" s="1"/>
  <c r="G86" i="30"/>
  <c r="G96" i="30" s="1"/>
  <c r="F86" i="30"/>
  <c r="F96" i="30" s="1"/>
  <c r="E86" i="30"/>
  <c r="E96" i="30" s="1"/>
  <c r="D86" i="30"/>
  <c r="D96" i="30" s="1"/>
  <c r="C86" i="30"/>
  <c r="C96" i="30" s="1"/>
  <c r="B86" i="30"/>
  <c r="B80" i="30"/>
  <c r="AB77" i="30"/>
  <c r="AA77" i="30"/>
  <c r="Z77" i="30"/>
  <c r="Y77" i="30"/>
  <c r="X77" i="30"/>
  <c r="W77" i="30"/>
  <c r="V77" i="30"/>
  <c r="U77" i="30"/>
  <c r="T77" i="30"/>
  <c r="S77" i="30"/>
  <c r="R77" i="30"/>
  <c r="Q77" i="30"/>
  <c r="P77" i="30"/>
  <c r="O77" i="30"/>
  <c r="N77" i="30"/>
  <c r="M77" i="30"/>
  <c r="L77" i="30"/>
  <c r="K77" i="30"/>
  <c r="J77" i="30"/>
  <c r="I77" i="30"/>
  <c r="H77" i="30"/>
  <c r="G77" i="30"/>
  <c r="F77" i="30"/>
  <c r="E77" i="30"/>
  <c r="D77" i="30"/>
  <c r="C77" i="30"/>
  <c r="B77" i="30"/>
  <c r="B75" i="30"/>
  <c r="AB65" i="30"/>
  <c r="AA65" i="30"/>
  <c r="Z65" i="30"/>
  <c r="Y65" i="30"/>
  <c r="X65" i="30"/>
  <c r="W65" i="30"/>
  <c r="V65" i="30"/>
  <c r="U65" i="30"/>
  <c r="T65" i="30"/>
  <c r="S65" i="30"/>
  <c r="R65" i="30"/>
  <c r="Q65" i="30"/>
  <c r="P65" i="30"/>
  <c r="O65" i="30"/>
  <c r="N65" i="30"/>
  <c r="M65" i="30"/>
  <c r="L65" i="30"/>
  <c r="K65" i="30"/>
  <c r="J65" i="30"/>
  <c r="I65" i="30"/>
  <c r="H65" i="30"/>
  <c r="G65" i="30"/>
  <c r="F65" i="30"/>
  <c r="E65" i="30"/>
  <c r="D65" i="30"/>
  <c r="C65" i="30"/>
  <c r="C60" i="30" s="1"/>
  <c r="B65" i="30"/>
  <c r="AB64" i="30"/>
  <c r="AA64" i="30"/>
  <c r="Z64" i="30"/>
  <c r="Y64" i="30"/>
  <c r="X64" i="30"/>
  <c r="W64" i="30"/>
  <c r="V64" i="30"/>
  <c r="U64" i="30"/>
  <c r="T64" i="30"/>
  <c r="S64" i="30"/>
  <c r="R64" i="30"/>
  <c r="Q64" i="30"/>
  <c r="P64" i="30"/>
  <c r="O64" i="30"/>
  <c r="N64" i="30"/>
  <c r="M64" i="30"/>
  <c r="L64" i="30"/>
  <c r="K64" i="30"/>
  <c r="J64" i="30"/>
  <c r="I64" i="30"/>
  <c r="H64" i="30"/>
  <c r="G64" i="30"/>
  <c r="F64" i="30"/>
  <c r="E64" i="30"/>
  <c r="D64" i="30"/>
  <c r="C64" i="30"/>
  <c r="B64" i="30"/>
  <c r="A62" i="30"/>
  <c r="B60" i="30"/>
  <c r="AB59" i="30"/>
  <c r="AA59" i="30"/>
  <c r="Z59" i="30"/>
  <c r="Y59" i="30"/>
  <c r="X59" i="30"/>
  <c r="W59" i="30"/>
  <c r="V59" i="30"/>
  <c r="U59" i="30"/>
  <c r="T59" i="30"/>
  <c r="S59" i="30"/>
  <c r="R59" i="30"/>
  <c r="Q59" i="30"/>
  <c r="P59" i="30"/>
  <c r="O59" i="30"/>
  <c r="N59" i="30"/>
  <c r="M59" i="30"/>
  <c r="L59" i="30"/>
  <c r="K59" i="30"/>
  <c r="J59" i="30"/>
  <c r="I59" i="30"/>
  <c r="H59" i="30"/>
  <c r="G59" i="30"/>
  <c r="F59" i="30"/>
  <c r="E59" i="30"/>
  <c r="D59" i="30"/>
  <c r="C59" i="30"/>
  <c r="C67" i="30" s="1"/>
  <c r="C69" i="30" s="1"/>
  <c r="B59" i="30"/>
  <c r="D58" i="30"/>
  <c r="D75" i="30" s="1"/>
  <c r="C58" i="30"/>
  <c r="C75" i="30" s="1"/>
  <c r="B54" i="30"/>
  <c r="C52" i="30"/>
  <c r="B52" i="30"/>
  <c r="D47" i="30"/>
  <c r="D62" i="30" s="1"/>
  <c r="D60" i="30" s="1"/>
  <c r="D67" i="30" s="1"/>
  <c r="D69" i="30" s="1"/>
  <c r="C47" i="30"/>
  <c r="B47" i="30"/>
  <c r="B45" i="30"/>
  <c r="B46" i="30" s="1"/>
  <c r="B35" i="30"/>
  <c r="B32" i="30"/>
  <c r="B29" i="30"/>
  <c r="D76" i="30" l="1"/>
  <c r="C76" i="30"/>
  <c r="E81" i="30"/>
  <c r="I81" i="30"/>
  <c r="M81" i="30"/>
  <c r="Q81" i="30"/>
  <c r="U81" i="30"/>
  <c r="Y81" i="30"/>
  <c r="G81" i="30"/>
  <c r="O81" i="30"/>
  <c r="W81" i="30"/>
  <c r="D52" i="30"/>
  <c r="B55" i="30"/>
  <c r="E58" i="30"/>
  <c r="B81" i="30"/>
  <c r="C80" i="30"/>
  <c r="D80" i="30" s="1"/>
  <c r="B67" i="30"/>
  <c r="B69" i="30" s="1"/>
  <c r="C81" i="30"/>
  <c r="K81" i="30"/>
  <c r="S81" i="30"/>
  <c r="AA81" i="30"/>
  <c r="D81" i="30"/>
  <c r="F81" i="30"/>
  <c r="H81" i="30"/>
  <c r="J81" i="30"/>
  <c r="L81" i="30"/>
  <c r="N81" i="30"/>
  <c r="P81" i="30"/>
  <c r="R81" i="30"/>
  <c r="T81" i="30"/>
  <c r="V81" i="30"/>
  <c r="X81" i="30"/>
  <c r="Z81" i="30"/>
  <c r="AB81" i="30"/>
  <c r="AC96" i="30"/>
  <c r="A97" i="30" s="1"/>
  <c r="J33" i="29"/>
  <c r="I33" i="29"/>
  <c r="F33" i="29"/>
  <c r="J30" i="29"/>
  <c r="X26" i="29" s="1"/>
  <c r="I30" i="29"/>
  <c r="F30" i="29"/>
  <c r="W26" i="29"/>
  <c r="A14" i="29"/>
  <c r="A11" i="29"/>
  <c r="A8" i="29"/>
  <c r="A4" i="29"/>
  <c r="B76" i="30" l="1"/>
  <c r="E75" i="30"/>
  <c r="E47" i="30"/>
  <c r="E62" i="30" s="1"/>
  <c r="F58" i="30"/>
  <c r="E52" i="30"/>
  <c r="B56" i="30"/>
  <c r="B70" i="30" s="1"/>
  <c r="B78" i="30" s="1"/>
  <c r="C53" i="30"/>
  <c r="B83" i="30"/>
  <c r="C55" i="30" l="1"/>
  <c r="E60" i="30"/>
  <c r="E67" i="30" s="1"/>
  <c r="E69" i="30" s="1"/>
  <c r="E80" i="30"/>
  <c r="F75" i="30"/>
  <c r="G58" i="30"/>
  <c r="F52" i="30"/>
  <c r="F47" i="30"/>
  <c r="B71" i="30"/>
  <c r="B22" i="28"/>
  <c r="A15" i="28"/>
  <c r="B21" i="28" s="1"/>
  <c r="A12" i="28"/>
  <c r="A9" i="28"/>
  <c r="A5" i="28"/>
  <c r="B203" i="28"/>
  <c r="B202" i="28" s="1"/>
  <c r="B201" i="28"/>
  <c r="B200" i="28" s="1"/>
  <c r="B192" i="28"/>
  <c r="B188" i="28"/>
  <c r="B184" i="28"/>
  <c r="B180" i="28"/>
  <c r="B176" i="28"/>
  <c r="B172" i="28"/>
  <c r="B168" i="28"/>
  <c r="B164" i="28"/>
  <c r="B160" i="28"/>
  <c r="B156" i="28"/>
  <c r="B154" i="28"/>
  <c r="B151" i="28"/>
  <c r="B147" i="28"/>
  <c r="B143" i="28"/>
  <c r="B139" i="28"/>
  <c r="B135" i="28"/>
  <c r="B131" i="28"/>
  <c r="B127" i="28"/>
  <c r="B123" i="28"/>
  <c r="B119" i="28"/>
  <c r="B115" i="28"/>
  <c r="B111" i="28"/>
  <c r="B107" i="28"/>
  <c r="B103" i="28"/>
  <c r="B99" i="28"/>
  <c r="B95" i="28"/>
  <c r="B91" i="28"/>
  <c r="B87" i="28"/>
  <c r="B83" i="28"/>
  <c r="B79" i="28"/>
  <c r="B75" i="28"/>
  <c r="B71" i="28"/>
  <c r="B67" i="28"/>
  <c r="B63" i="28"/>
  <c r="B59" i="28"/>
  <c r="B55" i="28"/>
  <c r="B53" i="28"/>
  <c r="B50" i="28"/>
  <c r="B46" i="28"/>
  <c r="B42" i="28"/>
  <c r="B38" i="28"/>
  <c r="B34" i="28"/>
  <c r="B32" i="28"/>
  <c r="B30" i="28" l="1"/>
  <c r="B72" i="30"/>
  <c r="B73" i="30"/>
  <c r="C83" i="30"/>
  <c r="C56" i="30"/>
  <c r="C70" i="30" s="1"/>
  <c r="F61" i="30"/>
  <c r="F62" i="30"/>
  <c r="G75" i="30"/>
  <c r="G47" i="30"/>
  <c r="G62" i="30" s="1"/>
  <c r="G60" i="30" s="1"/>
  <c r="G67" i="30" s="1"/>
  <c r="G69" i="30" s="1"/>
  <c r="H58" i="30"/>
  <c r="G52" i="30"/>
  <c r="E76" i="30"/>
  <c r="D53" i="30"/>
  <c r="G76" i="30" l="1"/>
  <c r="C78" i="30"/>
  <c r="C71" i="30"/>
  <c r="D55" i="30"/>
  <c r="E53" i="30"/>
  <c r="H75" i="30"/>
  <c r="I58" i="30"/>
  <c r="H52" i="30"/>
  <c r="H47" i="30"/>
  <c r="H62" i="30" s="1"/>
  <c r="H60" i="30" s="1"/>
  <c r="H67" i="30" s="1"/>
  <c r="H69" i="30" s="1"/>
  <c r="F60" i="30"/>
  <c r="F67" i="30" s="1"/>
  <c r="F69" i="30" s="1"/>
  <c r="F80" i="30"/>
  <c r="G80" i="30" s="1"/>
  <c r="H80" i="30" s="1"/>
  <c r="B79" i="30"/>
  <c r="B84" i="30" s="1"/>
  <c r="F76" i="30" l="1"/>
  <c r="E55" i="30"/>
  <c r="C72" i="30"/>
  <c r="B89" i="30"/>
  <c r="B87" i="30"/>
  <c r="B85" i="30"/>
  <c r="B90" i="30" s="1"/>
  <c r="H76" i="30"/>
  <c r="I47" i="30"/>
  <c r="I75" i="30"/>
  <c r="J58" i="30"/>
  <c r="I52" i="30"/>
  <c r="D83" i="30"/>
  <c r="D56" i="30"/>
  <c r="D70" i="30" s="1"/>
  <c r="J75" i="30" l="1"/>
  <c r="K58" i="30"/>
  <c r="J52" i="30"/>
  <c r="J47" i="30"/>
  <c r="J62" i="30" s="1"/>
  <c r="J60" i="30" s="1"/>
  <c r="J67" i="30" s="1"/>
  <c r="J69" i="30" s="1"/>
  <c r="I62" i="30"/>
  <c r="I61" i="30"/>
  <c r="B88" i="30"/>
  <c r="B91" i="30" s="1"/>
  <c r="C79" i="30"/>
  <c r="C84" i="30" s="1"/>
  <c r="E83" i="30"/>
  <c r="E56" i="30"/>
  <c r="E70" i="30" s="1"/>
  <c r="D78" i="30"/>
  <c r="D71" i="30"/>
  <c r="C73" i="30"/>
  <c r="F53" i="30"/>
  <c r="AD23" i="15"/>
  <c r="AE23" i="15" s="1"/>
  <c r="AF23" i="15" s="1"/>
  <c r="AG23" i="15" s="1"/>
  <c r="F55" i="30" l="1"/>
  <c r="G53" i="30"/>
  <c r="D72" i="30"/>
  <c r="D73" i="30"/>
  <c r="C87" i="30"/>
  <c r="C89" i="30"/>
  <c r="C85" i="30"/>
  <c r="C90" i="30" s="1"/>
  <c r="I60" i="30"/>
  <c r="I67" i="30" s="1"/>
  <c r="I69" i="30" s="1"/>
  <c r="I80" i="30"/>
  <c r="J80" i="30"/>
  <c r="J76" i="30"/>
  <c r="K75" i="30"/>
  <c r="K47" i="30"/>
  <c r="L58" i="30"/>
  <c r="K52" i="30"/>
  <c r="E78" i="30"/>
  <c r="E71" i="30"/>
  <c r="E72" i="30" l="1"/>
  <c r="E73" i="30" s="1"/>
  <c r="L75" i="30"/>
  <c r="M58" i="30"/>
  <c r="L52" i="30"/>
  <c r="L47" i="30"/>
  <c r="G55" i="30"/>
  <c r="K63" i="30"/>
  <c r="K62" i="30"/>
  <c r="I76" i="30"/>
  <c r="C88" i="30"/>
  <c r="C91" i="30" s="1"/>
  <c r="D79" i="30"/>
  <c r="D84" i="30" s="1"/>
  <c r="F83" i="30"/>
  <c r="F56" i="30"/>
  <c r="F70" i="30" s="1"/>
  <c r="F78" i="30" l="1"/>
  <c r="F71" i="30"/>
  <c r="D87" i="30"/>
  <c r="D85" i="30"/>
  <c r="D90" i="30" s="1"/>
  <c r="D89" i="30"/>
  <c r="E79" i="30"/>
  <c r="E84" i="30" s="1"/>
  <c r="E87" i="30" s="1"/>
  <c r="G83" i="30"/>
  <c r="G56" i="30"/>
  <c r="G70" i="30" s="1"/>
  <c r="L61" i="30"/>
  <c r="L62" i="30"/>
  <c r="M75" i="30"/>
  <c r="M47" i="30"/>
  <c r="M62" i="30" s="1"/>
  <c r="M60" i="30" s="1"/>
  <c r="M67" i="30" s="1"/>
  <c r="M69" i="30" s="1"/>
  <c r="N58" i="30"/>
  <c r="M52" i="30"/>
  <c r="K60" i="30"/>
  <c r="K67" i="30" s="1"/>
  <c r="K69" i="30" s="1"/>
  <c r="K80" i="30"/>
  <c r="H53" i="30"/>
  <c r="N75" i="30" l="1"/>
  <c r="O58" i="30"/>
  <c r="N52" i="30"/>
  <c r="N47" i="30"/>
  <c r="N62" i="30" s="1"/>
  <c r="N60" i="30" s="1"/>
  <c r="N67" i="30" s="1"/>
  <c r="N69" i="30" s="1"/>
  <c r="L60" i="30"/>
  <c r="L67" i="30" s="1"/>
  <c r="L69" i="30" s="1"/>
  <c r="L80" i="30"/>
  <c r="M80" i="30" s="1"/>
  <c r="F72" i="30"/>
  <c r="F73" i="30"/>
  <c r="H55" i="30"/>
  <c r="I53" i="30"/>
  <c r="K76" i="30"/>
  <c r="M76" i="30"/>
  <c r="G78" i="30"/>
  <c r="G71" i="30"/>
  <c r="E85" i="30"/>
  <c r="E90" i="30" s="1"/>
  <c r="E89" i="30"/>
  <c r="E88" i="30"/>
  <c r="D88" i="30"/>
  <c r="D91" i="30" s="1"/>
  <c r="G73" i="30" l="1"/>
  <c r="G72" i="30"/>
  <c r="J53" i="30"/>
  <c r="I55" i="30"/>
  <c r="N76" i="30"/>
  <c r="O75" i="30"/>
  <c r="O47" i="30"/>
  <c r="P58" i="30"/>
  <c r="O52" i="30"/>
  <c r="E91" i="30"/>
  <c r="H83" i="30"/>
  <c r="H56" i="30"/>
  <c r="H70" i="30" s="1"/>
  <c r="F79" i="30"/>
  <c r="F84" i="30" s="1"/>
  <c r="G79" i="30"/>
  <c r="G84" i="30" s="1"/>
  <c r="G87" i="30" s="1"/>
  <c r="N80" i="30"/>
  <c r="L76" i="30"/>
  <c r="P75" i="30" l="1"/>
  <c r="Q58" i="30"/>
  <c r="P52" i="30"/>
  <c r="P47" i="30"/>
  <c r="P62" i="30" s="1"/>
  <c r="P60" i="30" s="1"/>
  <c r="P67" i="30" s="1"/>
  <c r="P69" i="30" s="1"/>
  <c r="J55" i="30"/>
  <c r="F87" i="30"/>
  <c r="F85" i="30"/>
  <c r="F90" i="30" s="1"/>
  <c r="G85" i="30"/>
  <c r="G90" i="30" s="1"/>
  <c r="G89" i="30"/>
  <c r="F89" i="30"/>
  <c r="H78" i="30"/>
  <c r="H71" i="30"/>
  <c r="O62" i="30"/>
  <c r="O61" i="30"/>
  <c r="I83" i="30"/>
  <c r="I56" i="30"/>
  <c r="I70" i="30" s="1"/>
  <c r="O60" i="30" l="1"/>
  <c r="O67" i="30" s="1"/>
  <c r="O69" i="30" s="1"/>
  <c r="P80" i="30"/>
  <c r="O80" i="30"/>
  <c r="Q80" i="30"/>
  <c r="H72" i="30"/>
  <c r="G88" i="30"/>
  <c r="G91" i="30" s="1"/>
  <c r="F88" i="30"/>
  <c r="F91" i="30" s="1"/>
  <c r="J83" i="30"/>
  <c r="J56" i="30"/>
  <c r="J70" i="30" s="1"/>
  <c r="I78" i="30"/>
  <c r="I71" i="30"/>
  <c r="K53" i="30"/>
  <c r="P76" i="30"/>
  <c r="Q47" i="30"/>
  <c r="Q62" i="30" s="1"/>
  <c r="Q60" i="30" s="1"/>
  <c r="Q67" i="30" s="1"/>
  <c r="Q69" i="30" s="1"/>
  <c r="Q75" i="30"/>
  <c r="R58" i="30"/>
  <c r="Q52" i="30"/>
  <c r="K55" i="30" l="1"/>
  <c r="I72" i="30"/>
  <c r="I73" i="30" s="1"/>
  <c r="J78" i="30"/>
  <c r="J71" i="30"/>
  <c r="H79" i="30"/>
  <c r="H84" i="30" s="1"/>
  <c r="R75" i="30"/>
  <c r="S58" i="30"/>
  <c r="R52" i="30"/>
  <c r="R47" i="30"/>
  <c r="Q76" i="30"/>
  <c r="H73" i="30"/>
  <c r="O76" i="30"/>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R61" i="30" l="1"/>
  <c r="R60" i="30" s="1"/>
  <c r="R67" i="30" s="1"/>
  <c r="R69" i="30" s="1"/>
  <c r="R62" i="30"/>
  <c r="S75" i="30"/>
  <c r="S47" i="30"/>
  <c r="T58" i="30"/>
  <c r="S52" i="30"/>
  <c r="J72" i="30"/>
  <c r="J79" i="30" s="1"/>
  <c r="J84" i="30" s="1"/>
  <c r="K83" i="30"/>
  <c r="K56" i="30"/>
  <c r="K70" i="30" s="1"/>
  <c r="I79" i="30"/>
  <c r="I84" i="30" s="1"/>
  <c r="H87" i="30"/>
  <c r="H85" i="30"/>
  <c r="H90" i="30" s="1"/>
  <c r="H89" i="30"/>
  <c r="L53" i="30"/>
  <c r="J87" i="30" l="1"/>
  <c r="J89" i="30"/>
  <c r="J85" i="30"/>
  <c r="L55" i="30"/>
  <c r="I88" i="30"/>
  <c r="I91" i="30" s="1"/>
  <c r="H88" i="30"/>
  <c r="H91" i="30" s="1"/>
  <c r="T75" i="30"/>
  <c r="U58" i="30"/>
  <c r="T52" i="30"/>
  <c r="T47" i="30"/>
  <c r="T62" i="30" s="1"/>
  <c r="T60" i="30" s="1"/>
  <c r="T67" i="30" s="1"/>
  <c r="T69" i="30" s="1"/>
  <c r="R76" i="30"/>
  <c r="I87" i="30"/>
  <c r="J88" i="30" s="1"/>
  <c r="J91" i="30" s="1"/>
  <c r="I85" i="30"/>
  <c r="I90" i="30" s="1"/>
  <c r="I89" i="30"/>
  <c r="K78" i="30"/>
  <c r="K71" i="30"/>
  <c r="J73" i="30"/>
  <c r="S62" i="30"/>
  <c r="S63" i="30"/>
  <c r="R80" i="30"/>
  <c r="S80" i="30" l="1"/>
  <c r="T80" i="30" s="1"/>
  <c r="T76" i="30"/>
  <c r="U75" i="30"/>
  <c r="U47" i="30"/>
  <c r="V58" i="30"/>
  <c r="U52" i="30"/>
  <c r="L83" i="30"/>
  <c r="L56" i="30"/>
  <c r="L70" i="30" s="1"/>
  <c r="S60" i="30"/>
  <c r="S67" i="30" s="1"/>
  <c r="S69" i="30" s="1"/>
  <c r="K73" i="30"/>
  <c r="K72" i="30"/>
  <c r="K79" i="30" s="1"/>
  <c r="K84" i="30" s="1"/>
  <c r="M53" i="30"/>
  <c r="J90" i="30"/>
  <c r="K87" i="30" l="1"/>
  <c r="K88" i="30" s="1"/>
  <c r="K91" i="30" s="1"/>
  <c r="K85" i="30"/>
  <c r="K90" i="30" s="1"/>
  <c r="K89" i="30"/>
  <c r="N53" i="30"/>
  <c r="M55" i="30"/>
  <c r="L78" i="30"/>
  <c r="L71" i="30"/>
  <c r="U62" i="30"/>
  <c r="U61" i="30"/>
  <c r="S76" i="30"/>
  <c r="V75" i="30"/>
  <c r="W58" i="30"/>
  <c r="V52" i="30"/>
  <c r="V47" i="30"/>
  <c r="V62" i="30" s="1"/>
  <c r="V60" i="30" s="1"/>
  <c r="V67" i="30" s="1"/>
  <c r="V69" i="30" s="1"/>
  <c r="N55" i="30" l="1"/>
  <c r="O53" i="30"/>
  <c r="V76" i="30"/>
  <c r="W75" i="30"/>
  <c r="W47" i="30"/>
  <c r="W62" i="30" s="1"/>
  <c r="W60" i="30" s="1"/>
  <c r="W67" i="30" s="1"/>
  <c r="W69" i="30" s="1"/>
  <c r="X58" i="30"/>
  <c r="W52" i="30"/>
  <c r="U60" i="30"/>
  <c r="U67" i="30" s="1"/>
  <c r="U69" i="30" s="1"/>
  <c r="U80" i="30"/>
  <c r="V80" i="30" s="1"/>
  <c r="W80" i="30" s="1"/>
  <c r="L72" i="30"/>
  <c r="L79" i="30" s="1"/>
  <c r="L84" i="30" s="1"/>
  <c r="M83" i="30"/>
  <c r="M56" i="30"/>
  <c r="M70" i="30" s="1"/>
  <c r="L87" i="30" l="1"/>
  <c r="L88" i="30" s="1"/>
  <c r="L91" i="30" s="1"/>
  <c r="L85" i="30"/>
  <c r="L90" i="30" s="1"/>
  <c r="L89" i="30"/>
  <c r="W76" i="30"/>
  <c r="O55" i="30"/>
  <c r="M78" i="30"/>
  <c r="M71" i="30"/>
  <c r="L73" i="30"/>
  <c r="U76" i="30"/>
  <c r="X75" i="30"/>
  <c r="Y58" i="30"/>
  <c r="X52" i="30"/>
  <c r="X47" i="30"/>
  <c r="N83" i="30"/>
  <c r="N56" i="30"/>
  <c r="N70" i="30" s="1"/>
  <c r="M73" i="30" l="1"/>
  <c r="M72" i="30"/>
  <c r="M79" i="30" s="1"/>
  <c r="O83" i="30"/>
  <c r="O56" i="30"/>
  <c r="O70" i="30" s="1"/>
  <c r="N78" i="30"/>
  <c r="N71" i="30"/>
  <c r="X61" i="30"/>
  <c r="X62" i="30"/>
  <c r="Y47" i="30"/>
  <c r="Y62" i="30" s="1"/>
  <c r="Y60" i="30" s="1"/>
  <c r="Y67" i="30" s="1"/>
  <c r="Y69" i="30" s="1"/>
  <c r="Y75" i="30"/>
  <c r="Z58" i="30"/>
  <c r="Y52" i="30"/>
  <c r="M84" i="30"/>
  <c r="P53" i="30"/>
  <c r="P55" i="30" l="1"/>
  <c r="Q53" i="30"/>
  <c r="N72" i="30"/>
  <c r="N79" i="30" s="1"/>
  <c r="N73" i="30"/>
  <c r="M87" i="30"/>
  <c r="M88" i="30" s="1"/>
  <c r="M91" i="30" s="1"/>
  <c r="M89" i="30"/>
  <c r="M85" i="30"/>
  <c r="M90" i="30" s="1"/>
  <c r="Z75" i="30"/>
  <c r="AA58" i="30"/>
  <c r="Z52" i="30"/>
  <c r="Z47" i="30"/>
  <c r="Z62" i="30" s="1"/>
  <c r="Z60" i="30" s="1"/>
  <c r="Z67" i="30" s="1"/>
  <c r="Z69" i="30" s="1"/>
  <c r="Y76" i="30"/>
  <c r="X60" i="30"/>
  <c r="X67" i="30" s="1"/>
  <c r="X69" i="30" s="1"/>
  <c r="X80" i="30"/>
  <c r="N84" i="30"/>
  <c r="O78" i="30"/>
  <c r="O71" i="30"/>
  <c r="O73" i="30" l="1"/>
  <c r="O72" i="30"/>
  <c r="O79" i="30" s="1"/>
  <c r="N87" i="30"/>
  <c r="N88" i="30" s="1"/>
  <c r="N91" i="30" s="1"/>
  <c r="N89" i="30"/>
  <c r="N85" i="30"/>
  <c r="N90" i="30" s="1"/>
  <c r="X76" i="30"/>
  <c r="R53" i="30"/>
  <c r="Q55" i="30"/>
  <c r="O84" i="30"/>
  <c r="Y80" i="30"/>
  <c r="Z80" i="30" s="1"/>
  <c r="Z76" i="30"/>
  <c r="AA75" i="30"/>
  <c r="AA47" i="30"/>
  <c r="AB58" i="30"/>
  <c r="AA52" i="30"/>
  <c r="P83" i="30"/>
  <c r="P56" i="30"/>
  <c r="P70" i="30" s="1"/>
  <c r="AB75" i="30" l="1"/>
  <c r="AB52" i="30"/>
  <c r="AB47" i="30"/>
  <c r="AB62" i="30" s="1"/>
  <c r="AB60" i="30" s="1"/>
  <c r="AB67" i="30" s="1"/>
  <c r="AB69" i="30" s="1"/>
  <c r="O87" i="30"/>
  <c r="O88" i="30" s="1"/>
  <c r="O91" i="30" s="1"/>
  <c r="O85" i="30"/>
  <c r="O90" i="30" s="1"/>
  <c r="O89" i="30"/>
  <c r="R55" i="30"/>
  <c r="S53" i="30"/>
  <c r="P78" i="30"/>
  <c r="P71" i="30"/>
  <c r="AA63" i="30"/>
  <c r="AA62" i="30"/>
  <c r="AA61" i="30"/>
  <c r="Q83" i="30"/>
  <c r="Q56" i="30"/>
  <c r="Q70" i="30" s="1"/>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Q78" i="30" l="1"/>
  <c r="Q71" i="30"/>
  <c r="P72" i="30"/>
  <c r="P79" i="30" s="1"/>
  <c r="P73" i="30"/>
  <c r="S55" i="30"/>
  <c r="AA60" i="30"/>
  <c r="AA67" i="30" s="1"/>
  <c r="AA69" i="30" s="1"/>
  <c r="AA80" i="30"/>
  <c r="AB80" i="30" s="1"/>
  <c r="P84" i="30"/>
  <c r="R83" i="30"/>
  <c r="R56" i="30"/>
  <c r="R70" i="30" s="1"/>
  <c r="AB76"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78" i="30" l="1"/>
  <c r="R71" i="30"/>
  <c r="P87" i="30"/>
  <c r="P88" i="30" s="1"/>
  <c r="P91" i="30" s="1"/>
  <c r="P85" i="30"/>
  <c r="P90" i="30" s="1"/>
  <c r="P89" i="30"/>
  <c r="S83" i="30"/>
  <c r="S56" i="30"/>
  <c r="S70" i="30" s="1"/>
  <c r="Q73" i="30"/>
  <c r="Q72" i="30"/>
  <c r="Q79" i="30" s="1"/>
  <c r="AA76" i="30"/>
  <c r="T53" i="30"/>
  <c r="Q84" i="30"/>
  <c r="Q87" i="30" l="1"/>
  <c r="Q88" i="30" s="1"/>
  <c r="Q91" i="30" s="1"/>
  <c r="Q85" i="30"/>
  <c r="Q90" i="30" s="1"/>
  <c r="Q89" i="30"/>
  <c r="R72" i="30"/>
  <c r="R79" i="30" s="1"/>
  <c r="R84" i="30" s="1"/>
  <c r="T55" i="30"/>
  <c r="S78" i="30"/>
  <c r="S71" i="30"/>
  <c r="R87" i="30" l="1"/>
  <c r="R88" i="30" s="1"/>
  <c r="R91" i="30" s="1"/>
  <c r="R85" i="30"/>
  <c r="R90" i="30" s="1"/>
  <c r="R89" i="30"/>
  <c r="S73" i="30"/>
  <c r="S72" i="30"/>
  <c r="S79" i="30" s="1"/>
  <c r="T83" i="30"/>
  <c r="T56" i="30"/>
  <c r="T70" i="30" s="1"/>
  <c r="S84" i="30"/>
  <c r="U53" i="30"/>
  <c r="R73" i="30"/>
  <c r="S87" i="30" l="1"/>
  <c r="S88" i="30" s="1"/>
  <c r="S91" i="30" s="1"/>
  <c r="S85" i="30"/>
  <c r="S90" i="30" s="1"/>
  <c r="S89" i="30"/>
  <c r="U55" i="30"/>
  <c r="T78" i="30"/>
  <c r="T71" i="30"/>
  <c r="T72" i="30" l="1"/>
  <c r="T79" i="30" s="1"/>
  <c r="T73" i="30"/>
  <c r="U56" i="30"/>
  <c r="U70" i="30" s="1"/>
  <c r="U83" i="30"/>
  <c r="T84" i="30"/>
  <c r="V53" i="30"/>
  <c r="V55" i="30" l="1"/>
  <c r="T87" i="30"/>
  <c r="T88" i="30" s="1"/>
  <c r="T91" i="30" s="1"/>
  <c r="T85" i="30"/>
  <c r="T90" i="30" s="1"/>
  <c r="T89" i="30"/>
  <c r="U78" i="30"/>
  <c r="U71" i="30"/>
  <c r="U72" i="30" l="1"/>
  <c r="U79" i="30" s="1"/>
  <c r="U84" i="30" s="1"/>
  <c r="V83" i="30"/>
  <c r="V56" i="30"/>
  <c r="V70" i="30" s="1"/>
  <c r="W53" i="30"/>
  <c r="U87" i="30" l="1"/>
  <c r="U88" i="30" s="1"/>
  <c r="U91" i="30" s="1"/>
  <c r="U89" i="30"/>
  <c r="U85" i="30"/>
  <c r="U90" i="30" s="1"/>
  <c r="X53" i="30"/>
  <c r="W55" i="30"/>
  <c r="V78" i="30"/>
  <c r="V71" i="30"/>
  <c r="U73" i="30"/>
  <c r="V84" i="30" l="1"/>
  <c r="X55" i="30"/>
  <c r="Y53" i="30"/>
  <c r="V72" i="30"/>
  <c r="V79" i="30" s="1"/>
  <c r="V73" i="30"/>
  <c r="W83" i="30"/>
  <c r="W56" i="30"/>
  <c r="W70" i="30" s="1"/>
  <c r="W78" i="30" l="1"/>
  <c r="W71" i="30"/>
  <c r="Y55" i="30"/>
  <c r="V87" i="30"/>
  <c r="V88" i="30" s="1"/>
  <c r="V91" i="30" s="1"/>
  <c r="V85" i="30"/>
  <c r="V90" i="30" s="1"/>
  <c r="V89" i="30"/>
  <c r="X83" i="30"/>
  <c r="X56" i="30"/>
  <c r="X70" i="30" s="1"/>
  <c r="Y83" i="30" l="1"/>
  <c r="Y56" i="30"/>
  <c r="Y70" i="30" s="1"/>
  <c r="W73" i="30"/>
  <c r="W72" i="30"/>
  <c r="W79" i="30" s="1"/>
  <c r="X78" i="30"/>
  <c r="X71" i="30"/>
  <c r="Z53" i="30"/>
  <c r="W84" i="30"/>
  <c r="Z55" i="30" l="1"/>
  <c r="AA53" i="30"/>
  <c r="W87" i="30"/>
  <c r="W88" i="30" s="1"/>
  <c r="W91" i="30" s="1"/>
  <c r="W85" i="30"/>
  <c r="W90" i="30" s="1"/>
  <c r="W89" i="30"/>
  <c r="X72" i="30"/>
  <c r="X79" i="30" s="1"/>
  <c r="X84" i="30" s="1"/>
  <c r="X73" i="30"/>
  <c r="Y78" i="30"/>
  <c r="Y71" i="30"/>
  <c r="X87" i="30" l="1"/>
  <c r="X88" i="30" s="1"/>
  <c r="X91" i="30" s="1"/>
  <c r="X85" i="30"/>
  <c r="X90" i="30" s="1"/>
  <c r="X89" i="30"/>
  <c r="Y73" i="30"/>
  <c r="Y72" i="30"/>
  <c r="Y79" i="30" s="1"/>
  <c r="AB53" i="30"/>
  <c r="AB55" i="30" s="1"/>
  <c r="AA55" i="30"/>
  <c r="Y84" i="30"/>
  <c r="Z83" i="30"/>
  <c r="Z56" i="30"/>
  <c r="Z70" i="30" s="1"/>
  <c r="Z78" i="30" l="1"/>
  <c r="Z71" i="30"/>
  <c r="Y87" i="30"/>
  <c r="Y88" i="30" s="1"/>
  <c r="Y91" i="30" s="1"/>
  <c r="Y89" i="30"/>
  <c r="Y85" i="30"/>
  <c r="Y90" i="30" s="1"/>
  <c r="AB83" i="30"/>
  <c r="AB56" i="30"/>
  <c r="AB70" i="30" s="1"/>
  <c r="AA83" i="30"/>
  <c r="AA56" i="30"/>
  <c r="AA70" i="30" s="1"/>
  <c r="AA78" i="30" l="1"/>
  <c r="AA71" i="30"/>
  <c r="AB78" i="30"/>
  <c r="AB71" i="30"/>
  <c r="Z72" i="30"/>
  <c r="Z79" i="30" s="1"/>
  <c r="Z84" i="30" s="1"/>
  <c r="Z87" i="30" l="1"/>
  <c r="Z88" i="30" s="1"/>
  <c r="Z91" i="30" s="1"/>
  <c r="Z85" i="30"/>
  <c r="Z90" i="30" s="1"/>
  <c r="Z89" i="30"/>
  <c r="AB72" i="30"/>
  <c r="AB79" i="30" s="1"/>
  <c r="AB84" i="30" s="1"/>
  <c r="AA73" i="30"/>
  <c r="AA72" i="30"/>
  <c r="AA79" i="30" s="1"/>
  <c r="Z73" i="30"/>
  <c r="AA84" i="30"/>
  <c r="AB87" i="30" l="1"/>
  <c r="AB89" i="30"/>
  <c r="AB85" i="30"/>
  <c r="AA87" i="30"/>
  <c r="AA88" i="30" s="1"/>
  <c r="AA91" i="30" s="1"/>
  <c r="AA85" i="30"/>
  <c r="AA90" i="30" s="1"/>
  <c r="AA89" i="30"/>
  <c r="AB73" i="30"/>
  <c r="AB90" i="30" l="1"/>
  <c r="G28" i="30" s="1"/>
  <c r="AB88" i="30"/>
  <c r="AB91" i="30" l="1"/>
  <c r="G29" i="30" s="1"/>
  <c r="G30" i="30"/>
  <c r="B99" i="30" l="1"/>
  <c r="G31" i="30"/>
</calcChain>
</file>

<file path=xl/sharedStrings.xml><?xml version="1.0" encoding="utf-8"?>
<sst xmlns="http://schemas.openxmlformats.org/spreadsheetml/2006/main" count="1041" uniqueCount="544">
  <si>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</si>
  <si>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</si>
  <si>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</si>
  <si>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</si>
  <si>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</si>
  <si>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</si>
  <si>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</si>
  <si>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</si>
  <si>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</si>
  <si>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</si>
  <si>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</si>
  <si>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</si>
  <si>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</si>
  <si>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</si>
  <si>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</si>
  <si>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</si>
  <si>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</si>
  <si>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</si>
  <si>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</si>
  <si>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</si>
  <si>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</si>
  <si>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</si>
  <si>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</si>
  <si>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</si>
  <si>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</si>
  <si>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</si>
  <si>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</si>
  <si>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</si>
  <si>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</si>
  <si>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</si>
  <si>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</si>
  <si>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</si>
  <si>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</si>
  <si>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</si>
  <si>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</si>
  <si>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</si>
  <si>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</si>
  <si>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</si>
  <si>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</si>
  <si>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</si>
  <si>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</si>
  <si>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</si>
  <si>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</si>
  <si>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</si>
  <si>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</si>
  <si>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</si>
  <si>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</si>
  <si>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</si>
  <si>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</si>
  <si>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</si>
  <si>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</si>
  <si>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</si>
  <si>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</si>
  <si>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</si>
  <si>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</si>
  <si>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</si>
  <si>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</si>
  <si>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</si>
  <si>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</si>
  <si>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</si>
  <si>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</si>
  <si>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</si>
  <si>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</si>
  <si>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</si>
  <si>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</si>
  <si>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</si>
  <si>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</si>
  <si>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</si>
  <si>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</si>
  <si>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</si>
  <si>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</si>
  <si>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</si>
  <si>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</si>
  <si>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</si>
  <si>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</si>
  <si>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</si>
  <si>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</si>
  <si>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</si>
  <si>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</si>
  <si>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</si>
  <si>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</si>
  <si>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</si>
  <si>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</si>
  <si>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</si>
  <si>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</si>
  <si>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</si>
  <si>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</si>
  <si>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</si>
  <si>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</si>
  <si>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</si>
  <si>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</si>
  <si>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</si>
  <si>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</si>
  <si>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</si>
  <si>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</si>
  <si>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</si>
  <si>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</si>
  <si>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</si>
  <si>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</si>
  <si>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</si>
  <si>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</si>
  <si>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</si>
  <si>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</si>
  <si>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</si>
  <si>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</si>
  <si>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</si>
  <si>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</si>
  <si>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</si>
  <si>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</si>
  <si>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</si>
  <si>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</si>
  <si>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</si>
  <si>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</si>
  <si>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</si>
  <si>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</si>
  <si>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</si>
  <si>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</si>
  <si>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</si>
  <si>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</si>
  <si>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</si>
  <si>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</si>
  <si>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</si>
  <si>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</si>
  <si>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</si>
  <si>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</si>
  <si>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</si>
  <si>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</si>
  <si>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</si>
  <si>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</si>
  <si>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</si>
  <si>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</si>
  <si>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</si>
  <si>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</si>
  <si>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</si>
  <si>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</si>
  <si>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</si>
  <si>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</si>
  <si>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</si>
  <si>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</si>
  <si>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</si>
  <si>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</si>
  <si>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</si>
  <si>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</si>
  <si>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</si>
  <si>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</si>
  <si>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</si>
  <si>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</si>
  <si>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</si>
  <si>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</si>
  <si>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</si>
  <si>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</si>
  <si>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</si>
  <si>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</si>
  <si>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</si>
  <si>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</si>
  <si>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</si>
  <si>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</si>
  <si>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</si>
  <si>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</si>
  <si>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</si>
  <si>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</si>
  <si>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</si>
  <si>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</si>
  <si>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</si>
  <si>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</si>
  <si>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</si>
  <si>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</si>
  <si>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</si>
  <si>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</si>
  <si>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</si>
  <si>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</si>
  <si>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</si>
  <si>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</si>
  <si>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</si>
  <si>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</si>
  <si>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</si>
  <si>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</si>
  <si>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</si>
  <si>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</si>
  <si>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</si>
  <si>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</si>
  <si>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</si>
  <si>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</si>
  <si>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</si>
  <si>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</si>
  <si>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</si>
  <si>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</si>
  <si>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</si>
  <si>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</si>
  <si>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</si>
  <si>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</si>
  <si>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</si>
  <si>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</si>
  <si>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</si>
  <si>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</si>
  <si>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</si>
  <si>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</si>
  <si>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</si>
  <si>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</si>
  <si>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</si>
  <si>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</si>
  <si>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</si>
  <si>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</si>
  <si>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</si>
  <si>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</si>
  <si>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</si>
  <si>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</si>
  <si>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</si>
  <si>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</si>
  <si>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</si>
  <si>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</si>
  <si>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</si>
  <si>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</si>
  <si>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</si>
  <si>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</si>
  <si>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</si>
  <si>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</si>
  <si>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</si>
  <si>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</si>
  <si>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</si>
  <si>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</si>
  <si>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</si>
  <si>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</si>
  <si>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</si>
  <si>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</si>
  <si>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</si>
  <si>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</si>
  <si>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</si>
  <si>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</si>
  <si>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</si>
  <si>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</si>
  <si>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</si>
  <si>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</si>
  <si>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</si>
  <si>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</si>
  <si>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</si>
  <si>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</si>
  <si>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</si>
  <si>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</si>
  <si>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</si>
  <si>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</si>
  <si>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</si>
  <si>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</si>
  <si>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</si>
  <si>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</si>
  <si>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</si>
  <si>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</si>
  <si>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</si>
  <si>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</si>
  <si>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</si>
  <si>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</si>
  <si>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</si>
  <si>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</si>
  <si>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</si>
  <si>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</si>
  <si>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</si>
  <si>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</si>
  <si>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</si>
  <si>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</si>
  <si>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</si>
  <si>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</si>
  <si>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</si>
  <si>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</si>
  <si>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</si>
  <si>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</si>
  <si>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</si>
  <si>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</si>
  <si>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</si>
  <si>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</si>
  <si>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</si>
  <si>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</si>
  <si>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</si>
  <si>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</si>
  <si>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</si>
  <si>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</si>
  <si>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</si>
  <si>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</si>
  <si>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</si>
  <si>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</si>
  <si>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</si>
  <si>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</si>
  <si>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</si>
  <si>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</si>
  <si>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</si>
  <si>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</si>
  <si>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</si>
  <si>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</si>
  <si>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</si>
  <si>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</si>
  <si>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</si>
  <si>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</si>
  <si>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</si>
  <si>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</si>
  <si>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</si>
  <si>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</si>
  <si>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</si>
  <si>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</si>
  <si>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</si>
  <si>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</si>
  <si>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</si>
  <si>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</si>
  <si>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</si>
  <si>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</si>
  <si>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</si>
  <si>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</si>
  <si>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</si>
  <si>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</si>
  <si>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</si>
  <si>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</si>
  <si>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</si>
  <si>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</si>
  <si>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</si>
  <si>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</si>
  <si>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</si>
  <si>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</si>
  <si>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</si>
  <si>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</si>
  <si>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</si>
  <si>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</si>
  <si>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</si>
  <si>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</si>
  <si>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</si>
  <si>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</si>
  <si>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</si>
  <si>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</si>
  <si>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</si>
  <si>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</si>
  <si>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</si>
  <si>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</si>
  <si>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</si>
  <si>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</si>
  <si>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</si>
  <si>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</si>
  <si>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</si>
  <si>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</si>
  <si>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</si>
  <si>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</si>
  <si>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</si>
  <si>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</si>
  <si>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</si>
  <si>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</si>
  <si>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</si>
  <si>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</si>
  <si>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</si>
  <si>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</si>
  <si>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</si>
  <si>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</si>
  <si>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</si>
  <si>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</si>
  <si>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</si>
  <si>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</si>
  <si>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</si>
  <si>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</si>
  <si>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</si>
  <si>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</si>
  <si>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</si>
  <si>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</si>
  <si>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</si>
  <si>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</si>
  <si>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</si>
  <si>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</si>
  <si>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</si>
  <si>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</si>
  <si>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</si>
  <si>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</si>
  <si>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</si>
  <si>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</si>
  <si>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</si>
  <si>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</si>
  <si>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</si>
  <si>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</si>
  <si>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</si>
  <si>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</si>
  <si>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</si>
  <si>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</si>
  <si>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</si>
  <si>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</si>
  <si>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</si>
  <si>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</si>
  <si>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</si>
  <si>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</si>
  <si>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</si>
  <si>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</si>
  <si>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</si>
  <si>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</si>
  <si>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</si>
  <si>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</si>
  <si>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</si>
  <si>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</si>
  <si>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</si>
  <si>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</si>
  <si>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</si>
  <si>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</si>
  <si>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</si>
  <si>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</si>
  <si>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</si>
  <si>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</si>
  <si>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</si>
  <si>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</si>
  <si>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</si>
  <si>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</si>
  <si>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</si>
  <si>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</si>
  <si>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</si>
  <si>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</si>
  <si>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</si>
  <si>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</si>
  <si>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</si>
  <si>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</si>
  <si>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</si>
  <si>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</si>
  <si>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</si>
  <si>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</si>
  <si>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</si>
  <si>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</si>
  <si>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</si>
  <si>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</si>
  <si>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</si>
  <si>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</si>
  <si>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</si>
  <si>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</si>
  <si>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</si>
  <si>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</si>
  <si>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</si>
  <si>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</si>
  <si>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</si>
  <si>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</si>
  <si>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</si>
  <si>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</si>
  <si>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</si>
  <si>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</si>
  <si>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</si>
  <si>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</si>
  <si>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</si>
  <si>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</si>
  <si>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</si>
  <si>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</si>
  <si>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</si>
  <si>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</si>
  <si>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</si>
  <si>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</si>
  <si>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</si>
  <si>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</si>
  <si>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</si>
  <si>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</si>
  <si>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</si>
  <si>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</si>
  <si>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</si>
  <si>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</si>
  <si>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</si>
  <si>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</si>
  <si>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</si>
  <si>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</si>
  <si>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</si>
  <si>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</si>
  <si>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</si>
  <si>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</si>
  <si>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</si>
  <si>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</si>
  <si>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</si>
  <si>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</si>
  <si>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Инвестиции</t>
  </si>
  <si>
    <t>Реконструкция</t>
  </si>
  <si>
    <t>Не требуется</t>
  </si>
  <si>
    <t>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</si>
  <si>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Обеспечение надежности электроснабжения.
Увеличение объема услуг по передаче электрической энергии.</t>
  </si>
  <si>
    <t>Наличие договоров на технологическое присоединение к планируемому к строительству объекту.
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</si>
  <si>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2021 год</t>
  </si>
  <si>
    <t>1.1. Получение заявки на ТП</t>
  </si>
  <si>
    <t>не требуется</t>
  </si>
  <si>
    <t>1.2. Разработка и выдача ТУ на ТП</t>
  </si>
  <si>
    <t>1.3. Заключение договора на разработку проектной документации</t>
  </si>
  <si>
    <t>1.4. Получение положительного заключения государственной экспертизы на проектную документацию</t>
  </si>
  <si>
    <t>1.5. Утверждение проектной документации</t>
  </si>
  <si>
    <t>1.6. Разработка рабочей документации</t>
  </si>
  <si>
    <t>2. Организационный этап</t>
  </si>
  <si>
    <t>2.1. Заключение договора  подряда (допсоглашения к договору)</t>
  </si>
  <si>
    <t>2.2. Получение правоустанавливающих документов для выделения земельного участка под строительство</t>
  </si>
  <si>
    <t>2.3. Получение разрешительной документации для реализации СВМ</t>
  </si>
  <si>
    <t>3. Сетевое строительство (реконструкция) и пусконаладочные работы</t>
  </si>
  <si>
    <t>3.1. Подготовка площадки строительства для подстанций, трассы – для ЛЭП</t>
  </si>
  <si>
    <t>3.2. Поставка основного оборудования</t>
  </si>
  <si>
    <t>01.03.2017 01.12.2019</t>
  </si>
  <si>
    <t>30.08.2017 30.08.2020</t>
  </si>
  <si>
    <t>3.3. Монтаж основного оборудования</t>
  </si>
  <si>
    <t>01.05.2017 01.05.2020</t>
  </si>
  <si>
    <t>3.4. Пусконаладочные работы</t>
  </si>
  <si>
    <t>31.06.2017 31.06.2020</t>
  </si>
  <si>
    <t>25.09.2017 25.09.2020</t>
  </si>
  <si>
    <t>3.5. Завершение строительства</t>
  </si>
  <si>
    <t>31.08.2017 31.08.2020</t>
  </si>
  <si>
    <t>4. Испытания и ввод в эксплуатацию</t>
  </si>
  <si>
    <t xml:space="preserve">4.1. Комплексное опробование оборудования </t>
  </si>
  <si>
    <t>26.09.2017 26.09.2020</t>
  </si>
  <si>
    <t>30.09.2017 30.09.2020</t>
  </si>
  <si>
    <t>4.2. Оформление (подписание) актов об осуществлении технологического присоединения к электрическим сетям</t>
  </si>
  <si>
    <t xml:space="preserve">4.3. Получение разрешения на ввод объекта в эксплуатацию. </t>
  </si>
  <si>
    <t>01.10.2017 01.10.2020</t>
  </si>
  <si>
    <t>31.12.2017 31.12.2020</t>
  </si>
  <si>
    <t xml:space="preserve"> 4.4. Ввод в эксплуатацию объекта сетевого строительства</t>
  </si>
  <si>
    <t>06.11.2017 06.11.2020</t>
  </si>
  <si>
    <t>ТДТН-40000/110 УХЛ1</t>
  </si>
  <si>
    <t>2016 г.</t>
  </si>
  <si>
    <t>имеются</t>
  </si>
  <si>
    <t>в составе проекта</t>
  </si>
  <si>
    <t>Регионального значения</t>
  </si>
  <si>
    <t>нет</t>
  </si>
  <si>
    <t>Сметная стоимость проекта в ценах  4 кв. 2014 года с НДС, млн. руб.</t>
  </si>
  <si>
    <t>Калининград , ул.Аллея Смелых, 90</t>
  </si>
  <si>
    <t>Реконструкция ПС 110/10 кВ О-12 "Южная" (инв№ 5146186)</t>
  </si>
  <si>
    <t>НД</t>
  </si>
  <si>
    <t>Замена трансформатора с  1х40 МВА на 1х40 МВА</t>
  </si>
  <si>
    <t>А_49</t>
  </si>
  <si>
    <t>Т-3</t>
  </si>
  <si>
    <t>ПС 110/15/10 кВ О-12 «Южная»</t>
  </si>
  <si>
    <t>ТДТН-40000/110-76</t>
  </si>
  <si>
    <t>1976</t>
  </si>
  <si>
    <t>2016</t>
  </si>
  <si>
    <t>0</t>
  </si>
  <si>
    <t>ввод мощности трансформатора 40 МВА</t>
  </si>
  <si>
    <t>На 2016 г. запланированы работы по замене Т-3</t>
  </si>
  <si>
    <t>1х40 МВА</t>
  </si>
  <si>
    <t>ВЛ 110 кВ 115/116 (ПС Центральная - ПС Московская/ ПС Центральная - ПС Северная)</t>
  </si>
  <si>
    <t>ВЛ 110 кВ 116/166 (ПС Центральная - ПС Северная/ ПС Московская - ПС Северная)</t>
  </si>
  <si>
    <t>ПС 110/10 кВ О-12 Южная</t>
  </si>
  <si>
    <t>Западные ЭС, № 146 от 02.10.2014</t>
  </si>
  <si>
    <t>3.4.13 - долговременная эксплуатация с 1971 г.; 4.12. - нарушение эл.изоляции (поврежден изолятор) в результате старения (трещина).</t>
  </si>
  <si>
    <t>110</t>
  </si>
  <si>
    <t xml:space="preserve">110 </t>
  </si>
  <si>
    <t>1973</t>
  </si>
  <si>
    <t>Полная дисконтированная стоимость строительства с НДС</t>
  </si>
  <si>
    <t xml:space="preserve">индекс доходности </t>
  </si>
  <si>
    <t>Программы</t>
  </si>
  <si>
    <t>Калининградская область</t>
  </si>
  <si>
    <t>Δпsaidi = -0,000013387077294686
Δпsaifi = -0,0000422705314009662</t>
  </si>
  <si>
    <t>2017 г.</t>
  </si>
  <si>
    <t>Сименс Трансформаторы    договор  № S/S/RU/00017S  от  27/07/16-   в ценах 2016 года с НДС, млн. руб.</t>
  </si>
  <si>
    <t>51.42 млн. руб.</t>
  </si>
  <si>
    <t>43.58 млн. руб.</t>
  </si>
  <si>
    <t>1 пусковой комплекс</t>
  </si>
  <si>
    <t>Инвестиционный проект предполагает реконструкцию ПС 110 кВ О-12 «Южная» с заменой 1-го из  существующих трансформаторов мощностью 40 МВА типа ТДТН-40000/110-76 У1 на трансформатор ТРДН-4000/110УХЛ1 мощностью  40 МВА</t>
  </si>
  <si>
    <t xml:space="preserve">Факт </t>
  </si>
  <si>
    <t>строительство</t>
  </si>
  <si>
    <t>УСР</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</si>
</sst>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0000000"/>
    <numFmt numFmtId="179" formatCode="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sz val="11"/>
      <color theme="0" tint="-0.249977111117893"/>
      <name val="Times New Roman"/>
      <family val="1"/>
      <charset val="204"/>
    </font>
    <font>
      <b/>
      <sz val="12"/>
      <color theme="0" tint="-0.249977111117893"/>
      <name val="Times New Roman"/>
      <family val="1"/>
      <charset val="204"/>
    </font>
    <font>
      <sz val="11"/>
      <color theme="9" tint="-0.499984740745262"/>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b/>
      <sz val="12"/>
      <color rgb="FF7030A0"/>
      <name val="Times New Roman"/>
      <family val="1"/>
      <charset val="204"/>
    </font>
    <font>
      <b/>
      <sz val="12"/>
      <color indexed="8"/>
      <name val="Times New Roman"/>
      <family val="1"/>
      <charset val="204"/>
    </font>
    <font>
      <u/>
      <sz val="12"/>
      <color theme="1"/>
      <name val="Times New Roman"/>
      <family val="1"/>
      <charset val="204"/>
    </font>
    <font>
      <b/>
      <sz val="10"/>
      <color theme="1"/>
      <name val="Times New Roman"/>
      <family val="1"/>
      <charset val="204"/>
    </font>
    <font>
      <sz val="10"/>
      <color theme="1"/>
      <name val="Times New Roman"/>
      <family val="1"/>
      <charset val="204"/>
    </font>
    <font>
      <b/>
      <u/>
      <sz val="12"/>
      <color rgb="FF7030A0"/>
      <name val="Times New Roman"/>
      <family val="1"/>
      <charset val="204"/>
    </font>
    <font>
      <sz val="10"/>
      <color theme="0" tint="-4.9989318521683403E-2"/>
      <name val="Arial Cyr"/>
      <charset val="204"/>
    </font>
    <font>
      <sz val="10"/>
      <color theme="0" tint="-4.9989318521683403E-2"/>
      <name val="Times New Roman"/>
      <family val="1"/>
      <charset val="204"/>
    </font>
    <font>
      <sz val="11"/>
      <color theme="0" tint="-4.9989318521683403E-2"/>
      <name val="Times New Roman"/>
      <family val="1"/>
      <charset val="204"/>
    </font>
    <font>
      <b/>
      <sz val="11"/>
      <color theme="0" tint="-4.9989318521683403E-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cellStyleXfs>
  <cellXfs count="4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7" fillId="0" borderId="0" xfId="67" applyFont="1" applyFill="1" applyAlignment="1">
      <alignment vertical="center"/>
    </xf>
    <xf numFmtId="0" fontId="59" fillId="0" borderId="0" xfId="62" applyFont="1" applyFill="1"/>
    <xf numFmtId="0" fontId="60" fillId="0" borderId="0" xfId="67" applyFont="1" applyFill="1" applyAlignment="1">
      <alignment vertical="center"/>
    </xf>
    <xf numFmtId="0" fontId="58" fillId="0" borderId="0" xfId="62" applyFont="1" applyFill="1"/>
    <xf numFmtId="0" fontId="62" fillId="0" borderId="0" xfId="62" applyFont="1" applyFill="1" applyBorder="1"/>
    <xf numFmtId="0" fontId="58" fillId="0" borderId="0" xfId="62" applyFont="1" applyFill="1" applyBorder="1"/>
    <xf numFmtId="3" fontId="60" fillId="0" borderId="0" xfId="67" applyNumberFormat="1" applyFont="1" applyFill="1" applyBorder="1" applyAlignment="1">
      <alignment horizontal="center" vertical="center"/>
    </xf>
    <xf numFmtId="166" fontId="63" fillId="0" borderId="0" xfId="67"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65" fillId="0" borderId="30" xfId="2" applyFont="1" applyFill="1" applyBorder="1" applyAlignment="1">
      <alignment horizontal="justify"/>
    </xf>
    <xf numFmtId="0" fontId="65" fillId="0" borderId="30" xfId="2" applyNumberFormat="1" applyFont="1" applyFill="1" applyBorder="1" applyAlignment="1">
      <alignment horizontal="justify"/>
    </xf>
    <xf numFmtId="0" fontId="42" fillId="0" borderId="1" xfId="2" applyFont="1" applyBorder="1" applyAlignment="1">
      <alignment horizontal="left" vertical="top" wrapText="1"/>
    </xf>
    <xf numFmtId="173" fontId="67" fillId="0" borderId="1" xfId="62" applyNumberFormat="1" applyFont="1" applyFill="1" applyBorder="1" applyAlignment="1" applyProtection="1">
      <alignment horizontal="center" vertical="center"/>
      <protection locked="0"/>
    </xf>
    <xf numFmtId="49" fontId="67"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4" fontId="42"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 fillId="0" borderId="26" xfId="0" applyFont="1" applyBorder="1" applyAlignment="1">
      <alignment horizontal="left" vertical="top"/>
    </xf>
    <xf numFmtId="49" fontId="67" fillId="0" borderId="1" xfId="62" applyNumberFormat="1" applyFont="1" applyFill="1" applyBorder="1" applyAlignment="1">
      <alignment horizontal="left" vertical="center" wrapText="1"/>
    </xf>
    <xf numFmtId="49" fontId="71" fillId="0" borderId="1" xfId="62" applyNumberFormat="1" applyFont="1" applyFill="1" applyBorder="1" applyAlignment="1">
      <alignment horizontal="left" vertical="center" wrapText="1"/>
    </xf>
    <xf numFmtId="0" fontId="7" fillId="0" borderId="24" xfId="0" applyFont="1" applyBorder="1" applyAlignment="1">
      <alignment horizontal="left" vertical="top"/>
    </xf>
    <xf numFmtId="1" fontId="37" fillId="0" borderId="1" xfId="49" applyNumberFormat="1" applyFont="1" applyBorder="1" applyAlignment="1">
      <alignment horizontal="center" vertical="center" wrapText="1"/>
    </xf>
    <xf numFmtId="49" fontId="67" fillId="0" borderId="23" xfId="62" applyNumberFormat="1" applyFont="1" applyFill="1" applyBorder="1" applyAlignment="1">
      <alignment horizontal="left" vertical="center" wrapText="1"/>
    </xf>
    <xf numFmtId="14" fontId="67" fillId="0" borderId="2" xfId="62" applyNumberFormat="1" applyFont="1" applyFill="1" applyBorder="1" applyAlignment="1" applyProtection="1">
      <alignment horizontal="center" vertical="center" wrapText="1"/>
      <protection locked="0"/>
    </xf>
    <xf numFmtId="173" fontId="67" fillId="0" borderId="23" xfId="62" applyNumberFormat="1" applyFont="1" applyFill="1" applyBorder="1" applyAlignment="1" applyProtection="1">
      <alignment horizontal="center" vertical="center"/>
      <protection locked="0"/>
    </xf>
    <xf numFmtId="9" fontId="67" fillId="0" borderId="1" xfId="71" applyFont="1" applyFill="1" applyBorder="1" applyAlignment="1" applyProtection="1">
      <alignment horizontal="center" vertical="center"/>
      <protection locked="0"/>
    </xf>
    <xf numFmtId="0" fontId="60" fillId="0" borderId="0" xfId="2" applyFont="1" applyBorder="1"/>
    <xf numFmtId="0" fontId="64" fillId="0" borderId="0" xfId="2" applyFont="1" applyFill="1" applyBorder="1" applyAlignment="1">
      <alignment horizontal="center" vertical="center" textRotation="90" wrapText="1"/>
    </xf>
    <xf numFmtId="0" fontId="64" fillId="0" borderId="0" xfId="2" applyFont="1" applyFill="1" applyBorder="1" applyAlignment="1">
      <alignment horizontal="center" vertical="center" wrapText="1"/>
    </xf>
    <xf numFmtId="4" fontId="64" fillId="0" borderId="0" xfId="2" applyNumberFormat="1" applyFont="1" applyFill="1" applyBorder="1" applyAlignment="1">
      <alignment horizontal="center" vertical="center" wrapText="1"/>
    </xf>
    <xf numFmtId="0" fontId="7" fillId="0" borderId="0" xfId="2" applyFont="1" applyFill="1" applyAlignment="1">
      <alignment horizontal="right" vertical="center"/>
    </xf>
    <xf numFmtId="0" fontId="38" fillId="0" borderId="0" xfId="67" applyFont="1" applyFill="1" applyAlignment="1">
      <alignment vertical="center"/>
    </xf>
    <xf numFmtId="0" fontId="7" fillId="0" borderId="0" xfId="67" applyFont="1" applyFill="1" applyAlignment="1">
      <alignment horizontal="right" vertical="center"/>
    </xf>
    <xf numFmtId="2" fontId="72" fillId="0" borderId="0" xfId="67" applyNumberFormat="1" applyFont="1" applyFill="1" applyAlignment="1">
      <alignment horizontal="right" vertical="center"/>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7" xfId="67" applyFont="1" applyFill="1" applyBorder="1" applyAlignment="1">
      <alignment vertical="center"/>
    </xf>
    <xf numFmtId="3" fontId="36" fillId="0" borderId="38" xfId="67" applyNumberFormat="1" applyFont="1" applyFill="1" applyBorder="1" applyAlignment="1">
      <alignment vertical="center"/>
    </xf>
    <xf numFmtId="0" fontId="7" fillId="0" borderId="39" xfId="67" applyFont="1" applyFill="1" applyBorder="1" applyAlignment="1">
      <alignment vertical="center"/>
    </xf>
    <xf numFmtId="3" fontId="36" fillId="0" borderId="40" xfId="67" applyNumberFormat="1" applyFont="1" applyFill="1" applyBorder="1" applyAlignment="1">
      <alignment vertical="center"/>
    </xf>
    <xf numFmtId="0" fontId="7" fillId="0" borderId="41" xfId="67" applyFont="1" applyFill="1" applyBorder="1" applyAlignment="1">
      <alignment vertical="center"/>
    </xf>
    <xf numFmtId="3" fontId="36" fillId="0" borderId="42" xfId="67" applyNumberFormat="1" applyFont="1" applyFill="1" applyBorder="1" applyAlignment="1">
      <alignment vertical="center"/>
    </xf>
    <xf numFmtId="0" fontId="7" fillId="0" borderId="43" xfId="67" applyFont="1" applyFill="1" applyBorder="1" applyAlignment="1">
      <alignment vertical="center"/>
    </xf>
    <xf numFmtId="3" fontId="36" fillId="0" borderId="44" xfId="67" applyNumberFormat="1" applyFont="1" applyFill="1" applyBorder="1" applyAlignment="1">
      <alignment vertical="center"/>
    </xf>
    <xf numFmtId="10" fontId="36" fillId="0" borderId="42" xfId="67" applyNumberFormat="1" applyFont="1" applyFill="1" applyBorder="1" applyAlignment="1">
      <alignment vertical="center"/>
    </xf>
    <xf numFmtId="9" fontId="36" fillId="0" borderId="44" xfId="67" applyNumberFormat="1" applyFont="1" applyFill="1" applyBorder="1" applyAlignment="1">
      <alignment vertical="center"/>
    </xf>
    <xf numFmtId="0" fontId="7" fillId="0" borderId="29" xfId="67" applyFont="1" applyFill="1" applyBorder="1" applyAlignment="1">
      <alignment vertical="center"/>
    </xf>
    <xf numFmtId="3" fontId="36" fillId="0" borderId="37" xfId="67" applyNumberFormat="1" applyFont="1" applyFill="1" applyBorder="1" applyAlignment="1">
      <alignment vertical="center"/>
    </xf>
    <xf numFmtId="0" fontId="7" fillId="0" borderId="25" xfId="67" applyFont="1" applyFill="1" applyBorder="1" applyAlignment="1">
      <alignment vertical="center"/>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xf>
    <xf numFmtId="10" fontId="36" fillId="0" borderId="43" xfId="67" applyNumberFormat="1" applyFont="1" applyFill="1" applyBorder="1" applyAlignment="1">
      <alignment vertical="center"/>
    </xf>
    <xf numFmtId="0" fontId="7" fillId="0" borderId="28" xfId="67" applyFont="1" applyFill="1" applyBorder="1" applyAlignment="1">
      <alignment horizontal="left" vertical="center"/>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xf>
    <xf numFmtId="10" fontId="36" fillId="0" borderId="1" xfId="67" applyNumberFormat="1" applyFont="1" applyFill="1" applyBorder="1" applyAlignment="1">
      <alignment vertical="center"/>
    </xf>
    <xf numFmtId="0" fontId="7" fillId="0" borderId="24" xfId="67" applyFont="1" applyFill="1" applyBorder="1" applyAlignment="1">
      <alignment vertical="center"/>
    </xf>
    <xf numFmtId="3" fontId="36" fillId="0" borderId="23" xfId="67" applyNumberFormat="1" applyFont="1" applyFill="1" applyBorder="1" applyAlignment="1">
      <alignment vertical="center"/>
    </xf>
    <xf numFmtId="4" fontId="36" fillId="0" borderId="23" xfId="67" applyNumberFormat="1" applyFont="1" applyFill="1" applyBorder="1" applyAlignment="1">
      <alignment vertical="center"/>
    </xf>
    <xf numFmtId="0" fontId="38" fillId="0" borderId="28"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0" fontId="38" fillId="0" borderId="26" xfId="67" applyFont="1" applyFill="1" applyBorder="1" applyAlignment="1">
      <alignment vertical="center"/>
    </xf>
    <xf numFmtId="3" fontId="38" fillId="0" borderId="1" xfId="67" applyNumberFormat="1" applyFont="1" applyFill="1" applyBorder="1" applyAlignment="1">
      <alignment vertical="center"/>
    </xf>
    <xf numFmtId="0" fontId="7" fillId="0" borderId="26" xfId="67" applyFont="1" applyFill="1" applyBorder="1" applyAlignment="1">
      <alignment horizontal="left" vertical="center"/>
    </xf>
    <xf numFmtId="0" fontId="38" fillId="0" borderId="26" xfId="67" applyFont="1" applyFill="1" applyBorder="1" applyAlignment="1">
      <alignment horizontal="left" vertical="center"/>
    </xf>
    <xf numFmtId="0" fontId="38" fillId="0" borderId="24" xfId="67" applyFont="1" applyFill="1" applyBorder="1" applyAlignment="1">
      <alignment horizontal="left" vertical="center"/>
    </xf>
    <xf numFmtId="3" fontId="38" fillId="0" borderId="23" xfId="67" applyNumberFormat="1" applyFont="1" applyFill="1" applyBorder="1" applyAlignment="1">
      <alignment vertical="center"/>
    </xf>
    <xf numFmtId="0" fontId="7" fillId="0" borderId="26"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4" xfId="67" applyFont="1" applyFill="1" applyBorder="1" applyAlignment="1">
      <alignment vertical="center"/>
    </xf>
    <xf numFmtId="170" fontId="38"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7" fillId="0" borderId="1" xfId="62" applyFont="1" applyBorder="1" applyAlignment="1">
      <alignment horizontal="center" vertical="center" wrapText="1"/>
    </xf>
    <xf numFmtId="0" fontId="11" fillId="0" borderId="0" xfId="62" applyFont="1" applyBorder="1" applyAlignment="1">
      <alignment horizontal="center" vertical="center"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72"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72"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2" fillId="0" borderId="39" xfId="62" applyNumberFormat="1" applyFont="1" applyFill="1" applyBorder="1" applyAlignment="1">
      <alignment horizontal="left" vertical="center"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2"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1" xfId="1" applyFont="1" applyFill="1" applyBorder="1" applyAlignment="1">
      <alignment horizontal="left" vertical="center" wrapText="1"/>
    </xf>
    <xf numFmtId="0" fontId="7" fillId="25" borderId="4" xfId="1" applyFont="1" applyFill="1" applyBorder="1" applyAlignment="1">
      <alignment vertical="center" wrapText="1"/>
    </xf>
    <xf numFmtId="0" fontId="3" fillId="25" borderId="0" xfId="1" applyFill="1" applyBorder="1"/>
    <xf numFmtId="0" fontId="3" fillId="25" borderId="0" xfId="1" applyFill="1"/>
    <xf numFmtId="0" fontId="2" fillId="0" borderId="1" xfId="0" applyFont="1" applyBorder="1" applyAlignment="1">
      <alignment horizontal="center" vertical="center"/>
    </xf>
    <xf numFmtId="174" fontId="0" fillId="0" borderId="1" xfId="0" applyNumberFormat="1" applyBorder="1" applyAlignment="1">
      <alignment horizontal="center" vertical="center"/>
    </xf>
    <xf numFmtId="0" fontId="0" fillId="0" borderId="1" xfId="0" applyBorder="1" applyAlignment="1">
      <alignment horizontal="right"/>
    </xf>
    <xf numFmtId="0" fontId="0" fillId="0" borderId="1" xfId="0" applyBorder="1" applyAlignment="1">
      <alignment horizontal="right" vertical="center"/>
    </xf>
    <xf numFmtId="0" fontId="0" fillId="0" borderId="1" xfId="0" applyFill="1" applyBorder="1" applyAlignment="1">
      <alignment vertical="center"/>
    </xf>
    <xf numFmtId="0" fontId="0" fillId="0" borderId="1" xfId="0" applyBorder="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4" xfId="62" applyFont="1" applyBorder="1" applyAlignment="1">
      <alignment horizontal="center" vertical="center"/>
    </xf>
    <xf numFmtId="49" fontId="42" fillId="0" borderId="0" xfId="62" applyNumberFormat="1" applyFont="1" applyBorder="1" applyAlignment="1">
      <alignment horizontal="center" vertical="center"/>
    </xf>
    <xf numFmtId="0" fontId="76" fillId="0" borderId="0" xfId="62" applyFont="1" applyFill="1" applyBorder="1"/>
    <xf numFmtId="4" fontId="74" fillId="0" borderId="1" xfId="67" applyNumberFormat="1" applyFont="1" applyFill="1" applyBorder="1" applyAlignment="1">
      <alignment horizontal="center" vertical="center"/>
    </xf>
    <xf numFmtId="4" fontId="77" fillId="0" borderId="5" xfId="67" applyNumberFormat="1" applyFont="1" applyFill="1" applyBorder="1" applyAlignment="1">
      <alignment horizontal="center" vertical="center"/>
    </xf>
    <xf numFmtId="3" fontId="74" fillId="0" borderId="1" xfId="67" applyNumberFormat="1" applyFont="1" applyFill="1" applyBorder="1" applyAlignment="1">
      <alignment horizontal="center" vertical="center"/>
    </xf>
    <xf numFmtId="3" fontId="77" fillId="0" borderId="5" xfId="67" applyNumberFormat="1" applyFont="1" applyFill="1" applyBorder="1" applyAlignment="1">
      <alignment horizontal="center" vertical="center"/>
    </xf>
    <xf numFmtId="0" fontId="74" fillId="0" borderId="1" xfId="67" applyFont="1" applyFill="1" applyBorder="1" applyAlignment="1">
      <alignment horizontal="center" vertical="center"/>
    </xf>
    <xf numFmtId="0" fontId="77" fillId="0" borderId="5" xfId="67" applyFont="1" applyFill="1" applyBorder="1" applyAlignment="1">
      <alignment horizontal="center" vertical="center"/>
    </xf>
    <xf numFmtId="3" fontId="78" fillId="0" borderId="0" xfId="67" applyNumberFormat="1" applyFont="1" applyFill="1" applyBorder="1" applyAlignment="1">
      <alignment vertical="center"/>
    </xf>
    <xf numFmtId="3" fontId="78" fillId="0" borderId="5" xfId="67" applyNumberFormat="1" applyFont="1" applyFill="1" applyBorder="1" applyAlignment="1">
      <alignment vertical="center"/>
    </xf>
    <xf numFmtId="0" fontId="59" fillId="0" borderId="0" xfId="62" applyFont="1" applyFill="1" applyBorder="1"/>
    <xf numFmtId="3" fontId="61" fillId="0" borderId="1" xfId="67" applyNumberFormat="1" applyFont="1" applyFill="1" applyBorder="1" applyAlignment="1">
      <alignment vertical="center"/>
    </xf>
    <xf numFmtId="3" fontId="79" fillId="0" borderId="4" xfId="67" applyNumberFormat="1" applyFont="1" applyFill="1" applyBorder="1" applyAlignment="1">
      <alignment vertical="center"/>
    </xf>
    <xf numFmtId="3" fontId="64" fillId="0" borderId="0" xfId="67" applyNumberFormat="1" applyFont="1" applyFill="1" applyAlignment="1">
      <alignment horizontal="center" vertical="center"/>
    </xf>
    <xf numFmtId="172" fontId="61" fillId="0" borderId="1" xfId="67" applyNumberFormat="1" applyFont="1" applyFill="1" applyBorder="1" applyAlignment="1">
      <alignment vertical="center"/>
    </xf>
    <xf numFmtId="0" fontId="64" fillId="0" borderId="0" xfId="2" applyFont="1" applyBorder="1"/>
    <xf numFmtId="0" fontId="42" fillId="0" borderId="0" xfId="2" applyFont="1"/>
    <xf numFmtId="4" fontId="42" fillId="0" borderId="1" xfId="2" applyNumberFormat="1" applyFont="1" applyBorder="1" applyAlignment="1">
      <alignment horizontal="center" vertical="center"/>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0" fontId="7" fillId="25" borderId="1" xfId="1" applyNumberFormat="1" applyFont="1" applyFill="1" applyBorder="1" applyAlignment="1">
      <alignment horizontal="left" vertical="center"/>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2"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wrapText="1"/>
    </xf>
    <xf numFmtId="0" fontId="8" fillId="25" borderId="0" xfId="1" applyFont="1" applyFill="1" applyAlignment="1">
      <alignment horizontal="center" vertical="center"/>
    </xf>
    <xf numFmtId="0" fontId="5" fillId="25" borderId="0" xfId="1" applyFont="1" applyFill="1" applyAlignment="1">
      <alignment horizontal="center" vertical="center"/>
    </xf>
    <xf numFmtId="0" fontId="39" fillId="0" borderId="1" xfId="1" applyFont="1" applyBorder="1" applyAlignment="1">
      <alignment horizontal="center" vertical="center" wrapText="1"/>
    </xf>
    <xf numFmtId="0" fontId="68" fillId="0" borderId="0" xfId="0" applyFont="1" applyFill="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70" fillId="0" borderId="0" xfId="0" applyFont="1" applyFill="1" applyAlignment="1">
      <alignment horizontal="center" vertical="center"/>
    </xf>
    <xf numFmtId="0" fontId="75"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68" fillId="0" borderId="0" xfId="50" applyFont="1" applyFill="1" applyAlignment="1">
      <alignment horizontal="center" vertical="center"/>
    </xf>
    <xf numFmtId="0" fontId="69" fillId="0" borderId="0" xfId="1" applyFont="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7" fillId="0" borderId="0" xfId="6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64" fillId="0" borderId="0" xfId="52" applyFont="1" applyFill="1" applyBorder="1" applyAlignment="1">
      <alignment horizontal="center" vertical="center"/>
    </xf>
    <xf numFmtId="0" fontId="64" fillId="0" borderId="0"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4" fontId="11" fillId="0" borderId="1" xfId="45" applyNumberFormat="1" applyFont="1" applyFill="1" applyBorder="1" applyAlignment="1">
      <alignment horizontal="center" vertical="center" wrapText="1"/>
    </xf>
    <xf numFmtId="4" fontId="42" fillId="0" borderId="1" xfId="45" applyNumberFormat="1" applyFont="1" applyFill="1" applyBorder="1" applyAlignment="1">
      <alignment horizontal="center" vertical="center" wrapText="1"/>
    </xf>
    <xf numFmtId="4" fontId="11" fillId="0" borderId="2" xfId="45" applyNumberFormat="1" applyFont="1" applyFill="1" applyBorder="1" applyAlignment="1">
      <alignment horizontal="center" vertical="center" wrapText="1"/>
    </xf>
    <xf numFmtId="179" fontId="40" fillId="0" borderId="30" xfId="2" applyNumberFormat="1" applyFont="1" applyFill="1" applyBorder="1" applyAlignment="1">
      <alignment horizontal="justify" vertical="top"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3718608"/>
        <c:axId val="473714688"/>
      </c:lineChart>
      <c:catAx>
        <c:axId val="473718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3714688"/>
        <c:crosses val="autoZero"/>
        <c:auto val="1"/>
        <c:lblAlgn val="ctr"/>
        <c:lblOffset val="100"/>
        <c:noMultiLvlLbl val="0"/>
      </c:catAx>
      <c:valAx>
        <c:axId val="473714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3718608"/>
        <c:crosses val="autoZero"/>
        <c:crossBetween val="between"/>
      </c:valAx>
    </c:plotArea>
    <c:legend>
      <c:legendPos val="r"/>
      <c:layout>
        <c:manualLayout>
          <c:xMode val="edge"/>
          <c:yMode val="edge"/>
          <c:x val="0.30660402119546376"/>
          <c:y val="0.88666754155730532"/>
          <c:w val="0.3415096815728223"/>
          <c:h val="7.999999999999996E-2"/>
        </c:manualLayout>
      </c:layout>
      <c:overlay val="0"/>
      <c:txPr>
        <a:bodyPr/>
        <a:lstStyle/>
        <a:p>
          <a:pPr>
            <a:defRPr sz="5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33" l="0.70000000000000062" r="0.70000000000000062" t="0.750000000000004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oiseev-MM\AppData\Local\Microsoft\Windows\Temporary%20Internet%20Files\Content.Outlook\N9OGTN5M\255_E_prj_111001_4782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9">
          <cell r="A9" t="str">
            <v>АО "Янтарьэнерго"</v>
          </cell>
          <cell r="B9">
            <v>0</v>
          </cell>
          <cell r="C9">
            <v>0</v>
          </cell>
        </row>
        <row r="12">
          <cell r="A12" t="str">
            <v>E_prj_111001_47826</v>
          </cell>
          <cell r="B12">
            <v>0</v>
          </cell>
          <cell r="C12">
            <v>0</v>
          </cell>
        </row>
        <row r="15">
          <cell r="A15" t="str">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ell>
          <cell r="B15">
            <v>0</v>
          </cell>
          <cell r="C1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SheetLayoutView="100" workbookViewId="0">
      <selection activeCell="C17" sqref="C17"/>
    </sheetView>
  </sheetViews>
  <sheetFormatPr defaultColWidth="9.140625" defaultRowHeight="15" x14ac:dyDescent="0.25"/>
  <cols>
    <col min="1" max="1" width="6.140625" style="289" customWidth="1"/>
    <col min="2" max="2" width="53.5703125" style="289" customWidth="1"/>
    <col min="3" max="3" width="91.42578125" style="289" customWidth="1"/>
    <col min="4" max="4" width="12" style="289" customWidth="1"/>
    <col min="5" max="5" width="14.42578125" style="289" customWidth="1"/>
    <col min="6" max="6" width="36.5703125" style="289" customWidth="1"/>
    <col min="7" max="7" width="20" style="289" customWidth="1"/>
    <col min="8" max="8" width="25.5703125" style="289" customWidth="1"/>
    <col min="9" max="9" width="16.42578125" style="289" customWidth="1"/>
    <col min="10" max="16384" width="9.140625" style="289"/>
  </cols>
  <sheetData>
    <row r="1" spans="1:22" s="265" customFormat="1" ht="18.75" customHeight="1" x14ac:dyDescent="0.2">
      <c r="A1" s="264"/>
      <c r="C1" s="266" t="s">
        <v>70</v>
      </c>
    </row>
    <row r="2" spans="1:22" s="265" customFormat="1" ht="18.75" customHeight="1" x14ac:dyDescent="0.3">
      <c r="A2" s="264"/>
      <c r="C2" s="267" t="s">
        <v>11</v>
      </c>
    </row>
    <row r="3" spans="1:22" s="265" customFormat="1" ht="18.75" x14ac:dyDescent="0.3">
      <c r="A3" s="268"/>
      <c r="C3" s="267" t="s">
        <v>69</v>
      </c>
    </row>
    <row r="4" spans="1:22" s="265" customFormat="1" ht="18.75" x14ac:dyDescent="0.3">
      <c r="A4" s="268"/>
      <c r="H4" s="267"/>
    </row>
    <row r="5" spans="1:22" s="265" customFormat="1" ht="15.75" x14ac:dyDescent="0.25">
      <c r="A5" s="329" t="s">
        <v>428</v>
      </c>
      <c r="B5" s="329"/>
      <c r="C5" s="329"/>
      <c r="D5" s="269"/>
      <c r="E5" s="269"/>
      <c r="F5" s="269"/>
      <c r="G5" s="269"/>
      <c r="H5" s="269"/>
      <c r="I5" s="269"/>
      <c r="J5" s="269"/>
    </row>
    <row r="6" spans="1:22" s="265" customFormat="1" ht="18.75" x14ac:dyDescent="0.3">
      <c r="A6" s="268"/>
      <c r="H6" s="267"/>
    </row>
    <row r="7" spans="1:22" s="265" customFormat="1" ht="18.75" x14ac:dyDescent="0.2">
      <c r="A7" s="333" t="s">
        <v>10</v>
      </c>
      <c r="B7" s="333"/>
      <c r="C7" s="333"/>
      <c r="D7" s="270"/>
      <c r="E7" s="270"/>
      <c r="F7" s="270"/>
      <c r="G7" s="270"/>
      <c r="H7" s="270"/>
      <c r="I7" s="270"/>
      <c r="J7" s="270"/>
      <c r="K7" s="270"/>
      <c r="L7" s="270"/>
      <c r="M7" s="270"/>
      <c r="N7" s="270"/>
      <c r="O7" s="270"/>
      <c r="P7" s="270"/>
      <c r="Q7" s="270"/>
      <c r="R7" s="270"/>
      <c r="S7" s="270"/>
      <c r="T7" s="270"/>
      <c r="U7" s="270"/>
      <c r="V7" s="270"/>
    </row>
    <row r="8" spans="1:22" s="265" customFormat="1" ht="18.75" x14ac:dyDescent="0.2">
      <c r="A8" s="271"/>
      <c r="B8" s="271"/>
      <c r="C8" s="271"/>
      <c r="D8" s="271"/>
      <c r="E8" s="271"/>
      <c r="F8" s="271"/>
      <c r="G8" s="271"/>
      <c r="H8" s="271"/>
      <c r="I8" s="270"/>
      <c r="J8" s="270"/>
      <c r="K8" s="270"/>
      <c r="L8" s="270"/>
      <c r="M8" s="270"/>
      <c r="N8" s="270"/>
      <c r="O8" s="270"/>
      <c r="P8" s="270"/>
      <c r="Q8" s="270"/>
      <c r="R8" s="270"/>
      <c r="S8" s="270"/>
      <c r="T8" s="270"/>
      <c r="U8" s="270"/>
      <c r="V8" s="270"/>
    </row>
    <row r="9" spans="1:22" s="265" customFormat="1" ht="18.75" x14ac:dyDescent="0.2">
      <c r="A9" s="332" t="s">
        <v>427</v>
      </c>
      <c r="B9" s="332"/>
      <c r="C9" s="332"/>
      <c r="D9" s="272"/>
      <c r="E9" s="272"/>
      <c r="F9" s="272"/>
      <c r="G9" s="272"/>
      <c r="H9" s="272"/>
      <c r="I9" s="270"/>
      <c r="J9" s="270"/>
      <c r="K9" s="270"/>
      <c r="L9" s="270"/>
      <c r="M9" s="270"/>
      <c r="N9" s="270"/>
      <c r="O9" s="270"/>
      <c r="P9" s="270"/>
      <c r="Q9" s="270"/>
      <c r="R9" s="270"/>
      <c r="S9" s="270"/>
      <c r="T9" s="270"/>
      <c r="U9" s="270"/>
      <c r="V9" s="270"/>
    </row>
    <row r="10" spans="1:22" s="265" customFormat="1" ht="18.75" x14ac:dyDescent="0.2">
      <c r="A10" s="330" t="s">
        <v>9</v>
      </c>
      <c r="B10" s="330"/>
      <c r="C10" s="330"/>
      <c r="D10" s="273"/>
      <c r="E10" s="273"/>
      <c r="F10" s="273"/>
      <c r="G10" s="273"/>
      <c r="H10" s="273"/>
      <c r="I10" s="270"/>
      <c r="J10" s="270"/>
      <c r="K10" s="270"/>
      <c r="L10" s="270"/>
      <c r="M10" s="270"/>
      <c r="N10" s="270"/>
      <c r="O10" s="270"/>
      <c r="P10" s="270"/>
      <c r="Q10" s="270"/>
      <c r="R10" s="270"/>
      <c r="S10" s="270"/>
      <c r="T10" s="270"/>
      <c r="U10" s="270"/>
      <c r="V10" s="270"/>
    </row>
    <row r="11" spans="1:22" s="265" customFormat="1" ht="18.75" x14ac:dyDescent="0.2">
      <c r="A11" s="271"/>
      <c r="B11" s="271"/>
      <c r="C11" s="271"/>
      <c r="D11" s="271"/>
      <c r="E11" s="271"/>
      <c r="F11" s="271"/>
      <c r="G11" s="271"/>
      <c r="H11" s="271"/>
      <c r="I11" s="270"/>
      <c r="J11" s="270"/>
      <c r="K11" s="270"/>
      <c r="L11" s="270"/>
      <c r="M11" s="270"/>
      <c r="N11" s="270"/>
      <c r="O11" s="270"/>
      <c r="P11" s="270"/>
      <c r="Q11" s="270"/>
      <c r="R11" s="270"/>
      <c r="S11" s="270"/>
      <c r="T11" s="270"/>
      <c r="U11" s="270"/>
      <c r="V11" s="270"/>
    </row>
    <row r="12" spans="1:22" s="265" customFormat="1" ht="18.75" x14ac:dyDescent="0.2">
      <c r="A12" s="332" t="s">
        <v>512</v>
      </c>
      <c r="B12" s="332"/>
      <c r="C12" s="332"/>
      <c r="D12" s="272"/>
      <c r="E12" s="272"/>
      <c r="F12" s="272"/>
      <c r="G12" s="272"/>
      <c r="H12" s="272"/>
      <c r="I12" s="270"/>
      <c r="J12" s="270"/>
      <c r="K12" s="270"/>
      <c r="L12" s="270"/>
      <c r="M12" s="270"/>
      <c r="N12" s="270"/>
      <c r="O12" s="270"/>
      <c r="P12" s="270"/>
      <c r="Q12" s="270"/>
      <c r="R12" s="270"/>
      <c r="S12" s="270"/>
      <c r="T12" s="270"/>
      <c r="U12" s="270"/>
      <c r="V12" s="270"/>
    </row>
    <row r="13" spans="1:22" s="265" customFormat="1" ht="18.75" x14ac:dyDescent="0.2">
      <c r="A13" s="330" t="s">
        <v>8</v>
      </c>
      <c r="B13" s="330"/>
      <c r="C13" s="330"/>
      <c r="D13" s="273"/>
      <c r="E13" s="273"/>
      <c r="F13" s="273"/>
      <c r="G13" s="273"/>
      <c r="H13" s="273"/>
      <c r="I13" s="270"/>
      <c r="J13" s="270"/>
      <c r="K13" s="270"/>
      <c r="L13" s="270"/>
      <c r="M13" s="270"/>
      <c r="N13" s="270"/>
      <c r="O13" s="270"/>
      <c r="P13" s="270"/>
      <c r="Q13" s="270"/>
      <c r="R13" s="270"/>
      <c r="S13" s="270"/>
      <c r="T13" s="270"/>
      <c r="U13" s="270"/>
      <c r="V13" s="270"/>
    </row>
    <row r="14" spans="1:22" s="275" customFormat="1" ht="15.75" customHeight="1"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row>
    <row r="15" spans="1:22" s="276" customFormat="1" ht="42" customHeight="1" x14ac:dyDescent="0.2">
      <c r="A15" s="331" t="s">
        <v>509</v>
      </c>
      <c r="B15" s="331"/>
      <c r="C15" s="331"/>
      <c r="D15" s="272"/>
      <c r="E15" s="272"/>
      <c r="F15" s="272"/>
      <c r="G15" s="272"/>
      <c r="H15" s="272"/>
      <c r="I15" s="272"/>
      <c r="J15" s="272"/>
      <c r="K15" s="272"/>
      <c r="L15" s="272"/>
      <c r="M15" s="272"/>
      <c r="N15" s="272"/>
      <c r="O15" s="272"/>
      <c r="P15" s="272"/>
      <c r="Q15" s="272"/>
      <c r="R15" s="272"/>
      <c r="S15" s="272"/>
      <c r="T15" s="272"/>
      <c r="U15" s="272"/>
      <c r="V15" s="272"/>
    </row>
    <row r="16" spans="1:22" s="276" customFormat="1" ht="15" customHeight="1" x14ac:dyDescent="0.2">
      <c r="A16" s="330" t="s">
        <v>7</v>
      </c>
      <c r="B16" s="330"/>
      <c r="C16" s="330"/>
      <c r="D16" s="273"/>
      <c r="E16" s="273"/>
      <c r="F16" s="273"/>
      <c r="G16" s="273"/>
      <c r="H16" s="273"/>
      <c r="I16" s="273"/>
      <c r="J16" s="273"/>
      <c r="K16" s="273"/>
      <c r="L16" s="273"/>
      <c r="M16" s="273"/>
      <c r="N16" s="273"/>
      <c r="O16" s="273"/>
      <c r="P16" s="273"/>
      <c r="Q16" s="273"/>
      <c r="R16" s="273"/>
      <c r="S16" s="273"/>
      <c r="T16" s="273"/>
      <c r="U16" s="273"/>
      <c r="V16" s="273"/>
    </row>
    <row r="17" spans="1:22" s="276" customFormat="1" ht="15" customHeight="1" x14ac:dyDescent="0.2">
      <c r="A17" s="277"/>
      <c r="B17" s="277"/>
      <c r="C17" s="277"/>
      <c r="D17" s="277"/>
      <c r="E17" s="277"/>
      <c r="F17" s="277"/>
      <c r="G17" s="277"/>
      <c r="H17" s="277"/>
      <c r="I17" s="277"/>
      <c r="J17" s="277"/>
      <c r="K17" s="277"/>
      <c r="L17" s="277"/>
      <c r="M17" s="277"/>
      <c r="N17" s="277"/>
      <c r="O17" s="277"/>
      <c r="P17" s="277"/>
      <c r="Q17" s="277"/>
      <c r="R17" s="277"/>
      <c r="S17" s="277"/>
    </row>
    <row r="18" spans="1:22" s="276" customFormat="1" ht="15" customHeight="1" x14ac:dyDescent="0.2">
      <c r="A18" s="331" t="s">
        <v>410</v>
      </c>
      <c r="B18" s="332"/>
      <c r="C18" s="332"/>
      <c r="D18" s="278"/>
      <c r="E18" s="278"/>
      <c r="F18" s="278"/>
      <c r="G18" s="278"/>
      <c r="H18" s="278"/>
      <c r="I18" s="278"/>
      <c r="J18" s="278"/>
      <c r="K18" s="278"/>
      <c r="L18" s="278"/>
      <c r="M18" s="278"/>
      <c r="N18" s="278"/>
      <c r="O18" s="278"/>
      <c r="P18" s="278"/>
      <c r="Q18" s="278"/>
      <c r="R18" s="278"/>
      <c r="S18" s="278"/>
      <c r="T18" s="278"/>
      <c r="U18" s="278"/>
      <c r="V18" s="278"/>
    </row>
    <row r="19" spans="1:22" s="276" customFormat="1" ht="15" customHeight="1" x14ac:dyDescent="0.2">
      <c r="A19" s="273"/>
      <c r="B19" s="273"/>
      <c r="C19" s="273"/>
      <c r="D19" s="273"/>
      <c r="E19" s="273"/>
      <c r="F19" s="273"/>
      <c r="G19" s="273"/>
      <c r="H19" s="273"/>
      <c r="I19" s="277"/>
      <c r="J19" s="277"/>
      <c r="K19" s="277"/>
      <c r="L19" s="277"/>
      <c r="M19" s="277"/>
      <c r="N19" s="277"/>
      <c r="O19" s="277"/>
      <c r="P19" s="277"/>
      <c r="Q19" s="277"/>
      <c r="R19" s="277"/>
      <c r="S19" s="277"/>
    </row>
    <row r="20" spans="1:22" s="276" customFormat="1" ht="39.75" customHeight="1" x14ac:dyDescent="0.2">
      <c r="A20" s="279" t="s">
        <v>6</v>
      </c>
      <c r="B20" s="280" t="s">
        <v>68</v>
      </c>
      <c r="C20" s="281" t="s">
        <v>67</v>
      </c>
      <c r="D20" s="282"/>
      <c r="E20" s="282"/>
      <c r="F20" s="282"/>
      <c r="G20" s="282"/>
      <c r="H20" s="282"/>
      <c r="I20" s="274"/>
      <c r="J20" s="274"/>
      <c r="K20" s="274"/>
      <c r="L20" s="274"/>
      <c r="M20" s="274"/>
      <c r="N20" s="274"/>
      <c r="O20" s="274"/>
      <c r="P20" s="274"/>
      <c r="Q20" s="274"/>
      <c r="R20" s="274"/>
      <c r="S20" s="274"/>
      <c r="T20" s="283"/>
      <c r="U20" s="283"/>
      <c r="V20" s="283"/>
    </row>
    <row r="21" spans="1:22" s="276" customFormat="1" ht="16.5" customHeight="1" x14ac:dyDescent="0.2">
      <c r="A21" s="281">
        <v>1</v>
      </c>
      <c r="B21" s="280">
        <v>2</v>
      </c>
      <c r="C21" s="281">
        <v>3</v>
      </c>
      <c r="D21" s="282"/>
      <c r="E21" s="282"/>
      <c r="F21" s="282"/>
      <c r="G21" s="282"/>
      <c r="H21" s="282"/>
      <c r="I21" s="274"/>
      <c r="J21" s="274"/>
      <c r="K21" s="274"/>
      <c r="L21" s="274"/>
      <c r="M21" s="274"/>
      <c r="N21" s="274"/>
      <c r="O21" s="274"/>
      <c r="P21" s="274"/>
      <c r="Q21" s="274"/>
      <c r="R21" s="274"/>
      <c r="S21" s="274"/>
      <c r="T21" s="283"/>
      <c r="U21" s="283"/>
      <c r="V21" s="283"/>
    </row>
    <row r="22" spans="1:22" s="276" customFormat="1" ht="39" customHeight="1" x14ac:dyDescent="0.2">
      <c r="A22" s="284" t="s">
        <v>66</v>
      </c>
      <c r="B22" s="285" t="s">
        <v>282</v>
      </c>
      <c r="C22" s="286" t="s">
        <v>532</v>
      </c>
      <c r="D22" s="282"/>
      <c r="E22" s="282"/>
      <c r="F22" s="282"/>
      <c r="G22" s="282"/>
      <c r="H22" s="282"/>
      <c r="I22" s="274"/>
      <c r="J22" s="274"/>
      <c r="K22" s="274"/>
      <c r="L22" s="274"/>
      <c r="M22" s="274"/>
      <c r="N22" s="274"/>
      <c r="O22" s="274"/>
      <c r="P22" s="274"/>
      <c r="Q22" s="274"/>
      <c r="R22" s="274"/>
      <c r="S22" s="274"/>
      <c r="T22" s="283"/>
      <c r="U22" s="283"/>
      <c r="V22" s="283"/>
    </row>
    <row r="23" spans="1:22" s="276" customFormat="1" ht="41.25" customHeight="1" x14ac:dyDescent="0.2">
      <c r="A23" s="284" t="s">
        <v>64</v>
      </c>
      <c r="B23" s="287" t="s">
        <v>65</v>
      </c>
      <c r="C23" s="286" t="s">
        <v>465</v>
      </c>
      <c r="D23" s="282"/>
      <c r="E23" s="282"/>
      <c r="F23" s="282"/>
      <c r="G23" s="282"/>
      <c r="H23" s="282"/>
      <c r="I23" s="274"/>
      <c r="J23" s="274"/>
      <c r="K23" s="274"/>
      <c r="L23" s="274"/>
      <c r="M23" s="274"/>
      <c r="N23" s="274"/>
      <c r="O23" s="274"/>
      <c r="P23" s="274"/>
      <c r="Q23" s="274"/>
      <c r="R23" s="274"/>
      <c r="S23" s="274"/>
      <c r="T23" s="283"/>
      <c r="U23" s="283"/>
      <c r="V23" s="283"/>
    </row>
    <row r="24" spans="1:22" s="276" customFormat="1" ht="22.5" customHeight="1" x14ac:dyDescent="0.2">
      <c r="A24" s="326"/>
      <c r="B24" s="327"/>
      <c r="C24" s="328"/>
      <c r="D24" s="282"/>
      <c r="E24" s="282"/>
      <c r="F24" s="282"/>
      <c r="G24" s="282"/>
      <c r="H24" s="282"/>
      <c r="I24" s="274"/>
      <c r="J24" s="274"/>
      <c r="K24" s="274"/>
      <c r="L24" s="274"/>
      <c r="M24" s="274"/>
      <c r="N24" s="274"/>
      <c r="O24" s="274"/>
      <c r="P24" s="274"/>
      <c r="Q24" s="274"/>
      <c r="R24" s="274"/>
      <c r="S24" s="274"/>
      <c r="T24" s="283"/>
      <c r="U24" s="283"/>
      <c r="V24" s="283"/>
    </row>
    <row r="25" spans="1:22" s="276" customFormat="1" ht="58.5" customHeight="1" x14ac:dyDescent="0.2">
      <c r="A25" s="284" t="s">
        <v>63</v>
      </c>
      <c r="B25" s="286" t="s">
        <v>358</v>
      </c>
      <c r="C25" s="279" t="s">
        <v>436</v>
      </c>
      <c r="D25" s="282"/>
      <c r="E25" s="282"/>
      <c r="F25" s="282"/>
      <c r="G25" s="282"/>
      <c r="H25" s="274"/>
      <c r="I25" s="274"/>
      <c r="J25" s="274"/>
      <c r="K25" s="274"/>
      <c r="L25" s="274"/>
      <c r="M25" s="274"/>
      <c r="N25" s="274"/>
      <c r="O25" s="274"/>
      <c r="P25" s="274"/>
      <c r="Q25" s="274"/>
      <c r="R25" s="274"/>
      <c r="S25" s="283"/>
      <c r="T25" s="283"/>
      <c r="U25" s="283"/>
      <c r="V25" s="283"/>
    </row>
    <row r="26" spans="1:22" s="276" customFormat="1" ht="42.75" customHeight="1" x14ac:dyDescent="0.2">
      <c r="A26" s="284" t="s">
        <v>62</v>
      </c>
      <c r="B26" s="286" t="s">
        <v>76</v>
      </c>
      <c r="C26" s="279" t="s">
        <v>533</v>
      </c>
      <c r="D26" s="282"/>
      <c r="E26" s="282"/>
      <c r="F26" s="282"/>
      <c r="G26" s="282"/>
      <c r="H26" s="274"/>
      <c r="I26" s="274"/>
      <c r="J26" s="274"/>
      <c r="K26" s="274"/>
      <c r="L26" s="274"/>
      <c r="M26" s="274"/>
      <c r="N26" s="274"/>
      <c r="O26" s="274"/>
      <c r="P26" s="274"/>
      <c r="Q26" s="274"/>
      <c r="R26" s="274"/>
      <c r="S26" s="283"/>
      <c r="T26" s="283"/>
      <c r="U26" s="283"/>
      <c r="V26" s="283"/>
    </row>
    <row r="27" spans="1:22" s="276" customFormat="1" ht="51.75" customHeight="1" x14ac:dyDescent="0.2">
      <c r="A27" s="284" t="s">
        <v>60</v>
      </c>
      <c r="B27" s="286" t="s">
        <v>75</v>
      </c>
      <c r="C27" s="279" t="s">
        <v>508</v>
      </c>
      <c r="D27" s="282"/>
      <c r="E27" s="282"/>
      <c r="F27" s="282"/>
      <c r="G27" s="282"/>
      <c r="H27" s="274"/>
      <c r="I27" s="274"/>
      <c r="J27" s="274"/>
      <c r="K27" s="274"/>
      <c r="L27" s="274"/>
      <c r="M27" s="274"/>
      <c r="N27" s="274"/>
      <c r="O27" s="274"/>
      <c r="P27" s="274"/>
      <c r="Q27" s="274"/>
      <c r="R27" s="274"/>
      <c r="S27" s="283"/>
      <c r="T27" s="283"/>
      <c r="U27" s="283"/>
      <c r="V27" s="283"/>
    </row>
    <row r="28" spans="1:22" s="276" customFormat="1" ht="42.75" customHeight="1" x14ac:dyDescent="0.2">
      <c r="A28" s="284" t="s">
        <v>59</v>
      </c>
      <c r="B28" s="286" t="s">
        <v>359</v>
      </c>
      <c r="C28" s="279" t="s">
        <v>469</v>
      </c>
      <c r="D28" s="282"/>
      <c r="E28" s="282"/>
      <c r="F28" s="282"/>
      <c r="G28" s="282"/>
      <c r="H28" s="274"/>
      <c r="I28" s="274"/>
      <c r="J28" s="274"/>
      <c r="K28" s="274"/>
      <c r="L28" s="274"/>
      <c r="M28" s="274"/>
      <c r="N28" s="274"/>
      <c r="O28" s="274"/>
      <c r="P28" s="274"/>
      <c r="Q28" s="274"/>
      <c r="R28" s="274"/>
      <c r="S28" s="283"/>
      <c r="T28" s="283"/>
      <c r="U28" s="283"/>
      <c r="V28" s="283"/>
    </row>
    <row r="29" spans="1:22" s="276" customFormat="1" ht="51.75" customHeight="1" x14ac:dyDescent="0.2">
      <c r="A29" s="284" t="s">
        <v>57</v>
      </c>
      <c r="B29" s="286" t="s">
        <v>360</v>
      </c>
      <c r="C29" s="279" t="s">
        <v>469</v>
      </c>
      <c r="D29" s="282"/>
      <c r="E29" s="282"/>
      <c r="F29" s="282"/>
      <c r="G29" s="282"/>
      <c r="H29" s="274"/>
      <c r="I29" s="274"/>
      <c r="J29" s="274"/>
      <c r="K29" s="274"/>
      <c r="L29" s="274"/>
      <c r="M29" s="274"/>
      <c r="N29" s="274"/>
      <c r="O29" s="274"/>
      <c r="P29" s="274"/>
      <c r="Q29" s="274"/>
      <c r="R29" s="274"/>
      <c r="S29" s="283"/>
      <c r="T29" s="283"/>
      <c r="U29" s="283"/>
      <c r="V29" s="283"/>
    </row>
    <row r="30" spans="1:22" s="276" customFormat="1" ht="51.75" customHeight="1" x14ac:dyDescent="0.2">
      <c r="A30" s="284" t="s">
        <v>55</v>
      </c>
      <c r="B30" s="286" t="s">
        <v>361</v>
      </c>
      <c r="C30" s="279" t="s">
        <v>469</v>
      </c>
      <c r="D30" s="282"/>
      <c r="E30" s="282"/>
      <c r="F30" s="282"/>
      <c r="G30" s="282"/>
      <c r="H30" s="274"/>
      <c r="I30" s="274"/>
      <c r="J30" s="274"/>
      <c r="K30" s="274"/>
      <c r="L30" s="274"/>
      <c r="M30" s="274"/>
      <c r="N30" s="274"/>
      <c r="O30" s="274"/>
      <c r="P30" s="274"/>
      <c r="Q30" s="274"/>
      <c r="R30" s="274"/>
      <c r="S30" s="283"/>
      <c r="T30" s="283"/>
      <c r="U30" s="283"/>
      <c r="V30" s="283"/>
    </row>
    <row r="31" spans="1:22" s="276" customFormat="1" ht="51.75" customHeight="1" x14ac:dyDescent="0.2">
      <c r="A31" s="284" t="s">
        <v>74</v>
      </c>
      <c r="B31" s="286" t="s">
        <v>362</v>
      </c>
      <c r="C31" s="279" t="s">
        <v>503</v>
      </c>
      <c r="D31" s="282"/>
      <c r="E31" s="282"/>
      <c r="F31" s="282"/>
      <c r="G31" s="282"/>
      <c r="H31" s="274"/>
      <c r="I31" s="274"/>
      <c r="J31" s="274"/>
      <c r="K31" s="274"/>
      <c r="L31" s="274"/>
      <c r="M31" s="274"/>
      <c r="N31" s="274"/>
      <c r="O31" s="274"/>
      <c r="P31" s="274"/>
      <c r="Q31" s="274"/>
      <c r="R31" s="274"/>
      <c r="S31" s="283"/>
      <c r="T31" s="283"/>
      <c r="U31" s="283"/>
      <c r="V31" s="283"/>
    </row>
    <row r="32" spans="1:22" s="276" customFormat="1" ht="51.75" customHeight="1" x14ac:dyDescent="0.2">
      <c r="A32" s="284" t="s">
        <v>72</v>
      </c>
      <c r="B32" s="286" t="s">
        <v>363</v>
      </c>
      <c r="C32" s="279" t="s">
        <v>504</v>
      </c>
      <c r="D32" s="282"/>
      <c r="E32" s="282"/>
      <c r="F32" s="282"/>
      <c r="G32" s="282"/>
      <c r="H32" s="274"/>
      <c r="I32" s="274"/>
      <c r="J32" s="274"/>
      <c r="K32" s="274"/>
      <c r="L32" s="274"/>
      <c r="M32" s="274"/>
      <c r="N32" s="274"/>
      <c r="O32" s="274"/>
      <c r="P32" s="274"/>
      <c r="Q32" s="274"/>
      <c r="R32" s="274"/>
      <c r="S32" s="283"/>
      <c r="T32" s="283"/>
      <c r="U32" s="283"/>
      <c r="V32" s="283"/>
    </row>
    <row r="33" spans="1:22" s="276" customFormat="1" ht="101.25" customHeight="1" x14ac:dyDescent="0.2">
      <c r="A33" s="284" t="s">
        <v>71</v>
      </c>
      <c r="B33" s="286" t="s">
        <v>364</v>
      </c>
      <c r="C33" s="279" t="s">
        <v>505</v>
      </c>
      <c r="D33" s="282"/>
      <c r="E33" s="282"/>
      <c r="F33" s="282"/>
      <c r="G33" s="282"/>
      <c r="H33" s="274"/>
      <c r="I33" s="274"/>
      <c r="J33" s="274"/>
      <c r="K33" s="274"/>
      <c r="L33" s="274"/>
      <c r="M33" s="274"/>
      <c r="N33" s="274"/>
      <c r="O33" s="274"/>
      <c r="P33" s="274"/>
      <c r="Q33" s="274"/>
      <c r="R33" s="274"/>
      <c r="S33" s="283"/>
      <c r="T33" s="283"/>
      <c r="U33" s="283"/>
      <c r="V33" s="283"/>
    </row>
    <row r="34" spans="1:22" ht="111" customHeight="1" x14ac:dyDescent="0.25">
      <c r="A34" s="284" t="s">
        <v>379</v>
      </c>
      <c r="B34" s="286" t="s">
        <v>365</v>
      </c>
      <c r="C34" s="279" t="s">
        <v>464</v>
      </c>
      <c r="D34" s="288"/>
      <c r="E34" s="288"/>
      <c r="F34" s="288"/>
      <c r="G34" s="288"/>
      <c r="H34" s="288"/>
      <c r="I34" s="288"/>
      <c r="J34" s="288"/>
      <c r="K34" s="288"/>
      <c r="L34" s="288"/>
      <c r="M34" s="288"/>
      <c r="N34" s="288"/>
      <c r="O34" s="288"/>
      <c r="P34" s="288"/>
      <c r="Q34" s="288"/>
      <c r="R34" s="288"/>
      <c r="S34" s="288"/>
      <c r="T34" s="288"/>
      <c r="U34" s="288"/>
      <c r="V34" s="288"/>
    </row>
    <row r="35" spans="1:22" ht="58.5" customHeight="1" x14ac:dyDescent="0.25">
      <c r="A35" s="284" t="s">
        <v>368</v>
      </c>
      <c r="B35" s="286" t="s">
        <v>73</v>
      </c>
      <c r="C35" s="279" t="s">
        <v>469</v>
      </c>
      <c r="D35" s="288"/>
      <c r="E35" s="288"/>
      <c r="F35" s="288"/>
      <c r="G35" s="288"/>
      <c r="H35" s="288"/>
      <c r="I35" s="288"/>
      <c r="J35" s="288"/>
      <c r="K35" s="288"/>
      <c r="L35" s="288"/>
      <c r="M35" s="288"/>
      <c r="N35" s="288"/>
      <c r="O35" s="288"/>
      <c r="P35" s="288"/>
      <c r="Q35" s="288"/>
      <c r="R35" s="288"/>
      <c r="S35" s="288"/>
      <c r="T35" s="288"/>
      <c r="U35" s="288"/>
      <c r="V35" s="288"/>
    </row>
    <row r="36" spans="1:22" ht="51.75" customHeight="1" x14ac:dyDescent="0.25">
      <c r="A36" s="284" t="s">
        <v>380</v>
      </c>
      <c r="B36" s="286" t="s">
        <v>366</v>
      </c>
      <c r="C36" s="279" t="s">
        <v>463</v>
      </c>
      <c r="D36" s="288"/>
      <c r="E36" s="288"/>
      <c r="F36" s="288"/>
      <c r="G36" s="288"/>
      <c r="H36" s="288"/>
      <c r="I36" s="288"/>
      <c r="J36" s="288"/>
      <c r="K36" s="288"/>
      <c r="L36" s="288"/>
      <c r="M36" s="288"/>
      <c r="N36" s="288"/>
      <c r="O36" s="288"/>
      <c r="P36" s="288"/>
      <c r="Q36" s="288"/>
      <c r="R36" s="288"/>
      <c r="S36" s="288"/>
      <c r="T36" s="288"/>
      <c r="U36" s="288"/>
      <c r="V36" s="288"/>
    </row>
    <row r="37" spans="1:22" ht="43.5" customHeight="1" x14ac:dyDescent="0.25">
      <c r="A37" s="284">
        <v>15</v>
      </c>
      <c r="B37" s="286" t="s">
        <v>367</v>
      </c>
      <c r="C37" s="279" t="s">
        <v>506</v>
      </c>
      <c r="D37" s="288"/>
      <c r="E37" s="288"/>
      <c r="F37" s="288"/>
      <c r="G37" s="288"/>
      <c r="H37" s="288"/>
      <c r="I37" s="288"/>
      <c r="J37" s="288"/>
      <c r="K37" s="288"/>
      <c r="L37" s="288"/>
      <c r="M37" s="288"/>
      <c r="N37" s="288"/>
      <c r="O37" s="288"/>
      <c r="P37" s="288"/>
      <c r="Q37" s="288"/>
      <c r="R37" s="288"/>
      <c r="S37" s="288"/>
      <c r="T37" s="288"/>
      <c r="U37" s="288"/>
      <c r="V37" s="288"/>
    </row>
    <row r="38" spans="1:22" ht="43.5" customHeight="1" x14ac:dyDescent="0.25">
      <c r="A38" s="284" t="s">
        <v>381</v>
      </c>
      <c r="B38" s="286" t="s">
        <v>219</v>
      </c>
      <c r="C38" s="279" t="s">
        <v>463</v>
      </c>
      <c r="D38" s="288"/>
      <c r="E38" s="288"/>
      <c r="F38" s="288"/>
      <c r="G38" s="288"/>
      <c r="H38" s="288"/>
      <c r="I38" s="288"/>
      <c r="J38" s="288"/>
      <c r="K38" s="288"/>
      <c r="L38" s="288"/>
      <c r="M38" s="288"/>
      <c r="N38" s="288"/>
      <c r="O38" s="288"/>
      <c r="P38" s="288"/>
      <c r="Q38" s="288"/>
      <c r="R38" s="288"/>
      <c r="S38" s="288"/>
      <c r="T38" s="288"/>
      <c r="U38" s="288"/>
      <c r="V38" s="288"/>
    </row>
    <row r="39" spans="1:22" ht="23.25" customHeight="1" x14ac:dyDescent="0.25">
      <c r="A39" s="326"/>
      <c r="B39" s="327"/>
      <c r="C39" s="328"/>
      <c r="D39" s="288"/>
      <c r="E39" s="288"/>
      <c r="F39" s="288"/>
      <c r="G39" s="288"/>
      <c r="H39" s="288"/>
      <c r="I39" s="288"/>
      <c r="J39" s="288"/>
      <c r="K39" s="288"/>
      <c r="L39" s="288"/>
      <c r="M39" s="288"/>
      <c r="N39" s="288"/>
      <c r="O39" s="288"/>
      <c r="P39" s="288"/>
      <c r="Q39" s="288"/>
      <c r="R39" s="288"/>
      <c r="S39" s="288"/>
      <c r="T39" s="288"/>
      <c r="U39" s="288"/>
      <c r="V39" s="288"/>
    </row>
    <row r="40" spans="1:22" ht="63" x14ac:dyDescent="0.25">
      <c r="A40" s="284" t="s">
        <v>369</v>
      </c>
      <c r="B40" s="286" t="s">
        <v>423</v>
      </c>
      <c r="C40" s="286" t="s">
        <v>534</v>
      </c>
      <c r="D40" s="288"/>
      <c r="E40" s="288"/>
      <c r="F40" s="288"/>
      <c r="G40" s="288"/>
      <c r="H40" s="288"/>
      <c r="I40" s="288"/>
      <c r="J40" s="288"/>
      <c r="K40" s="288"/>
      <c r="L40" s="288"/>
      <c r="M40" s="288"/>
      <c r="N40" s="288"/>
      <c r="O40" s="288"/>
      <c r="P40" s="288"/>
      <c r="Q40" s="288"/>
      <c r="R40" s="288"/>
      <c r="S40" s="288"/>
      <c r="T40" s="288"/>
      <c r="U40" s="288"/>
      <c r="V40" s="288"/>
    </row>
    <row r="41" spans="1:22" ht="105.75" customHeight="1" x14ac:dyDescent="0.25">
      <c r="A41" s="284" t="s">
        <v>382</v>
      </c>
      <c r="B41" s="286" t="s">
        <v>405</v>
      </c>
      <c r="C41" s="286" t="s">
        <v>510</v>
      </c>
      <c r="D41" s="288"/>
      <c r="E41" s="288"/>
      <c r="F41" s="288"/>
      <c r="G41" s="288"/>
      <c r="H41" s="288"/>
      <c r="I41" s="288"/>
      <c r="J41" s="288"/>
      <c r="K41" s="288"/>
      <c r="L41" s="288"/>
      <c r="M41" s="288"/>
      <c r="N41" s="288"/>
      <c r="O41" s="288"/>
      <c r="P41" s="288"/>
      <c r="Q41" s="288"/>
      <c r="R41" s="288"/>
      <c r="S41" s="288"/>
      <c r="T41" s="288"/>
      <c r="U41" s="288"/>
      <c r="V41" s="288"/>
    </row>
    <row r="42" spans="1:22" ht="83.25" customHeight="1" x14ac:dyDescent="0.25">
      <c r="A42" s="284" t="s">
        <v>370</v>
      </c>
      <c r="B42" s="286" t="s">
        <v>420</v>
      </c>
      <c r="C42" s="286" t="s">
        <v>510</v>
      </c>
      <c r="D42" s="288"/>
      <c r="E42" s="288"/>
      <c r="F42" s="288"/>
      <c r="G42" s="288"/>
      <c r="H42" s="288"/>
      <c r="I42" s="288"/>
      <c r="J42" s="288"/>
      <c r="K42" s="288"/>
      <c r="L42" s="288"/>
      <c r="M42" s="288"/>
      <c r="N42" s="288"/>
      <c r="O42" s="288"/>
      <c r="P42" s="288"/>
      <c r="Q42" s="288"/>
      <c r="R42" s="288"/>
      <c r="S42" s="288"/>
      <c r="T42" s="288"/>
      <c r="U42" s="288"/>
      <c r="V42" s="288"/>
    </row>
    <row r="43" spans="1:22" ht="186" customHeight="1" x14ac:dyDescent="0.25">
      <c r="A43" s="284" t="s">
        <v>385</v>
      </c>
      <c r="B43" s="286" t="s">
        <v>386</v>
      </c>
      <c r="C43" s="286" t="s">
        <v>511</v>
      </c>
      <c r="D43" s="288"/>
      <c r="E43" s="288"/>
      <c r="F43" s="288"/>
      <c r="G43" s="288"/>
      <c r="H43" s="288"/>
      <c r="I43" s="288"/>
      <c r="J43" s="288"/>
      <c r="K43" s="288"/>
      <c r="L43" s="288"/>
      <c r="M43" s="288"/>
      <c r="N43" s="288"/>
      <c r="O43" s="288"/>
      <c r="P43" s="288"/>
      <c r="Q43" s="288"/>
      <c r="R43" s="288"/>
      <c r="S43" s="288"/>
      <c r="T43" s="288"/>
      <c r="U43" s="288"/>
      <c r="V43" s="288"/>
    </row>
    <row r="44" spans="1:22" ht="111" customHeight="1" x14ac:dyDescent="0.25">
      <c r="A44" s="284" t="s">
        <v>371</v>
      </c>
      <c r="B44" s="286" t="s">
        <v>411</v>
      </c>
      <c r="C44" s="286">
        <v>40</v>
      </c>
      <c r="D44" s="288"/>
      <c r="E44" s="288"/>
      <c r="F44" s="288"/>
      <c r="G44" s="288"/>
      <c r="H44" s="288"/>
      <c r="I44" s="288"/>
      <c r="J44" s="288"/>
      <c r="K44" s="288"/>
      <c r="L44" s="288"/>
      <c r="M44" s="288"/>
      <c r="N44" s="288"/>
      <c r="O44" s="288"/>
      <c r="P44" s="288"/>
      <c r="Q44" s="288"/>
      <c r="R44" s="288"/>
      <c r="S44" s="288"/>
      <c r="T44" s="288"/>
      <c r="U44" s="288"/>
      <c r="V44" s="288"/>
    </row>
    <row r="45" spans="1:22" ht="120" customHeight="1" x14ac:dyDescent="0.25">
      <c r="A45" s="284" t="s">
        <v>406</v>
      </c>
      <c r="B45" s="286" t="s">
        <v>412</v>
      </c>
      <c r="C45" s="325">
        <v>1</v>
      </c>
      <c r="D45" s="288"/>
      <c r="E45" s="288"/>
      <c r="F45" s="288"/>
      <c r="G45" s="288"/>
      <c r="H45" s="288"/>
      <c r="I45" s="288"/>
      <c r="J45" s="288"/>
      <c r="K45" s="288"/>
      <c r="L45" s="288"/>
      <c r="M45" s="288"/>
      <c r="N45" s="288"/>
      <c r="O45" s="288"/>
      <c r="P45" s="288"/>
      <c r="Q45" s="288"/>
      <c r="R45" s="288"/>
      <c r="S45" s="288"/>
      <c r="T45" s="288"/>
      <c r="U45" s="288"/>
      <c r="V45" s="288"/>
    </row>
    <row r="46" spans="1:22" ht="101.25" customHeight="1" x14ac:dyDescent="0.25">
      <c r="A46" s="284" t="s">
        <v>372</v>
      </c>
      <c r="B46" s="286" t="s">
        <v>413</v>
      </c>
      <c r="C46" s="286">
        <v>41.4</v>
      </c>
      <c r="D46" s="288"/>
      <c r="E46" s="288"/>
      <c r="F46" s="288"/>
      <c r="G46" s="288"/>
      <c r="H46" s="288"/>
      <c r="I46" s="288"/>
      <c r="J46" s="288"/>
      <c r="K46" s="288"/>
      <c r="L46" s="288"/>
      <c r="M46" s="288"/>
      <c r="N46" s="288"/>
      <c r="O46" s="288"/>
      <c r="P46" s="288"/>
      <c r="Q46" s="288"/>
      <c r="R46" s="288"/>
      <c r="S46" s="288"/>
      <c r="T46" s="288"/>
      <c r="U46" s="288"/>
      <c r="V46" s="288"/>
    </row>
    <row r="47" spans="1:22" ht="18.75" customHeight="1" x14ac:dyDescent="0.25">
      <c r="A47" s="326"/>
      <c r="B47" s="327"/>
      <c r="C47" s="328"/>
      <c r="D47" s="288"/>
      <c r="E47" s="288"/>
      <c r="F47" s="288"/>
      <c r="G47" s="288"/>
      <c r="H47" s="288"/>
      <c r="I47" s="288"/>
      <c r="J47" s="288"/>
      <c r="K47" s="288"/>
      <c r="L47" s="288"/>
      <c r="M47" s="288"/>
      <c r="N47" s="288"/>
      <c r="O47" s="288"/>
      <c r="P47" s="288"/>
      <c r="Q47" s="288"/>
      <c r="R47" s="288"/>
      <c r="S47" s="288"/>
      <c r="T47" s="288"/>
      <c r="U47" s="288"/>
      <c r="V47" s="288"/>
    </row>
    <row r="48" spans="1:22" ht="75.75" customHeight="1" x14ac:dyDescent="0.25">
      <c r="A48" s="284" t="s">
        <v>407</v>
      </c>
      <c r="B48" s="286" t="s">
        <v>421</v>
      </c>
      <c r="C48" s="279" t="s">
        <v>537</v>
      </c>
      <c r="D48" s="288"/>
      <c r="E48" s="288"/>
      <c r="F48" s="288"/>
      <c r="G48" s="288"/>
      <c r="H48" s="288"/>
      <c r="I48" s="288"/>
      <c r="J48" s="288"/>
      <c r="K48" s="288"/>
      <c r="L48" s="288"/>
      <c r="M48" s="288"/>
      <c r="N48" s="288"/>
      <c r="O48" s="288"/>
      <c r="P48" s="288"/>
      <c r="Q48" s="288"/>
      <c r="R48" s="288"/>
      <c r="S48" s="288"/>
      <c r="T48" s="288"/>
      <c r="U48" s="288"/>
      <c r="V48" s="288"/>
    </row>
    <row r="49" spans="1:22" ht="71.25" customHeight="1" x14ac:dyDescent="0.25">
      <c r="A49" s="284" t="s">
        <v>373</v>
      </c>
      <c r="B49" s="286" t="s">
        <v>422</v>
      </c>
      <c r="C49" s="279" t="s">
        <v>538</v>
      </c>
      <c r="D49" s="288"/>
      <c r="E49" s="288"/>
      <c r="F49" s="288"/>
      <c r="G49" s="288"/>
      <c r="H49" s="288"/>
      <c r="I49" s="288"/>
      <c r="J49" s="288"/>
      <c r="K49" s="288"/>
      <c r="L49" s="288"/>
      <c r="M49" s="288"/>
      <c r="N49" s="288"/>
      <c r="O49" s="288"/>
      <c r="P49" s="288"/>
      <c r="Q49" s="288"/>
      <c r="R49" s="288"/>
      <c r="S49" s="288"/>
      <c r="T49" s="288"/>
      <c r="U49" s="288"/>
      <c r="V49" s="288"/>
    </row>
    <row r="50" spans="1:22" x14ac:dyDescent="0.25">
      <c r="A50" s="288"/>
      <c r="B50" s="288"/>
      <c r="C50" s="288"/>
      <c r="D50" s="288"/>
      <c r="E50" s="288"/>
      <c r="F50" s="288"/>
      <c r="G50" s="288"/>
      <c r="H50" s="288"/>
      <c r="I50" s="288"/>
      <c r="J50" s="288"/>
      <c r="K50" s="288"/>
      <c r="L50" s="288"/>
      <c r="M50" s="288"/>
      <c r="N50" s="288"/>
      <c r="O50" s="288"/>
      <c r="P50" s="288"/>
      <c r="Q50" s="288"/>
      <c r="R50" s="288"/>
      <c r="S50" s="288"/>
      <c r="T50" s="288"/>
      <c r="U50" s="288"/>
      <c r="V50" s="288"/>
    </row>
    <row r="51" spans="1:22" x14ac:dyDescent="0.25">
      <c r="A51" s="288"/>
      <c r="B51" s="288"/>
      <c r="C51" s="288"/>
      <c r="D51" s="288"/>
      <c r="E51" s="288"/>
      <c r="F51" s="288"/>
      <c r="G51" s="288"/>
      <c r="H51" s="288"/>
      <c r="I51" s="288"/>
      <c r="J51" s="288"/>
      <c r="K51" s="288"/>
      <c r="L51" s="288"/>
      <c r="M51" s="288"/>
      <c r="N51" s="288"/>
      <c r="O51" s="288"/>
      <c r="P51" s="288"/>
      <c r="Q51" s="288"/>
      <c r="R51" s="288"/>
      <c r="S51" s="288"/>
      <c r="T51" s="288"/>
      <c r="U51" s="288"/>
      <c r="V51" s="288"/>
    </row>
    <row r="52" spans="1:22" x14ac:dyDescent="0.25">
      <c r="A52" s="288"/>
      <c r="B52" s="288"/>
      <c r="C52" s="288"/>
      <c r="D52" s="288"/>
      <c r="E52" s="288"/>
      <c r="F52" s="288"/>
      <c r="G52" s="288"/>
      <c r="H52" s="288"/>
      <c r="I52" s="288"/>
      <c r="J52" s="288"/>
      <c r="K52" s="288"/>
      <c r="L52" s="288"/>
      <c r="M52" s="288"/>
      <c r="N52" s="288"/>
      <c r="O52" s="288"/>
      <c r="P52" s="288"/>
      <c r="Q52" s="288"/>
      <c r="R52" s="288"/>
      <c r="S52" s="288"/>
      <c r="T52" s="288"/>
      <c r="U52" s="288"/>
      <c r="V52" s="288"/>
    </row>
    <row r="53" spans="1:22" x14ac:dyDescent="0.25">
      <c r="A53" s="288"/>
      <c r="B53" s="288"/>
      <c r="C53" s="288"/>
      <c r="D53" s="288"/>
      <c r="E53" s="288"/>
      <c r="F53" s="288"/>
      <c r="G53" s="288"/>
      <c r="H53" s="288"/>
      <c r="I53" s="288"/>
      <c r="J53" s="288"/>
      <c r="K53" s="288"/>
      <c r="L53" s="288"/>
      <c r="M53" s="288"/>
      <c r="N53" s="288"/>
      <c r="O53" s="288"/>
      <c r="P53" s="288"/>
      <c r="Q53" s="288"/>
      <c r="R53" s="288"/>
      <c r="S53" s="288"/>
      <c r="T53" s="288"/>
      <c r="U53" s="288"/>
      <c r="V53" s="288"/>
    </row>
    <row r="54" spans="1:22" x14ac:dyDescent="0.25">
      <c r="A54" s="288"/>
      <c r="B54" s="288"/>
      <c r="C54" s="288"/>
      <c r="D54" s="288"/>
      <c r="E54" s="288"/>
      <c r="F54" s="288"/>
      <c r="G54" s="288"/>
      <c r="H54" s="288"/>
      <c r="I54" s="288"/>
      <c r="J54" s="288"/>
      <c r="K54" s="288"/>
      <c r="L54" s="288"/>
      <c r="M54" s="288"/>
      <c r="N54" s="288"/>
      <c r="O54" s="288"/>
      <c r="P54" s="288"/>
      <c r="Q54" s="288"/>
      <c r="R54" s="288"/>
      <c r="S54" s="288"/>
      <c r="T54" s="288"/>
      <c r="U54" s="288"/>
      <c r="V54" s="288"/>
    </row>
    <row r="55" spans="1:22" x14ac:dyDescent="0.25">
      <c r="A55" s="288"/>
      <c r="B55" s="288"/>
      <c r="C55" s="288"/>
      <c r="D55" s="288"/>
      <c r="E55" s="288"/>
      <c r="F55" s="288"/>
      <c r="G55" s="288"/>
      <c r="H55" s="288"/>
      <c r="I55" s="288"/>
      <c r="J55" s="288"/>
      <c r="K55" s="288"/>
      <c r="L55" s="288"/>
      <c r="M55" s="288"/>
      <c r="N55" s="288"/>
      <c r="O55" s="288"/>
      <c r="P55" s="288"/>
      <c r="Q55" s="288"/>
      <c r="R55" s="288"/>
      <c r="S55" s="288"/>
      <c r="T55" s="288"/>
      <c r="U55" s="288"/>
      <c r="V55" s="288"/>
    </row>
    <row r="56" spans="1:22" x14ac:dyDescent="0.25">
      <c r="A56" s="288"/>
      <c r="B56" s="288"/>
      <c r="C56" s="288"/>
      <c r="D56" s="288"/>
      <c r="E56" s="288"/>
      <c r="F56" s="288"/>
      <c r="G56" s="288"/>
      <c r="H56" s="288"/>
      <c r="I56" s="288"/>
      <c r="J56" s="288"/>
      <c r="K56" s="288"/>
      <c r="L56" s="288"/>
      <c r="M56" s="288"/>
      <c r="N56" s="288"/>
      <c r="O56" s="288"/>
      <c r="P56" s="288"/>
      <c r="Q56" s="288"/>
      <c r="R56" s="288"/>
      <c r="S56" s="288"/>
      <c r="T56" s="288"/>
      <c r="U56" s="288"/>
      <c r="V56" s="288"/>
    </row>
    <row r="57" spans="1:22" x14ac:dyDescent="0.25">
      <c r="A57" s="288"/>
      <c r="B57" s="288"/>
      <c r="C57" s="288"/>
      <c r="D57" s="288"/>
      <c r="E57" s="288"/>
      <c r="F57" s="288"/>
      <c r="G57" s="288"/>
      <c r="H57" s="288"/>
      <c r="I57" s="288"/>
      <c r="J57" s="288"/>
      <c r="K57" s="288"/>
      <c r="L57" s="288"/>
      <c r="M57" s="288"/>
      <c r="N57" s="288"/>
      <c r="O57" s="288"/>
      <c r="P57" s="288"/>
      <c r="Q57" s="288"/>
      <c r="R57" s="288"/>
      <c r="S57" s="288"/>
      <c r="T57" s="288"/>
      <c r="U57" s="288"/>
      <c r="V57" s="288"/>
    </row>
    <row r="58" spans="1:22" x14ac:dyDescent="0.25">
      <c r="A58" s="288"/>
      <c r="B58" s="288"/>
      <c r="C58" s="288"/>
      <c r="D58" s="288"/>
      <c r="E58" s="288"/>
      <c r="F58" s="288"/>
      <c r="G58" s="288"/>
      <c r="H58" s="288"/>
      <c r="I58" s="288"/>
      <c r="J58" s="288"/>
      <c r="K58" s="288"/>
      <c r="L58" s="288"/>
      <c r="M58" s="288"/>
      <c r="N58" s="288"/>
      <c r="O58" s="288"/>
      <c r="P58" s="288"/>
      <c r="Q58" s="288"/>
      <c r="R58" s="288"/>
      <c r="S58" s="288"/>
      <c r="T58" s="288"/>
      <c r="U58" s="288"/>
      <c r="V58" s="288"/>
    </row>
    <row r="59" spans="1:22" x14ac:dyDescent="0.25">
      <c r="A59" s="288"/>
      <c r="B59" s="288"/>
      <c r="C59" s="288"/>
      <c r="D59" s="288"/>
      <c r="E59" s="288"/>
      <c r="F59" s="288"/>
      <c r="G59" s="288"/>
      <c r="H59" s="288"/>
      <c r="I59" s="288"/>
      <c r="J59" s="288"/>
      <c r="K59" s="288"/>
      <c r="L59" s="288"/>
      <c r="M59" s="288"/>
      <c r="N59" s="288"/>
      <c r="O59" s="288"/>
      <c r="P59" s="288"/>
      <c r="Q59" s="288"/>
      <c r="R59" s="288"/>
      <c r="S59" s="288"/>
      <c r="T59" s="288"/>
      <c r="U59" s="288"/>
      <c r="V59" s="288"/>
    </row>
    <row r="60" spans="1:22" x14ac:dyDescent="0.25">
      <c r="A60" s="288"/>
      <c r="B60" s="288"/>
      <c r="C60" s="288"/>
      <c r="D60" s="288"/>
      <c r="E60" s="288"/>
      <c r="F60" s="288"/>
      <c r="G60" s="288"/>
      <c r="H60" s="288"/>
      <c r="I60" s="288"/>
      <c r="J60" s="288"/>
      <c r="K60" s="288"/>
      <c r="L60" s="288"/>
      <c r="M60" s="288"/>
      <c r="N60" s="288"/>
      <c r="O60" s="288"/>
      <c r="P60" s="288"/>
      <c r="Q60" s="288"/>
      <c r="R60" s="288"/>
      <c r="S60" s="288"/>
      <c r="T60" s="288"/>
      <c r="U60" s="288"/>
      <c r="V60" s="288"/>
    </row>
    <row r="61" spans="1:22" x14ac:dyDescent="0.25">
      <c r="A61" s="288"/>
      <c r="B61" s="288"/>
      <c r="C61" s="288"/>
      <c r="D61" s="288"/>
      <c r="E61" s="288"/>
      <c r="F61" s="288"/>
      <c r="G61" s="288"/>
      <c r="H61" s="288"/>
      <c r="I61" s="288"/>
      <c r="J61" s="288"/>
      <c r="K61" s="288"/>
      <c r="L61" s="288"/>
      <c r="M61" s="288"/>
      <c r="N61" s="288"/>
      <c r="O61" s="288"/>
      <c r="P61" s="288"/>
      <c r="Q61" s="288"/>
      <c r="R61" s="288"/>
      <c r="S61" s="288"/>
      <c r="T61" s="288"/>
      <c r="U61" s="288"/>
      <c r="V61" s="288"/>
    </row>
    <row r="62" spans="1:22" x14ac:dyDescent="0.25">
      <c r="A62" s="288"/>
      <c r="B62" s="288"/>
      <c r="C62" s="288"/>
      <c r="D62" s="288"/>
      <c r="E62" s="288"/>
      <c r="F62" s="288"/>
      <c r="G62" s="288"/>
      <c r="H62" s="288"/>
      <c r="I62" s="288"/>
      <c r="J62" s="288"/>
      <c r="K62" s="288"/>
      <c r="L62" s="288"/>
      <c r="M62" s="288"/>
      <c r="N62" s="288"/>
      <c r="O62" s="288"/>
      <c r="P62" s="288"/>
      <c r="Q62" s="288"/>
      <c r="R62" s="288"/>
      <c r="S62" s="288"/>
      <c r="T62" s="288"/>
      <c r="U62" s="288"/>
      <c r="V62" s="288"/>
    </row>
    <row r="63" spans="1:22" x14ac:dyDescent="0.25">
      <c r="A63" s="288"/>
      <c r="B63" s="288"/>
      <c r="C63" s="288"/>
      <c r="D63" s="288"/>
      <c r="E63" s="288"/>
      <c r="F63" s="288"/>
      <c r="G63" s="288"/>
      <c r="H63" s="288"/>
      <c r="I63" s="288"/>
      <c r="J63" s="288"/>
      <c r="K63" s="288"/>
      <c r="L63" s="288"/>
      <c r="M63" s="288"/>
      <c r="N63" s="288"/>
      <c r="O63" s="288"/>
      <c r="P63" s="288"/>
      <c r="Q63" s="288"/>
      <c r="R63" s="288"/>
      <c r="S63" s="288"/>
      <c r="T63" s="288"/>
      <c r="U63" s="288"/>
      <c r="V63" s="288"/>
    </row>
    <row r="64" spans="1:22" x14ac:dyDescent="0.25">
      <c r="A64" s="288"/>
      <c r="B64" s="288"/>
      <c r="C64" s="288"/>
      <c r="D64" s="288"/>
      <c r="E64" s="288"/>
      <c r="F64" s="288"/>
      <c r="G64" s="288"/>
      <c r="H64" s="288"/>
      <c r="I64" s="288"/>
      <c r="J64" s="288"/>
      <c r="K64" s="288"/>
      <c r="L64" s="288"/>
      <c r="M64" s="288"/>
      <c r="N64" s="288"/>
      <c r="O64" s="288"/>
      <c r="P64" s="288"/>
      <c r="Q64" s="288"/>
      <c r="R64" s="288"/>
      <c r="S64" s="288"/>
      <c r="T64" s="288"/>
      <c r="U64" s="288"/>
      <c r="V64" s="288"/>
    </row>
    <row r="65" spans="1:22" x14ac:dyDescent="0.25">
      <c r="A65" s="288"/>
      <c r="B65" s="288"/>
      <c r="C65" s="288"/>
      <c r="D65" s="288"/>
      <c r="E65" s="288"/>
      <c r="F65" s="288"/>
      <c r="G65" s="288"/>
      <c r="H65" s="288"/>
      <c r="I65" s="288"/>
      <c r="J65" s="288"/>
      <c r="K65" s="288"/>
      <c r="L65" s="288"/>
      <c r="M65" s="288"/>
      <c r="N65" s="288"/>
      <c r="O65" s="288"/>
      <c r="P65" s="288"/>
      <c r="Q65" s="288"/>
      <c r="R65" s="288"/>
      <c r="S65" s="288"/>
      <c r="T65" s="288"/>
      <c r="U65" s="288"/>
      <c r="V65" s="288"/>
    </row>
    <row r="66" spans="1:22" x14ac:dyDescent="0.25">
      <c r="A66" s="288"/>
      <c r="B66" s="288"/>
      <c r="C66" s="288"/>
      <c r="D66" s="288"/>
      <c r="E66" s="288"/>
      <c r="F66" s="288"/>
      <c r="G66" s="288"/>
      <c r="H66" s="288"/>
      <c r="I66" s="288"/>
      <c r="J66" s="288"/>
      <c r="K66" s="288"/>
      <c r="L66" s="288"/>
      <c r="M66" s="288"/>
      <c r="N66" s="288"/>
      <c r="O66" s="288"/>
      <c r="P66" s="288"/>
      <c r="Q66" s="288"/>
      <c r="R66" s="288"/>
      <c r="S66" s="288"/>
      <c r="T66" s="288"/>
      <c r="U66" s="288"/>
      <c r="V66" s="288"/>
    </row>
    <row r="67" spans="1:22" x14ac:dyDescent="0.25">
      <c r="A67" s="288"/>
      <c r="B67" s="288"/>
      <c r="C67" s="288"/>
      <c r="D67" s="288"/>
      <c r="E67" s="288"/>
      <c r="F67" s="288"/>
      <c r="G67" s="288"/>
      <c r="H67" s="288"/>
      <c r="I67" s="288"/>
      <c r="J67" s="288"/>
      <c r="K67" s="288"/>
      <c r="L67" s="288"/>
      <c r="M67" s="288"/>
      <c r="N67" s="288"/>
      <c r="O67" s="288"/>
      <c r="P67" s="288"/>
      <c r="Q67" s="288"/>
      <c r="R67" s="288"/>
      <c r="S67" s="288"/>
      <c r="T67" s="288"/>
      <c r="U67" s="288"/>
      <c r="V67" s="288"/>
    </row>
    <row r="68" spans="1:22" x14ac:dyDescent="0.25">
      <c r="A68" s="288"/>
      <c r="B68" s="288"/>
      <c r="C68" s="288"/>
      <c r="D68" s="288"/>
      <c r="E68" s="288"/>
      <c r="F68" s="288"/>
      <c r="G68" s="288"/>
      <c r="H68" s="288"/>
      <c r="I68" s="288"/>
      <c r="J68" s="288"/>
      <c r="K68" s="288"/>
      <c r="L68" s="288"/>
      <c r="M68" s="288"/>
      <c r="N68" s="288"/>
      <c r="O68" s="288"/>
      <c r="P68" s="288"/>
      <c r="Q68" s="288"/>
      <c r="R68" s="288"/>
      <c r="S68" s="288"/>
      <c r="T68" s="288"/>
      <c r="U68" s="288"/>
      <c r="V68" s="288"/>
    </row>
    <row r="69" spans="1:22" x14ac:dyDescent="0.25">
      <c r="A69" s="288"/>
      <c r="B69" s="288"/>
      <c r="C69" s="288"/>
      <c r="D69" s="288"/>
      <c r="E69" s="288"/>
      <c r="F69" s="288"/>
      <c r="G69" s="288"/>
      <c r="H69" s="288"/>
      <c r="I69" s="288"/>
      <c r="J69" s="288"/>
      <c r="K69" s="288"/>
      <c r="L69" s="288"/>
      <c r="M69" s="288"/>
      <c r="N69" s="288"/>
      <c r="O69" s="288"/>
      <c r="P69" s="288"/>
      <c r="Q69" s="288"/>
      <c r="R69" s="288"/>
      <c r="S69" s="288"/>
      <c r="T69" s="288"/>
      <c r="U69" s="288"/>
      <c r="V69" s="288"/>
    </row>
    <row r="70" spans="1:22" x14ac:dyDescent="0.25">
      <c r="A70" s="288"/>
      <c r="B70" s="288"/>
      <c r="C70" s="288"/>
      <c r="D70" s="288"/>
      <c r="E70" s="288"/>
      <c r="F70" s="288"/>
      <c r="G70" s="288"/>
      <c r="H70" s="288"/>
      <c r="I70" s="288"/>
      <c r="J70" s="288"/>
      <c r="K70" s="288"/>
      <c r="L70" s="288"/>
      <c r="M70" s="288"/>
      <c r="N70" s="288"/>
      <c r="O70" s="288"/>
      <c r="P70" s="288"/>
      <c r="Q70" s="288"/>
      <c r="R70" s="288"/>
      <c r="S70" s="288"/>
      <c r="T70" s="288"/>
      <c r="U70" s="288"/>
      <c r="V70" s="288"/>
    </row>
    <row r="71" spans="1:22" x14ac:dyDescent="0.25">
      <c r="A71" s="288"/>
      <c r="B71" s="288"/>
      <c r="C71" s="288"/>
      <c r="D71" s="288"/>
      <c r="E71" s="288"/>
      <c r="F71" s="288"/>
      <c r="G71" s="288"/>
      <c r="H71" s="288"/>
      <c r="I71" s="288"/>
      <c r="J71" s="288"/>
      <c r="K71" s="288"/>
      <c r="L71" s="288"/>
      <c r="M71" s="288"/>
      <c r="N71" s="288"/>
      <c r="O71" s="288"/>
      <c r="P71" s="288"/>
      <c r="Q71" s="288"/>
      <c r="R71" s="288"/>
      <c r="S71" s="288"/>
      <c r="T71" s="288"/>
      <c r="U71" s="288"/>
      <c r="V71" s="288"/>
    </row>
    <row r="72" spans="1:22" x14ac:dyDescent="0.25">
      <c r="A72" s="288"/>
      <c r="B72" s="288"/>
      <c r="C72" s="288"/>
      <c r="D72" s="288"/>
      <c r="E72" s="288"/>
      <c r="F72" s="288"/>
      <c r="G72" s="288"/>
      <c r="H72" s="288"/>
      <c r="I72" s="288"/>
      <c r="J72" s="288"/>
      <c r="K72" s="288"/>
      <c r="L72" s="288"/>
      <c r="M72" s="288"/>
      <c r="N72" s="288"/>
      <c r="O72" s="288"/>
      <c r="P72" s="288"/>
      <c r="Q72" s="288"/>
      <c r="R72" s="288"/>
      <c r="S72" s="288"/>
      <c r="T72" s="288"/>
      <c r="U72" s="288"/>
      <c r="V72" s="288"/>
    </row>
    <row r="73" spans="1:22" x14ac:dyDescent="0.25">
      <c r="A73" s="288"/>
      <c r="B73" s="288"/>
      <c r="C73" s="288"/>
      <c r="D73" s="288"/>
      <c r="E73" s="288"/>
      <c r="F73" s="288"/>
      <c r="G73" s="288"/>
      <c r="H73" s="288"/>
      <c r="I73" s="288"/>
      <c r="J73" s="288"/>
      <c r="K73" s="288"/>
      <c r="L73" s="288"/>
      <c r="M73" s="288"/>
      <c r="N73" s="288"/>
      <c r="O73" s="288"/>
      <c r="P73" s="288"/>
      <c r="Q73" s="288"/>
      <c r="R73" s="288"/>
      <c r="S73" s="288"/>
      <c r="T73" s="288"/>
      <c r="U73" s="288"/>
      <c r="V73" s="288"/>
    </row>
    <row r="74" spans="1:22" x14ac:dyDescent="0.25">
      <c r="A74" s="288"/>
      <c r="B74" s="288"/>
      <c r="C74" s="288"/>
      <c r="D74" s="288"/>
      <c r="E74" s="288"/>
      <c r="F74" s="288"/>
      <c r="G74" s="288"/>
      <c r="H74" s="288"/>
      <c r="I74" s="288"/>
      <c r="J74" s="288"/>
      <c r="K74" s="288"/>
      <c r="L74" s="288"/>
      <c r="M74" s="288"/>
      <c r="N74" s="288"/>
      <c r="O74" s="288"/>
      <c r="P74" s="288"/>
      <c r="Q74" s="288"/>
      <c r="R74" s="288"/>
      <c r="S74" s="288"/>
      <c r="T74" s="288"/>
      <c r="U74" s="288"/>
      <c r="V74" s="288"/>
    </row>
    <row r="75" spans="1:22" x14ac:dyDescent="0.25">
      <c r="A75" s="288"/>
      <c r="B75" s="288"/>
      <c r="C75" s="288"/>
      <c r="D75" s="288"/>
      <c r="E75" s="288"/>
      <c r="F75" s="288"/>
      <c r="G75" s="288"/>
      <c r="H75" s="288"/>
      <c r="I75" s="288"/>
      <c r="J75" s="288"/>
      <c r="K75" s="288"/>
      <c r="L75" s="288"/>
      <c r="M75" s="288"/>
      <c r="N75" s="288"/>
      <c r="O75" s="288"/>
      <c r="P75" s="288"/>
      <c r="Q75" s="288"/>
      <c r="R75" s="288"/>
      <c r="S75" s="288"/>
      <c r="T75" s="288"/>
      <c r="U75" s="288"/>
      <c r="V75" s="288"/>
    </row>
    <row r="76" spans="1:22" x14ac:dyDescent="0.25">
      <c r="A76" s="288"/>
      <c r="B76" s="288"/>
      <c r="C76" s="288"/>
      <c r="D76" s="288"/>
      <c r="E76" s="288"/>
      <c r="F76" s="288"/>
      <c r="G76" s="288"/>
      <c r="H76" s="288"/>
      <c r="I76" s="288"/>
      <c r="J76" s="288"/>
      <c r="K76" s="288"/>
      <c r="L76" s="288"/>
      <c r="M76" s="288"/>
      <c r="N76" s="288"/>
      <c r="O76" s="288"/>
      <c r="P76" s="288"/>
      <c r="Q76" s="288"/>
      <c r="R76" s="288"/>
      <c r="S76" s="288"/>
      <c r="T76" s="288"/>
      <c r="U76" s="288"/>
      <c r="V76" s="288"/>
    </row>
    <row r="77" spans="1:22" x14ac:dyDescent="0.25">
      <c r="A77" s="288"/>
      <c r="B77" s="288"/>
      <c r="C77" s="288"/>
      <c r="D77" s="288"/>
      <c r="E77" s="288"/>
      <c r="F77" s="288"/>
      <c r="G77" s="288"/>
      <c r="H77" s="288"/>
      <c r="I77" s="288"/>
      <c r="J77" s="288"/>
      <c r="K77" s="288"/>
      <c r="L77" s="288"/>
      <c r="M77" s="288"/>
      <c r="N77" s="288"/>
      <c r="O77" s="288"/>
      <c r="P77" s="288"/>
      <c r="Q77" s="288"/>
      <c r="R77" s="288"/>
      <c r="S77" s="288"/>
      <c r="T77" s="288"/>
      <c r="U77" s="288"/>
      <c r="V77" s="288"/>
    </row>
    <row r="78" spans="1:22" x14ac:dyDescent="0.25">
      <c r="A78" s="288"/>
      <c r="B78" s="288"/>
      <c r="C78" s="288"/>
      <c r="D78" s="288"/>
      <c r="E78" s="288"/>
      <c r="F78" s="288"/>
      <c r="G78" s="288"/>
      <c r="H78" s="288"/>
      <c r="I78" s="288"/>
      <c r="J78" s="288"/>
      <c r="K78" s="288"/>
      <c r="L78" s="288"/>
      <c r="M78" s="288"/>
      <c r="N78" s="288"/>
      <c r="O78" s="288"/>
      <c r="P78" s="288"/>
      <c r="Q78" s="288"/>
      <c r="R78" s="288"/>
      <c r="S78" s="288"/>
      <c r="T78" s="288"/>
      <c r="U78" s="288"/>
      <c r="V78" s="288"/>
    </row>
    <row r="79" spans="1:22" x14ac:dyDescent="0.25">
      <c r="A79" s="288"/>
      <c r="B79" s="288"/>
      <c r="C79" s="288"/>
      <c r="D79" s="288"/>
      <c r="E79" s="288"/>
      <c r="F79" s="288"/>
      <c r="G79" s="288"/>
      <c r="H79" s="288"/>
      <c r="I79" s="288"/>
      <c r="J79" s="288"/>
      <c r="K79" s="288"/>
      <c r="L79" s="288"/>
      <c r="M79" s="288"/>
      <c r="N79" s="288"/>
      <c r="O79" s="288"/>
      <c r="P79" s="288"/>
      <c r="Q79" s="288"/>
      <c r="R79" s="288"/>
      <c r="S79" s="288"/>
      <c r="T79" s="288"/>
      <c r="U79" s="288"/>
      <c r="V79" s="288"/>
    </row>
    <row r="80" spans="1:22" x14ac:dyDescent="0.25">
      <c r="A80" s="288"/>
      <c r="B80" s="288"/>
      <c r="C80" s="288"/>
      <c r="D80" s="288"/>
      <c r="E80" s="288"/>
      <c r="F80" s="288"/>
      <c r="G80" s="288"/>
      <c r="H80" s="288"/>
      <c r="I80" s="288"/>
      <c r="J80" s="288"/>
      <c r="K80" s="288"/>
      <c r="L80" s="288"/>
      <c r="M80" s="288"/>
      <c r="N80" s="288"/>
      <c r="O80" s="288"/>
      <c r="P80" s="288"/>
      <c r="Q80" s="288"/>
      <c r="R80" s="288"/>
      <c r="S80" s="288"/>
      <c r="T80" s="288"/>
      <c r="U80" s="288"/>
      <c r="V80" s="288"/>
    </row>
    <row r="81" spans="1:22" x14ac:dyDescent="0.25">
      <c r="A81" s="288"/>
      <c r="B81" s="288"/>
      <c r="C81" s="288"/>
      <c r="D81" s="288"/>
      <c r="E81" s="288"/>
      <c r="F81" s="288"/>
      <c r="G81" s="288"/>
      <c r="H81" s="288"/>
      <c r="I81" s="288"/>
      <c r="J81" s="288"/>
      <c r="K81" s="288"/>
      <c r="L81" s="288"/>
      <c r="M81" s="288"/>
      <c r="N81" s="288"/>
      <c r="O81" s="288"/>
      <c r="P81" s="288"/>
      <c r="Q81" s="288"/>
      <c r="R81" s="288"/>
      <c r="S81" s="288"/>
      <c r="T81" s="288"/>
      <c r="U81" s="288"/>
      <c r="V81" s="288"/>
    </row>
    <row r="82" spans="1:22" x14ac:dyDescent="0.25">
      <c r="A82" s="288"/>
      <c r="B82" s="288"/>
      <c r="C82" s="288"/>
      <c r="D82" s="288"/>
      <c r="E82" s="288"/>
      <c r="F82" s="288"/>
      <c r="G82" s="288"/>
      <c r="H82" s="288"/>
      <c r="I82" s="288"/>
      <c r="J82" s="288"/>
      <c r="K82" s="288"/>
      <c r="L82" s="288"/>
      <c r="M82" s="288"/>
      <c r="N82" s="288"/>
      <c r="O82" s="288"/>
      <c r="P82" s="288"/>
      <c r="Q82" s="288"/>
      <c r="R82" s="288"/>
      <c r="S82" s="288"/>
      <c r="T82" s="288"/>
      <c r="U82" s="288"/>
      <c r="V82" s="288"/>
    </row>
    <row r="83" spans="1:22" x14ac:dyDescent="0.25">
      <c r="A83" s="288"/>
      <c r="B83" s="288"/>
      <c r="C83" s="288"/>
      <c r="D83" s="288"/>
      <c r="E83" s="288"/>
      <c r="F83" s="288"/>
      <c r="G83" s="288"/>
      <c r="H83" s="288"/>
      <c r="I83" s="288"/>
      <c r="J83" s="288"/>
      <c r="K83" s="288"/>
      <c r="L83" s="288"/>
      <c r="M83" s="288"/>
      <c r="N83" s="288"/>
      <c r="O83" s="288"/>
      <c r="P83" s="288"/>
      <c r="Q83" s="288"/>
      <c r="R83" s="288"/>
      <c r="S83" s="288"/>
      <c r="T83" s="288"/>
      <c r="U83" s="288"/>
      <c r="V83" s="288"/>
    </row>
    <row r="84" spans="1:22" x14ac:dyDescent="0.25">
      <c r="A84" s="288"/>
      <c r="B84" s="288"/>
      <c r="C84" s="288"/>
      <c r="D84" s="288"/>
      <c r="E84" s="288"/>
      <c r="F84" s="288"/>
      <c r="G84" s="288"/>
      <c r="H84" s="288"/>
      <c r="I84" s="288"/>
      <c r="J84" s="288"/>
      <c r="K84" s="288"/>
      <c r="L84" s="288"/>
      <c r="M84" s="288"/>
      <c r="N84" s="288"/>
      <c r="O84" s="288"/>
      <c r="P84" s="288"/>
      <c r="Q84" s="288"/>
      <c r="R84" s="288"/>
      <c r="S84" s="288"/>
      <c r="T84" s="288"/>
      <c r="U84" s="288"/>
      <c r="V84" s="288"/>
    </row>
    <row r="85" spans="1:22" x14ac:dyDescent="0.25">
      <c r="A85" s="288"/>
      <c r="B85" s="288"/>
      <c r="C85" s="288"/>
      <c r="D85" s="288"/>
      <c r="E85" s="288"/>
      <c r="F85" s="288"/>
      <c r="G85" s="288"/>
      <c r="H85" s="288"/>
      <c r="I85" s="288"/>
      <c r="J85" s="288"/>
      <c r="K85" s="288"/>
      <c r="L85" s="288"/>
      <c r="M85" s="288"/>
      <c r="N85" s="288"/>
      <c r="O85" s="288"/>
      <c r="P85" s="288"/>
      <c r="Q85" s="288"/>
      <c r="R85" s="288"/>
      <c r="S85" s="288"/>
      <c r="T85" s="288"/>
      <c r="U85" s="288"/>
      <c r="V85" s="288"/>
    </row>
    <row r="86" spans="1:22" x14ac:dyDescent="0.25">
      <c r="A86" s="288"/>
      <c r="B86" s="288"/>
      <c r="C86" s="288"/>
      <c r="D86" s="288"/>
      <c r="E86" s="288"/>
      <c r="F86" s="288"/>
      <c r="G86" s="288"/>
      <c r="H86" s="288"/>
      <c r="I86" s="288"/>
      <c r="J86" s="288"/>
      <c r="K86" s="288"/>
      <c r="L86" s="288"/>
      <c r="M86" s="288"/>
      <c r="N86" s="288"/>
      <c r="O86" s="288"/>
      <c r="P86" s="288"/>
      <c r="Q86" s="288"/>
      <c r="R86" s="288"/>
      <c r="S86" s="288"/>
      <c r="T86" s="288"/>
      <c r="U86" s="288"/>
      <c r="V86" s="288"/>
    </row>
    <row r="87" spans="1:22" x14ac:dyDescent="0.25">
      <c r="A87" s="288"/>
      <c r="B87" s="288"/>
      <c r="C87" s="288"/>
      <c r="D87" s="288"/>
      <c r="E87" s="288"/>
      <c r="F87" s="288"/>
      <c r="G87" s="288"/>
      <c r="H87" s="288"/>
      <c r="I87" s="288"/>
      <c r="J87" s="288"/>
      <c r="K87" s="288"/>
      <c r="L87" s="288"/>
      <c r="M87" s="288"/>
      <c r="N87" s="288"/>
      <c r="O87" s="288"/>
      <c r="P87" s="288"/>
      <c r="Q87" s="288"/>
      <c r="R87" s="288"/>
      <c r="S87" s="288"/>
      <c r="T87" s="288"/>
      <c r="U87" s="288"/>
      <c r="V87" s="288"/>
    </row>
    <row r="88" spans="1:22" x14ac:dyDescent="0.25">
      <c r="A88" s="288"/>
      <c r="B88" s="288"/>
      <c r="C88" s="288"/>
      <c r="D88" s="288"/>
      <c r="E88" s="288"/>
      <c r="F88" s="288"/>
      <c r="G88" s="288"/>
      <c r="H88" s="288"/>
      <c r="I88" s="288"/>
      <c r="J88" s="288"/>
      <c r="K88" s="288"/>
      <c r="L88" s="288"/>
      <c r="M88" s="288"/>
      <c r="N88" s="288"/>
      <c r="O88" s="288"/>
      <c r="P88" s="288"/>
      <c r="Q88" s="288"/>
      <c r="R88" s="288"/>
      <c r="S88" s="288"/>
      <c r="T88" s="288"/>
      <c r="U88" s="288"/>
      <c r="V88" s="288"/>
    </row>
    <row r="89" spans="1:22" x14ac:dyDescent="0.25">
      <c r="A89" s="288"/>
      <c r="B89" s="288"/>
      <c r="C89" s="288"/>
      <c r="D89" s="288"/>
      <c r="E89" s="288"/>
      <c r="F89" s="288"/>
      <c r="G89" s="288"/>
      <c r="H89" s="288"/>
      <c r="I89" s="288"/>
      <c r="J89" s="288"/>
      <c r="K89" s="288"/>
      <c r="L89" s="288"/>
      <c r="M89" s="288"/>
      <c r="N89" s="288"/>
      <c r="O89" s="288"/>
      <c r="P89" s="288"/>
      <c r="Q89" s="288"/>
      <c r="R89" s="288"/>
      <c r="S89" s="288"/>
      <c r="T89" s="288"/>
      <c r="U89" s="288"/>
      <c r="V89" s="288"/>
    </row>
    <row r="90" spans="1:22" x14ac:dyDescent="0.25">
      <c r="A90" s="288"/>
      <c r="B90" s="288"/>
      <c r="C90" s="288"/>
      <c r="D90" s="288"/>
      <c r="E90" s="288"/>
      <c r="F90" s="288"/>
      <c r="G90" s="288"/>
      <c r="H90" s="288"/>
      <c r="I90" s="288"/>
      <c r="J90" s="288"/>
      <c r="K90" s="288"/>
      <c r="L90" s="288"/>
      <c r="M90" s="288"/>
      <c r="N90" s="288"/>
      <c r="O90" s="288"/>
      <c r="P90" s="288"/>
      <c r="Q90" s="288"/>
      <c r="R90" s="288"/>
      <c r="S90" s="288"/>
      <c r="T90" s="288"/>
      <c r="U90" s="288"/>
      <c r="V90" s="288"/>
    </row>
    <row r="91" spans="1:22" x14ac:dyDescent="0.25">
      <c r="A91" s="288"/>
      <c r="B91" s="288"/>
      <c r="C91" s="288"/>
      <c r="D91" s="288"/>
      <c r="E91" s="288"/>
      <c r="F91" s="288"/>
      <c r="G91" s="288"/>
      <c r="H91" s="288"/>
      <c r="I91" s="288"/>
      <c r="J91" s="288"/>
      <c r="K91" s="288"/>
      <c r="L91" s="288"/>
      <c r="M91" s="288"/>
      <c r="N91" s="288"/>
      <c r="O91" s="288"/>
      <c r="P91" s="288"/>
      <c r="Q91" s="288"/>
      <c r="R91" s="288"/>
      <c r="S91" s="288"/>
      <c r="T91" s="288"/>
      <c r="U91" s="288"/>
      <c r="V91" s="288"/>
    </row>
    <row r="92" spans="1:22" x14ac:dyDescent="0.25">
      <c r="A92" s="288"/>
      <c r="B92" s="288"/>
      <c r="C92" s="288"/>
      <c r="D92" s="288"/>
      <c r="E92" s="288"/>
      <c r="F92" s="288"/>
      <c r="G92" s="288"/>
      <c r="H92" s="288"/>
      <c r="I92" s="288"/>
      <c r="J92" s="288"/>
      <c r="K92" s="288"/>
      <c r="L92" s="288"/>
      <c r="M92" s="288"/>
      <c r="N92" s="288"/>
      <c r="O92" s="288"/>
      <c r="P92" s="288"/>
      <c r="Q92" s="288"/>
      <c r="R92" s="288"/>
      <c r="S92" s="288"/>
      <c r="T92" s="288"/>
      <c r="U92" s="288"/>
      <c r="V92" s="288"/>
    </row>
    <row r="93" spans="1:22" x14ac:dyDescent="0.25">
      <c r="A93" s="288"/>
      <c r="B93" s="288"/>
      <c r="C93" s="288"/>
      <c r="D93" s="288"/>
      <c r="E93" s="288"/>
      <c r="F93" s="288"/>
      <c r="G93" s="288"/>
      <c r="H93" s="288"/>
      <c r="I93" s="288"/>
      <c r="J93" s="288"/>
      <c r="K93" s="288"/>
      <c r="L93" s="288"/>
      <c r="M93" s="288"/>
      <c r="N93" s="288"/>
      <c r="O93" s="288"/>
      <c r="P93" s="288"/>
      <c r="Q93" s="288"/>
      <c r="R93" s="288"/>
      <c r="S93" s="288"/>
      <c r="T93" s="288"/>
      <c r="U93" s="288"/>
      <c r="V93" s="288"/>
    </row>
    <row r="94" spans="1:22" x14ac:dyDescent="0.25">
      <c r="A94" s="288"/>
      <c r="B94" s="288"/>
      <c r="C94" s="288"/>
      <c r="D94" s="288"/>
      <c r="E94" s="288"/>
      <c r="F94" s="288"/>
      <c r="G94" s="288"/>
      <c r="H94" s="288"/>
      <c r="I94" s="288"/>
      <c r="J94" s="288"/>
      <c r="K94" s="288"/>
      <c r="L94" s="288"/>
      <c r="M94" s="288"/>
      <c r="N94" s="288"/>
      <c r="O94" s="288"/>
      <c r="P94" s="288"/>
      <c r="Q94" s="288"/>
      <c r="R94" s="288"/>
      <c r="S94" s="288"/>
      <c r="T94" s="288"/>
      <c r="U94" s="288"/>
      <c r="V94" s="288"/>
    </row>
    <row r="95" spans="1:22" x14ac:dyDescent="0.25">
      <c r="A95" s="288"/>
      <c r="B95" s="288"/>
      <c r="C95" s="288"/>
      <c r="D95" s="288"/>
      <c r="E95" s="288"/>
      <c r="F95" s="288"/>
      <c r="G95" s="288"/>
      <c r="H95" s="288"/>
      <c r="I95" s="288"/>
      <c r="J95" s="288"/>
      <c r="K95" s="288"/>
      <c r="L95" s="288"/>
      <c r="M95" s="288"/>
      <c r="N95" s="288"/>
      <c r="O95" s="288"/>
      <c r="P95" s="288"/>
      <c r="Q95" s="288"/>
      <c r="R95" s="288"/>
      <c r="S95" s="288"/>
      <c r="T95" s="288"/>
      <c r="U95" s="288"/>
      <c r="V95" s="288"/>
    </row>
    <row r="96" spans="1:22" x14ac:dyDescent="0.25">
      <c r="A96" s="288"/>
      <c r="B96" s="288"/>
      <c r="C96" s="288"/>
      <c r="D96" s="288"/>
      <c r="E96" s="288"/>
      <c r="F96" s="288"/>
      <c r="G96" s="288"/>
      <c r="H96" s="288"/>
      <c r="I96" s="288"/>
      <c r="J96" s="288"/>
      <c r="K96" s="288"/>
      <c r="L96" s="288"/>
      <c r="M96" s="288"/>
      <c r="N96" s="288"/>
      <c r="O96" s="288"/>
      <c r="P96" s="288"/>
      <c r="Q96" s="288"/>
      <c r="R96" s="288"/>
      <c r="S96" s="288"/>
      <c r="T96" s="288"/>
      <c r="U96" s="288"/>
      <c r="V96" s="288"/>
    </row>
    <row r="97" spans="1:22" x14ac:dyDescent="0.25">
      <c r="A97" s="288"/>
      <c r="B97" s="288"/>
      <c r="C97" s="288"/>
      <c r="D97" s="288"/>
      <c r="E97" s="288"/>
      <c r="F97" s="288"/>
      <c r="G97" s="288"/>
      <c r="H97" s="288"/>
      <c r="I97" s="288"/>
      <c r="J97" s="288"/>
      <c r="K97" s="288"/>
      <c r="L97" s="288"/>
      <c r="M97" s="288"/>
      <c r="N97" s="288"/>
      <c r="O97" s="288"/>
      <c r="P97" s="288"/>
      <c r="Q97" s="288"/>
      <c r="R97" s="288"/>
      <c r="S97" s="288"/>
      <c r="T97" s="288"/>
      <c r="U97" s="288"/>
      <c r="V97" s="288"/>
    </row>
    <row r="98" spans="1:22" x14ac:dyDescent="0.25">
      <c r="A98" s="288"/>
      <c r="B98" s="288"/>
      <c r="C98" s="288"/>
      <c r="D98" s="288"/>
      <c r="E98" s="288"/>
      <c r="F98" s="288"/>
      <c r="G98" s="288"/>
      <c r="H98" s="288"/>
      <c r="I98" s="288"/>
      <c r="J98" s="288"/>
      <c r="K98" s="288"/>
      <c r="L98" s="288"/>
      <c r="M98" s="288"/>
      <c r="N98" s="288"/>
      <c r="O98" s="288"/>
      <c r="P98" s="288"/>
      <c r="Q98" s="288"/>
      <c r="R98" s="288"/>
      <c r="S98" s="288"/>
      <c r="T98" s="288"/>
      <c r="U98" s="288"/>
      <c r="V98" s="288"/>
    </row>
    <row r="99" spans="1:22" x14ac:dyDescent="0.25">
      <c r="A99" s="288"/>
      <c r="B99" s="288"/>
      <c r="C99" s="288"/>
      <c r="D99" s="288"/>
      <c r="E99" s="288"/>
      <c r="F99" s="288"/>
      <c r="G99" s="288"/>
      <c r="H99" s="288"/>
      <c r="I99" s="288"/>
      <c r="J99" s="288"/>
      <c r="K99" s="288"/>
      <c r="L99" s="288"/>
      <c r="M99" s="288"/>
      <c r="N99" s="288"/>
      <c r="O99" s="288"/>
      <c r="P99" s="288"/>
      <c r="Q99" s="288"/>
      <c r="R99" s="288"/>
      <c r="S99" s="288"/>
      <c r="T99" s="288"/>
      <c r="U99" s="288"/>
      <c r="V99" s="288"/>
    </row>
    <row r="100" spans="1:22" x14ac:dyDescent="0.25">
      <c r="A100" s="288"/>
      <c r="B100" s="288"/>
      <c r="C100" s="288"/>
      <c r="D100" s="288"/>
      <c r="E100" s="288"/>
      <c r="F100" s="288"/>
      <c r="G100" s="288"/>
      <c r="H100" s="288"/>
      <c r="I100" s="288"/>
      <c r="J100" s="288"/>
      <c r="K100" s="288"/>
      <c r="L100" s="288"/>
      <c r="M100" s="288"/>
      <c r="N100" s="288"/>
      <c r="O100" s="288"/>
      <c r="P100" s="288"/>
      <c r="Q100" s="288"/>
      <c r="R100" s="288"/>
      <c r="S100" s="288"/>
      <c r="T100" s="288"/>
      <c r="U100" s="288"/>
      <c r="V100" s="288"/>
    </row>
    <row r="101" spans="1:22" x14ac:dyDescent="0.25">
      <c r="A101" s="288"/>
      <c r="B101" s="288"/>
      <c r="C101" s="288"/>
      <c r="D101" s="288"/>
      <c r="E101" s="288"/>
      <c r="F101" s="288"/>
      <c r="G101" s="288"/>
      <c r="H101" s="288"/>
      <c r="I101" s="288"/>
      <c r="J101" s="288"/>
      <c r="K101" s="288"/>
      <c r="L101" s="288"/>
      <c r="M101" s="288"/>
      <c r="N101" s="288"/>
      <c r="O101" s="288"/>
      <c r="P101" s="288"/>
      <c r="Q101" s="288"/>
      <c r="R101" s="288"/>
      <c r="S101" s="288"/>
      <c r="T101" s="288"/>
      <c r="U101" s="288"/>
      <c r="V101" s="288"/>
    </row>
    <row r="102" spans="1:22" x14ac:dyDescent="0.25">
      <c r="A102" s="288"/>
      <c r="B102" s="288"/>
      <c r="C102" s="288"/>
      <c r="D102" s="288"/>
      <c r="E102" s="288"/>
      <c r="F102" s="288"/>
      <c r="G102" s="288"/>
      <c r="H102" s="288"/>
      <c r="I102" s="288"/>
      <c r="J102" s="288"/>
      <c r="K102" s="288"/>
      <c r="L102" s="288"/>
      <c r="M102" s="288"/>
      <c r="N102" s="288"/>
      <c r="O102" s="288"/>
      <c r="P102" s="288"/>
      <c r="Q102" s="288"/>
      <c r="R102" s="288"/>
      <c r="S102" s="288"/>
      <c r="T102" s="288"/>
      <c r="U102" s="288"/>
      <c r="V102" s="288"/>
    </row>
    <row r="103" spans="1:22" x14ac:dyDescent="0.25">
      <c r="A103" s="288"/>
      <c r="B103" s="288"/>
      <c r="C103" s="288"/>
      <c r="D103" s="288"/>
      <c r="E103" s="288"/>
      <c r="F103" s="288"/>
      <c r="G103" s="288"/>
      <c r="H103" s="288"/>
      <c r="I103" s="288"/>
      <c r="J103" s="288"/>
      <c r="K103" s="288"/>
      <c r="L103" s="288"/>
      <c r="M103" s="288"/>
      <c r="N103" s="288"/>
      <c r="O103" s="288"/>
      <c r="P103" s="288"/>
      <c r="Q103" s="288"/>
      <c r="R103" s="288"/>
      <c r="S103" s="288"/>
      <c r="T103" s="288"/>
      <c r="U103" s="288"/>
      <c r="V103" s="288"/>
    </row>
    <row r="104" spans="1:22" x14ac:dyDescent="0.25">
      <c r="A104" s="288"/>
      <c r="B104" s="288"/>
      <c r="C104" s="288"/>
      <c r="D104" s="288"/>
      <c r="E104" s="288"/>
      <c r="F104" s="288"/>
      <c r="G104" s="288"/>
      <c r="H104" s="288"/>
      <c r="I104" s="288"/>
      <c r="J104" s="288"/>
      <c r="K104" s="288"/>
      <c r="L104" s="288"/>
      <c r="M104" s="288"/>
      <c r="N104" s="288"/>
      <c r="O104" s="288"/>
      <c r="P104" s="288"/>
      <c r="Q104" s="288"/>
      <c r="R104" s="288"/>
      <c r="S104" s="288"/>
      <c r="T104" s="288"/>
      <c r="U104" s="288"/>
      <c r="V104" s="288"/>
    </row>
    <row r="105" spans="1:22" x14ac:dyDescent="0.25">
      <c r="A105" s="288"/>
      <c r="B105" s="288"/>
      <c r="C105" s="288"/>
      <c r="D105" s="288"/>
      <c r="E105" s="288"/>
      <c r="F105" s="288"/>
      <c r="G105" s="288"/>
      <c r="H105" s="288"/>
      <c r="I105" s="288"/>
      <c r="J105" s="288"/>
      <c r="K105" s="288"/>
      <c r="L105" s="288"/>
      <c r="M105" s="288"/>
      <c r="N105" s="288"/>
      <c r="O105" s="288"/>
      <c r="P105" s="288"/>
      <c r="Q105" s="288"/>
      <c r="R105" s="288"/>
      <c r="S105" s="288"/>
      <c r="T105" s="288"/>
      <c r="U105" s="288"/>
      <c r="V105" s="288"/>
    </row>
    <row r="106" spans="1:22" x14ac:dyDescent="0.25">
      <c r="A106" s="288"/>
      <c r="B106" s="288"/>
      <c r="C106" s="288"/>
      <c r="D106" s="288"/>
      <c r="E106" s="288"/>
      <c r="F106" s="288"/>
      <c r="G106" s="288"/>
      <c r="H106" s="288"/>
      <c r="I106" s="288"/>
      <c r="J106" s="288"/>
      <c r="K106" s="288"/>
      <c r="L106" s="288"/>
      <c r="M106" s="288"/>
      <c r="N106" s="288"/>
      <c r="O106" s="288"/>
      <c r="P106" s="288"/>
      <c r="Q106" s="288"/>
      <c r="R106" s="288"/>
      <c r="S106" s="288"/>
      <c r="T106" s="288"/>
      <c r="U106" s="288"/>
      <c r="V106" s="288"/>
    </row>
    <row r="107" spans="1:22" x14ac:dyDescent="0.25">
      <c r="A107" s="288"/>
      <c r="B107" s="288"/>
      <c r="C107" s="288"/>
      <c r="D107" s="288"/>
      <c r="E107" s="288"/>
      <c r="F107" s="288"/>
      <c r="G107" s="288"/>
      <c r="H107" s="288"/>
      <c r="I107" s="288"/>
      <c r="J107" s="288"/>
      <c r="K107" s="288"/>
      <c r="L107" s="288"/>
      <c r="M107" s="288"/>
      <c r="N107" s="288"/>
      <c r="O107" s="288"/>
      <c r="P107" s="288"/>
      <c r="Q107" s="288"/>
      <c r="R107" s="288"/>
      <c r="S107" s="288"/>
      <c r="T107" s="288"/>
      <c r="U107" s="288"/>
      <c r="V107" s="288"/>
    </row>
    <row r="108" spans="1:22" x14ac:dyDescent="0.25">
      <c r="A108" s="288"/>
      <c r="B108" s="288"/>
      <c r="C108" s="288"/>
      <c r="D108" s="288"/>
      <c r="E108" s="288"/>
      <c r="F108" s="288"/>
      <c r="G108" s="288"/>
      <c r="H108" s="288"/>
      <c r="I108" s="288"/>
      <c r="J108" s="288"/>
      <c r="K108" s="288"/>
      <c r="L108" s="288"/>
      <c r="M108" s="288"/>
      <c r="N108" s="288"/>
      <c r="O108" s="288"/>
      <c r="P108" s="288"/>
      <c r="Q108" s="288"/>
      <c r="R108" s="288"/>
      <c r="S108" s="288"/>
      <c r="T108" s="288"/>
      <c r="U108" s="288"/>
      <c r="V108" s="288"/>
    </row>
    <row r="109" spans="1:22" x14ac:dyDescent="0.25">
      <c r="A109" s="288"/>
      <c r="B109" s="288"/>
      <c r="C109" s="288"/>
      <c r="D109" s="288"/>
      <c r="E109" s="288"/>
      <c r="F109" s="288"/>
      <c r="G109" s="288"/>
      <c r="H109" s="288"/>
      <c r="I109" s="288"/>
      <c r="J109" s="288"/>
      <c r="K109" s="288"/>
      <c r="L109" s="288"/>
      <c r="M109" s="288"/>
      <c r="N109" s="288"/>
      <c r="O109" s="288"/>
      <c r="P109" s="288"/>
      <c r="Q109" s="288"/>
      <c r="R109" s="288"/>
      <c r="S109" s="288"/>
      <c r="T109" s="288"/>
      <c r="U109" s="288"/>
      <c r="V109" s="288"/>
    </row>
    <row r="110" spans="1:22" x14ac:dyDescent="0.25">
      <c r="A110" s="288"/>
      <c r="B110" s="288"/>
      <c r="C110" s="288"/>
      <c r="D110" s="288"/>
      <c r="E110" s="288"/>
      <c r="F110" s="288"/>
      <c r="G110" s="288"/>
      <c r="H110" s="288"/>
      <c r="I110" s="288"/>
      <c r="J110" s="288"/>
      <c r="K110" s="288"/>
      <c r="L110" s="288"/>
      <c r="M110" s="288"/>
      <c r="N110" s="288"/>
      <c r="O110" s="288"/>
      <c r="P110" s="288"/>
      <c r="Q110" s="288"/>
      <c r="R110" s="288"/>
      <c r="S110" s="288"/>
      <c r="T110" s="288"/>
      <c r="U110" s="288"/>
      <c r="V110" s="288"/>
    </row>
    <row r="111" spans="1:22" x14ac:dyDescent="0.25">
      <c r="A111" s="288"/>
      <c r="B111" s="288"/>
      <c r="C111" s="288"/>
      <c r="D111" s="288"/>
      <c r="E111" s="288"/>
      <c r="F111" s="288"/>
      <c r="G111" s="288"/>
      <c r="H111" s="288"/>
      <c r="I111" s="288"/>
      <c r="J111" s="288"/>
      <c r="K111" s="288"/>
      <c r="L111" s="288"/>
      <c r="M111" s="288"/>
      <c r="N111" s="288"/>
      <c r="O111" s="288"/>
      <c r="P111" s="288"/>
      <c r="Q111" s="288"/>
      <c r="R111" s="288"/>
      <c r="S111" s="288"/>
      <c r="T111" s="288"/>
      <c r="U111" s="288"/>
      <c r="V111" s="288"/>
    </row>
    <row r="112" spans="1:22" x14ac:dyDescent="0.25">
      <c r="A112" s="288"/>
      <c r="B112" s="288"/>
      <c r="C112" s="288"/>
      <c r="D112" s="288"/>
      <c r="E112" s="288"/>
      <c r="F112" s="288"/>
      <c r="G112" s="288"/>
      <c r="H112" s="288"/>
      <c r="I112" s="288"/>
      <c r="J112" s="288"/>
      <c r="K112" s="288"/>
      <c r="L112" s="288"/>
      <c r="M112" s="288"/>
      <c r="N112" s="288"/>
      <c r="O112" s="288"/>
      <c r="P112" s="288"/>
      <c r="Q112" s="288"/>
      <c r="R112" s="288"/>
      <c r="S112" s="288"/>
      <c r="T112" s="288"/>
      <c r="U112" s="288"/>
      <c r="V112" s="288"/>
    </row>
    <row r="113" spans="1:22" x14ac:dyDescent="0.25">
      <c r="A113" s="288"/>
      <c r="B113" s="288"/>
      <c r="C113" s="288"/>
      <c r="D113" s="288"/>
      <c r="E113" s="288"/>
      <c r="F113" s="288"/>
      <c r="G113" s="288"/>
      <c r="H113" s="288"/>
      <c r="I113" s="288"/>
      <c r="J113" s="288"/>
      <c r="K113" s="288"/>
      <c r="L113" s="288"/>
      <c r="M113" s="288"/>
      <c r="N113" s="288"/>
      <c r="O113" s="288"/>
      <c r="P113" s="288"/>
      <c r="Q113" s="288"/>
      <c r="R113" s="288"/>
      <c r="S113" s="288"/>
      <c r="T113" s="288"/>
      <c r="U113" s="288"/>
      <c r="V113" s="288"/>
    </row>
    <row r="114" spans="1:22" x14ac:dyDescent="0.25">
      <c r="A114" s="288"/>
      <c r="B114" s="288"/>
      <c r="C114" s="288"/>
      <c r="D114" s="288"/>
      <c r="E114" s="288"/>
      <c r="F114" s="288"/>
      <c r="G114" s="288"/>
      <c r="H114" s="288"/>
      <c r="I114" s="288"/>
      <c r="J114" s="288"/>
      <c r="K114" s="288"/>
      <c r="L114" s="288"/>
      <c r="M114" s="288"/>
      <c r="N114" s="288"/>
      <c r="O114" s="288"/>
      <c r="P114" s="288"/>
      <c r="Q114" s="288"/>
      <c r="R114" s="288"/>
      <c r="S114" s="288"/>
      <c r="T114" s="288"/>
      <c r="U114" s="288"/>
      <c r="V114" s="288"/>
    </row>
    <row r="115" spans="1:22" x14ac:dyDescent="0.25">
      <c r="A115" s="288"/>
      <c r="B115" s="288"/>
      <c r="C115" s="288"/>
      <c r="D115" s="288"/>
      <c r="E115" s="288"/>
      <c r="F115" s="288"/>
      <c r="G115" s="288"/>
      <c r="H115" s="288"/>
      <c r="I115" s="288"/>
      <c r="J115" s="288"/>
      <c r="K115" s="288"/>
      <c r="L115" s="288"/>
      <c r="M115" s="288"/>
      <c r="N115" s="288"/>
      <c r="O115" s="288"/>
      <c r="P115" s="288"/>
      <c r="Q115" s="288"/>
      <c r="R115" s="288"/>
      <c r="S115" s="288"/>
      <c r="T115" s="288"/>
      <c r="U115" s="288"/>
      <c r="V115" s="288"/>
    </row>
    <row r="116" spans="1:22" x14ac:dyDescent="0.25">
      <c r="A116" s="288"/>
      <c r="B116" s="288"/>
      <c r="C116" s="288"/>
      <c r="D116" s="288"/>
      <c r="E116" s="288"/>
      <c r="F116" s="288"/>
      <c r="G116" s="288"/>
      <c r="H116" s="288"/>
      <c r="I116" s="288"/>
      <c r="J116" s="288"/>
      <c r="K116" s="288"/>
      <c r="L116" s="288"/>
      <c r="M116" s="288"/>
      <c r="N116" s="288"/>
      <c r="O116" s="288"/>
      <c r="P116" s="288"/>
      <c r="Q116" s="288"/>
      <c r="R116" s="288"/>
      <c r="S116" s="288"/>
      <c r="T116" s="288"/>
      <c r="U116" s="288"/>
      <c r="V116" s="288"/>
    </row>
    <row r="117" spans="1:22" x14ac:dyDescent="0.25">
      <c r="A117" s="288"/>
      <c r="B117" s="288"/>
      <c r="C117" s="288"/>
      <c r="D117" s="288"/>
      <c r="E117" s="288"/>
      <c r="F117" s="288"/>
      <c r="G117" s="288"/>
      <c r="H117" s="288"/>
      <c r="I117" s="288"/>
      <c r="J117" s="288"/>
      <c r="K117" s="288"/>
      <c r="L117" s="288"/>
      <c r="M117" s="288"/>
      <c r="N117" s="288"/>
      <c r="O117" s="288"/>
      <c r="P117" s="288"/>
      <c r="Q117" s="288"/>
      <c r="R117" s="288"/>
      <c r="S117" s="288"/>
      <c r="T117" s="288"/>
      <c r="U117" s="288"/>
      <c r="V117" s="288"/>
    </row>
    <row r="118" spans="1:22" x14ac:dyDescent="0.25">
      <c r="A118" s="288"/>
      <c r="B118" s="288"/>
      <c r="C118" s="288"/>
      <c r="D118" s="288"/>
      <c r="E118" s="288"/>
      <c r="F118" s="288"/>
      <c r="G118" s="288"/>
      <c r="H118" s="288"/>
      <c r="I118" s="288"/>
      <c r="J118" s="288"/>
      <c r="K118" s="288"/>
      <c r="L118" s="288"/>
      <c r="M118" s="288"/>
      <c r="N118" s="288"/>
      <c r="O118" s="288"/>
      <c r="P118" s="288"/>
      <c r="Q118" s="288"/>
      <c r="R118" s="288"/>
      <c r="S118" s="288"/>
      <c r="T118" s="288"/>
      <c r="U118" s="288"/>
      <c r="V118" s="288"/>
    </row>
    <row r="119" spans="1:22" x14ac:dyDescent="0.25">
      <c r="A119" s="288"/>
      <c r="B119" s="288"/>
      <c r="C119" s="288"/>
      <c r="D119" s="288"/>
      <c r="E119" s="288"/>
      <c r="F119" s="288"/>
      <c r="G119" s="288"/>
      <c r="H119" s="288"/>
      <c r="I119" s="288"/>
      <c r="J119" s="288"/>
      <c r="K119" s="288"/>
      <c r="L119" s="288"/>
      <c r="M119" s="288"/>
      <c r="N119" s="288"/>
      <c r="O119" s="288"/>
      <c r="P119" s="288"/>
      <c r="Q119" s="288"/>
      <c r="R119" s="288"/>
      <c r="S119" s="288"/>
      <c r="T119" s="288"/>
      <c r="U119" s="288"/>
      <c r="V119" s="288"/>
    </row>
    <row r="120" spans="1:22" x14ac:dyDescent="0.25">
      <c r="A120" s="288"/>
      <c r="B120" s="288"/>
      <c r="C120" s="288"/>
      <c r="D120" s="288"/>
      <c r="E120" s="288"/>
      <c r="F120" s="288"/>
      <c r="G120" s="288"/>
      <c r="H120" s="288"/>
      <c r="I120" s="288"/>
      <c r="J120" s="288"/>
      <c r="K120" s="288"/>
      <c r="L120" s="288"/>
      <c r="M120" s="288"/>
      <c r="N120" s="288"/>
      <c r="O120" s="288"/>
      <c r="P120" s="288"/>
      <c r="Q120" s="288"/>
      <c r="R120" s="288"/>
      <c r="S120" s="288"/>
      <c r="T120" s="288"/>
      <c r="U120" s="288"/>
      <c r="V120" s="288"/>
    </row>
    <row r="121" spans="1:22" x14ac:dyDescent="0.25">
      <c r="A121" s="288"/>
      <c r="B121" s="288"/>
      <c r="C121" s="288"/>
      <c r="D121" s="288"/>
      <c r="E121" s="288"/>
      <c r="F121" s="288"/>
      <c r="G121" s="288"/>
      <c r="H121" s="288"/>
      <c r="I121" s="288"/>
      <c r="J121" s="288"/>
      <c r="K121" s="288"/>
      <c r="L121" s="288"/>
      <c r="M121" s="288"/>
      <c r="N121" s="288"/>
      <c r="O121" s="288"/>
      <c r="P121" s="288"/>
      <c r="Q121" s="288"/>
      <c r="R121" s="288"/>
      <c r="S121" s="288"/>
      <c r="T121" s="288"/>
      <c r="U121" s="288"/>
      <c r="V121" s="288"/>
    </row>
    <row r="122" spans="1:22" x14ac:dyDescent="0.25">
      <c r="A122" s="288"/>
      <c r="B122" s="288"/>
      <c r="C122" s="288"/>
      <c r="D122" s="288"/>
      <c r="E122" s="288"/>
      <c r="F122" s="288"/>
      <c r="G122" s="288"/>
      <c r="H122" s="288"/>
      <c r="I122" s="288"/>
      <c r="J122" s="288"/>
      <c r="K122" s="288"/>
      <c r="L122" s="288"/>
      <c r="M122" s="288"/>
      <c r="N122" s="288"/>
      <c r="O122" s="288"/>
      <c r="P122" s="288"/>
      <c r="Q122" s="288"/>
      <c r="R122" s="288"/>
      <c r="S122" s="288"/>
      <c r="T122" s="288"/>
      <c r="U122" s="288"/>
      <c r="V122" s="288"/>
    </row>
    <row r="123" spans="1:22" x14ac:dyDescent="0.25">
      <c r="A123" s="288"/>
      <c r="B123" s="288"/>
      <c r="C123" s="288"/>
      <c r="D123" s="288"/>
      <c r="E123" s="288"/>
      <c r="F123" s="288"/>
      <c r="G123" s="288"/>
      <c r="H123" s="288"/>
      <c r="I123" s="288"/>
      <c r="J123" s="288"/>
      <c r="K123" s="288"/>
      <c r="L123" s="288"/>
      <c r="M123" s="288"/>
      <c r="N123" s="288"/>
      <c r="O123" s="288"/>
      <c r="P123" s="288"/>
      <c r="Q123" s="288"/>
      <c r="R123" s="288"/>
      <c r="S123" s="288"/>
      <c r="T123" s="288"/>
      <c r="U123" s="288"/>
      <c r="V123" s="288"/>
    </row>
    <row r="124" spans="1:22" x14ac:dyDescent="0.25">
      <c r="A124" s="288"/>
      <c r="B124" s="288"/>
      <c r="C124" s="288"/>
      <c r="D124" s="288"/>
      <c r="E124" s="288"/>
      <c r="F124" s="288"/>
      <c r="G124" s="288"/>
      <c r="H124" s="288"/>
      <c r="I124" s="288"/>
      <c r="J124" s="288"/>
      <c r="K124" s="288"/>
      <c r="L124" s="288"/>
      <c r="M124" s="288"/>
      <c r="N124" s="288"/>
      <c r="O124" s="288"/>
      <c r="P124" s="288"/>
      <c r="Q124" s="288"/>
      <c r="R124" s="288"/>
      <c r="S124" s="288"/>
      <c r="T124" s="288"/>
      <c r="U124" s="288"/>
      <c r="V124" s="288"/>
    </row>
    <row r="125" spans="1:22" x14ac:dyDescent="0.25">
      <c r="A125" s="288"/>
      <c r="B125" s="288"/>
      <c r="C125" s="288"/>
      <c r="D125" s="288"/>
      <c r="E125" s="288"/>
      <c r="F125" s="288"/>
      <c r="G125" s="288"/>
      <c r="H125" s="288"/>
      <c r="I125" s="288"/>
      <c r="J125" s="288"/>
      <c r="K125" s="288"/>
      <c r="L125" s="288"/>
      <c r="M125" s="288"/>
      <c r="N125" s="288"/>
      <c r="O125" s="288"/>
      <c r="P125" s="288"/>
      <c r="Q125" s="288"/>
      <c r="R125" s="288"/>
      <c r="S125" s="288"/>
      <c r="T125" s="288"/>
      <c r="U125" s="288"/>
      <c r="V125" s="288"/>
    </row>
    <row r="126" spans="1:22" x14ac:dyDescent="0.25">
      <c r="A126" s="288"/>
      <c r="B126" s="288"/>
      <c r="C126" s="288"/>
      <c r="D126" s="288"/>
      <c r="E126" s="288"/>
      <c r="F126" s="288"/>
      <c r="G126" s="288"/>
      <c r="H126" s="288"/>
      <c r="I126" s="288"/>
      <c r="J126" s="288"/>
      <c r="K126" s="288"/>
      <c r="L126" s="288"/>
      <c r="M126" s="288"/>
      <c r="N126" s="288"/>
      <c r="O126" s="288"/>
      <c r="P126" s="288"/>
      <c r="Q126" s="288"/>
      <c r="R126" s="288"/>
      <c r="S126" s="288"/>
      <c r="T126" s="288"/>
      <c r="U126" s="288"/>
      <c r="V126" s="288"/>
    </row>
    <row r="127" spans="1:22" x14ac:dyDescent="0.25">
      <c r="A127" s="288"/>
      <c r="B127" s="288"/>
      <c r="C127" s="288"/>
      <c r="D127" s="288"/>
      <c r="E127" s="288"/>
      <c r="F127" s="288"/>
      <c r="G127" s="288"/>
      <c r="H127" s="288"/>
      <c r="I127" s="288"/>
      <c r="J127" s="288"/>
      <c r="K127" s="288"/>
      <c r="L127" s="288"/>
      <c r="M127" s="288"/>
      <c r="N127" s="288"/>
      <c r="O127" s="288"/>
      <c r="P127" s="288"/>
      <c r="Q127" s="288"/>
      <c r="R127" s="288"/>
      <c r="S127" s="288"/>
      <c r="T127" s="288"/>
      <c r="U127" s="288"/>
      <c r="V127" s="288"/>
    </row>
    <row r="128" spans="1:22" x14ac:dyDescent="0.25">
      <c r="A128" s="288"/>
      <c r="B128" s="288"/>
      <c r="C128" s="288"/>
      <c r="D128" s="288"/>
      <c r="E128" s="288"/>
      <c r="F128" s="288"/>
      <c r="G128" s="288"/>
      <c r="H128" s="288"/>
      <c r="I128" s="288"/>
      <c r="J128" s="288"/>
      <c r="K128" s="288"/>
      <c r="L128" s="288"/>
      <c r="M128" s="288"/>
      <c r="N128" s="288"/>
      <c r="O128" s="288"/>
      <c r="P128" s="288"/>
      <c r="Q128" s="288"/>
      <c r="R128" s="288"/>
      <c r="S128" s="288"/>
      <c r="T128" s="288"/>
      <c r="U128" s="288"/>
      <c r="V128" s="288"/>
    </row>
    <row r="129" spans="1:22" x14ac:dyDescent="0.25">
      <c r="A129" s="288"/>
      <c r="B129" s="288"/>
      <c r="C129" s="288"/>
      <c r="D129" s="288"/>
      <c r="E129" s="288"/>
      <c r="F129" s="288"/>
      <c r="G129" s="288"/>
      <c r="H129" s="288"/>
      <c r="I129" s="288"/>
      <c r="J129" s="288"/>
      <c r="K129" s="288"/>
      <c r="L129" s="288"/>
      <c r="M129" s="288"/>
      <c r="N129" s="288"/>
      <c r="O129" s="288"/>
      <c r="P129" s="288"/>
      <c r="Q129" s="288"/>
      <c r="R129" s="288"/>
      <c r="S129" s="288"/>
      <c r="T129" s="288"/>
      <c r="U129" s="288"/>
      <c r="V129" s="288"/>
    </row>
    <row r="130" spans="1:22" x14ac:dyDescent="0.25">
      <c r="A130" s="288"/>
      <c r="B130" s="288"/>
      <c r="C130" s="288"/>
      <c r="D130" s="288"/>
      <c r="E130" s="288"/>
      <c r="F130" s="288"/>
      <c r="G130" s="288"/>
      <c r="H130" s="288"/>
      <c r="I130" s="288"/>
      <c r="J130" s="288"/>
      <c r="K130" s="288"/>
      <c r="L130" s="288"/>
      <c r="M130" s="288"/>
      <c r="N130" s="288"/>
      <c r="O130" s="288"/>
      <c r="P130" s="288"/>
      <c r="Q130" s="288"/>
      <c r="R130" s="288"/>
      <c r="S130" s="288"/>
      <c r="T130" s="288"/>
      <c r="U130" s="288"/>
      <c r="V130" s="288"/>
    </row>
    <row r="131" spans="1:22" x14ac:dyDescent="0.25">
      <c r="A131" s="288"/>
      <c r="B131" s="288"/>
      <c r="C131" s="288"/>
      <c r="D131" s="288"/>
      <c r="E131" s="288"/>
      <c r="F131" s="288"/>
      <c r="G131" s="288"/>
      <c r="H131" s="288"/>
      <c r="I131" s="288"/>
      <c r="J131" s="288"/>
      <c r="K131" s="288"/>
      <c r="L131" s="288"/>
      <c r="M131" s="288"/>
      <c r="N131" s="288"/>
      <c r="O131" s="288"/>
      <c r="P131" s="288"/>
      <c r="Q131" s="288"/>
      <c r="R131" s="288"/>
      <c r="S131" s="288"/>
      <c r="T131" s="288"/>
      <c r="U131" s="288"/>
      <c r="V131" s="288"/>
    </row>
    <row r="132" spans="1:22" x14ac:dyDescent="0.25">
      <c r="A132" s="288"/>
      <c r="B132" s="288"/>
      <c r="C132" s="288"/>
      <c r="D132" s="288"/>
      <c r="E132" s="288"/>
      <c r="F132" s="288"/>
      <c r="G132" s="288"/>
      <c r="H132" s="288"/>
      <c r="I132" s="288"/>
      <c r="J132" s="288"/>
      <c r="K132" s="288"/>
      <c r="L132" s="288"/>
      <c r="M132" s="288"/>
      <c r="N132" s="288"/>
      <c r="O132" s="288"/>
      <c r="P132" s="288"/>
      <c r="Q132" s="288"/>
      <c r="R132" s="288"/>
      <c r="S132" s="288"/>
      <c r="T132" s="288"/>
      <c r="U132" s="288"/>
      <c r="V132" s="288"/>
    </row>
    <row r="133" spans="1:22" x14ac:dyDescent="0.25">
      <c r="A133" s="288"/>
      <c r="B133" s="288"/>
      <c r="C133" s="288"/>
      <c r="D133" s="288"/>
      <c r="E133" s="288"/>
      <c r="F133" s="288"/>
      <c r="G133" s="288"/>
      <c r="H133" s="288"/>
      <c r="I133" s="288"/>
      <c r="J133" s="288"/>
      <c r="K133" s="288"/>
      <c r="L133" s="288"/>
      <c r="M133" s="288"/>
      <c r="N133" s="288"/>
      <c r="O133" s="288"/>
      <c r="P133" s="288"/>
      <c r="Q133" s="288"/>
      <c r="R133" s="288"/>
      <c r="S133" s="288"/>
      <c r="T133" s="288"/>
      <c r="U133" s="288"/>
      <c r="V133" s="288"/>
    </row>
    <row r="134" spans="1:22" x14ac:dyDescent="0.25">
      <c r="A134" s="288"/>
      <c r="B134" s="288"/>
      <c r="C134" s="288"/>
      <c r="D134" s="288"/>
      <c r="E134" s="288"/>
      <c r="F134" s="288"/>
      <c r="G134" s="288"/>
      <c r="H134" s="288"/>
      <c r="I134" s="288"/>
      <c r="J134" s="288"/>
      <c r="K134" s="288"/>
      <c r="L134" s="288"/>
      <c r="M134" s="288"/>
      <c r="N134" s="288"/>
      <c r="O134" s="288"/>
      <c r="P134" s="288"/>
      <c r="Q134" s="288"/>
      <c r="R134" s="288"/>
      <c r="S134" s="288"/>
      <c r="T134" s="288"/>
      <c r="U134" s="288"/>
      <c r="V134" s="288"/>
    </row>
    <row r="135" spans="1:22" x14ac:dyDescent="0.25">
      <c r="A135" s="288"/>
      <c r="B135" s="288"/>
      <c r="C135" s="288"/>
      <c r="D135" s="288"/>
      <c r="E135" s="288"/>
      <c r="F135" s="288"/>
      <c r="G135" s="288"/>
      <c r="H135" s="288"/>
      <c r="I135" s="288"/>
      <c r="J135" s="288"/>
      <c r="K135" s="288"/>
      <c r="L135" s="288"/>
      <c r="M135" s="288"/>
      <c r="N135" s="288"/>
      <c r="O135" s="288"/>
      <c r="P135" s="288"/>
      <c r="Q135" s="288"/>
      <c r="R135" s="288"/>
      <c r="S135" s="288"/>
      <c r="T135" s="288"/>
      <c r="U135" s="288"/>
      <c r="V135" s="288"/>
    </row>
    <row r="136" spans="1:22" x14ac:dyDescent="0.25">
      <c r="A136" s="288"/>
      <c r="B136" s="288"/>
      <c r="C136" s="288"/>
      <c r="D136" s="288"/>
      <c r="E136" s="288"/>
      <c r="F136" s="288"/>
      <c r="G136" s="288"/>
      <c r="H136" s="288"/>
      <c r="I136" s="288"/>
      <c r="J136" s="288"/>
      <c r="K136" s="288"/>
      <c r="L136" s="288"/>
      <c r="M136" s="288"/>
      <c r="N136" s="288"/>
      <c r="O136" s="288"/>
      <c r="P136" s="288"/>
      <c r="Q136" s="288"/>
      <c r="R136" s="288"/>
      <c r="S136" s="288"/>
      <c r="T136" s="288"/>
      <c r="U136" s="288"/>
      <c r="V136" s="288"/>
    </row>
    <row r="137" spans="1:22" x14ac:dyDescent="0.25">
      <c r="A137" s="288"/>
      <c r="B137" s="288"/>
      <c r="C137" s="288"/>
      <c r="D137" s="288"/>
      <c r="E137" s="288"/>
      <c r="F137" s="288"/>
      <c r="G137" s="288"/>
      <c r="H137" s="288"/>
      <c r="I137" s="288"/>
      <c r="J137" s="288"/>
      <c r="K137" s="288"/>
      <c r="L137" s="288"/>
      <c r="M137" s="288"/>
      <c r="N137" s="288"/>
      <c r="O137" s="288"/>
      <c r="P137" s="288"/>
      <c r="Q137" s="288"/>
      <c r="R137" s="288"/>
      <c r="S137" s="288"/>
      <c r="T137" s="288"/>
      <c r="U137" s="288"/>
      <c r="V137" s="288"/>
    </row>
    <row r="138" spans="1:22" x14ac:dyDescent="0.25">
      <c r="A138" s="288"/>
      <c r="B138" s="288"/>
      <c r="C138" s="288"/>
      <c r="D138" s="288"/>
      <c r="E138" s="288"/>
      <c r="F138" s="288"/>
      <c r="G138" s="288"/>
      <c r="H138" s="288"/>
      <c r="I138" s="288"/>
      <c r="J138" s="288"/>
      <c r="K138" s="288"/>
      <c r="L138" s="288"/>
      <c r="M138" s="288"/>
      <c r="N138" s="288"/>
      <c r="O138" s="288"/>
      <c r="P138" s="288"/>
      <c r="Q138" s="288"/>
      <c r="R138" s="288"/>
      <c r="S138" s="288"/>
      <c r="T138" s="288"/>
      <c r="U138" s="288"/>
      <c r="V138" s="288"/>
    </row>
    <row r="139" spans="1:22" x14ac:dyDescent="0.25">
      <c r="A139" s="288"/>
      <c r="B139" s="288"/>
      <c r="C139" s="288"/>
      <c r="D139" s="288"/>
      <c r="E139" s="288"/>
      <c r="F139" s="288"/>
      <c r="G139" s="288"/>
      <c r="H139" s="288"/>
      <c r="I139" s="288"/>
      <c r="J139" s="288"/>
      <c r="K139" s="288"/>
      <c r="L139" s="288"/>
      <c r="M139" s="288"/>
      <c r="N139" s="288"/>
      <c r="O139" s="288"/>
      <c r="P139" s="288"/>
      <c r="Q139" s="288"/>
      <c r="R139" s="288"/>
      <c r="S139" s="288"/>
      <c r="T139" s="288"/>
      <c r="U139" s="288"/>
      <c r="V139" s="288"/>
    </row>
    <row r="140" spans="1:22" x14ac:dyDescent="0.25">
      <c r="A140" s="288"/>
      <c r="B140" s="288"/>
      <c r="C140" s="288"/>
      <c r="D140" s="288"/>
      <c r="E140" s="288"/>
      <c r="F140" s="288"/>
      <c r="G140" s="288"/>
      <c r="H140" s="288"/>
      <c r="I140" s="288"/>
      <c r="J140" s="288"/>
      <c r="K140" s="288"/>
      <c r="L140" s="288"/>
      <c r="M140" s="288"/>
      <c r="N140" s="288"/>
      <c r="O140" s="288"/>
      <c r="P140" s="288"/>
      <c r="Q140" s="288"/>
      <c r="R140" s="288"/>
      <c r="S140" s="288"/>
      <c r="T140" s="288"/>
      <c r="U140" s="288"/>
      <c r="V140" s="288"/>
    </row>
    <row r="141" spans="1:22" x14ac:dyDescent="0.25">
      <c r="A141" s="288"/>
      <c r="B141" s="288"/>
      <c r="C141" s="288"/>
      <c r="D141" s="288"/>
      <c r="E141" s="288"/>
      <c r="F141" s="288"/>
      <c r="G141" s="288"/>
      <c r="H141" s="288"/>
      <c r="I141" s="288"/>
      <c r="J141" s="288"/>
      <c r="K141" s="288"/>
      <c r="L141" s="288"/>
      <c r="M141" s="288"/>
      <c r="N141" s="288"/>
      <c r="O141" s="288"/>
      <c r="P141" s="288"/>
      <c r="Q141" s="288"/>
      <c r="R141" s="288"/>
      <c r="S141" s="288"/>
      <c r="T141" s="288"/>
      <c r="U141" s="288"/>
      <c r="V141" s="288"/>
    </row>
    <row r="142" spans="1:22" x14ac:dyDescent="0.25">
      <c r="A142" s="288"/>
      <c r="B142" s="288"/>
      <c r="C142" s="288"/>
      <c r="D142" s="288"/>
      <c r="E142" s="288"/>
      <c r="F142" s="288"/>
      <c r="G142" s="288"/>
      <c r="H142" s="288"/>
      <c r="I142" s="288"/>
      <c r="J142" s="288"/>
      <c r="K142" s="288"/>
      <c r="L142" s="288"/>
      <c r="M142" s="288"/>
      <c r="N142" s="288"/>
      <c r="O142" s="288"/>
      <c r="P142" s="288"/>
      <c r="Q142" s="288"/>
      <c r="R142" s="288"/>
      <c r="S142" s="288"/>
      <c r="T142" s="288"/>
      <c r="U142" s="288"/>
      <c r="V142" s="288"/>
    </row>
    <row r="143" spans="1:22" x14ac:dyDescent="0.25">
      <c r="A143" s="288"/>
      <c r="B143" s="288"/>
      <c r="C143" s="288"/>
      <c r="D143" s="288"/>
      <c r="E143" s="288"/>
      <c r="F143" s="288"/>
      <c r="G143" s="288"/>
      <c r="H143" s="288"/>
      <c r="I143" s="288"/>
      <c r="J143" s="288"/>
      <c r="K143" s="288"/>
      <c r="L143" s="288"/>
      <c r="M143" s="288"/>
      <c r="N143" s="288"/>
      <c r="O143" s="288"/>
      <c r="P143" s="288"/>
      <c r="Q143" s="288"/>
      <c r="R143" s="288"/>
      <c r="S143" s="288"/>
      <c r="T143" s="288"/>
      <c r="U143" s="288"/>
      <c r="V143" s="288"/>
    </row>
    <row r="144" spans="1:22" x14ac:dyDescent="0.25">
      <c r="A144" s="288"/>
      <c r="B144" s="288"/>
      <c r="C144" s="288"/>
      <c r="D144" s="288"/>
      <c r="E144" s="288"/>
      <c r="F144" s="288"/>
      <c r="G144" s="288"/>
      <c r="H144" s="288"/>
      <c r="I144" s="288"/>
      <c r="J144" s="288"/>
      <c r="K144" s="288"/>
      <c r="L144" s="288"/>
      <c r="M144" s="288"/>
      <c r="N144" s="288"/>
      <c r="O144" s="288"/>
      <c r="P144" s="288"/>
      <c r="Q144" s="288"/>
      <c r="R144" s="288"/>
      <c r="S144" s="288"/>
      <c r="T144" s="288"/>
      <c r="U144" s="288"/>
      <c r="V144" s="288"/>
    </row>
    <row r="145" spans="1:22" x14ac:dyDescent="0.25">
      <c r="A145" s="288"/>
      <c r="B145" s="288"/>
      <c r="C145" s="288"/>
      <c r="D145" s="288"/>
      <c r="E145" s="288"/>
      <c r="F145" s="288"/>
      <c r="G145" s="288"/>
      <c r="H145" s="288"/>
      <c r="I145" s="288"/>
      <c r="J145" s="288"/>
      <c r="K145" s="288"/>
      <c r="L145" s="288"/>
      <c r="M145" s="288"/>
      <c r="N145" s="288"/>
      <c r="O145" s="288"/>
      <c r="P145" s="288"/>
      <c r="Q145" s="288"/>
      <c r="R145" s="288"/>
      <c r="S145" s="288"/>
      <c r="T145" s="288"/>
      <c r="U145" s="288"/>
      <c r="V145" s="288"/>
    </row>
    <row r="146" spans="1:22" x14ac:dyDescent="0.25">
      <c r="A146" s="288"/>
      <c r="B146" s="288"/>
      <c r="C146" s="288"/>
      <c r="D146" s="288"/>
      <c r="E146" s="288"/>
      <c r="F146" s="288"/>
      <c r="G146" s="288"/>
      <c r="H146" s="288"/>
      <c r="I146" s="288"/>
      <c r="J146" s="288"/>
      <c r="K146" s="288"/>
      <c r="L146" s="288"/>
      <c r="M146" s="288"/>
      <c r="N146" s="288"/>
      <c r="O146" s="288"/>
      <c r="P146" s="288"/>
      <c r="Q146" s="288"/>
      <c r="R146" s="288"/>
      <c r="S146" s="288"/>
      <c r="T146" s="288"/>
      <c r="U146" s="288"/>
      <c r="V146" s="288"/>
    </row>
    <row r="147" spans="1:22" x14ac:dyDescent="0.25">
      <c r="A147" s="288"/>
      <c r="B147" s="288"/>
      <c r="C147" s="288"/>
      <c r="D147" s="288"/>
      <c r="E147" s="288"/>
      <c r="F147" s="288"/>
      <c r="G147" s="288"/>
      <c r="H147" s="288"/>
      <c r="I147" s="288"/>
      <c r="J147" s="288"/>
      <c r="K147" s="288"/>
      <c r="L147" s="288"/>
      <c r="M147" s="288"/>
      <c r="N147" s="288"/>
      <c r="O147" s="288"/>
      <c r="P147" s="288"/>
      <c r="Q147" s="288"/>
      <c r="R147" s="288"/>
      <c r="S147" s="288"/>
      <c r="T147" s="288"/>
      <c r="U147" s="288"/>
      <c r="V147" s="288"/>
    </row>
    <row r="148" spans="1:22" x14ac:dyDescent="0.25">
      <c r="A148" s="288"/>
      <c r="B148" s="288"/>
      <c r="C148" s="288"/>
      <c r="D148" s="288"/>
      <c r="E148" s="288"/>
      <c r="F148" s="288"/>
      <c r="G148" s="288"/>
      <c r="H148" s="288"/>
      <c r="I148" s="288"/>
      <c r="J148" s="288"/>
      <c r="K148" s="288"/>
      <c r="L148" s="288"/>
      <c r="M148" s="288"/>
      <c r="N148" s="288"/>
      <c r="O148" s="288"/>
      <c r="P148" s="288"/>
      <c r="Q148" s="288"/>
      <c r="R148" s="288"/>
      <c r="S148" s="288"/>
      <c r="T148" s="288"/>
      <c r="U148" s="288"/>
      <c r="V148" s="288"/>
    </row>
    <row r="149" spans="1:22" x14ac:dyDescent="0.25">
      <c r="A149" s="288"/>
      <c r="B149" s="288"/>
      <c r="C149" s="288"/>
      <c r="D149" s="288"/>
      <c r="E149" s="288"/>
      <c r="F149" s="288"/>
      <c r="G149" s="288"/>
      <c r="H149" s="288"/>
      <c r="I149" s="288"/>
      <c r="J149" s="288"/>
      <c r="K149" s="288"/>
      <c r="L149" s="288"/>
      <c r="M149" s="288"/>
      <c r="N149" s="288"/>
      <c r="O149" s="288"/>
      <c r="P149" s="288"/>
      <c r="Q149" s="288"/>
      <c r="R149" s="288"/>
      <c r="S149" s="288"/>
      <c r="T149" s="288"/>
      <c r="U149" s="288"/>
      <c r="V149" s="288"/>
    </row>
    <row r="150" spans="1:22" x14ac:dyDescent="0.25">
      <c r="A150" s="288"/>
      <c r="B150" s="288"/>
      <c r="C150" s="288"/>
      <c r="D150" s="288"/>
      <c r="E150" s="288"/>
      <c r="F150" s="288"/>
      <c r="G150" s="288"/>
      <c r="H150" s="288"/>
      <c r="I150" s="288"/>
      <c r="J150" s="288"/>
      <c r="K150" s="288"/>
      <c r="L150" s="288"/>
      <c r="M150" s="288"/>
      <c r="N150" s="288"/>
      <c r="O150" s="288"/>
      <c r="P150" s="288"/>
      <c r="Q150" s="288"/>
      <c r="R150" s="288"/>
      <c r="S150" s="288"/>
      <c r="T150" s="288"/>
      <c r="U150" s="288"/>
      <c r="V150" s="288"/>
    </row>
    <row r="151" spans="1:22" x14ac:dyDescent="0.25">
      <c r="A151" s="288"/>
      <c r="B151" s="288"/>
      <c r="C151" s="288"/>
      <c r="D151" s="288"/>
      <c r="E151" s="288"/>
      <c r="F151" s="288"/>
      <c r="G151" s="288"/>
      <c r="H151" s="288"/>
      <c r="I151" s="288"/>
      <c r="J151" s="288"/>
      <c r="K151" s="288"/>
      <c r="L151" s="288"/>
      <c r="M151" s="288"/>
      <c r="N151" s="288"/>
      <c r="O151" s="288"/>
      <c r="P151" s="288"/>
      <c r="Q151" s="288"/>
      <c r="R151" s="288"/>
      <c r="S151" s="288"/>
      <c r="T151" s="288"/>
      <c r="U151" s="288"/>
      <c r="V151" s="288"/>
    </row>
    <row r="152" spans="1:22" x14ac:dyDescent="0.25">
      <c r="A152" s="288"/>
      <c r="B152" s="288"/>
      <c r="C152" s="288"/>
      <c r="D152" s="288"/>
      <c r="E152" s="288"/>
      <c r="F152" s="288"/>
      <c r="G152" s="288"/>
      <c r="H152" s="288"/>
      <c r="I152" s="288"/>
      <c r="J152" s="288"/>
      <c r="K152" s="288"/>
      <c r="L152" s="288"/>
      <c r="M152" s="288"/>
      <c r="N152" s="288"/>
      <c r="O152" s="288"/>
      <c r="P152" s="288"/>
      <c r="Q152" s="288"/>
      <c r="R152" s="288"/>
      <c r="S152" s="288"/>
      <c r="T152" s="288"/>
      <c r="U152" s="288"/>
      <c r="V152" s="288"/>
    </row>
    <row r="153" spans="1:22" x14ac:dyDescent="0.25">
      <c r="A153" s="288"/>
      <c r="B153" s="288"/>
      <c r="C153" s="288"/>
      <c r="D153" s="288"/>
      <c r="E153" s="288"/>
      <c r="F153" s="288"/>
      <c r="G153" s="288"/>
      <c r="H153" s="288"/>
      <c r="I153" s="288"/>
      <c r="J153" s="288"/>
      <c r="K153" s="288"/>
      <c r="L153" s="288"/>
      <c r="M153" s="288"/>
      <c r="N153" s="288"/>
      <c r="O153" s="288"/>
      <c r="P153" s="288"/>
      <c r="Q153" s="288"/>
      <c r="R153" s="288"/>
      <c r="S153" s="288"/>
      <c r="T153" s="288"/>
      <c r="U153" s="288"/>
      <c r="V153" s="288"/>
    </row>
    <row r="154" spans="1:22" x14ac:dyDescent="0.25">
      <c r="A154" s="288"/>
      <c r="B154" s="288"/>
      <c r="C154" s="288"/>
      <c r="D154" s="288"/>
      <c r="E154" s="288"/>
      <c r="F154" s="288"/>
      <c r="G154" s="288"/>
      <c r="H154" s="288"/>
      <c r="I154" s="288"/>
      <c r="J154" s="288"/>
      <c r="K154" s="288"/>
      <c r="L154" s="288"/>
      <c r="M154" s="288"/>
      <c r="N154" s="288"/>
      <c r="O154" s="288"/>
      <c r="P154" s="288"/>
      <c r="Q154" s="288"/>
      <c r="R154" s="288"/>
      <c r="S154" s="288"/>
      <c r="T154" s="288"/>
      <c r="U154" s="288"/>
      <c r="V154" s="288"/>
    </row>
    <row r="155" spans="1:22" x14ac:dyDescent="0.25">
      <c r="A155" s="288"/>
      <c r="B155" s="288"/>
      <c r="C155" s="288"/>
      <c r="D155" s="288"/>
      <c r="E155" s="288"/>
      <c r="F155" s="288"/>
      <c r="G155" s="288"/>
      <c r="H155" s="288"/>
      <c r="I155" s="288"/>
      <c r="J155" s="288"/>
      <c r="K155" s="288"/>
      <c r="L155" s="288"/>
      <c r="M155" s="288"/>
      <c r="N155" s="288"/>
      <c r="O155" s="288"/>
      <c r="P155" s="288"/>
      <c r="Q155" s="288"/>
      <c r="R155" s="288"/>
      <c r="S155" s="288"/>
      <c r="T155" s="288"/>
      <c r="U155" s="288"/>
      <c r="V155" s="288"/>
    </row>
    <row r="156" spans="1:22" x14ac:dyDescent="0.25">
      <c r="A156" s="288"/>
      <c r="B156" s="288"/>
      <c r="C156" s="288"/>
      <c r="D156" s="288"/>
      <c r="E156" s="288"/>
      <c r="F156" s="288"/>
      <c r="G156" s="288"/>
      <c r="H156" s="288"/>
      <c r="I156" s="288"/>
      <c r="J156" s="288"/>
      <c r="K156" s="288"/>
      <c r="L156" s="288"/>
      <c r="M156" s="288"/>
      <c r="N156" s="288"/>
      <c r="O156" s="288"/>
      <c r="P156" s="288"/>
      <c r="Q156" s="288"/>
      <c r="R156" s="288"/>
      <c r="S156" s="288"/>
      <c r="T156" s="288"/>
      <c r="U156" s="288"/>
      <c r="V156" s="288"/>
    </row>
    <row r="157" spans="1:22" x14ac:dyDescent="0.25">
      <c r="A157" s="288"/>
      <c r="B157" s="288"/>
      <c r="C157" s="288"/>
      <c r="D157" s="288"/>
      <c r="E157" s="288"/>
      <c r="F157" s="288"/>
      <c r="G157" s="288"/>
      <c r="H157" s="288"/>
      <c r="I157" s="288"/>
      <c r="J157" s="288"/>
      <c r="K157" s="288"/>
      <c r="L157" s="288"/>
      <c r="M157" s="288"/>
      <c r="N157" s="288"/>
      <c r="O157" s="288"/>
      <c r="P157" s="288"/>
      <c r="Q157" s="288"/>
      <c r="R157" s="288"/>
      <c r="S157" s="288"/>
      <c r="T157" s="288"/>
      <c r="U157" s="288"/>
      <c r="V157" s="288"/>
    </row>
    <row r="158" spans="1:22" x14ac:dyDescent="0.25">
      <c r="A158" s="288"/>
      <c r="B158" s="288"/>
      <c r="C158" s="288"/>
      <c r="D158" s="288"/>
      <c r="E158" s="288"/>
      <c r="F158" s="288"/>
      <c r="G158" s="288"/>
      <c r="H158" s="288"/>
      <c r="I158" s="288"/>
      <c r="J158" s="288"/>
      <c r="K158" s="288"/>
      <c r="L158" s="288"/>
      <c r="M158" s="288"/>
      <c r="N158" s="288"/>
      <c r="O158" s="288"/>
      <c r="P158" s="288"/>
      <c r="Q158" s="288"/>
      <c r="R158" s="288"/>
      <c r="S158" s="288"/>
      <c r="T158" s="288"/>
      <c r="U158" s="288"/>
      <c r="V158" s="288"/>
    </row>
    <row r="159" spans="1:22" x14ac:dyDescent="0.25">
      <c r="A159" s="288"/>
      <c r="B159" s="288"/>
      <c r="C159" s="288"/>
      <c r="D159" s="288"/>
      <c r="E159" s="288"/>
      <c r="F159" s="288"/>
      <c r="G159" s="288"/>
      <c r="H159" s="288"/>
      <c r="I159" s="288"/>
      <c r="J159" s="288"/>
      <c r="K159" s="288"/>
      <c r="L159" s="288"/>
      <c r="M159" s="288"/>
      <c r="N159" s="288"/>
      <c r="O159" s="288"/>
      <c r="P159" s="288"/>
      <c r="Q159" s="288"/>
      <c r="R159" s="288"/>
      <c r="S159" s="288"/>
      <c r="T159" s="288"/>
      <c r="U159" s="288"/>
      <c r="V159" s="288"/>
    </row>
    <row r="160" spans="1:22" x14ac:dyDescent="0.25">
      <c r="A160" s="288"/>
      <c r="B160" s="288"/>
      <c r="C160" s="288"/>
      <c r="D160" s="288"/>
      <c r="E160" s="288"/>
      <c r="F160" s="288"/>
      <c r="G160" s="288"/>
      <c r="H160" s="288"/>
      <c r="I160" s="288"/>
      <c r="J160" s="288"/>
      <c r="K160" s="288"/>
      <c r="L160" s="288"/>
      <c r="M160" s="288"/>
      <c r="N160" s="288"/>
      <c r="O160" s="288"/>
      <c r="P160" s="288"/>
      <c r="Q160" s="288"/>
      <c r="R160" s="288"/>
      <c r="S160" s="288"/>
      <c r="T160" s="288"/>
      <c r="U160" s="288"/>
      <c r="V160" s="288"/>
    </row>
    <row r="161" spans="1:22" x14ac:dyDescent="0.25">
      <c r="A161" s="288"/>
      <c r="B161" s="288"/>
      <c r="C161" s="288"/>
      <c r="D161" s="288"/>
      <c r="E161" s="288"/>
      <c r="F161" s="288"/>
      <c r="G161" s="288"/>
      <c r="H161" s="288"/>
      <c r="I161" s="288"/>
      <c r="J161" s="288"/>
      <c r="K161" s="288"/>
      <c r="L161" s="288"/>
      <c r="M161" s="288"/>
      <c r="N161" s="288"/>
      <c r="O161" s="288"/>
      <c r="P161" s="288"/>
      <c r="Q161" s="288"/>
      <c r="R161" s="288"/>
      <c r="S161" s="288"/>
      <c r="T161" s="288"/>
      <c r="U161" s="288"/>
      <c r="V161" s="288"/>
    </row>
    <row r="162" spans="1:22" x14ac:dyDescent="0.25">
      <c r="A162" s="288"/>
      <c r="B162" s="288"/>
      <c r="C162" s="288"/>
      <c r="D162" s="288"/>
      <c r="E162" s="288"/>
      <c r="F162" s="288"/>
      <c r="G162" s="288"/>
      <c r="H162" s="288"/>
      <c r="I162" s="288"/>
      <c r="J162" s="288"/>
      <c r="K162" s="288"/>
      <c r="L162" s="288"/>
      <c r="M162" s="288"/>
      <c r="N162" s="288"/>
      <c r="O162" s="288"/>
      <c r="P162" s="288"/>
      <c r="Q162" s="288"/>
      <c r="R162" s="288"/>
      <c r="S162" s="288"/>
      <c r="T162" s="288"/>
      <c r="U162" s="288"/>
      <c r="V162" s="288"/>
    </row>
    <row r="163" spans="1:22" x14ac:dyDescent="0.25">
      <c r="A163" s="288"/>
      <c r="B163" s="288"/>
      <c r="C163" s="288"/>
      <c r="D163" s="288"/>
      <c r="E163" s="288"/>
      <c r="F163" s="288"/>
      <c r="G163" s="288"/>
      <c r="H163" s="288"/>
      <c r="I163" s="288"/>
      <c r="J163" s="288"/>
      <c r="K163" s="288"/>
      <c r="L163" s="288"/>
      <c r="M163" s="288"/>
      <c r="N163" s="288"/>
      <c r="O163" s="288"/>
      <c r="P163" s="288"/>
      <c r="Q163" s="288"/>
      <c r="R163" s="288"/>
      <c r="S163" s="288"/>
      <c r="T163" s="288"/>
      <c r="U163" s="288"/>
      <c r="V163" s="288"/>
    </row>
    <row r="164" spans="1:22" x14ac:dyDescent="0.25">
      <c r="A164" s="288"/>
      <c r="B164" s="288"/>
      <c r="C164" s="288"/>
      <c r="D164" s="288"/>
      <c r="E164" s="288"/>
      <c r="F164" s="288"/>
      <c r="G164" s="288"/>
      <c r="H164" s="288"/>
      <c r="I164" s="288"/>
      <c r="J164" s="288"/>
      <c r="K164" s="288"/>
      <c r="L164" s="288"/>
      <c r="M164" s="288"/>
      <c r="N164" s="288"/>
      <c r="O164" s="288"/>
      <c r="P164" s="288"/>
      <c r="Q164" s="288"/>
      <c r="R164" s="288"/>
      <c r="S164" s="288"/>
      <c r="T164" s="288"/>
      <c r="U164" s="288"/>
      <c r="V164" s="288"/>
    </row>
    <row r="165" spans="1:22" x14ac:dyDescent="0.25">
      <c r="A165" s="288"/>
      <c r="B165" s="288"/>
      <c r="C165" s="288"/>
      <c r="D165" s="288"/>
      <c r="E165" s="288"/>
      <c r="F165" s="288"/>
      <c r="G165" s="288"/>
      <c r="H165" s="288"/>
      <c r="I165" s="288"/>
      <c r="J165" s="288"/>
      <c r="K165" s="288"/>
      <c r="L165" s="288"/>
      <c r="M165" s="288"/>
      <c r="N165" s="288"/>
      <c r="O165" s="288"/>
      <c r="P165" s="288"/>
      <c r="Q165" s="288"/>
      <c r="R165" s="288"/>
      <c r="S165" s="288"/>
      <c r="T165" s="288"/>
      <c r="U165" s="288"/>
      <c r="V165" s="288"/>
    </row>
    <row r="166" spans="1:22" x14ac:dyDescent="0.25">
      <c r="A166" s="288"/>
      <c r="B166" s="288"/>
      <c r="C166" s="288"/>
      <c r="D166" s="288"/>
      <c r="E166" s="288"/>
      <c r="F166" s="288"/>
      <c r="G166" s="288"/>
      <c r="H166" s="288"/>
      <c r="I166" s="288"/>
      <c r="J166" s="288"/>
      <c r="K166" s="288"/>
      <c r="L166" s="288"/>
      <c r="M166" s="288"/>
      <c r="N166" s="288"/>
      <c r="O166" s="288"/>
      <c r="P166" s="288"/>
      <c r="Q166" s="288"/>
      <c r="R166" s="288"/>
      <c r="S166" s="288"/>
      <c r="T166" s="288"/>
      <c r="U166" s="288"/>
      <c r="V166" s="288"/>
    </row>
    <row r="167" spans="1:22" x14ac:dyDescent="0.25">
      <c r="A167" s="288"/>
      <c r="B167" s="288"/>
      <c r="C167" s="288"/>
      <c r="D167" s="288"/>
      <c r="E167" s="288"/>
      <c r="F167" s="288"/>
      <c r="G167" s="288"/>
      <c r="H167" s="288"/>
      <c r="I167" s="288"/>
      <c r="J167" s="288"/>
      <c r="K167" s="288"/>
      <c r="L167" s="288"/>
      <c r="M167" s="288"/>
      <c r="N167" s="288"/>
      <c r="O167" s="288"/>
      <c r="P167" s="288"/>
      <c r="Q167" s="288"/>
      <c r="R167" s="288"/>
      <c r="S167" s="288"/>
      <c r="T167" s="288"/>
      <c r="U167" s="288"/>
      <c r="V167" s="288"/>
    </row>
    <row r="168" spans="1:22" x14ac:dyDescent="0.25">
      <c r="A168" s="288"/>
      <c r="B168" s="288"/>
      <c r="C168" s="288"/>
      <c r="D168" s="288"/>
      <c r="E168" s="288"/>
      <c r="F168" s="288"/>
      <c r="G168" s="288"/>
      <c r="H168" s="288"/>
      <c r="I168" s="288"/>
      <c r="J168" s="288"/>
      <c r="K168" s="288"/>
      <c r="L168" s="288"/>
      <c r="M168" s="288"/>
      <c r="N168" s="288"/>
      <c r="O168" s="288"/>
      <c r="P168" s="288"/>
      <c r="Q168" s="288"/>
      <c r="R168" s="288"/>
      <c r="S168" s="288"/>
      <c r="T168" s="288"/>
      <c r="U168" s="288"/>
      <c r="V168" s="288"/>
    </row>
    <row r="169" spans="1:22" x14ac:dyDescent="0.25">
      <c r="A169" s="288"/>
      <c r="B169" s="288"/>
      <c r="C169" s="288"/>
      <c r="D169" s="288"/>
      <c r="E169" s="288"/>
      <c r="F169" s="288"/>
      <c r="G169" s="288"/>
      <c r="H169" s="288"/>
      <c r="I169" s="288"/>
      <c r="J169" s="288"/>
      <c r="K169" s="288"/>
      <c r="L169" s="288"/>
      <c r="M169" s="288"/>
      <c r="N169" s="288"/>
      <c r="O169" s="288"/>
      <c r="P169" s="288"/>
      <c r="Q169" s="288"/>
      <c r="R169" s="288"/>
      <c r="S169" s="288"/>
      <c r="T169" s="288"/>
      <c r="U169" s="288"/>
      <c r="V169" s="288"/>
    </row>
    <row r="170" spans="1:22" x14ac:dyDescent="0.25">
      <c r="A170" s="288"/>
      <c r="B170" s="288"/>
      <c r="C170" s="288"/>
      <c r="D170" s="288"/>
      <c r="E170" s="288"/>
      <c r="F170" s="288"/>
      <c r="G170" s="288"/>
      <c r="H170" s="288"/>
      <c r="I170" s="288"/>
      <c r="J170" s="288"/>
      <c r="K170" s="288"/>
      <c r="L170" s="288"/>
      <c r="M170" s="288"/>
      <c r="N170" s="288"/>
      <c r="O170" s="288"/>
      <c r="P170" s="288"/>
      <c r="Q170" s="288"/>
      <c r="R170" s="288"/>
      <c r="S170" s="288"/>
      <c r="T170" s="288"/>
      <c r="U170" s="288"/>
      <c r="V170" s="288"/>
    </row>
    <row r="171" spans="1:22" x14ac:dyDescent="0.25">
      <c r="A171" s="288"/>
      <c r="B171" s="288"/>
      <c r="C171" s="288"/>
      <c r="D171" s="288"/>
      <c r="E171" s="288"/>
      <c r="F171" s="288"/>
      <c r="G171" s="288"/>
      <c r="H171" s="288"/>
      <c r="I171" s="288"/>
      <c r="J171" s="288"/>
      <c r="K171" s="288"/>
      <c r="L171" s="288"/>
      <c r="M171" s="288"/>
      <c r="N171" s="288"/>
      <c r="O171" s="288"/>
      <c r="P171" s="288"/>
      <c r="Q171" s="288"/>
      <c r="R171" s="288"/>
      <c r="S171" s="288"/>
      <c r="T171" s="288"/>
      <c r="U171" s="288"/>
      <c r="V171" s="288"/>
    </row>
    <row r="172" spans="1:22" x14ac:dyDescent="0.25">
      <c r="A172" s="288"/>
      <c r="B172" s="288"/>
      <c r="C172" s="288"/>
      <c r="D172" s="288"/>
      <c r="E172" s="288"/>
      <c r="F172" s="288"/>
      <c r="G172" s="288"/>
      <c r="H172" s="288"/>
      <c r="I172" s="288"/>
      <c r="J172" s="288"/>
      <c r="K172" s="288"/>
      <c r="L172" s="288"/>
      <c r="M172" s="288"/>
      <c r="N172" s="288"/>
      <c r="O172" s="288"/>
      <c r="P172" s="288"/>
      <c r="Q172" s="288"/>
      <c r="R172" s="288"/>
      <c r="S172" s="288"/>
      <c r="T172" s="288"/>
      <c r="U172" s="288"/>
      <c r="V172" s="288"/>
    </row>
    <row r="173" spans="1:22" x14ac:dyDescent="0.25">
      <c r="A173" s="288"/>
      <c r="B173" s="288"/>
      <c r="C173" s="288"/>
      <c r="D173" s="288"/>
      <c r="E173" s="288"/>
      <c r="F173" s="288"/>
      <c r="G173" s="288"/>
      <c r="H173" s="288"/>
      <c r="I173" s="288"/>
      <c r="J173" s="288"/>
      <c r="K173" s="288"/>
      <c r="L173" s="288"/>
      <c r="M173" s="288"/>
      <c r="N173" s="288"/>
      <c r="O173" s="288"/>
      <c r="P173" s="288"/>
      <c r="Q173" s="288"/>
      <c r="R173" s="288"/>
      <c r="S173" s="288"/>
      <c r="T173" s="288"/>
      <c r="U173" s="288"/>
      <c r="V173" s="288"/>
    </row>
    <row r="174" spans="1:22" x14ac:dyDescent="0.25">
      <c r="A174" s="288"/>
      <c r="B174" s="288"/>
      <c r="C174" s="288"/>
      <c r="D174" s="288"/>
      <c r="E174" s="288"/>
      <c r="F174" s="288"/>
      <c r="G174" s="288"/>
      <c r="H174" s="288"/>
      <c r="I174" s="288"/>
      <c r="J174" s="288"/>
      <c r="K174" s="288"/>
      <c r="L174" s="288"/>
      <c r="M174" s="288"/>
      <c r="N174" s="288"/>
      <c r="O174" s="288"/>
      <c r="P174" s="288"/>
      <c r="Q174" s="288"/>
      <c r="R174" s="288"/>
      <c r="S174" s="288"/>
      <c r="T174" s="288"/>
      <c r="U174" s="288"/>
      <c r="V174" s="288"/>
    </row>
    <row r="175" spans="1:22" x14ac:dyDescent="0.25">
      <c r="A175" s="288"/>
      <c r="B175" s="288"/>
      <c r="C175" s="288"/>
      <c r="D175" s="288"/>
      <c r="E175" s="288"/>
      <c r="F175" s="288"/>
      <c r="G175" s="288"/>
      <c r="H175" s="288"/>
      <c r="I175" s="288"/>
      <c r="J175" s="288"/>
      <c r="K175" s="288"/>
      <c r="L175" s="288"/>
      <c r="M175" s="288"/>
      <c r="N175" s="288"/>
      <c r="O175" s="288"/>
      <c r="P175" s="288"/>
      <c r="Q175" s="288"/>
      <c r="R175" s="288"/>
      <c r="S175" s="288"/>
      <c r="T175" s="288"/>
      <c r="U175" s="288"/>
      <c r="V175" s="288"/>
    </row>
    <row r="176" spans="1:22" x14ac:dyDescent="0.25">
      <c r="A176" s="288"/>
      <c r="B176" s="288"/>
      <c r="C176" s="288"/>
      <c r="D176" s="288"/>
      <c r="E176" s="288"/>
      <c r="F176" s="288"/>
      <c r="G176" s="288"/>
      <c r="H176" s="288"/>
      <c r="I176" s="288"/>
      <c r="J176" s="288"/>
      <c r="K176" s="288"/>
      <c r="L176" s="288"/>
      <c r="M176" s="288"/>
      <c r="N176" s="288"/>
      <c r="O176" s="288"/>
      <c r="P176" s="288"/>
      <c r="Q176" s="288"/>
      <c r="R176" s="288"/>
      <c r="S176" s="288"/>
      <c r="T176" s="288"/>
      <c r="U176" s="288"/>
      <c r="V176" s="288"/>
    </row>
    <row r="177" spans="1:22" x14ac:dyDescent="0.25">
      <c r="A177" s="288"/>
      <c r="B177" s="288"/>
      <c r="C177" s="288"/>
      <c r="D177" s="288"/>
      <c r="E177" s="288"/>
      <c r="F177" s="288"/>
      <c r="G177" s="288"/>
      <c r="H177" s="288"/>
      <c r="I177" s="288"/>
      <c r="J177" s="288"/>
      <c r="K177" s="288"/>
      <c r="L177" s="288"/>
      <c r="M177" s="288"/>
      <c r="N177" s="288"/>
      <c r="O177" s="288"/>
      <c r="P177" s="288"/>
      <c r="Q177" s="288"/>
      <c r="R177" s="288"/>
      <c r="S177" s="288"/>
      <c r="T177" s="288"/>
      <c r="U177" s="288"/>
      <c r="V177" s="288"/>
    </row>
    <row r="178" spans="1:22" x14ac:dyDescent="0.25">
      <c r="A178" s="288"/>
      <c r="B178" s="288"/>
      <c r="C178" s="288"/>
      <c r="D178" s="288"/>
      <c r="E178" s="288"/>
      <c r="F178" s="288"/>
      <c r="G178" s="288"/>
      <c r="H178" s="288"/>
      <c r="I178" s="288"/>
      <c r="J178" s="288"/>
      <c r="K178" s="288"/>
      <c r="L178" s="288"/>
      <c r="M178" s="288"/>
      <c r="N178" s="288"/>
      <c r="O178" s="288"/>
      <c r="P178" s="288"/>
      <c r="Q178" s="288"/>
      <c r="R178" s="288"/>
      <c r="S178" s="288"/>
      <c r="T178" s="288"/>
      <c r="U178" s="288"/>
      <c r="V178" s="288"/>
    </row>
    <row r="179" spans="1:22" x14ac:dyDescent="0.25">
      <c r="A179" s="288"/>
      <c r="B179" s="288"/>
      <c r="C179" s="288"/>
      <c r="D179" s="288"/>
      <c r="E179" s="288"/>
      <c r="F179" s="288"/>
      <c r="G179" s="288"/>
      <c r="H179" s="288"/>
      <c r="I179" s="288"/>
      <c r="J179" s="288"/>
      <c r="K179" s="288"/>
      <c r="L179" s="288"/>
      <c r="M179" s="288"/>
      <c r="N179" s="288"/>
      <c r="O179" s="288"/>
      <c r="P179" s="288"/>
      <c r="Q179" s="288"/>
      <c r="R179" s="288"/>
      <c r="S179" s="288"/>
      <c r="T179" s="288"/>
      <c r="U179" s="288"/>
      <c r="V179" s="288"/>
    </row>
    <row r="180" spans="1:22" x14ac:dyDescent="0.25">
      <c r="A180" s="288"/>
      <c r="B180" s="288"/>
      <c r="C180" s="288"/>
      <c r="D180" s="288"/>
      <c r="E180" s="288"/>
      <c r="F180" s="288"/>
      <c r="G180" s="288"/>
      <c r="H180" s="288"/>
      <c r="I180" s="288"/>
      <c r="J180" s="288"/>
      <c r="K180" s="288"/>
      <c r="L180" s="288"/>
      <c r="M180" s="288"/>
      <c r="N180" s="288"/>
      <c r="O180" s="288"/>
      <c r="P180" s="288"/>
      <c r="Q180" s="288"/>
      <c r="R180" s="288"/>
      <c r="S180" s="288"/>
      <c r="T180" s="288"/>
      <c r="U180" s="288"/>
      <c r="V180" s="288"/>
    </row>
    <row r="181" spans="1:22" x14ac:dyDescent="0.25">
      <c r="A181" s="288"/>
      <c r="B181" s="288"/>
      <c r="C181" s="288"/>
      <c r="D181" s="288"/>
      <c r="E181" s="288"/>
      <c r="F181" s="288"/>
      <c r="G181" s="288"/>
      <c r="H181" s="288"/>
      <c r="I181" s="288"/>
      <c r="J181" s="288"/>
      <c r="K181" s="288"/>
      <c r="L181" s="288"/>
      <c r="M181" s="288"/>
      <c r="N181" s="288"/>
      <c r="O181" s="288"/>
      <c r="P181" s="288"/>
      <c r="Q181" s="288"/>
      <c r="R181" s="288"/>
      <c r="S181" s="288"/>
      <c r="T181" s="288"/>
      <c r="U181" s="288"/>
      <c r="V181" s="288"/>
    </row>
    <row r="182" spans="1:22" x14ac:dyDescent="0.25">
      <c r="A182" s="288"/>
      <c r="B182" s="288"/>
      <c r="C182" s="288"/>
      <c r="D182" s="288"/>
      <c r="E182" s="288"/>
      <c r="F182" s="288"/>
      <c r="G182" s="288"/>
      <c r="H182" s="288"/>
      <c r="I182" s="288"/>
      <c r="J182" s="288"/>
      <c r="K182" s="288"/>
      <c r="L182" s="288"/>
      <c r="M182" s="288"/>
      <c r="N182" s="288"/>
      <c r="O182" s="288"/>
      <c r="P182" s="288"/>
      <c r="Q182" s="288"/>
      <c r="R182" s="288"/>
      <c r="S182" s="288"/>
      <c r="T182" s="288"/>
      <c r="U182" s="288"/>
      <c r="V182" s="288"/>
    </row>
    <row r="183" spans="1:22" x14ac:dyDescent="0.25">
      <c r="A183" s="288"/>
      <c r="B183" s="288"/>
      <c r="C183" s="288"/>
      <c r="D183" s="288"/>
      <c r="E183" s="288"/>
      <c r="F183" s="288"/>
      <c r="G183" s="288"/>
      <c r="H183" s="288"/>
      <c r="I183" s="288"/>
      <c r="J183" s="288"/>
      <c r="K183" s="288"/>
      <c r="L183" s="288"/>
      <c r="M183" s="288"/>
      <c r="N183" s="288"/>
      <c r="O183" s="288"/>
      <c r="P183" s="288"/>
      <c r="Q183" s="288"/>
      <c r="R183" s="288"/>
      <c r="S183" s="288"/>
      <c r="T183" s="288"/>
      <c r="U183" s="288"/>
      <c r="V183" s="288"/>
    </row>
    <row r="184" spans="1:22" x14ac:dyDescent="0.25">
      <c r="A184" s="288"/>
      <c r="B184" s="288"/>
      <c r="C184" s="288"/>
      <c r="D184" s="288"/>
      <c r="E184" s="288"/>
      <c r="F184" s="288"/>
      <c r="G184" s="288"/>
      <c r="H184" s="288"/>
      <c r="I184" s="288"/>
      <c r="J184" s="288"/>
      <c r="K184" s="288"/>
      <c r="L184" s="288"/>
      <c r="M184" s="288"/>
      <c r="N184" s="288"/>
      <c r="O184" s="288"/>
      <c r="P184" s="288"/>
      <c r="Q184" s="288"/>
      <c r="R184" s="288"/>
      <c r="S184" s="288"/>
      <c r="T184" s="288"/>
      <c r="U184" s="288"/>
      <c r="V184" s="288"/>
    </row>
    <row r="185" spans="1:22" x14ac:dyDescent="0.25">
      <c r="A185" s="288"/>
      <c r="B185" s="288"/>
      <c r="C185" s="288"/>
      <c r="D185" s="288"/>
      <c r="E185" s="288"/>
      <c r="F185" s="288"/>
      <c r="G185" s="288"/>
      <c r="H185" s="288"/>
      <c r="I185" s="288"/>
      <c r="J185" s="288"/>
      <c r="K185" s="288"/>
      <c r="L185" s="288"/>
      <c r="M185" s="288"/>
      <c r="N185" s="288"/>
      <c r="O185" s="288"/>
      <c r="P185" s="288"/>
      <c r="Q185" s="288"/>
      <c r="R185" s="288"/>
      <c r="S185" s="288"/>
      <c r="T185" s="288"/>
      <c r="U185" s="288"/>
      <c r="V185" s="288"/>
    </row>
    <row r="186" spans="1:22" x14ac:dyDescent="0.25">
      <c r="A186" s="288"/>
      <c r="B186" s="288"/>
      <c r="C186" s="288"/>
      <c r="D186" s="288"/>
      <c r="E186" s="288"/>
      <c r="F186" s="288"/>
      <c r="G186" s="288"/>
      <c r="H186" s="288"/>
      <c r="I186" s="288"/>
      <c r="J186" s="288"/>
      <c r="K186" s="288"/>
      <c r="L186" s="288"/>
      <c r="M186" s="288"/>
      <c r="N186" s="288"/>
      <c r="O186" s="288"/>
      <c r="P186" s="288"/>
      <c r="Q186" s="288"/>
      <c r="R186" s="288"/>
      <c r="S186" s="288"/>
      <c r="T186" s="288"/>
      <c r="U186" s="288"/>
      <c r="V186" s="288"/>
    </row>
    <row r="187" spans="1:22" x14ac:dyDescent="0.25">
      <c r="A187" s="288"/>
      <c r="B187" s="288"/>
      <c r="C187" s="288"/>
      <c r="D187" s="288"/>
      <c r="E187" s="288"/>
      <c r="F187" s="288"/>
      <c r="G187" s="288"/>
      <c r="H187" s="288"/>
      <c r="I187" s="288"/>
      <c r="J187" s="288"/>
      <c r="K187" s="288"/>
      <c r="L187" s="288"/>
      <c r="M187" s="288"/>
      <c r="N187" s="288"/>
      <c r="O187" s="288"/>
      <c r="P187" s="288"/>
      <c r="Q187" s="288"/>
      <c r="R187" s="288"/>
      <c r="S187" s="288"/>
      <c r="T187" s="288"/>
      <c r="U187" s="288"/>
      <c r="V187" s="288"/>
    </row>
    <row r="188" spans="1:22" x14ac:dyDescent="0.25">
      <c r="A188" s="288"/>
      <c r="B188" s="288"/>
      <c r="C188" s="288"/>
      <c r="D188" s="288"/>
      <c r="E188" s="288"/>
      <c r="F188" s="288"/>
      <c r="G188" s="288"/>
      <c r="H188" s="288"/>
      <c r="I188" s="288"/>
      <c r="J188" s="288"/>
      <c r="K188" s="288"/>
      <c r="L188" s="288"/>
      <c r="M188" s="288"/>
      <c r="N188" s="288"/>
      <c r="O188" s="288"/>
      <c r="P188" s="288"/>
      <c r="Q188" s="288"/>
      <c r="R188" s="288"/>
      <c r="S188" s="288"/>
      <c r="T188" s="288"/>
      <c r="U188" s="288"/>
      <c r="V188" s="288"/>
    </row>
    <row r="189" spans="1:22" x14ac:dyDescent="0.25">
      <c r="A189" s="288"/>
      <c r="B189" s="288"/>
      <c r="C189" s="288"/>
      <c r="D189" s="288"/>
      <c r="E189" s="288"/>
      <c r="F189" s="288"/>
      <c r="G189" s="288"/>
      <c r="H189" s="288"/>
      <c r="I189" s="288"/>
      <c r="J189" s="288"/>
      <c r="K189" s="288"/>
      <c r="L189" s="288"/>
      <c r="M189" s="288"/>
      <c r="N189" s="288"/>
      <c r="O189" s="288"/>
      <c r="P189" s="288"/>
      <c r="Q189" s="288"/>
      <c r="R189" s="288"/>
      <c r="S189" s="288"/>
      <c r="T189" s="288"/>
      <c r="U189" s="288"/>
      <c r="V189" s="288"/>
    </row>
    <row r="190" spans="1:22" x14ac:dyDescent="0.25">
      <c r="A190" s="288"/>
      <c r="B190" s="288"/>
      <c r="C190" s="288"/>
      <c r="D190" s="288"/>
      <c r="E190" s="288"/>
      <c r="F190" s="288"/>
      <c r="G190" s="288"/>
      <c r="H190" s="288"/>
      <c r="I190" s="288"/>
      <c r="J190" s="288"/>
      <c r="K190" s="288"/>
      <c r="L190" s="288"/>
      <c r="M190" s="288"/>
      <c r="N190" s="288"/>
      <c r="O190" s="288"/>
      <c r="P190" s="288"/>
      <c r="Q190" s="288"/>
      <c r="R190" s="288"/>
      <c r="S190" s="288"/>
      <c r="T190" s="288"/>
      <c r="U190" s="288"/>
      <c r="V190" s="288"/>
    </row>
    <row r="191" spans="1:22" x14ac:dyDescent="0.25">
      <c r="A191" s="288"/>
      <c r="B191" s="288"/>
      <c r="C191" s="288"/>
      <c r="D191" s="288"/>
      <c r="E191" s="288"/>
      <c r="F191" s="288"/>
      <c r="G191" s="288"/>
      <c r="H191" s="288"/>
      <c r="I191" s="288"/>
      <c r="J191" s="288"/>
      <c r="K191" s="288"/>
      <c r="L191" s="288"/>
      <c r="M191" s="288"/>
      <c r="N191" s="288"/>
      <c r="O191" s="288"/>
      <c r="P191" s="288"/>
      <c r="Q191" s="288"/>
      <c r="R191" s="288"/>
      <c r="S191" s="288"/>
      <c r="T191" s="288"/>
      <c r="U191" s="288"/>
      <c r="V191" s="288"/>
    </row>
    <row r="192" spans="1:22" x14ac:dyDescent="0.25">
      <c r="A192" s="288"/>
      <c r="B192" s="288"/>
      <c r="C192" s="288"/>
      <c r="D192" s="288"/>
      <c r="E192" s="288"/>
      <c r="F192" s="288"/>
      <c r="G192" s="288"/>
      <c r="H192" s="288"/>
      <c r="I192" s="288"/>
      <c r="J192" s="288"/>
      <c r="K192" s="288"/>
      <c r="L192" s="288"/>
      <c r="M192" s="288"/>
      <c r="N192" s="288"/>
      <c r="O192" s="288"/>
      <c r="P192" s="288"/>
      <c r="Q192" s="288"/>
      <c r="R192" s="288"/>
      <c r="S192" s="288"/>
      <c r="T192" s="288"/>
      <c r="U192" s="288"/>
      <c r="V192" s="288"/>
    </row>
    <row r="193" spans="1:22" x14ac:dyDescent="0.25">
      <c r="A193" s="288"/>
      <c r="B193" s="288"/>
      <c r="C193" s="288"/>
      <c r="D193" s="288"/>
      <c r="E193" s="288"/>
      <c r="F193" s="288"/>
      <c r="G193" s="288"/>
      <c r="H193" s="288"/>
      <c r="I193" s="288"/>
      <c r="J193" s="288"/>
      <c r="K193" s="288"/>
      <c r="L193" s="288"/>
      <c r="M193" s="288"/>
      <c r="N193" s="288"/>
      <c r="O193" s="288"/>
      <c r="P193" s="288"/>
      <c r="Q193" s="288"/>
      <c r="R193" s="288"/>
      <c r="S193" s="288"/>
      <c r="T193" s="288"/>
      <c r="U193" s="288"/>
      <c r="V193" s="288"/>
    </row>
    <row r="194" spans="1:22" x14ac:dyDescent="0.25">
      <c r="A194" s="288"/>
      <c r="B194" s="288"/>
      <c r="C194" s="288"/>
      <c r="D194" s="288"/>
      <c r="E194" s="288"/>
      <c r="F194" s="288"/>
      <c r="G194" s="288"/>
      <c r="H194" s="288"/>
      <c r="I194" s="288"/>
      <c r="J194" s="288"/>
      <c r="K194" s="288"/>
      <c r="L194" s="288"/>
      <c r="M194" s="288"/>
      <c r="N194" s="288"/>
      <c r="O194" s="288"/>
      <c r="P194" s="288"/>
      <c r="Q194" s="288"/>
      <c r="R194" s="288"/>
      <c r="S194" s="288"/>
      <c r="T194" s="288"/>
      <c r="U194" s="288"/>
      <c r="V194" s="288"/>
    </row>
    <row r="195" spans="1:22" x14ac:dyDescent="0.25">
      <c r="A195" s="288"/>
      <c r="B195" s="288"/>
      <c r="C195" s="288"/>
      <c r="D195" s="288"/>
      <c r="E195" s="288"/>
      <c r="F195" s="288"/>
      <c r="G195" s="288"/>
      <c r="H195" s="288"/>
      <c r="I195" s="288"/>
      <c r="J195" s="288"/>
      <c r="K195" s="288"/>
      <c r="L195" s="288"/>
      <c r="M195" s="288"/>
      <c r="N195" s="288"/>
      <c r="O195" s="288"/>
      <c r="P195" s="288"/>
      <c r="Q195" s="288"/>
      <c r="R195" s="288"/>
      <c r="S195" s="288"/>
      <c r="T195" s="288"/>
      <c r="U195" s="288"/>
      <c r="V195" s="288"/>
    </row>
    <row r="196" spans="1:22" x14ac:dyDescent="0.25">
      <c r="A196" s="288"/>
      <c r="B196" s="288"/>
      <c r="C196" s="288"/>
      <c r="D196" s="288"/>
      <c r="E196" s="288"/>
      <c r="F196" s="288"/>
      <c r="G196" s="288"/>
      <c r="H196" s="288"/>
      <c r="I196" s="288"/>
      <c r="J196" s="288"/>
      <c r="K196" s="288"/>
      <c r="L196" s="288"/>
      <c r="M196" s="288"/>
      <c r="N196" s="288"/>
      <c r="O196" s="288"/>
      <c r="P196" s="288"/>
      <c r="Q196" s="288"/>
      <c r="R196" s="288"/>
      <c r="S196" s="288"/>
      <c r="T196" s="288"/>
      <c r="U196" s="288"/>
      <c r="V196" s="288"/>
    </row>
    <row r="197" spans="1:22" x14ac:dyDescent="0.25">
      <c r="A197" s="288"/>
      <c r="B197" s="288"/>
      <c r="C197" s="288"/>
      <c r="D197" s="288"/>
      <c r="E197" s="288"/>
      <c r="F197" s="288"/>
      <c r="G197" s="288"/>
      <c r="H197" s="288"/>
      <c r="I197" s="288"/>
      <c r="J197" s="288"/>
      <c r="K197" s="288"/>
      <c r="L197" s="288"/>
      <c r="M197" s="288"/>
      <c r="N197" s="288"/>
      <c r="O197" s="288"/>
      <c r="P197" s="288"/>
      <c r="Q197" s="288"/>
      <c r="R197" s="288"/>
      <c r="S197" s="288"/>
      <c r="T197" s="288"/>
      <c r="U197" s="288"/>
      <c r="V197" s="288"/>
    </row>
    <row r="198" spans="1:22" x14ac:dyDescent="0.25">
      <c r="A198" s="288"/>
      <c r="B198" s="288"/>
      <c r="C198" s="288"/>
      <c r="D198" s="288"/>
      <c r="E198" s="288"/>
      <c r="F198" s="288"/>
      <c r="G198" s="288"/>
      <c r="H198" s="288"/>
      <c r="I198" s="288"/>
      <c r="J198" s="288"/>
      <c r="K198" s="288"/>
      <c r="L198" s="288"/>
      <c r="M198" s="288"/>
      <c r="N198" s="288"/>
      <c r="O198" s="288"/>
      <c r="P198" s="288"/>
      <c r="Q198" s="288"/>
      <c r="R198" s="288"/>
      <c r="S198" s="288"/>
      <c r="T198" s="288"/>
      <c r="U198" s="288"/>
      <c r="V198" s="288"/>
    </row>
    <row r="199" spans="1:22" x14ac:dyDescent="0.25">
      <c r="A199" s="288"/>
      <c r="B199" s="288"/>
      <c r="C199" s="288"/>
      <c r="D199" s="288"/>
      <c r="E199" s="288"/>
      <c r="F199" s="288"/>
      <c r="G199" s="288"/>
      <c r="H199" s="288"/>
      <c r="I199" s="288"/>
      <c r="J199" s="288"/>
      <c r="K199" s="288"/>
      <c r="L199" s="288"/>
      <c r="M199" s="288"/>
      <c r="N199" s="288"/>
      <c r="O199" s="288"/>
      <c r="P199" s="288"/>
      <c r="Q199" s="288"/>
      <c r="R199" s="288"/>
      <c r="S199" s="288"/>
      <c r="T199" s="288"/>
      <c r="U199" s="288"/>
      <c r="V199" s="288"/>
    </row>
    <row r="200" spans="1:22" x14ac:dyDescent="0.25">
      <c r="A200" s="288"/>
      <c r="B200" s="288"/>
      <c r="C200" s="288"/>
      <c r="D200" s="288"/>
      <c r="E200" s="288"/>
      <c r="F200" s="288"/>
      <c r="G200" s="288"/>
      <c r="H200" s="288"/>
      <c r="I200" s="288"/>
      <c r="J200" s="288"/>
      <c r="K200" s="288"/>
      <c r="L200" s="288"/>
      <c r="M200" s="288"/>
      <c r="N200" s="288"/>
      <c r="O200" s="288"/>
      <c r="P200" s="288"/>
      <c r="Q200" s="288"/>
      <c r="R200" s="288"/>
      <c r="S200" s="288"/>
      <c r="T200" s="288"/>
      <c r="U200" s="288"/>
      <c r="V200" s="288"/>
    </row>
    <row r="201" spans="1:22" x14ac:dyDescent="0.25">
      <c r="A201" s="288"/>
      <c r="B201" s="288"/>
      <c r="C201" s="288"/>
      <c r="D201" s="288"/>
      <c r="E201" s="288"/>
      <c r="F201" s="288"/>
      <c r="G201" s="288"/>
      <c r="H201" s="288"/>
      <c r="I201" s="288"/>
      <c r="J201" s="288"/>
      <c r="K201" s="288"/>
      <c r="L201" s="288"/>
      <c r="M201" s="288"/>
      <c r="N201" s="288"/>
      <c r="O201" s="288"/>
      <c r="P201" s="288"/>
      <c r="Q201" s="288"/>
      <c r="R201" s="288"/>
      <c r="S201" s="288"/>
      <c r="T201" s="288"/>
      <c r="U201" s="288"/>
      <c r="V201" s="288"/>
    </row>
    <row r="202" spans="1:22" x14ac:dyDescent="0.25">
      <c r="A202" s="288"/>
      <c r="B202" s="288"/>
      <c r="C202" s="288"/>
      <c r="D202" s="288"/>
      <c r="E202" s="288"/>
      <c r="F202" s="288"/>
      <c r="G202" s="288"/>
      <c r="H202" s="288"/>
      <c r="I202" s="288"/>
      <c r="J202" s="288"/>
      <c r="K202" s="288"/>
      <c r="L202" s="288"/>
      <c r="M202" s="288"/>
      <c r="N202" s="288"/>
      <c r="O202" s="288"/>
      <c r="P202" s="288"/>
      <c r="Q202" s="288"/>
      <c r="R202" s="288"/>
      <c r="S202" s="288"/>
      <c r="T202" s="288"/>
      <c r="U202" s="288"/>
      <c r="V202" s="288"/>
    </row>
    <row r="203" spans="1:22" x14ac:dyDescent="0.25">
      <c r="A203" s="288"/>
      <c r="B203" s="288"/>
      <c r="C203" s="288"/>
      <c r="D203" s="288"/>
      <c r="E203" s="288"/>
      <c r="F203" s="288"/>
      <c r="G203" s="288"/>
      <c r="H203" s="288"/>
      <c r="I203" s="288"/>
      <c r="J203" s="288"/>
      <c r="K203" s="288"/>
      <c r="L203" s="288"/>
      <c r="M203" s="288"/>
      <c r="N203" s="288"/>
      <c r="O203" s="288"/>
      <c r="P203" s="288"/>
      <c r="Q203" s="288"/>
      <c r="R203" s="288"/>
      <c r="S203" s="288"/>
      <c r="T203" s="288"/>
      <c r="U203" s="288"/>
      <c r="V203" s="288"/>
    </row>
    <row r="204" spans="1:22" x14ac:dyDescent="0.25">
      <c r="A204" s="288"/>
      <c r="B204" s="288"/>
      <c r="C204" s="288"/>
      <c r="D204" s="288"/>
      <c r="E204" s="288"/>
      <c r="F204" s="288"/>
      <c r="G204" s="288"/>
      <c r="H204" s="288"/>
      <c r="I204" s="288"/>
      <c r="J204" s="288"/>
      <c r="K204" s="288"/>
      <c r="L204" s="288"/>
      <c r="M204" s="288"/>
      <c r="N204" s="288"/>
      <c r="O204" s="288"/>
      <c r="P204" s="288"/>
      <c r="Q204" s="288"/>
      <c r="R204" s="288"/>
      <c r="S204" s="288"/>
      <c r="T204" s="288"/>
      <c r="U204" s="288"/>
      <c r="V204" s="288"/>
    </row>
    <row r="205" spans="1:22" x14ac:dyDescent="0.25">
      <c r="A205" s="288"/>
      <c r="B205" s="288"/>
      <c r="C205" s="288"/>
      <c r="D205" s="288"/>
      <c r="E205" s="288"/>
      <c r="F205" s="288"/>
      <c r="G205" s="288"/>
      <c r="H205" s="288"/>
      <c r="I205" s="288"/>
      <c r="J205" s="288"/>
      <c r="K205" s="288"/>
      <c r="L205" s="288"/>
      <c r="M205" s="288"/>
      <c r="N205" s="288"/>
      <c r="O205" s="288"/>
      <c r="P205" s="288"/>
      <c r="Q205" s="288"/>
      <c r="R205" s="288"/>
      <c r="S205" s="288"/>
      <c r="T205" s="288"/>
      <c r="U205" s="288"/>
      <c r="V205" s="288"/>
    </row>
    <row r="206" spans="1:22" x14ac:dyDescent="0.25">
      <c r="A206" s="288"/>
      <c r="B206" s="288"/>
      <c r="C206" s="288"/>
      <c r="D206" s="288"/>
      <c r="E206" s="288"/>
      <c r="F206" s="288"/>
      <c r="G206" s="288"/>
      <c r="H206" s="288"/>
      <c r="I206" s="288"/>
      <c r="J206" s="288"/>
      <c r="K206" s="288"/>
      <c r="L206" s="288"/>
      <c r="M206" s="288"/>
      <c r="N206" s="288"/>
      <c r="O206" s="288"/>
      <c r="P206" s="288"/>
      <c r="Q206" s="288"/>
      <c r="R206" s="288"/>
      <c r="S206" s="288"/>
      <c r="T206" s="288"/>
      <c r="U206" s="288"/>
      <c r="V206" s="288"/>
    </row>
    <row r="207" spans="1:22" x14ac:dyDescent="0.25">
      <c r="A207" s="288"/>
      <c r="B207" s="288"/>
      <c r="C207" s="288"/>
      <c r="D207" s="288"/>
      <c r="E207" s="288"/>
      <c r="F207" s="288"/>
      <c r="G207" s="288"/>
      <c r="H207" s="288"/>
      <c r="I207" s="288"/>
      <c r="J207" s="288"/>
      <c r="K207" s="288"/>
      <c r="L207" s="288"/>
      <c r="M207" s="288"/>
      <c r="N207" s="288"/>
      <c r="O207" s="288"/>
      <c r="P207" s="288"/>
      <c r="Q207" s="288"/>
      <c r="R207" s="288"/>
      <c r="S207" s="288"/>
      <c r="T207" s="288"/>
      <c r="U207" s="288"/>
      <c r="V207" s="288"/>
    </row>
    <row r="208" spans="1:22" x14ac:dyDescent="0.25">
      <c r="A208" s="288"/>
      <c r="B208" s="288"/>
      <c r="C208" s="288"/>
      <c r="D208" s="288"/>
      <c r="E208" s="288"/>
      <c r="F208" s="288"/>
      <c r="G208" s="288"/>
      <c r="H208" s="288"/>
      <c r="I208" s="288"/>
      <c r="J208" s="288"/>
      <c r="K208" s="288"/>
      <c r="L208" s="288"/>
      <c r="M208" s="288"/>
      <c r="N208" s="288"/>
      <c r="O208" s="288"/>
      <c r="P208" s="288"/>
      <c r="Q208" s="288"/>
      <c r="R208" s="288"/>
      <c r="S208" s="288"/>
      <c r="T208" s="288"/>
      <c r="U208" s="288"/>
      <c r="V208" s="288"/>
    </row>
    <row r="209" spans="1:22" x14ac:dyDescent="0.25">
      <c r="A209" s="288"/>
      <c r="B209" s="288"/>
      <c r="C209" s="288"/>
      <c r="D209" s="288"/>
      <c r="E209" s="288"/>
      <c r="F209" s="288"/>
      <c r="G209" s="288"/>
      <c r="H209" s="288"/>
      <c r="I209" s="288"/>
      <c r="J209" s="288"/>
      <c r="K209" s="288"/>
      <c r="L209" s="288"/>
      <c r="M209" s="288"/>
      <c r="N209" s="288"/>
      <c r="O209" s="288"/>
      <c r="P209" s="288"/>
      <c r="Q209" s="288"/>
      <c r="R209" s="288"/>
      <c r="S209" s="288"/>
      <c r="T209" s="288"/>
      <c r="U209" s="288"/>
      <c r="V209" s="288"/>
    </row>
    <row r="210" spans="1:22" x14ac:dyDescent="0.25">
      <c r="A210" s="288"/>
      <c r="B210" s="288"/>
      <c r="C210" s="288"/>
      <c r="D210" s="288"/>
      <c r="E210" s="288"/>
      <c r="F210" s="288"/>
      <c r="G210" s="288"/>
      <c r="H210" s="288"/>
      <c r="I210" s="288"/>
      <c r="J210" s="288"/>
      <c r="K210" s="288"/>
      <c r="L210" s="288"/>
      <c r="M210" s="288"/>
      <c r="N210" s="288"/>
      <c r="O210" s="288"/>
      <c r="P210" s="288"/>
      <c r="Q210" s="288"/>
      <c r="R210" s="288"/>
      <c r="S210" s="288"/>
      <c r="T210" s="288"/>
      <c r="U210" s="288"/>
      <c r="V210" s="288"/>
    </row>
    <row r="211" spans="1:22" x14ac:dyDescent="0.25">
      <c r="A211" s="288"/>
      <c r="B211" s="288"/>
      <c r="C211" s="288"/>
      <c r="D211" s="288"/>
      <c r="E211" s="288"/>
      <c r="F211" s="288"/>
      <c r="G211" s="288"/>
      <c r="H211" s="288"/>
      <c r="I211" s="288"/>
      <c r="J211" s="288"/>
      <c r="K211" s="288"/>
      <c r="L211" s="288"/>
      <c r="M211" s="288"/>
      <c r="N211" s="288"/>
      <c r="O211" s="288"/>
      <c r="P211" s="288"/>
      <c r="Q211" s="288"/>
      <c r="R211" s="288"/>
      <c r="S211" s="288"/>
      <c r="T211" s="288"/>
      <c r="U211" s="288"/>
      <c r="V211" s="288"/>
    </row>
    <row r="212" spans="1:22" x14ac:dyDescent="0.25">
      <c r="A212" s="288"/>
      <c r="B212" s="288"/>
      <c r="C212" s="288"/>
      <c r="D212" s="288"/>
      <c r="E212" s="288"/>
      <c r="F212" s="288"/>
      <c r="G212" s="288"/>
      <c r="H212" s="288"/>
      <c r="I212" s="288"/>
      <c r="J212" s="288"/>
      <c r="K212" s="288"/>
      <c r="L212" s="288"/>
      <c r="M212" s="288"/>
      <c r="N212" s="288"/>
      <c r="O212" s="288"/>
      <c r="P212" s="288"/>
      <c r="Q212" s="288"/>
      <c r="R212" s="288"/>
      <c r="S212" s="288"/>
      <c r="T212" s="288"/>
      <c r="U212" s="288"/>
      <c r="V212" s="288"/>
    </row>
    <row r="213" spans="1:22" x14ac:dyDescent="0.25">
      <c r="A213" s="288"/>
      <c r="B213" s="288"/>
      <c r="C213" s="288"/>
      <c r="D213" s="288"/>
      <c r="E213" s="288"/>
      <c r="F213" s="288"/>
      <c r="G213" s="288"/>
      <c r="H213" s="288"/>
      <c r="I213" s="288"/>
      <c r="J213" s="288"/>
      <c r="K213" s="288"/>
      <c r="L213" s="288"/>
      <c r="M213" s="288"/>
      <c r="N213" s="288"/>
      <c r="O213" s="288"/>
      <c r="P213" s="288"/>
      <c r="Q213" s="288"/>
      <c r="R213" s="288"/>
      <c r="S213" s="288"/>
      <c r="T213" s="288"/>
      <c r="U213" s="288"/>
      <c r="V213" s="288"/>
    </row>
    <row r="214" spans="1:22" x14ac:dyDescent="0.25">
      <c r="A214" s="288"/>
      <c r="B214" s="288"/>
      <c r="C214" s="288"/>
      <c r="D214" s="288"/>
      <c r="E214" s="288"/>
      <c r="F214" s="288"/>
      <c r="G214" s="288"/>
      <c r="H214" s="288"/>
      <c r="I214" s="288"/>
      <c r="J214" s="288"/>
      <c r="K214" s="288"/>
      <c r="L214" s="288"/>
      <c r="M214" s="288"/>
      <c r="N214" s="288"/>
      <c r="O214" s="288"/>
      <c r="P214" s="288"/>
      <c r="Q214" s="288"/>
      <c r="R214" s="288"/>
      <c r="S214" s="288"/>
      <c r="T214" s="288"/>
      <c r="U214" s="288"/>
      <c r="V214" s="288"/>
    </row>
    <row r="215" spans="1:22" x14ac:dyDescent="0.25">
      <c r="A215" s="288"/>
      <c r="B215" s="288"/>
      <c r="C215" s="288"/>
      <c r="D215" s="288"/>
      <c r="E215" s="288"/>
      <c r="F215" s="288"/>
      <c r="G215" s="288"/>
      <c r="H215" s="288"/>
      <c r="I215" s="288"/>
      <c r="J215" s="288"/>
      <c r="K215" s="288"/>
      <c r="L215" s="288"/>
      <c r="M215" s="288"/>
      <c r="N215" s="288"/>
      <c r="O215" s="288"/>
      <c r="P215" s="288"/>
      <c r="Q215" s="288"/>
      <c r="R215" s="288"/>
      <c r="S215" s="288"/>
      <c r="T215" s="288"/>
      <c r="U215" s="288"/>
      <c r="V215" s="288"/>
    </row>
    <row r="216" spans="1:22" x14ac:dyDescent="0.25">
      <c r="A216" s="288"/>
      <c r="B216" s="288"/>
      <c r="C216" s="288"/>
      <c r="D216" s="288"/>
      <c r="E216" s="288"/>
      <c r="F216" s="288"/>
      <c r="G216" s="288"/>
      <c r="H216" s="288"/>
      <c r="I216" s="288"/>
      <c r="J216" s="288"/>
      <c r="K216" s="288"/>
      <c r="L216" s="288"/>
      <c r="M216" s="288"/>
      <c r="N216" s="288"/>
      <c r="O216" s="288"/>
      <c r="P216" s="288"/>
      <c r="Q216" s="288"/>
      <c r="R216" s="288"/>
      <c r="S216" s="288"/>
      <c r="T216" s="288"/>
      <c r="U216" s="288"/>
      <c r="V216" s="288"/>
    </row>
    <row r="217" spans="1:22" x14ac:dyDescent="0.25">
      <c r="A217" s="288"/>
      <c r="B217" s="288"/>
      <c r="C217" s="288"/>
      <c r="D217" s="288"/>
      <c r="E217" s="288"/>
      <c r="F217" s="288"/>
      <c r="G217" s="288"/>
      <c r="H217" s="288"/>
      <c r="I217" s="288"/>
      <c r="J217" s="288"/>
      <c r="K217" s="288"/>
      <c r="L217" s="288"/>
      <c r="M217" s="288"/>
      <c r="N217" s="288"/>
      <c r="O217" s="288"/>
      <c r="P217" s="288"/>
      <c r="Q217" s="288"/>
      <c r="R217" s="288"/>
      <c r="S217" s="288"/>
      <c r="T217" s="288"/>
      <c r="U217" s="288"/>
      <c r="V217" s="288"/>
    </row>
    <row r="218" spans="1:22" x14ac:dyDescent="0.25">
      <c r="A218" s="288"/>
      <c r="B218" s="288"/>
      <c r="C218" s="288"/>
      <c r="D218" s="288"/>
      <c r="E218" s="288"/>
      <c r="F218" s="288"/>
      <c r="G218" s="288"/>
      <c r="H218" s="288"/>
      <c r="I218" s="288"/>
      <c r="J218" s="288"/>
      <c r="K218" s="288"/>
      <c r="L218" s="288"/>
      <c r="M218" s="288"/>
      <c r="N218" s="288"/>
      <c r="O218" s="288"/>
      <c r="P218" s="288"/>
      <c r="Q218" s="288"/>
      <c r="R218" s="288"/>
      <c r="S218" s="288"/>
      <c r="T218" s="288"/>
      <c r="U218" s="288"/>
      <c r="V218" s="288"/>
    </row>
    <row r="219" spans="1:22" x14ac:dyDescent="0.25">
      <c r="A219" s="288"/>
      <c r="B219" s="288"/>
      <c r="C219" s="288"/>
      <c r="D219" s="288"/>
      <c r="E219" s="288"/>
      <c r="F219" s="288"/>
      <c r="G219" s="288"/>
      <c r="H219" s="288"/>
      <c r="I219" s="288"/>
      <c r="J219" s="288"/>
      <c r="K219" s="288"/>
      <c r="L219" s="288"/>
      <c r="M219" s="288"/>
      <c r="N219" s="288"/>
      <c r="O219" s="288"/>
      <c r="P219" s="288"/>
      <c r="Q219" s="288"/>
      <c r="R219" s="288"/>
      <c r="S219" s="288"/>
      <c r="T219" s="288"/>
      <c r="U219" s="288"/>
      <c r="V219" s="288"/>
    </row>
    <row r="220" spans="1:22" x14ac:dyDescent="0.25">
      <c r="A220" s="288"/>
      <c r="B220" s="288"/>
      <c r="C220" s="288"/>
      <c r="D220" s="288"/>
      <c r="E220" s="288"/>
      <c r="F220" s="288"/>
      <c r="G220" s="288"/>
      <c r="H220" s="288"/>
      <c r="I220" s="288"/>
      <c r="J220" s="288"/>
      <c r="K220" s="288"/>
      <c r="L220" s="288"/>
      <c r="M220" s="288"/>
      <c r="N220" s="288"/>
      <c r="O220" s="288"/>
      <c r="P220" s="288"/>
      <c r="Q220" s="288"/>
      <c r="R220" s="288"/>
      <c r="S220" s="288"/>
      <c r="T220" s="288"/>
      <c r="U220" s="288"/>
      <c r="V220" s="288"/>
    </row>
    <row r="221" spans="1:22" x14ac:dyDescent="0.25">
      <c r="A221" s="288"/>
      <c r="B221" s="288"/>
      <c r="C221" s="288"/>
      <c r="D221" s="288"/>
      <c r="E221" s="288"/>
      <c r="F221" s="288"/>
      <c r="G221" s="288"/>
      <c r="H221" s="288"/>
      <c r="I221" s="288"/>
      <c r="J221" s="288"/>
      <c r="K221" s="288"/>
      <c r="L221" s="288"/>
      <c r="M221" s="288"/>
      <c r="N221" s="288"/>
      <c r="O221" s="288"/>
      <c r="P221" s="288"/>
      <c r="Q221" s="288"/>
      <c r="R221" s="288"/>
      <c r="S221" s="288"/>
      <c r="T221" s="288"/>
      <c r="U221" s="288"/>
      <c r="V221" s="288"/>
    </row>
    <row r="222" spans="1:22" x14ac:dyDescent="0.25">
      <c r="A222" s="288"/>
      <c r="B222" s="288"/>
      <c r="C222" s="288"/>
      <c r="D222" s="288"/>
      <c r="E222" s="288"/>
      <c r="F222" s="288"/>
      <c r="G222" s="288"/>
      <c r="H222" s="288"/>
      <c r="I222" s="288"/>
      <c r="J222" s="288"/>
      <c r="K222" s="288"/>
      <c r="L222" s="288"/>
      <c r="M222" s="288"/>
      <c r="N222" s="288"/>
      <c r="O222" s="288"/>
      <c r="P222" s="288"/>
      <c r="Q222" s="288"/>
      <c r="R222" s="288"/>
      <c r="S222" s="288"/>
      <c r="T222" s="288"/>
      <c r="U222" s="288"/>
      <c r="V222" s="288"/>
    </row>
    <row r="223" spans="1:22" x14ac:dyDescent="0.25">
      <c r="A223" s="288"/>
      <c r="B223" s="288"/>
      <c r="C223" s="288"/>
      <c r="D223" s="288"/>
      <c r="E223" s="288"/>
      <c r="F223" s="288"/>
      <c r="G223" s="288"/>
      <c r="H223" s="288"/>
      <c r="I223" s="288"/>
      <c r="J223" s="288"/>
      <c r="K223" s="288"/>
      <c r="L223" s="288"/>
      <c r="M223" s="288"/>
      <c r="N223" s="288"/>
      <c r="O223" s="288"/>
      <c r="P223" s="288"/>
      <c r="Q223" s="288"/>
      <c r="R223" s="288"/>
      <c r="S223" s="288"/>
      <c r="T223" s="288"/>
      <c r="U223" s="288"/>
      <c r="V223" s="288"/>
    </row>
    <row r="224" spans="1:22" x14ac:dyDescent="0.25">
      <c r="A224" s="288"/>
      <c r="B224" s="288"/>
      <c r="C224" s="288"/>
      <c r="D224" s="288"/>
      <c r="E224" s="288"/>
      <c r="F224" s="288"/>
      <c r="G224" s="288"/>
      <c r="H224" s="288"/>
      <c r="I224" s="288"/>
      <c r="J224" s="288"/>
      <c r="K224" s="288"/>
      <c r="L224" s="288"/>
      <c r="M224" s="288"/>
      <c r="N224" s="288"/>
      <c r="O224" s="288"/>
      <c r="P224" s="288"/>
      <c r="Q224" s="288"/>
      <c r="R224" s="288"/>
      <c r="S224" s="288"/>
      <c r="T224" s="288"/>
      <c r="U224" s="288"/>
      <c r="V224" s="288"/>
    </row>
    <row r="225" spans="1:22" x14ac:dyDescent="0.25">
      <c r="A225" s="288"/>
      <c r="B225" s="288"/>
      <c r="C225" s="288"/>
      <c r="D225" s="288"/>
      <c r="E225" s="288"/>
      <c r="F225" s="288"/>
      <c r="G225" s="288"/>
      <c r="H225" s="288"/>
      <c r="I225" s="288"/>
      <c r="J225" s="288"/>
      <c r="K225" s="288"/>
      <c r="L225" s="288"/>
      <c r="M225" s="288"/>
      <c r="N225" s="288"/>
      <c r="O225" s="288"/>
      <c r="P225" s="288"/>
      <c r="Q225" s="288"/>
      <c r="R225" s="288"/>
      <c r="S225" s="288"/>
      <c r="T225" s="288"/>
      <c r="U225" s="288"/>
      <c r="V225" s="288"/>
    </row>
    <row r="226" spans="1:22" x14ac:dyDescent="0.25">
      <c r="A226" s="288"/>
      <c r="B226" s="288"/>
      <c r="C226" s="288"/>
      <c r="D226" s="288"/>
      <c r="E226" s="288"/>
      <c r="F226" s="288"/>
      <c r="G226" s="288"/>
      <c r="H226" s="288"/>
      <c r="I226" s="288"/>
      <c r="J226" s="288"/>
      <c r="K226" s="288"/>
      <c r="L226" s="288"/>
      <c r="M226" s="288"/>
      <c r="N226" s="288"/>
      <c r="O226" s="288"/>
      <c r="P226" s="288"/>
      <c r="Q226" s="288"/>
      <c r="R226" s="288"/>
      <c r="S226" s="288"/>
      <c r="T226" s="288"/>
      <c r="U226" s="288"/>
      <c r="V226" s="288"/>
    </row>
    <row r="227" spans="1:22" x14ac:dyDescent="0.25">
      <c r="A227" s="288"/>
      <c r="B227" s="288"/>
      <c r="C227" s="288"/>
      <c r="D227" s="288"/>
      <c r="E227" s="288"/>
      <c r="F227" s="288"/>
      <c r="G227" s="288"/>
      <c r="H227" s="288"/>
      <c r="I227" s="288"/>
      <c r="J227" s="288"/>
      <c r="K227" s="288"/>
      <c r="L227" s="288"/>
      <c r="M227" s="288"/>
      <c r="N227" s="288"/>
      <c r="O227" s="288"/>
      <c r="P227" s="288"/>
      <c r="Q227" s="288"/>
      <c r="R227" s="288"/>
      <c r="S227" s="288"/>
      <c r="T227" s="288"/>
      <c r="U227" s="288"/>
      <c r="V227" s="288"/>
    </row>
    <row r="228" spans="1:22" x14ac:dyDescent="0.25">
      <c r="A228" s="288"/>
      <c r="B228" s="288"/>
      <c r="C228" s="288"/>
      <c r="D228" s="288"/>
      <c r="E228" s="288"/>
      <c r="F228" s="288"/>
      <c r="G228" s="288"/>
      <c r="H228" s="288"/>
      <c r="I228" s="288"/>
      <c r="J228" s="288"/>
      <c r="K228" s="288"/>
      <c r="L228" s="288"/>
      <c r="M228" s="288"/>
      <c r="N228" s="288"/>
      <c r="O228" s="288"/>
      <c r="P228" s="288"/>
      <c r="Q228" s="288"/>
      <c r="R228" s="288"/>
      <c r="S228" s="288"/>
      <c r="T228" s="288"/>
      <c r="U228" s="288"/>
      <c r="V228" s="288"/>
    </row>
    <row r="229" spans="1:22" x14ac:dyDescent="0.25">
      <c r="A229" s="288"/>
      <c r="B229" s="288"/>
      <c r="C229" s="288"/>
      <c r="D229" s="288"/>
      <c r="E229" s="288"/>
      <c r="F229" s="288"/>
      <c r="G229" s="288"/>
      <c r="H229" s="288"/>
      <c r="I229" s="288"/>
      <c r="J229" s="288"/>
      <c r="K229" s="288"/>
      <c r="L229" s="288"/>
      <c r="M229" s="288"/>
      <c r="N229" s="288"/>
      <c r="O229" s="288"/>
      <c r="P229" s="288"/>
      <c r="Q229" s="288"/>
      <c r="R229" s="288"/>
      <c r="S229" s="288"/>
      <c r="T229" s="288"/>
      <c r="U229" s="288"/>
      <c r="V229" s="288"/>
    </row>
    <row r="230" spans="1:22" x14ac:dyDescent="0.25">
      <c r="A230" s="288"/>
      <c r="B230" s="288"/>
      <c r="C230" s="288"/>
      <c r="D230" s="288"/>
      <c r="E230" s="288"/>
      <c r="F230" s="288"/>
      <c r="G230" s="288"/>
      <c r="H230" s="288"/>
      <c r="I230" s="288"/>
      <c r="J230" s="288"/>
      <c r="K230" s="288"/>
      <c r="L230" s="288"/>
      <c r="M230" s="288"/>
      <c r="N230" s="288"/>
      <c r="O230" s="288"/>
      <c r="P230" s="288"/>
      <c r="Q230" s="288"/>
      <c r="R230" s="288"/>
      <c r="S230" s="288"/>
      <c r="T230" s="288"/>
      <c r="U230" s="288"/>
      <c r="V230" s="288"/>
    </row>
    <row r="231" spans="1:22" x14ac:dyDescent="0.25">
      <c r="A231" s="288"/>
      <c r="B231" s="288"/>
      <c r="C231" s="288"/>
      <c r="D231" s="288"/>
      <c r="E231" s="288"/>
      <c r="F231" s="288"/>
      <c r="G231" s="288"/>
      <c r="H231" s="288"/>
      <c r="I231" s="288"/>
      <c r="J231" s="288"/>
      <c r="K231" s="288"/>
      <c r="L231" s="288"/>
      <c r="M231" s="288"/>
      <c r="N231" s="288"/>
      <c r="O231" s="288"/>
      <c r="P231" s="288"/>
      <c r="Q231" s="288"/>
      <c r="R231" s="288"/>
      <c r="S231" s="288"/>
      <c r="T231" s="288"/>
      <c r="U231" s="288"/>
      <c r="V231" s="288"/>
    </row>
    <row r="232" spans="1:22" x14ac:dyDescent="0.25">
      <c r="A232" s="288"/>
      <c r="B232" s="288"/>
      <c r="C232" s="288"/>
      <c r="D232" s="288"/>
      <c r="E232" s="288"/>
      <c r="F232" s="288"/>
      <c r="G232" s="288"/>
      <c r="H232" s="288"/>
      <c r="I232" s="288"/>
      <c r="J232" s="288"/>
      <c r="K232" s="288"/>
      <c r="L232" s="288"/>
      <c r="M232" s="288"/>
      <c r="N232" s="288"/>
      <c r="O232" s="288"/>
      <c r="P232" s="288"/>
      <c r="Q232" s="288"/>
      <c r="R232" s="288"/>
      <c r="S232" s="288"/>
      <c r="T232" s="288"/>
      <c r="U232" s="288"/>
      <c r="V232" s="288"/>
    </row>
    <row r="233" spans="1:22" x14ac:dyDescent="0.25">
      <c r="A233" s="288"/>
      <c r="B233" s="288"/>
      <c r="C233" s="288"/>
      <c r="D233" s="288"/>
      <c r="E233" s="288"/>
      <c r="F233" s="288"/>
      <c r="G233" s="288"/>
      <c r="H233" s="288"/>
      <c r="I233" s="288"/>
      <c r="J233" s="288"/>
      <c r="K233" s="288"/>
      <c r="L233" s="288"/>
      <c r="M233" s="288"/>
      <c r="N233" s="288"/>
      <c r="O233" s="288"/>
      <c r="P233" s="288"/>
      <c r="Q233" s="288"/>
      <c r="R233" s="288"/>
      <c r="S233" s="288"/>
      <c r="T233" s="288"/>
      <c r="U233" s="288"/>
      <c r="V233" s="288"/>
    </row>
    <row r="234" spans="1:22" x14ac:dyDescent="0.25">
      <c r="A234" s="288"/>
      <c r="B234" s="288"/>
      <c r="C234" s="288"/>
      <c r="D234" s="288"/>
      <c r="E234" s="288"/>
      <c r="F234" s="288"/>
      <c r="G234" s="288"/>
      <c r="H234" s="288"/>
      <c r="I234" s="288"/>
      <c r="J234" s="288"/>
      <c r="K234" s="288"/>
      <c r="L234" s="288"/>
      <c r="M234" s="288"/>
      <c r="N234" s="288"/>
      <c r="O234" s="288"/>
      <c r="P234" s="288"/>
      <c r="Q234" s="288"/>
      <c r="R234" s="288"/>
      <c r="S234" s="288"/>
      <c r="T234" s="288"/>
      <c r="U234" s="288"/>
      <c r="V234" s="288"/>
    </row>
    <row r="235" spans="1:22" x14ac:dyDescent="0.25">
      <c r="A235" s="288"/>
      <c r="B235" s="288"/>
      <c r="C235" s="288"/>
      <c r="D235" s="288"/>
      <c r="E235" s="288"/>
      <c r="F235" s="288"/>
      <c r="G235" s="288"/>
      <c r="H235" s="288"/>
      <c r="I235" s="288"/>
      <c r="J235" s="288"/>
      <c r="K235" s="288"/>
      <c r="L235" s="288"/>
      <c r="M235" s="288"/>
      <c r="N235" s="288"/>
      <c r="O235" s="288"/>
      <c r="P235" s="288"/>
      <c r="Q235" s="288"/>
      <c r="R235" s="288"/>
      <c r="S235" s="288"/>
      <c r="T235" s="288"/>
      <c r="U235" s="288"/>
      <c r="V235" s="288"/>
    </row>
    <row r="236" spans="1:22" x14ac:dyDescent="0.25">
      <c r="A236" s="288"/>
      <c r="B236" s="288"/>
      <c r="C236" s="288"/>
      <c r="D236" s="288"/>
      <c r="E236" s="288"/>
      <c r="F236" s="288"/>
      <c r="G236" s="288"/>
      <c r="H236" s="288"/>
      <c r="I236" s="288"/>
      <c r="J236" s="288"/>
      <c r="K236" s="288"/>
      <c r="L236" s="288"/>
      <c r="M236" s="288"/>
      <c r="N236" s="288"/>
      <c r="O236" s="288"/>
      <c r="P236" s="288"/>
      <c r="Q236" s="288"/>
      <c r="R236" s="288"/>
      <c r="S236" s="288"/>
      <c r="T236" s="288"/>
      <c r="U236" s="288"/>
      <c r="V236" s="288"/>
    </row>
    <row r="237" spans="1:22" x14ac:dyDescent="0.25">
      <c r="A237" s="288"/>
      <c r="B237" s="288"/>
      <c r="C237" s="288"/>
      <c r="D237" s="288"/>
      <c r="E237" s="288"/>
      <c r="F237" s="288"/>
      <c r="G237" s="288"/>
      <c r="H237" s="288"/>
      <c r="I237" s="288"/>
      <c r="J237" s="288"/>
      <c r="K237" s="288"/>
      <c r="L237" s="288"/>
      <c r="M237" s="288"/>
      <c r="N237" s="288"/>
      <c r="O237" s="288"/>
      <c r="P237" s="288"/>
      <c r="Q237" s="288"/>
      <c r="R237" s="288"/>
      <c r="S237" s="288"/>
      <c r="T237" s="288"/>
      <c r="U237" s="288"/>
      <c r="V237" s="288"/>
    </row>
    <row r="238" spans="1:22" x14ac:dyDescent="0.25">
      <c r="A238" s="288"/>
      <c r="B238" s="288"/>
      <c r="C238" s="288"/>
      <c r="D238" s="288"/>
      <c r="E238" s="288"/>
      <c r="F238" s="288"/>
      <c r="G238" s="288"/>
      <c r="H238" s="288"/>
      <c r="I238" s="288"/>
      <c r="J238" s="288"/>
      <c r="K238" s="288"/>
      <c r="L238" s="288"/>
      <c r="M238" s="288"/>
      <c r="N238" s="288"/>
      <c r="O238" s="288"/>
      <c r="P238" s="288"/>
      <c r="Q238" s="288"/>
      <c r="R238" s="288"/>
      <c r="S238" s="288"/>
      <c r="T238" s="288"/>
      <c r="U238" s="288"/>
      <c r="V238" s="288"/>
    </row>
    <row r="239" spans="1:22" x14ac:dyDescent="0.25">
      <c r="A239" s="288"/>
      <c r="B239" s="288"/>
      <c r="C239" s="288"/>
      <c r="D239" s="288"/>
      <c r="E239" s="288"/>
      <c r="F239" s="288"/>
      <c r="G239" s="288"/>
      <c r="H239" s="288"/>
      <c r="I239" s="288"/>
      <c r="J239" s="288"/>
      <c r="K239" s="288"/>
      <c r="L239" s="288"/>
      <c r="M239" s="288"/>
      <c r="N239" s="288"/>
      <c r="O239" s="288"/>
      <c r="P239" s="288"/>
      <c r="Q239" s="288"/>
      <c r="R239" s="288"/>
      <c r="S239" s="288"/>
      <c r="T239" s="288"/>
      <c r="U239" s="288"/>
      <c r="V239" s="288"/>
    </row>
    <row r="240" spans="1:22" x14ac:dyDescent="0.25">
      <c r="A240" s="288"/>
      <c r="B240" s="288"/>
      <c r="C240" s="288"/>
      <c r="D240" s="288"/>
      <c r="E240" s="288"/>
      <c r="F240" s="288"/>
      <c r="G240" s="288"/>
      <c r="H240" s="288"/>
      <c r="I240" s="288"/>
      <c r="J240" s="288"/>
      <c r="K240" s="288"/>
      <c r="L240" s="288"/>
      <c r="M240" s="288"/>
      <c r="N240" s="288"/>
      <c r="O240" s="288"/>
      <c r="P240" s="288"/>
      <c r="Q240" s="288"/>
      <c r="R240" s="288"/>
      <c r="S240" s="288"/>
      <c r="T240" s="288"/>
      <c r="U240" s="288"/>
      <c r="V240" s="288"/>
    </row>
    <row r="241" spans="1:22" x14ac:dyDescent="0.25">
      <c r="A241" s="288"/>
      <c r="B241" s="288"/>
      <c r="C241" s="288"/>
      <c r="D241" s="288"/>
      <c r="E241" s="288"/>
      <c r="F241" s="288"/>
      <c r="G241" s="288"/>
      <c r="H241" s="288"/>
      <c r="I241" s="288"/>
      <c r="J241" s="288"/>
      <c r="K241" s="288"/>
      <c r="L241" s="288"/>
      <c r="M241" s="288"/>
      <c r="N241" s="288"/>
      <c r="O241" s="288"/>
      <c r="P241" s="288"/>
      <c r="Q241" s="288"/>
      <c r="R241" s="288"/>
      <c r="S241" s="288"/>
      <c r="T241" s="288"/>
      <c r="U241" s="288"/>
      <c r="V241" s="288"/>
    </row>
    <row r="242" spans="1:22" x14ac:dyDescent="0.25">
      <c r="A242" s="288"/>
      <c r="B242" s="288"/>
      <c r="C242" s="288"/>
      <c r="D242" s="288"/>
      <c r="E242" s="288"/>
      <c r="F242" s="288"/>
      <c r="G242" s="288"/>
      <c r="H242" s="288"/>
      <c r="I242" s="288"/>
      <c r="J242" s="288"/>
      <c r="K242" s="288"/>
      <c r="L242" s="288"/>
      <c r="M242" s="288"/>
      <c r="N242" s="288"/>
      <c r="O242" s="288"/>
      <c r="P242" s="288"/>
      <c r="Q242" s="288"/>
      <c r="R242" s="288"/>
      <c r="S242" s="288"/>
      <c r="T242" s="288"/>
      <c r="U242" s="288"/>
      <c r="V242" s="288"/>
    </row>
    <row r="243" spans="1:22" x14ac:dyDescent="0.25">
      <c r="A243" s="288"/>
      <c r="B243" s="288"/>
      <c r="C243" s="288"/>
      <c r="D243" s="288"/>
      <c r="E243" s="288"/>
      <c r="F243" s="288"/>
      <c r="G243" s="288"/>
      <c r="H243" s="288"/>
      <c r="I243" s="288"/>
      <c r="J243" s="288"/>
      <c r="K243" s="288"/>
      <c r="L243" s="288"/>
      <c r="M243" s="288"/>
      <c r="N243" s="288"/>
      <c r="O243" s="288"/>
      <c r="P243" s="288"/>
      <c r="Q243" s="288"/>
      <c r="R243" s="288"/>
      <c r="S243" s="288"/>
      <c r="T243" s="288"/>
      <c r="U243" s="288"/>
      <c r="V243" s="288"/>
    </row>
    <row r="244" spans="1:22" x14ac:dyDescent="0.25">
      <c r="A244" s="288"/>
      <c r="B244" s="288"/>
      <c r="C244" s="288"/>
      <c r="D244" s="288"/>
      <c r="E244" s="288"/>
      <c r="F244" s="288"/>
      <c r="G244" s="288"/>
      <c r="H244" s="288"/>
      <c r="I244" s="288"/>
      <c r="J244" s="288"/>
      <c r="K244" s="288"/>
      <c r="L244" s="288"/>
      <c r="M244" s="288"/>
      <c r="N244" s="288"/>
      <c r="O244" s="288"/>
      <c r="P244" s="288"/>
      <c r="Q244" s="288"/>
      <c r="R244" s="288"/>
      <c r="S244" s="288"/>
      <c r="T244" s="288"/>
      <c r="U244" s="288"/>
      <c r="V244" s="288"/>
    </row>
    <row r="245" spans="1:22" x14ac:dyDescent="0.25">
      <c r="A245" s="288"/>
      <c r="B245" s="288"/>
      <c r="C245" s="288"/>
      <c r="D245" s="288"/>
      <c r="E245" s="288"/>
      <c r="F245" s="288"/>
      <c r="G245" s="288"/>
      <c r="H245" s="288"/>
      <c r="I245" s="288"/>
      <c r="J245" s="288"/>
      <c r="K245" s="288"/>
      <c r="L245" s="288"/>
      <c r="M245" s="288"/>
      <c r="N245" s="288"/>
      <c r="O245" s="288"/>
      <c r="P245" s="288"/>
      <c r="Q245" s="288"/>
      <c r="R245" s="288"/>
      <c r="S245" s="288"/>
      <c r="T245" s="288"/>
      <c r="U245" s="288"/>
      <c r="V245" s="288"/>
    </row>
    <row r="246" spans="1:22" x14ac:dyDescent="0.25">
      <c r="A246" s="288"/>
      <c r="B246" s="288"/>
      <c r="C246" s="288"/>
      <c r="D246" s="288"/>
      <c r="E246" s="288"/>
      <c r="F246" s="288"/>
      <c r="G246" s="288"/>
      <c r="H246" s="288"/>
      <c r="I246" s="288"/>
      <c r="J246" s="288"/>
      <c r="K246" s="288"/>
      <c r="L246" s="288"/>
      <c r="M246" s="288"/>
      <c r="N246" s="288"/>
      <c r="O246" s="288"/>
      <c r="P246" s="288"/>
      <c r="Q246" s="288"/>
      <c r="R246" s="288"/>
      <c r="S246" s="288"/>
      <c r="T246" s="288"/>
      <c r="U246" s="288"/>
      <c r="V246" s="288"/>
    </row>
    <row r="247" spans="1:22" x14ac:dyDescent="0.25">
      <c r="A247" s="288"/>
      <c r="B247" s="288"/>
      <c r="C247" s="288"/>
      <c r="D247" s="288"/>
      <c r="E247" s="288"/>
      <c r="F247" s="288"/>
      <c r="G247" s="288"/>
      <c r="H247" s="288"/>
      <c r="I247" s="288"/>
      <c r="J247" s="288"/>
      <c r="K247" s="288"/>
      <c r="L247" s="288"/>
      <c r="M247" s="288"/>
      <c r="N247" s="288"/>
      <c r="O247" s="288"/>
      <c r="P247" s="288"/>
      <c r="Q247" s="288"/>
      <c r="R247" s="288"/>
      <c r="S247" s="288"/>
      <c r="T247" s="288"/>
      <c r="U247" s="288"/>
      <c r="V247" s="288"/>
    </row>
    <row r="248" spans="1:22" x14ac:dyDescent="0.25">
      <c r="A248" s="288"/>
      <c r="B248" s="288"/>
      <c r="C248" s="288"/>
      <c r="D248" s="288"/>
      <c r="E248" s="288"/>
      <c r="F248" s="288"/>
      <c r="G248" s="288"/>
      <c r="H248" s="288"/>
      <c r="I248" s="288"/>
      <c r="J248" s="288"/>
      <c r="K248" s="288"/>
      <c r="L248" s="288"/>
      <c r="M248" s="288"/>
      <c r="N248" s="288"/>
      <c r="O248" s="288"/>
      <c r="P248" s="288"/>
      <c r="Q248" s="288"/>
      <c r="R248" s="288"/>
      <c r="S248" s="288"/>
      <c r="T248" s="288"/>
      <c r="U248" s="288"/>
      <c r="V248" s="288"/>
    </row>
    <row r="249" spans="1:22" x14ac:dyDescent="0.25">
      <c r="A249" s="288"/>
      <c r="B249" s="288"/>
      <c r="C249" s="288"/>
      <c r="D249" s="288"/>
      <c r="E249" s="288"/>
      <c r="F249" s="288"/>
      <c r="G249" s="288"/>
      <c r="H249" s="288"/>
      <c r="I249" s="288"/>
      <c r="J249" s="288"/>
      <c r="K249" s="288"/>
      <c r="L249" s="288"/>
      <c r="M249" s="288"/>
      <c r="N249" s="288"/>
      <c r="O249" s="288"/>
      <c r="P249" s="288"/>
      <c r="Q249" s="288"/>
      <c r="R249" s="288"/>
      <c r="S249" s="288"/>
      <c r="T249" s="288"/>
      <c r="U249" s="288"/>
      <c r="V249" s="288"/>
    </row>
    <row r="250" spans="1:22" x14ac:dyDescent="0.25">
      <c r="A250" s="288"/>
      <c r="B250" s="288"/>
      <c r="C250" s="288"/>
      <c r="D250" s="288"/>
      <c r="E250" s="288"/>
      <c r="F250" s="288"/>
      <c r="G250" s="288"/>
      <c r="H250" s="288"/>
      <c r="I250" s="288"/>
      <c r="J250" s="288"/>
      <c r="K250" s="288"/>
      <c r="L250" s="288"/>
      <c r="M250" s="288"/>
      <c r="N250" s="288"/>
      <c r="O250" s="288"/>
      <c r="P250" s="288"/>
      <c r="Q250" s="288"/>
      <c r="R250" s="288"/>
      <c r="S250" s="288"/>
      <c r="T250" s="288"/>
      <c r="U250" s="288"/>
      <c r="V250" s="288"/>
    </row>
    <row r="251" spans="1:22" x14ac:dyDescent="0.25">
      <c r="A251" s="288"/>
      <c r="B251" s="288"/>
      <c r="C251" s="288"/>
      <c r="D251" s="288"/>
      <c r="E251" s="288"/>
      <c r="F251" s="288"/>
      <c r="G251" s="288"/>
      <c r="H251" s="288"/>
      <c r="I251" s="288"/>
      <c r="J251" s="288"/>
      <c r="K251" s="288"/>
      <c r="L251" s="288"/>
      <c r="M251" s="288"/>
      <c r="N251" s="288"/>
      <c r="O251" s="288"/>
      <c r="P251" s="288"/>
      <c r="Q251" s="288"/>
      <c r="R251" s="288"/>
      <c r="S251" s="288"/>
      <c r="T251" s="288"/>
      <c r="U251" s="288"/>
      <c r="V251" s="288"/>
    </row>
    <row r="252" spans="1:22" x14ac:dyDescent="0.25">
      <c r="A252" s="288"/>
      <c r="B252" s="288"/>
      <c r="C252" s="288"/>
      <c r="D252" s="288"/>
      <c r="E252" s="288"/>
      <c r="F252" s="288"/>
      <c r="G252" s="288"/>
      <c r="H252" s="288"/>
      <c r="I252" s="288"/>
      <c r="J252" s="288"/>
      <c r="K252" s="288"/>
      <c r="L252" s="288"/>
      <c r="M252" s="288"/>
      <c r="N252" s="288"/>
      <c r="O252" s="288"/>
      <c r="P252" s="288"/>
      <c r="Q252" s="288"/>
      <c r="R252" s="288"/>
      <c r="S252" s="288"/>
      <c r="T252" s="288"/>
      <c r="U252" s="288"/>
      <c r="V252" s="288"/>
    </row>
    <row r="253" spans="1:22" x14ac:dyDescent="0.25">
      <c r="A253" s="288"/>
      <c r="B253" s="288"/>
      <c r="C253" s="288"/>
      <c r="D253" s="288"/>
      <c r="E253" s="288"/>
      <c r="F253" s="288"/>
      <c r="G253" s="288"/>
      <c r="H253" s="288"/>
      <c r="I253" s="288"/>
      <c r="J253" s="288"/>
      <c r="K253" s="288"/>
      <c r="L253" s="288"/>
      <c r="M253" s="288"/>
      <c r="N253" s="288"/>
      <c r="O253" s="288"/>
      <c r="P253" s="288"/>
      <c r="Q253" s="288"/>
      <c r="R253" s="288"/>
      <c r="S253" s="288"/>
      <c r="T253" s="288"/>
      <c r="U253" s="288"/>
      <c r="V253" s="288"/>
    </row>
    <row r="254" spans="1:22" x14ac:dyDescent="0.25">
      <c r="A254" s="288"/>
      <c r="B254" s="288"/>
      <c r="C254" s="288"/>
      <c r="D254" s="288"/>
      <c r="E254" s="288"/>
      <c r="F254" s="288"/>
      <c r="G254" s="288"/>
      <c r="H254" s="288"/>
      <c r="I254" s="288"/>
      <c r="J254" s="288"/>
      <c r="K254" s="288"/>
      <c r="L254" s="288"/>
      <c r="M254" s="288"/>
      <c r="N254" s="288"/>
      <c r="O254" s="288"/>
      <c r="P254" s="288"/>
      <c r="Q254" s="288"/>
      <c r="R254" s="288"/>
      <c r="S254" s="288"/>
      <c r="T254" s="288"/>
      <c r="U254" s="288"/>
      <c r="V254" s="288"/>
    </row>
    <row r="255" spans="1:22" x14ac:dyDescent="0.25">
      <c r="A255" s="288"/>
      <c r="B255" s="288"/>
      <c r="C255" s="288"/>
      <c r="D255" s="288"/>
      <c r="E255" s="288"/>
      <c r="F255" s="288"/>
      <c r="G255" s="288"/>
      <c r="H255" s="288"/>
      <c r="I255" s="288"/>
      <c r="J255" s="288"/>
      <c r="K255" s="288"/>
      <c r="L255" s="288"/>
      <c r="M255" s="288"/>
      <c r="N255" s="288"/>
      <c r="O255" s="288"/>
      <c r="P255" s="288"/>
      <c r="Q255" s="288"/>
      <c r="R255" s="288"/>
      <c r="S255" s="288"/>
      <c r="T255" s="288"/>
      <c r="U255" s="288"/>
      <c r="V255" s="288"/>
    </row>
    <row r="256" spans="1:22" x14ac:dyDescent="0.25">
      <c r="A256" s="288"/>
      <c r="B256" s="288"/>
      <c r="C256" s="288"/>
      <c r="D256" s="288"/>
      <c r="E256" s="288"/>
      <c r="F256" s="288"/>
      <c r="G256" s="288"/>
      <c r="H256" s="288"/>
      <c r="I256" s="288"/>
      <c r="J256" s="288"/>
      <c r="K256" s="288"/>
      <c r="L256" s="288"/>
      <c r="M256" s="288"/>
      <c r="N256" s="288"/>
      <c r="O256" s="288"/>
      <c r="P256" s="288"/>
      <c r="Q256" s="288"/>
      <c r="R256" s="288"/>
      <c r="S256" s="288"/>
      <c r="T256" s="288"/>
      <c r="U256" s="288"/>
      <c r="V256" s="288"/>
    </row>
    <row r="257" spans="1:22" x14ac:dyDescent="0.25">
      <c r="A257" s="288"/>
      <c r="B257" s="288"/>
      <c r="C257" s="288"/>
      <c r="D257" s="288"/>
      <c r="E257" s="288"/>
      <c r="F257" s="288"/>
      <c r="G257" s="288"/>
      <c r="H257" s="288"/>
      <c r="I257" s="288"/>
      <c r="J257" s="288"/>
      <c r="K257" s="288"/>
      <c r="L257" s="288"/>
      <c r="M257" s="288"/>
      <c r="N257" s="288"/>
      <c r="O257" s="288"/>
      <c r="P257" s="288"/>
      <c r="Q257" s="288"/>
      <c r="R257" s="288"/>
      <c r="S257" s="288"/>
      <c r="T257" s="288"/>
      <c r="U257" s="288"/>
      <c r="V257" s="288"/>
    </row>
    <row r="258" spans="1:22" x14ac:dyDescent="0.25">
      <c r="A258" s="288"/>
      <c r="B258" s="288"/>
      <c r="C258" s="288"/>
      <c r="D258" s="288"/>
      <c r="E258" s="288"/>
      <c r="F258" s="288"/>
      <c r="G258" s="288"/>
      <c r="H258" s="288"/>
      <c r="I258" s="288"/>
      <c r="J258" s="288"/>
      <c r="K258" s="288"/>
      <c r="L258" s="288"/>
      <c r="M258" s="288"/>
      <c r="N258" s="288"/>
      <c r="O258" s="288"/>
      <c r="P258" s="288"/>
      <c r="Q258" s="288"/>
      <c r="R258" s="288"/>
      <c r="S258" s="288"/>
      <c r="T258" s="288"/>
      <c r="U258" s="288"/>
      <c r="V258" s="288"/>
    </row>
    <row r="259" spans="1:22" x14ac:dyDescent="0.25">
      <c r="A259" s="288"/>
      <c r="B259" s="288"/>
      <c r="C259" s="288"/>
      <c r="D259" s="288"/>
      <c r="E259" s="288"/>
      <c r="F259" s="288"/>
      <c r="G259" s="288"/>
      <c r="H259" s="288"/>
      <c r="I259" s="288"/>
      <c r="J259" s="288"/>
      <c r="K259" s="288"/>
      <c r="L259" s="288"/>
      <c r="M259" s="288"/>
      <c r="N259" s="288"/>
      <c r="O259" s="288"/>
      <c r="P259" s="288"/>
      <c r="Q259" s="288"/>
      <c r="R259" s="288"/>
      <c r="S259" s="288"/>
      <c r="T259" s="288"/>
      <c r="U259" s="288"/>
      <c r="V259" s="288"/>
    </row>
    <row r="260" spans="1:22" x14ac:dyDescent="0.25">
      <c r="A260" s="288"/>
      <c r="B260" s="288"/>
      <c r="C260" s="288"/>
      <c r="D260" s="288"/>
      <c r="E260" s="288"/>
      <c r="F260" s="288"/>
      <c r="G260" s="288"/>
      <c r="H260" s="288"/>
      <c r="I260" s="288"/>
      <c r="J260" s="288"/>
      <c r="K260" s="288"/>
      <c r="L260" s="288"/>
      <c r="M260" s="288"/>
      <c r="N260" s="288"/>
      <c r="O260" s="288"/>
      <c r="P260" s="288"/>
      <c r="Q260" s="288"/>
      <c r="R260" s="288"/>
      <c r="S260" s="288"/>
      <c r="T260" s="288"/>
      <c r="U260" s="288"/>
      <c r="V260" s="288"/>
    </row>
    <row r="261" spans="1:22" x14ac:dyDescent="0.25">
      <c r="A261" s="288"/>
      <c r="B261" s="288"/>
      <c r="C261" s="288"/>
      <c r="D261" s="288"/>
      <c r="E261" s="288"/>
      <c r="F261" s="288"/>
      <c r="G261" s="288"/>
      <c r="H261" s="288"/>
      <c r="I261" s="288"/>
      <c r="J261" s="288"/>
      <c r="K261" s="288"/>
      <c r="L261" s="288"/>
      <c r="M261" s="288"/>
      <c r="N261" s="288"/>
      <c r="O261" s="288"/>
      <c r="P261" s="288"/>
      <c r="Q261" s="288"/>
      <c r="R261" s="288"/>
      <c r="S261" s="288"/>
      <c r="T261" s="288"/>
      <c r="U261" s="288"/>
      <c r="V261" s="288"/>
    </row>
    <row r="262" spans="1:22" x14ac:dyDescent="0.25">
      <c r="A262" s="288"/>
      <c r="B262" s="288"/>
      <c r="C262" s="288"/>
      <c r="D262" s="288"/>
      <c r="E262" s="288"/>
      <c r="F262" s="288"/>
      <c r="G262" s="288"/>
      <c r="H262" s="288"/>
      <c r="I262" s="288"/>
      <c r="J262" s="288"/>
      <c r="K262" s="288"/>
      <c r="L262" s="288"/>
      <c r="M262" s="288"/>
      <c r="N262" s="288"/>
      <c r="O262" s="288"/>
      <c r="P262" s="288"/>
      <c r="Q262" s="288"/>
      <c r="R262" s="288"/>
      <c r="S262" s="288"/>
      <c r="T262" s="288"/>
      <c r="U262" s="288"/>
      <c r="V262" s="288"/>
    </row>
    <row r="263" spans="1:22" x14ac:dyDescent="0.25">
      <c r="A263" s="288"/>
      <c r="B263" s="288"/>
      <c r="C263" s="288"/>
      <c r="D263" s="288"/>
      <c r="E263" s="288"/>
      <c r="F263" s="288"/>
      <c r="G263" s="288"/>
      <c r="H263" s="288"/>
      <c r="I263" s="288"/>
      <c r="J263" s="288"/>
      <c r="K263" s="288"/>
      <c r="L263" s="288"/>
      <c r="M263" s="288"/>
      <c r="N263" s="288"/>
      <c r="O263" s="288"/>
      <c r="P263" s="288"/>
      <c r="Q263" s="288"/>
      <c r="R263" s="288"/>
      <c r="S263" s="288"/>
      <c r="T263" s="288"/>
      <c r="U263" s="288"/>
      <c r="V263" s="288"/>
    </row>
    <row r="264" spans="1:22" x14ac:dyDescent="0.25">
      <c r="A264" s="288"/>
      <c r="B264" s="288"/>
      <c r="C264" s="288"/>
      <c r="D264" s="288"/>
      <c r="E264" s="288"/>
      <c r="F264" s="288"/>
      <c r="G264" s="288"/>
      <c r="H264" s="288"/>
      <c r="I264" s="288"/>
      <c r="J264" s="288"/>
      <c r="K264" s="288"/>
      <c r="L264" s="288"/>
      <c r="M264" s="288"/>
      <c r="N264" s="288"/>
      <c r="O264" s="288"/>
      <c r="P264" s="288"/>
      <c r="Q264" s="288"/>
      <c r="R264" s="288"/>
      <c r="S264" s="288"/>
      <c r="T264" s="288"/>
      <c r="U264" s="288"/>
      <c r="V264" s="288"/>
    </row>
    <row r="265" spans="1:22" x14ac:dyDescent="0.25">
      <c r="A265" s="288"/>
      <c r="B265" s="288"/>
      <c r="C265" s="288"/>
      <c r="D265" s="288"/>
      <c r="E265" s="288"/>
      <c r="F265" s="288"/>
      <c r="G265" s="288"/>
      <c r="H265" s="288"/>
      <c r="I265" s="288"/>
      <c r="J265" s="288"/>
      <c r="K265" s="288"/>
      <c r="L265" s="288"/>
      <c r="M265" s="288"/>
      <c r="N265" s="288"/>
      <c r="O265" s="288"/>
      <c r="P265" s="288"/>
      <c r="Q265" s="288"/>
      <c r="R265" s="288"/>
      <c r="S265" s="288"/>
      <c r="T265" s="288"/>
      <c r="U265" s="288"/>
      <c r="V265" s="288"/>
    </row>
    <row r="266" spans="1:22" x14ac:dyDescent="0.25">
      <c r="A266" s="288"/>
      <c r="B266" s="288"/>
      <c r="C266" s="288"/>
      <c r="D266" s="288"/>
      <c r="E266" s="288"/>
      <c r="F266" s="288"/>
      <c r="G266" s="288"/>
      <c r="H266" s="288"/>
      <c r="I266" s="288"/>
      <c r="J266" s="288"/>
      <c r="K266" s="288"/>
      <c r="L266" s="288"/>
      <c r="M266" s="288"/>
      <c r="N266" s="288"/>
      <c r="O266" s="288"/>
      <c r="P266" s="288"/>
      <c r="Q266" s="288"/>
      <c r="R266" s="288"/>
      <c r="S266" s="288"/>
      <c r="T266" s="288"/>
      <c r="U266" s="288"/>
      <c r="V266" s="288"/>
    </row>
    <row r="267" spans="1:22" x14ac:dyDescent="0.25">
      <c r="A267" s="288"/>
      <c r="B267" s="288"/>
      <c r="C267" s="288"/>
      <c r="D267" s="288"/>
      <c r="E267" s="288"/>
      <c r="F267" s="288"/>
      <c r="G267" s="288"/>
      <c r="H267" s="288"/>
      <c r="I267" s="288"/>
      <c r="J267" s="288"/>
      <c r="K267" s="288"/>
      <c r="L267" s="288"/>
      <c r="M267" s="288"/>
      <c r="N267" s="288"/>
      <c r="O267" s="288"/>
      <c r="P267" s="288"/>
      <c r="Q267" s="288"/>
      <c r="R267" s="288"/>
      <c r="S267" s="288"/>
      <c r="T267" s="288"/>
      <c r="U267" s="288"/>
      <c r="V267" s="288"/>
    </row>
    <row r="268" spans="1:22" x14ac:dyDescent="0.25">
      <c r="A268" s="288"/>
      <c r="B268" s="288"/>
      <c r="C268" s="288"/>
      <c r="D268" s="288"/>
      <c r="E268" s="288"/>
      <c r="F268" s="288"/>
      <c r="G268" s="288"/>
      <c r="H268" s="288"/>
      <c r="I268" s="288"/>
      <c r="J268" s="288"/>
      <c r="K268" s="288"/>
      <c r="L268" s="288"/>
      <c r="M268" s="288"/>
      <c r="N268" s="288"/>
      <c r="O268" s="288"/>
      <c r="P268" s="288"/>
      <c r="Q268" s="288"/>
      <c r="R268" s="288"/>
      <c r="S268" s="288"/>
      <c r="T268" s="288"/>
      <c r="U268" s="288"/>
      <c r="V268" s="288"/>
    </row>
    <row r="269" spans="1:22" x14ac:dyDescent="0.25">
      <c r="A269" s="288"/>
      <c r="B269" s="288"/>
      <c r="C269" s="288"/>
      <c r="D269" s="288"/>
      <c r="E269" s="288"/>
      <c r="F269" s="288"/>
      <c r="G269" s="288"/>
      <c r="H269" s="288"/>
      <c r="I269" s="288"/>
      <c r="J269" s="288"/>
      <c r="K269" s="288"/>
      <c r="L269" s="288"/>
      <c r="M269" s="288"/>
      <c r="N269" s="288"/>
      <c r="O269" s="288"/>
      <c r="P269" s="288"/>
      <c r="Q269" s="288"/>
      <c r="R269" s="288"/>
      <c r="S269" s="288"/>
      <c r="T269" s="288"/>
      <c r="U269" s="288"/>
      <c r="V269" s="288"/>
    </row>
    <row r="270" spans="1:22" x14ac:dyDescent="0.25">
      <c r="A270" s="288"/>
      <c r="B270" s="288"/>
      <c r="C270" s="288"/>
      <c r="D270" s="288"/>
      <c r="E270" s="288"/>
      <c r="F270" s="288"/>
      <c r="G270" s="288"/>
      <c r="H270" s="288"/>
      <c r="I270" s="288"/>
      <c r="J270" s="288"/>
      <c r="K270" s="288"/>
      <c r="L270" s="288"/>
      <c r="M270" s="288"/>
      <c r="N270" s="288"/>
      <c r="O270" s="288"/>
      <c r="P270" s="288"/>
      <c r="Q270" s="288"/>
      <c r="R270" s="288"/>
      <c r="S270" s="288"/>
      <c r="T270" s="288"/>
      <c r="U270" s="288"/>
      <c r="V270" s="288"/>
    </row>
    <row r="271" spans="1:22" x14ac:dyDescent="0.25">
      <c r="A271" s="288"/>
      <c r="B271" s="288"/>
      <c r="C271" s="288"/>
      <c r="D271" s="288"/>
      <c r="E271" s="288"/>
      <c r="F271" s="288"/>
      <c r="G271" s="288"/>
      <c r="H271" s="288"/>
      <c r="I271" s="288"/>
      <c r="J271" s="288"/>
      <c r="K271" s="288"/>
      <c r="L271" s="288"/>
      <c r="M271" s="288"/>
      <c r="N271" s="288"/>
      <c r="O271" s="288"/>
      <c r="P271" s="288"/>
      <c r="Q271" s="288"/>
      <c r="R271" s="288"/>
      <c r="S271" s="288"/>
      <c r="T271" s="288"/>
      <c r="U271" s="288"/>
      <c r="V271" s="288"/>
    </row>
    <row r="272" spans="1:22" x14ac:dyDescent="0.25">
      <c r="A272" s="288"/>
      <c r="B272" s="288"/>
      <c r="C272" s="288"/>
      <c r="D272" s="288"/>
      <c r="E272" s="288"/>
      <c r="F272" s="288"/>
      <c r="G272" s="288"/>
      <c r="H272" s="288"/>
      <c r="I272" s="288"/>
      <c r="J272" s="288"/>
      <c r="K272" s="288"/>
      <c r="L272" s="288"/>
      <c r="M272" s="288"/>
      <c r="N272" s="288"/>
      <c r="O272" s="288"/>
      <c r="P272" s="288"/>
      <c r="Q272" s="288"/>
      <c r="R272" s="288"/>
      <c r="S272" s="288"/>
      <c r="T272" s="288"/>
      <c r="U272" s="288"/>
      <c r="V272" s="288"/>
    </row>
    <row r="273" spans="1:22" x14ac:dyDescent="0.25">
      <c r="A273" s="288"/>
      <c r="B273" s="288"/>
      <c r="C273" s="288"/>
      <c r="D273" s="288"/>
      <c r="E273" s="288"/>
      <c r="F273" s="288"/>
      <c r="G273" s="288"/>
      <c r="H273" s="288"/>
      <c r="I273" s="288"/>
      <c r="J273" s="288"/>
      <c r="K273" s="288"/>
      <c r="L273" s="288"/>
      <c r="M273" s="288"/>
      <c r="N273" s="288"/>
      <c r="O273" s="288"/>
      <c r="P273" s="288"/>
      <c r="Q273" s="288"/>
      <c r="R273" s="288"/>
      <c r="S273" s="288"/>
      <c r="T273" s="288"/>
      <c r="U273" s="288"/>
      <c r="V273" s="288"/>
    </row>
    <row r="274" spans="1:22" x14ac:dyDescent="0.25">
      <c r="A274" s="288"/>
      <c r="B274" s="288"/>
      <c r="C274" s="288"/>
      <c r="D274" s="288"/>
      <c r="E274" s="288"/>
      <c r="F274" s="288"/>
      <c r="G274" s="288"/>
      <c r="H274" s="288"/>
      <c r="I274" s="288"/>
      <c r="J274" s="288"/>
      <c r="K274" s="288"/>
      <c r="L274" s="288"/>
      <c r="M274" s="288"/>
      <c r="N274" s="288"/>
      <c r="O274" s="288"/>
      <c r="P274" s="288"/>
      <c r="Q274" s="288"/>
      <c r="R274" s="288"/>
      <c r="S274" s="288"/>
      <c r="T274" s="288"/>
      <c r="U274" s="288"/>
      <c r="V274" s="288"/>
    </row>
    <row r="275" spans="1:22" x14ac:dyDescent="0.25">
      <c r="A275" s="288"/>
      <c r="B275" s="288"/>
      <c r="C275" s="288"/>
      <c r="D275" s="288"/>
      <c r="E275" s="288"/>
      <c r="F275" s="288"/>
      <c r="G275" s="288"/>
      <c r="H275" s="288"/>
      <c r="I275" s="288"/>
      <c r="J275" s="288"/>
      <c r="K275" s="288"/>
      <c r="L275" s="288"/>
      <c r="M275" s="288"/>
      <c r="N275" s="288"/>
      <c r="O275" s="288"/>
      <c r="P275" s="288"/>
      <c r="Q275" s="288"/>
      <c r="R275" s="288"/>
      <c r="S275" s="288"/>
      <c r="T275" s="288"/>
      <c r="U275" s="288"/>
      <c r="V275" s="288"/>
    </row>
    <row r="276" spans="1:22" x14ac:dyDescent="0.25">
      <c r="A276" s="288"/>
      <c r="B276" s="288"/>
      <c r="C276" s="288"/>
      <c r="D276" s="288"/>
      <c r="E276" s="288"/>
      <c r="F276" s="288"/>
      <c r="G276" s="288"/>
      <c r="H276" s="288"/>
      <c r="I276" s="288"/>
      <c r="J276" s="288"/>
      <c r="K276" s="288"/>
      <c r="L276" s="288"/>
      <c r="M276" s="288"/>
      <c r="N276" s="288"/>
      <c r="O276" s="288"/>
      <c r="P276" s="288"/>
      <c r="Q276" s="288"/>
      <c r="R276" s="288"/>
      <c r="S276" s="288"/>
      <c r="T276" s="288"/>
      <c r="U276" s="288"/>
      <c r="V276" s="288"/>
    </row>
    <row r="277" spans="1:22" x14ac:dyDescent="0.25">
      <c r="A277" s="288"/>
      <c r="B277" s="288"/>
      <c r="C277" s="288"/>
      <c r="D277" s="288"/>
      <c r="E277" s="288"/>
      <c r="F277" s="288"/>
      <c r="G277" s="288"/>
      <c r="H277" s="288"/>
      <c r="I277" s="288"/>
      <c r="J277" s="288"/>
      <c r="K277" s="288"/>
      <c r="L277" s="288"/>
      <c r="M277" s="288"/>
      <c r="N277" s="288"/>
      <c r="O277" s="288"/>
      <c r="P277" s="288"/>
      <c r="Q277" s="288"/>
      <c r="R277" s="288"/>
      <c r="S277" s="288"/>
      <c r="T277" s="288"/>
      <c r="U277" s="288"/>
      <c r="V277" s="288"/>
    </row>
    <row r="278" spans="1:22" x14ac:dyDescent="0.25">
      <c r="A278" s="288"/>
      <c r="B278" s="288"/>
      <c r="C278" s="288"/>
      <c r="D278" s="288"/>
      <c r="E278" s="288"/>
      <c r="F278" s="288"/>
      <c r="G278" s="288"/>
      <c r="H278" s="288"/>
      <c r="I278" s="288"/>
      <c r="J278" s="288"/>
      <c r="K278" s="288"/>
      <c r="L278" s="288"/>
      <c r="M278" s="288"/>
      <c r="N278" s="288"/>
      <c r="O278" s="288"/>
      <c r="P278" s="288"/>
      <c r="Q278" s="288"/>
      <c r="R278" s="288"/>
      <c r="S278" s="288"/>
      <c r="T278" s="288"/>
      <c r="U278" s="288"/>
      <c r="V278" s="288"/>
    </row>
    <row r="279" spans="1:22" x14ac:dyDescent="0.25">
      <c r="A279" s="288"/>
      <c r="B279" s="288"/>
      <c r="C279" s="288"/>
      <c r="D279" s="288"/>
      <c r="E279" s="288"/>
      <c r="F279" s="288"/>
      <c r="G279" s="288"/>
      <c r="H279" s="288"/>
      <c r="I279" s="288"/>
      <c r="J279" s="288"/>
      <c r="K279" s="288"/>
      <c r="L279" s="288"/>
      <c r="M279" s="288"/>
      <c r="N279" s="288"/>
      <c r="O279" s="288"/>
      <c r="P279" s="288"/>
      <c r="Q279" s="288"/>
      <c r="R279" s="288"/>
      <c r="S279" s="288"/>
      <c r="T279" s="288"/>
      <c r="U279" s="288"/>
      <c r="V279" s="288"/>
    </row>
    <row r="280" spans="1:22" x14ac:dyDescent="0.25">
      <c r="A280" s="288"/>
      <c r="B280" s="288"/>
      <c r="C280" s="288"/>
      <c r="D280" s="288"/>
      <c r="E280" s="288"/>
      <c r="F280" s="288"/>
      <c r="G280" s="288"/>
      <c r="H280" s="288"/>
      <c r="I280" s="288"/>
      <c r="J280" s="288"/>
      <c r="K280" s="288"/>
      <c r="L280" s="288"/>
      <c r="M280" s="288"/>
      <c r="N280" s="288"/>
      <c r="O280" s="288"/>
      <c r="P280" s="288"/>
      <c r="Q280" s="288"/>
      <c r="R280" s="288"/>
      <c r="S280" s="288"/>
      <c r="T280" s="288"/>
      <c r="U280" s="288"/>
      <c r="V280" s="288"/>
    </row>
    <row r="281" spans="1:22" x14ac:dyDescent="0.25">
      <c r="A281" s="288"/>
      <c r="B281" s="288"/>
      <c r="C281" s="288"/>
      <c r="D281" s="288"/>
      <c r="E281" s="288"/>
      <c r="F281" s="288"/>
      <c r="G281" s="288"/>
      <c r="H281" s="288"/>
      <c r="I281" s="288"/>
      <c r="J281" s="288"/>
      <c r="K281" s="288"/>
      <c r="L281" s="288"/>
      <c r="M281" s="288"/>
      <c r="N281" s="288"/>
      <c r="O281" s="288"/>
      <c r="P281" s="288"/>
      <c r="Q281" s="288"/>
      <c r="R281" s="288"/>
      <c r="S281" s="288"/>
      <c r="T281" s="288"/>
      <c r="U281" s="288"/>
      <c r="V281" s="288"/>
    </row>
    <row r="282" spans="1:22" x14ac:dyDescent="0.25">
      <c r="A282" s="288"/>
      <c r="B282" s="288"/>
      <c r="C282" s="288"/>
      <c r="D282" s="288"/>
      <c r="E282" s="288"/>
      <c r="F282" s="288"/>
      <c r="G282" s="288"/>
      <c r="H282" s="288"/>
      <c r="I282" s="288"/>
      <c r="J282" s="288"/>
      <c r="K282" s="288"/>
      <c r="L282" s="288"/>
      <c r="M282" s="288"/>
      <c r="N282" s="288"/>
      <c r="O282" s="288"/>
      <c r="P282" s="288"/>
      <c r="Q282" s="288"/>
      <c r="R282" s="288"/>
      <c r="S282" s="288"/>
      <c r="T282" s="288"/>
      <c r="U282" s="288"/>
      <c r="V282" s="288"/>
    </row>
    <row r="283" spans="1:22" x14ac:dyDescent="0.25">
      <c r="A283" s="288"/>
      <c r="B283" s="288"/>
      <c r="C283" s="288"/>
      <c r="D283" s="288"/>
      <c r="E283" s="288"/>
      <c r="F283" s="288"/>
      <c r="G283" s="288"/>
      <c r="H283" s="288"/>
      <c r="I283" s="288"/>
      <c r="J283" s="288"/>
      <c r="K283" s="288"/>
      <c r="L283" s="288"/>
      <c r="M283" s="288"/>
      <c r="N283" s="288"/>
      <c r="O283" s="288"/>
      <c r="P283" s="288"/>
      <c r="Q283" s="288"/>
      <c r="R283" s="288"/>
      <c r="S283" s="288"/>
      <c r="T283" s="288"/>
      <c r="U283" s="288"/>
      <c r="V283" s="288"/>
    </row>
    <row r="284" spans="1:22" x14ac:dyDescent="0.25">
      <c r="A284" s="288"/>
      <c r="B284" s="288"/>
      <c r="C284" s="288"/>
      <c r="D284" s="288"/>
      <c r="E284" s="288"/>
      <c r="F284" s="288"/>
      <c r="G284" s="288"/>
      <c r="H284" s="288"/>
      <c r="I284" s="288"/>
      <c r="J284" s="288"/>
      <c r="K284" s="288"/>
      <c r="L284" s="288"/>
      <c r="M284" s="288"/>
      <c r="N284" s="288"/>
      <c r="O284" s="288"/>
      <c r="P284" s="288"/>
      <c r="Q284" s="288"/>
      <c r="R284" s="288"/>
      <c r="S284" s="288"/>
      <c r="T284" s="288"/>
      <c r="U284" s="288"/>
      <c r="V284" s="288"/>
    </row>
    <row r="285" spans="1:22" x14ac:dyDescent="0.25">
      <c r="A285" s="288"/>
      <c r="B285" s="288"/>
      <c r="C285" s="288"/>
      <c r="D285" s="288"/>
      <c r="E285" s="288"/>
      <c r="F285" s="288"/>
      <c r="G285" s="288"/>
      <c r="H285" s="288"/>
      <c r="I285" s="288"/>
      <c r="J285" s="288"/>
      <c r="K285" s="288"/>
      <c r="L285" s="288"/>
      <c r="M285" s="288"/>
      <c r="N285" s="288"/>
      <c r="O285" s="288"/>
      <c r="P285" s="288"/>
      <c r="Q285" s="288"/>
      <c r="R285" s="288"/>
      <c r="S285" s="288"/>
      <c r="T285" s="288"/>
      <c r="U285" s="288"/>
      <c r="V285" s="288"/>
    </row>
    <row r="286" spans="1:22" x14ac:dyDescent="0.25">
      <c r="A286" s="288"/>
      <c r="B286" s="288"/>
      <c r="C286" s="288"/>
      <c r="D286" s="288"/>
      <c r="E286" s="288"/>
      <c r="F286" s="288"/>
      <c r="G286" s="288"/>
      <c r="H286" s="288"/>
      <c r="I286" s="288"/>
      <c r="J286" s="288"/>
      <c r="K286" s="288"/>
      <c r="L286" s="288"/>
      <c r="M286" s="288"/>
      <c r="N286" s="288"/>
      <c r="O286" s="288"/>
      <c r="P286" s="288"/>
      <c r="Q286" s="288"/>
      <c r="R286" s="288"/>
      <c r="S286" s="288"/>
      <c r="T286" s="288"/>
      <c r="U286" s="288"/>
      <c r="V286" s="288"/>
    </row>
    <row r="287" spans="1:22" x14ac:dyDescent="0.25">
      <c r="A287" s="288"/>
      <c r="B287" s="288"/>
      <c r="C287" s="288"/>
      <c r="D287" s="288"/>
      <c r="E287" s="288"/>
      <c r="F287" s="288"/>
      <c r="G287" s="288"/>
      <c r="H287" s="288"/>
      <c r="I287" s="288"/>
      <c r="J287" s="288"/>
      <c r="K287" s="288"/>
      <c r="L287" s="288"/>
      <c r="M287" s="288"/>
      <c r="N287" s="288"/>
      <c r="O287" s="288"/>
      <c r="P287" s="288"/>
      <c r="Q287" s="288"/>
      <c r="R287" s="288"/>
      <c r="S287" s="288"/>
      <c r="T287" s="288"/>
      <c r="U287" s="288"/>
      <c r="V287" s="288"/>
    </row>
    <row r="288" spans="1:22" x14ac:dyDescent="0.25">
      <c r="A288" s="288"/>
      <c r="B288" s="288"/>
      <c r="C288" s="288"/>
      <c r="D288" s="288"/>
      <c r="E288" s="288"/>
      <c r="F288" s="288"/>
      <c r="G288" s="288"/>
      <c r="H288" s="288"/>
      <c r="I288" s="288"/>
      <c r="J288" s="288"/>
      <c r="K288" s="288"/>
      <c r="L288" s="288"/>
      <c r="M288" s="288"/>
      <c r="N288" s="288"/>
      <c r="O288" s="288"/>
      <c r="P288" s="288"/>
      <c r="Q288" s="288"/>
      <c r="R288" s="288"/>
      <c r="S288" s="288"/>
      <c r="T288" s="288"/>
      <c r="U288" s="288"/>
      <c r="V288" s="288"/>
    </row>
    <row r="289" spans="1:22" x14ac:dyDescent="0.25">
      <c r="A289" s="288"/>
      <c r="B289" s="288"/>
      <c r="C289" s="288"/>
      <c r="D289" s="288"/>
      <c r="E289" s="288"/>
      <c r="F289" s="288"/>
      <c r="G289" s="288"/>
      <c r="H289" s="288"/>
      <c r="I289" s="288"/>
      <c r="J289" s="288"/>
      <c r="K289" s="288"/>
      <c r="L289" s="288"/>
      <c r="M289" s="288"/>
      <c r="N289" s="288"/>
      <c r="O289" s="288"/>
      <c r="P289" s="288"/>
      <c r="Q289" s="288"/>
      <c r="R289" s="288"/>
      <c r="S289" s="288"/>
      <c r="T289" s="288"/>
      <c r="U289" s="288"/>
      <c r="V289" s="288"/>
    </row>
    <row r="290" spans="1:22" x14ac:dyDescent="0.25">
      <c r="A290" s="288"/>
      <c r="B290" s="288"/>
      <c r="C290" s="288"/>
      <c r="D290" s="288"/>
      <c r="E290" s="288"/>
      <c r="F290" s="288"/>
      <c r="G290" s="288"/>
      <c r="H290" s="288"/>
      <c r="I290" s="288"/>
      <c r="J290" s="288"/>
      <c r="K290" s="288"/>
      <c r="L290" s="288"/>
      <c r="M290" s="288"/>
      <c r="N290" s="288"/>
      <c r="O290" s="288"/>
      <c r="P290" s="288"/>
      <c r="Q290" s="288"/>
      <c r="R290" s="288"/>
      <c r="S290" s="288"/>
      <c r="T290" s="288"/>
      <c r="U290" s="288"/>
      <c r="V290" s="288"/>
    </row>
    <row r="291" spans="1:22" x14ac:dyDescent="0.25">
      <c r="A291" s="288"/>
      <c r="B291" s="288"/>
      <c r="C291" s="288"/>
      <c r="D291" s="288"/>
      <c r="E291" s="288"/>
      <c r="F291" s="288"/>
      <c r="G291" s="288"/>
      <c r="H291" s="288"/>
      <c r="I291" s="288"/>
      <c r="J291" s="288"/>
      <c r="K291" s="288"/>
      <c r="L291" s="288"/>
      <c r="M291" s="288"/>
      <c r="N291" s="288"/>
      <c r="O291" s="288"/>
      <c r="P291" s="288"/>
      <c r="Q291" s="288"/>
      <c r="R291" s="288"/>
      <c r="S291" s="288"/>
      <c r="T291" s="288"/>
      <c r="U291" s="288"/>
      <c r="V291" s="288"/>
    </row>
    <row r="292" spans="1:22" x14ac:dyDescent="0.25">
      <c r="A292" s="288"/>
      <c r="B292" s="288"/>
      <c r="C292" s="288"/>
      <c r="D292" s="288"/>
      <c r="E292" s="288"/>
      <c r="F292" s="288"/>
      <c r="G292" s="288"/>
      <c r="H292" s="288"/>
      <c r="I292" s="288"/>
      <c r="J292" s="288"/>
      <c r="K292" s="288"/>
      <c r="L292" s="288"/>
      <c r="M292" s="288"/>
      <c r="N292" s="288"/>
      <c r="O292" s="288"/>
      <c r="P292" s="288"/>
      <c r="Q292" s="288"/>
      <c r="R292" s="288"/>
      <c r="S292" s="288"/>
      <c r="T292" s="288"/>
      <c r="U292" s="288"/>
      <c r="V292" s="288"/>
    </row>
    <row r="293" spans="1:22" x14ac:dyDescent="0.25">
      <c r="A293" s="288"/>
      <c r="B293" s="288"/>
      <c r="C293" s="288"/>
      <c r="D293" s="288"/>
      <c r="E293" s="288"/>
      <c r="F293" s="288"/>
      <c r="G293" s="288"/>
      <c r="H293" s="288"/>
      <c r="I293" s="288"/>
      <c r="J293" s="288"/>
      <c r="K293" s="288"/>
      <c r="L293" s="288"/>
      <c r="M293" s="288"/>
      <c r="N293" s="288"/>
      <c r="O293" s="288"/>
      <c r="P293" s="288"/>
      <c r="Q293" s="288"/>
      <c r="R293" s="288"/>
      <c r="S293" s="288"/>
      <c r="T293" s="288"/>
      <c r="U293" s="288"/>
      <c r="V293" s="288"/>
    </row>
    <row r="294" spans="1:22" x14ac:dyDescent="0.25">
      <c r="A294" s="288"/>
      <c r="B294" s="288"/>
      <c r="C294" s="288"/>
      <c r="D294" s="288"/>
      <c r="E294" s="288"/>
      <c r="F294" s="288"/>
      <c r="G294" s="288"/>
      <c r="H294" s="288"/>
      <c r="I294" s="288"/>
      <c r="J294" s="288"/>
      <c r="K294" s="288"/>
      <c r="L294" s="288"/>
      <c r="M294" s="288"/>
      <c r="N294" s="288"/>
      <c r="O294" s="288"/>
      <c r="P294" s="288"/>
      <c r="Q294" s="288"/>
      <c r="R294" s="288"/>
      <c r="S294" s="288"/>
      <c r="T294" s="288"/>
      <c r="U294" s="288"/>
      <c r="V294" s="288"/>
    </row>
    <row r="295" spans="1:22" x14ac:dyDescent="0.25">
      <c r="A295" s="288"/>
      <c r="B295" s="288"/>
      <c r="C295" s="288"/>
      <c r="D295" s="288"/>
      <c r="E295" s="288"/>
      <c r="F295" s="288"/>
      <c r="G295" s="288"/>
      <c r="H295" s="288"/>
      <c r="I295" s="288"/>
      <c r="J295" s="288"/>
      <c r="K295" s="288"/>
      <c r="L295" s="288"/>
      <c r="M295" s="288"/>
      <c r="N295" s="288"/>
      <c r="O295" s="288"/>
      <c r="P295" s="288"/>
      <c r="Q295" s="288"/>
      <c r="R295" s="288"/>
      <c r="S295" s="288"/>
      <c r="T295" s="288"/>
      <c r="U295" s="288"/>
      <c r="V295" s="288"/>
    </row>
    <row r="296" spans="1:22" x14ac:dyDescent="0.25">
      <c r="A296" s="288"/>
      <c r="B296" s="288"/>
      <c r="C296" s="288"/>
      <c r="D296" s="288"/>
      <c r="E296" s="288"/>
      <c r="F296" s="288"/>
      <c r="G296" s="288"/>
      <c r="H296" s="288"/>
      <c r="I296" s="288"/>
      <c r="J296" s="288"/>
      <c r="K296" s="288"/>
      <c r="L296" s="288"/>
      <c r="M296" s="288"/>
      <c r="N296" s="288"/>
      <c r="O296" s="288"/>
      <c r="P296" s="288"/>
      <c r="Q296" s="288"/>
      <c r="R296" s="288"/>
      <c r="S296" s="288"/>
      <c r="T296" s="288"/>
      <c r="U296" s="288"/>
      <c r="V296" s="288"/>
    </row>
    <row r="297" spans="1:22" x14ac:dyDescent="0.25">
      <c r="A297" s="288"/>
      <c r="B297" s="288"/>
      <c r="C297" s="288"/>
      <c r="D297" s="288"/>
      <c r="E297" s="288"/>
      <c r="F297" s="288"/>
      <c r="G297" s="288"/>
      <c r="H297" s="288"/>
      <c r="I297" s="288"/>
      <c r="J297" s="288"/>
      <c r="K297" s="288"/>
      <c r="L297" s="288"/>
      <c r="M297" s="288"/>
      <c r="N297" s="288"/>
      <c r="O297" s="288"/>
      <c r="P297" s="288"/>
      <c r="Q297" s="288"/>
      <c r="R297" s="288"/>
      <c r="S297" s="288"/>
      <c r="T297" s="288"/>
      <c r="U297" s="288"/>
      <c r="V297" s="288"/>
    </row>
    <row r="298" spans="1:22" x14ac:dyDescent="0.25">
      <c r="A298" s="288"/>
      <c r="B298" s="288"/>
      <c r="C298" s="288"/>
      <c r="D298" s="288"/>
      <c r="E298" s="288"/>
      <c r="F298" s="288"/>
      <c r="G298" s="288"/>
      <c r="H298" s="288"/>
      <c r="I298" s="288"/>
      <c r="J298" s="288"/>
      <c r="K298" s="288"/>
      <c r="L298" s="288"/>
      <c r="M298" s="288"/>
      <c r="N298" s="288"/>
      <c r="O298" s="288"/>
      <c r="P298" s="288"/>
      <c r="Q298" s="288"/>
      <c r="R298" s="288"/>
      <c r="S298" s="288"/>
      <c r="T298" s="288"/>
      <c r="U298" s="288"/>
      <c r="V298" s="288"/>
    </row>
    <row r="299" spans="1:22" x14ac:dyDescent="0.25">
      <c r="A299" s="288"/>
      <c r="B299" s="288"/>
      <c r="C299" s="288"/>
      <c r="D299" s="288"/>
      <c r="E299" s="288"/>
      <c r="F299" s="288"/>
      <c r="G299" s="288"/>
      <c r="H299" s="288"/>
      <c r="I299" s="288"/>
      <c r="J299" s="288"/>
      <c r="K299" s="288"/>
      <c r="L299" s="288"/>
      <c r="M299" s="288"/>
      <c r="N299" s="288"/>
      <c r="O299" s="288"/>
      <c r="P299" s="288"/>
      <c r="Q299" s="288"/>
      <c r="R299" s="288"/>
      <c r="S299" s="288"/>
      <c r="T299" s="288"/>
      <c r="U299" s="288"/>
      <c r="V299" s="288"/>
    </row>
    <row r="300" spans="1:22" x14ac:dyDescent="0.25">
      <c r="A300" s="288"/>
      <c r="B300" s="288"/>
      <c r="C300" s="288"/>
      <c r="D300" s="288"/>
      <c r="E300" s="288"/>
      <c r="F300" s="288"/>
      <c r="G300" s="288"/>
      <c r="H300" s="288"/>
      <c r="I300" s="288"/>
      <c r="J300" s="288"/>
      <c r="K300" s="288"/>
      <c r="L300" s="288"/>
      <c r="M300" s="288"/>
      <c r="N300" s="288"/>
      <c r="O300" s="288"/>
      <c r="P300" s="288"/>
      <c r="Q300" s="288"/>
      <c r="R300" s="288"/>
      <c r="S300" s="288"/>
      <c r="T300" s="288"/>
      <c r="U300" s="288"/>
      <c r="V300" s="288"/>
    </row>
    <row r="301" spans="1:22" x14ac:dyDescent="0.25">
      <c r="A301" s="288"/>
      <c r="B301" s="288"/>
      <c r="C301" s="288"/>
      <c r="D301" s="288"/>
      <c r="E301" s="288"/>
      <c r="F301" s="288"/>
      <c r="G301" s="288"/>
      <c r="H301" s="288"/>
      <c r="I301" s="288"/>
      <c r="J301" s="288"/>
      <c r="K301" s="288"/>
      <c r="L301" s="288"/>
      <c r="M301" s="288"/>
      <c r="N301" s="288"/>
      <c r="O301" s="288"/>
      <c r="P301" s="288"/>
      <c r="Q301" s="288"/>
      <c r="R301" s="288"/>
      <c r="S301" s="288"/>
      <c r="T301" s="288"/>
      <c r="U301" s="288"/>
      <c r="V301" s="288"/>
    </row>
    <row r="302" spans="1:22" x14ac:dyDescent="0.25">
      <c r="A302" s="288"/>
      <c r="B302" s="288"/>
      <c r="C302" s="288"/>
      <c r="D302" s="288"/>
      <c r="E302" s="288"/>
      <c r="F302" s="288"/>
      <c r="G302" s="288"/>
      <c r="H302" s="288"/>
      <c r="I302" s="288"/>
      <c r="J302" s="288"/>
      <c r="K302" s="288"/>
      <c r="L302" s="288"/>
      <c r="M302" s="288"/>
      <c r="N302" s="288"/>
      <c r="O302" s="288"/>
      <c r="P302" s="288"/>
      <c r="Q302" s="288"/>
      <c r="R302" s="288"/>
      <c r="S302" s="288"/>
      <c r="T302" s="288"/>
      <c r="U302" s="288"/>
      <c r="V302" s="288"/>
    </row>
    <row r="303" spans="1:22" x14ac:dyDescent="0.25">
      <c r="A303" s="288"/>
      <c r="B303" s="288"/>
      <c r="C303" s="288"/>
      <c r="D303" s="288"/>
      <c r="E303" s="288"/>
      <c r="F303" s="288"/>
      <c r="G303" s="288"/>
      <c r="H303" s="288"/>
      <c r="I303" s="288"/>
      <c r="J303" s="288"/>
      <c r="K303" s="288"/>
      <c r="L303" s="288"/>
      <c r="M303" s="288"/>
      <c r="N303" s="288"/>
      <c r="O303" s="288"/>
      <c r="P303" s="288"/>
      <c r="Q303" s="288"/>
      <c r="R303" s="288"/>
      <c r="S303" s="288"/>
      <c r="T303" s="288"/>
      <c r="U303" s="288"/>
      <c r="V303" s="288"/>
    </row>
    <row r="304" spans="1:22" x14ac:dyDescent="0.25">
      <c r="A304" s="288"/>
      <c r="B304" s="288"/>
      <c r="C304" s="288"/>
      <c r="D304" s="288"/>
      <c r="E304" s="288"/>
      <c r="F304" s="288"/>
      <c r="G304" s="288"/>
      <c r="H304" s="288"/>
      <c r="I304" s="288"/>
      <c r="J304" s="288"/>
      <c r="K304" s="288"/>
      <c r="L304" s="288"/>
      <c r="M304" s="288"/>
      <c r="N304" s="288"/>
      <c r="O304" s="288"/>
      <c r="P304" s="288"/>
      <c r="Q304" s="288"/>
      <c r="R304" s="288"/>
      <c r="S304" s="288"/>
      <c r="T304" s="288"/>
      <c r="U304" s="288"/>
      <c r="V304" s="288"/>
    </row>
    <row r="305" spans="1:22" x14ac:dyDescent="0.25">
      <c r="A305" s="288"/>
      <c r="B305" s="288"/>
      <c r="C305" s="288"/>
      <c r="D305" s="288"/>
      <c r="E305" s="288"/>
      <c r="F305" s="288"/>
      <c r="G305" s="288"/>
      <c r="H305" s="288"/>
      <c r="I305" s="288"/>
      <c r="J305" s="288"/>
      <c r="K305" s="288"/>
      <c r="L305" s="288"/>
      <c r="M305" s="288"/>
      <c r="N305" s="288"/>
      <c r="O305" s="288"/>
      <c r="P305" s="288"/>
      <c r="Q305" s="288"/>
      <c r="R305" s="288"/>
      <c r="S305" s="288"/>
      <c r="T305" s="288"/>
      <c r="U305" s="288"/>
      <c r="V305" s="288"/>
    </row>
    <row r="306" spans="1:22" x14ac:dyDescent="0.25">
      <c r="A306" s="288"/>
      <c r="B306" s="288"/>
      <c r="C306" s="288"/>
      <c r="D306" s="288"/>
      <c r="E306" s="288"/>
      <c r="F306" s="288"/>
      <c r="G306" s="288"/>
      <c r="H306" s="288"/>
      <c r="I306" s="288"/>
      <c r="J306" s="288"/>
      <c r="K306" s="288"/>
      <c r="L306" s="288"/>
      <c r="M306" s="288"/>
      <c r="N306" s="288"/>
      <c r="O306" s="288"/>
      <c r="P306" s="288"/>
      <c r="Q306" s="288"/>
      <c r="R306" s="288"/>
      <c r="S306" s="288"/>
      <c r="T306" s="288"/>
      <c r="U306" s="288"/>
      <c r="V306" s="288"/>
    </row>
    <row r="307" spans="1:22" x14ac:dyDescent="0.25">
      <c r="A307" s="288"/>
      <c r="B307" s="288"/>
      <c r="C307" s="288"/>
      <c r="D307" s="288"/>
      <c r="E307" s="288"/>
      <c r="F307" s="288"/>
      <c r="G307" s="288"/>
      <c r="H307" s="288"/>
      <c r="I307" s="288"/>
      <c r="J307" s="288"/>
      <c r="K307" s="288"/>
      <c r="L307" s="288"/>
      <c r="M307" s="288"/>
      <c r="N307" s="288"/>
      <c r="O307" s="288"/>
      <c r="P307" s="288"/>
      <c r="Q307" s="288"/>
      <c r="R307" s="288"/>
      <c r="S307" s="288"/>
      <c r="T307" s="288"/>
      <c r="U307" s="288"/>
      <c r="V307" s="288"/>
    </row>
    <row r="308" spans="1:22" x14ac:dyDescent="0.25">
      <c r="A308" s="288"/>
      <c r="B308" s="288"/>
      <c r="C308" s="288"/>
      <c r="D308" s="288"/>
      <c r="E308" s="288"/>
      <c r="F308" s="288"/>
      <c r="G308" s="288"/>
      <c r="H308" s="288"/>
      <c r="I308" s="288"/>
      <c r="J308" s="288"/>
      <c r="K308" s="288"/>
      <c r="L308" s="288"/>
      <c r="M308" s="288"/>
      <c r="N308" s="288"/>
      <c r="O308" s="288"/>
      <c r="P308" s="288"/>
      <c r="Q308" s="288"/>
      <c r="R308" s="288"/>
      <c r="S308" s="288"/>
      <c r="T308" s="288"/>
      <c r="U308" s="288"/>
      <c r="V308" s="288"/>
    </row>
    <row r="309" spans="1:22" x14ac:dyDescent="0.25">
      <c r="A309" s="288"/>
      <c r="B309" s="288"/>
      <c r="C309" s="288"/>
      <c r="D309" s="288"/>
      <c r="E309" s="288"/>
      <c r="F309" s="288"/>
      <c r="G309" s="288"/>
      <c r="H309" s="288"/>
      <c r="I309" s="288"/>
      <c r="J309" s="288"/>
      <c r="K309" s="288"/>
      <c r="L309" s="288"/>
      <c r="M309" s="288"/>
      <c r="N309" s="288"/>
      <c r="O309" s="288"/>
      <c r="P309" s="288"/>
      <c r="Q309" s="288"/>
      <c r="R309" s="288"/>
      <c r="S309" s="288"/>
      <c r="T309" s="288"/>
      <c r="U309" s="288"/>
      <c r="V309" s="288"/>
    </row>
    <row r="310" spans="1:22" x14ac:dyDescent="0.25">
      <c r="A310" s="288"/>
      <c r="B310" s="288"/>
      <c r="C310" s="288"/>
      <c r="D310" s="288"/>
      <c r="E310" s="288"/>
      <c r="F310" s="288"/>
      <c r="G310" s="288"/>
      <c r="H310" s="288"/>
      <c r="I310" s="288"/>
      <c r="J310" s="288"/>
      <c r="K310" s="288"/>
      <c r="L310" s="288"/>
      <c r="M310" s="288"/>
      <c r="N310" s="288"/>
      <c r="O310" s="288"/>
      <c r="P310" s="288"/>
      <c r="Q310" s="288"/>
      <c r="R310" s="288"/>
      <c r="S310" s="288"/>
      <c r="T310" s="288"/>
      <c r="U310" s="288"/>
      <c r="V310" s="288"/>
    </row>
    <row r="311" spans="1:22" x14ac:dyDescent="0.25">
      <c r="A311" s="288"/>
      <c r="B311" s="288"/>
      <c r="C311" s="288"/>
      <c r="D311" s="288"/>
      <c r="E311" s="288"/>
      <c r="F311" s="288"/>
      <c r="G311" s="288"/>
      <c r="H311" s="288"/>
      <c r="I311" s="288"/>
      <c r="J311" s="288"/>
      <c r="K311" s="288"/>
      <c r="L311" s="288"/>
      <c r="M311" s="288"/>
      <c r="N311" s="288"/>
      <c r="O311" s="288"/>
      <c r="P311" s="288"/>
      <c r="Q311" s="288"/>
      <c r="R311" s="288"/>
      <c r="S311" s="288"/>
      <c r="T311" s="288"/>
      <c r="U311" s="288"/>
      <c r="V311" s="288"/>
    </row>
    <row r="312" spans="1:22" x14ac:dyDescent="0.25">
      <c r="A312" s="288"/>
      <c r="B312" s="288"/>
      <c r="C312" s="288"/>
      <c r="D312" s="288"/>
      <c r="E312" s="288"/>
      <c r="F312" s="288"/>
      <c r="G312" s="288"/>
      <c r="H312" s="288"/>
      <c r="I312" s="288"/>
      <c r="J312" s="288"/>
      <c r="K312" s="288"/>
      <c r="L312" s="288"/>
      <c r="M312" s="288"/>
      <c r="N312" s="288"/>
      <c r="O312" s="288"/>
      <c r="P312" s="288"/>
      <c r="Q312" s="288"/>
      <c r="R312" s="288"/>
      <c r="S312" s="288"/>
      <c r="T312" s="288"/>
      <c r="U312" s="288"/>
      <c r="V312" s="288"/>
    </row>
    <row r="313" spans="1:22" x14ac:dyDescent="0.25">
      <c r="A313" s="288"/>
      <c r="B313" s="288"/>
      <c r="C313" s="288"/>
      <c r="D313" s="288"/>
      <c r="E313" s="288"/>
      <c r="F313" s="288"/>
      <c r="G313" s="288"/>
      <c r="H313" s="288"/>
      <c r="I313" s="288"/>
      <c r="J313" s="288"/>
      <c r="K313" s="288"/>
      <c r="L313" s="288"/>
      <c r="M313" s="288"/>
      <c r="N313" s="288"/>
      <c r="O313" s="288"/>
      <c r="P313" s="288"/>
      <c r="Q313" s="288"/>
      <c r="R313" s="288"/>
      <c r="S313" s="288"/>
      <c r="T313" s="288"/>
      <c r="U313" s="288"/>
      <c r="V313" s="288"/>
    </row>
    <row r="314" spans="1:22" x14ac:dyDescent="0.25">
      <c r="A314" s="288"/>
      <c r="B314" s="288"/>
      <c r="C314" s="288"/>
      <c r="D314" s="288"/>
      <c r="E314" s="288"/>
      <c r="F314" s="288"/>
      <c r="G314" s="288"/>
      <c r="H314" s="288"/>
      <c r="I314" s="288"/>
      <c r="J314" s="288"/>
      <c r="K314" s="288"/>
      <c r="L314" s="288"/>
      <c r="M314" s="288"/>
      <c r="N314" s="288"/>
      <c r="O314" s="288"/>
      <c r="P314" s="288"/>
      <c r="Q314" s="288"/>
      <c r="R314" s="288"/>
      <c r="S314" s="288"/>
      <c r="T314" s="288"/>
      <c r="U314" s="288"/>
      <c r="V314" s="288"/>
    </row>
    <row r="315" spans="1:22" x14ac:dyDescent="0.25">
      <c r="A315" s="288"/>
      <c r="B315" s="288"/>
      <c r="C315" s="288"/>
      <c r="D315" s="288"/>
      <c r="E315" s="288"/>
      <c r="F315" s="288"/>
      <c r="G315" s="288"/>
      <c r="H315" s="288"/>
      <c r="I315" s="288"/>
      <c r="J315" s="288"/>
      <c r="K315" s="288"/>
      <c r="L315" s="288"/>
      <c r="M315" s="288"/>
      <c r="N315" s="288"/>
      <c r="O315" s="288"/>
      <c r="P315" s="288"/>
      <c r="Q315" s="288"/>
      <c r="R315" s="288"/>
      <c r="S315" s="288"/>
      <c r="T315" s="288"/>
      <c r="U315" s="288"/>
      <c r="V315" s="288"/>
    </row>
    <row r="316" spans="1:22" x14ac:dyDescent="0.25">
      <c r="A316" s="288"/>
      <c r="B316" s="288"/>
      <c r="C316" s="288"/>
      <c r="D316" s="288"/>
      <c r="E316" s="288"/>
      <c r="F316" s="288"/>
      <c r="G316" s="288"/>
      <c r="H316" s="288"/>
      <c r="I316" s="288"/>
      <c r="J316" s="288"/>
      <c r="K316" s="288"/>
      <c r="L316" s="288"/>
      <c r="M316" s="288"/>
      <c r="N316" s="288"/>
      <c r="O316" s="288"/>
      <c r="P316" s="288"/>
      <c r="Q316" s="288"/>
      <c r="R316" s="288"/>
      <c r="S316" s="288"/>
      <c r="T316" s="288"/>
      <c r="U316" s="288"/>
      <c r="V316" s="288"/>
    </row>
    <row r="317" spans="1:22" x14ac:dyDescent="0.25">
      <c r="A317" s="288"/>
      <c r="B317" s="288"/>
      <c r="C317" s="288"/>
      <c r="D317" s="288"/>
      <c r="E317" s="288"/>
      <c r="F317" s="288"/>
      <c r="G317" s="288"/>
      <c r="H317" s="288"/>
      <c r="I317" s="288"/>
      <c r="J317" s="288"/>
      <c r="K317" s="288"/>
      <c r="L317" s="288"/>
      <c r="M317" s="288"/>
      <c r="N317" s="288"/>
      <c r="O317" s="288"/>
      <c r="P317" s="288"/>
      <c r="Q317" s="288"/>
      <c r="R317" s="288"/>
      <c r="S317" s="288"/>
      <c r="T317" s="288"/>
      <c r="U317" s="288"/>
      <c r="V317" s="288"/>
    </row>
    <row r="318" spans="1:22" x14ac:dyDescent="0.25">
      <c r="A318" s="288"/>
      <c r="B318" s="288"/>
      <c r="C318" s="288"/>
      <c r="D318" s="288"/>
      <c r="E318" s="288"/>
      <c r="F318" s="288"/>
      <c r="G318" s="288"/>
      <c r="H318" s="288"/>
      <c r="I318" s="288"/>
      <c r="J318" s="288"/>
      <c r="K318" s="288"/>
      <c r="L318" s="288"/>
      <c r="M318" s="288"/>
      <c r="N318" s="288"/>
      <c r="O318" s="288"/>
      <c r="P318" s="288"/>
      <c r="Q318" s="288"/>
      <c r="R318" s="288"/>
      <c r="S318" s="288"/>
      <c r="T318" s="288"/>
      <c r="U318" s="288"/>
      <c r="V318" s="288"/>
    </row>
    <row r="319" spans="1:22" x14ac:dyDescent="0.25">
      <c r="A319" s="288"/>
      <c r="B319" s="288"/>
      <c r="C319" s="288"/>
      <c r="D319" s="288"/>
      <c r="E319" s="288"/>
      <c r="F319" s="288"/>
      <c r="G319" s="288"/>
      <c r="H319" s="288"/>
      <c r="I319" s="288"/>
      <c r="J319" s="288"/>
      <c r="K319" s="288"/>
      <c r="L319" s="288"/>
      <c r="M319" s="288"/>
      <c r="N319" s="288"/>
      <c r="O319" s="288"/>
      <c r="P319" s="288"/>
      <c r="Q319" s="288"/>
      <c r="R319" s="288"/>
      <c r="S319" s="288"/>
      <c r="T319" s="288"/>
      <c r="U319" s="288"/>
      <c r="V319" s="288"/>
    </row>
    <row r="320" spans="1:22" x14ac:dyDescent="0.25">
      <c r="A320" s="288"/>
      <c r="B320" s="288"/>
      <c r="C320" s="288"/>
      <c r="D320" s="288"/>
      <c r="E320" s="288"/>
      <c r="F320" s="288"/>
      <c r="G320" s="288"/>
      <c r="H320" s="288"/>
      <c r="I320" s="288"/>
      <c r="J320" s="288"/>
      <c r="K320" s="288"/>
      <c r="L320" s="288"/>
      <c r="M320" s="288"/>
      <c r="N320" s="288"/>
      <c r="O320" s="288"/>
      <c r="P320" s="288"/>
      <c r="Q320" s="288"/>
      <c r="R320" s="288"/>
      <c r="S320" s="288"/>
      <c r="T320" s="288"/>
      <c r="U320" s="288"/>
      <c r="V320" s="288"/>
    </row>
    <row r="321" spans="1:22" x14ac:dyDescent="0.25">
      <c r="A321" s="288"/>
      <c r="B321" s="288"/>
      <c r="C321" s="288"/>
      <c r="D321" s="288"/>
      <c r="E321" s="288"/>
      <c r="F321" s="288"/>
      <c r="G321" s="288"/>
      <c r="H321" s="288"/>
      <c r="I321" s="288"/>
      <c r="J321" s="288"/>
      <c r="K321" s="288"/>
      <c r="L321" s="288"/>
      <c r="M321" s="288"/>
      <c r="N321" s="288"/>
      <c r="O321" s="288"/>
      <c r="P321" s="288"/>
      <c r="Q321" s="288"/>
      <c r="R321" s="288"/>
      <c r="S321" s="288"/>
      <c r="T321" s="288"/>
      <c r="U321" s="288"/>
      <c r="V321" s="288"/>
    </row>
    <row r="322" spans="1:22" x14ac:dyDescent="0.25">
      <c r="A322" s="288"/>
      <c r="B322" s="288"/>
      <c r="C322" s="288"/>
      <c r="D322" s="288"/>
      <c r="E322" s="288"/>
      <c r="F322" s="288"/>
      <c r="G322" s="288"/>
      <c r="H322" s="288"/>
      <c r="I322" s="288"/>
      <c r="J322" s="288"/>
      <c r="K322" s="288"/>
      <c r="L322" s="288"/>
      <c r="M322" s="288"/>
      <c r="N322" s="288"/>
      <c r="O322" s="288"/>
      <c r="P322" s="288"/>
      <c r="Q322" s="288"/>
      <c r="R322" s="288"/>
      <c r="S322" s="288"/>
      <c r="T322" s="288"/>
      <c r="U322" s="288"/>
      <c r="V322" s="288"/>
    </row>
    <row r="323" spans="1:22" x14ac:dyDescent="0.25">
      <c r="A323" s="288"/>
      <c r="B323" s="288"/>
      <c r="C323" s="288"/>
      <c r="D323" s="288"/>
      <c r="E323" s="288"/>
      <c r="F323" s="288"/>
      <c r="G323" s="288"/>
      <c r="H323" s="288"/>
      <c r="I323" s="288"/>
      <c r="J323" s="288"/>
      <c r="K323" s="288"/>
      <c r="L323" s="288"/>
      <c r="M323" s="288"/>
      <c r="N323" s="288"/>
      <c r="O323" s="288"/>
      <c r="P323" s="288"/>
      <c r="Q323" s="288"/>
      <c r="R323" s="288"/>
      <c r="S323" s="288"/>
      <c r="T323" s="288"/>
      <c r="U323" s="288"/>
      <c r="V323" s="288"/>
    </row>
    <row r="324" spans="1:22" x14ac:dyDescent="0.25">
      <c r="A324" s="288"/>
      <c r="B324" s="288"/>
      <c r="C324" s="288"/>
      <c r="D324" s="288"/>
      <c r="E324" s="288"/>
      <c r="F324" s="288"/>
      <c r="G324" s="288"/>
      <c r="H324" s="288"/>
      <c r="I324" s="288"/>
      <c r="J324" s="288"/>
      <c r="K324" s="288"/>
      <c r="L324" s="288"/>
      <c r="M324" s="288"/>
      <c r="N324" s="288"/>
      <c r="O324" s="288"/>
      <c r="P324" s="288"/>
      <c r="Q324" s="288"/>
      <c r="R324" s="288"/>
      <c r="S324" s="288"/>
      <c r="T324" s="288"/>
      <c r="U324" s="288"/>
      <c r="V324" s="288"/>
    </row>
    <row r="325" spans="1:22" x14ac:dyDescent="0.25">
      <c r="A325" s="288"/>
      <c r="B325" s="288"/>
      <c r="C325" s="288"/>
      <c r="D325" s="288"/>
      <c r="E325" s="288"/>
      <c r="F325" s="288"/>
      <c r="G325" s="288"/>
      <c r="H325" s="288"/>
      <c r="I325" s="288"/>
      <c r="J325" s="288"/>
      <c r="K325" s="288"/>
      <c r="L325" s="288"/>
      <c r="M325" s="288"/>
      <c r="N325" s="288"/>
      <c r="O325" s="288"/>
      <c r="P325" s="288"/>
      <c r="Q325" s="288"/>
      <c r="R325" s="288"/>
      <c r="S325" s="288"/>
      <c r="T325" s="288"/>
      <c r="U325" s="288"/>
      <c r="V325" s="288"/>
    </row>
    <row r="326" spans="1:22" x14ac:dyDescent="0.25">
      <c r="A326" s="288"/>
      <c r="B326" s="288"/>
      <c r="C326" s="288"/>
      <c r="D326" s="288"/>
      <c r="E326" s="288"/>
      <c r="F326" s="288"/>
      <c r="G326" s="288"/>
      <c r="H326" s="288"/>
      <c r="I326" s="288"/>
      <c r="J326" s="288"/>
      <c r="K326" s="288"/>
      <c r="L326" s="288"/>
      <c r="M326" s="288"/>
      <c r="N326" s="288"/>
      <c r="O326" s="288"/>
      <c r="P326" s="288"/>
      <c r="Q326" s="288"/>
      <c r="R326" s="288"/>
      <c r="S326" s="288"/>
      <c r="T326" s="288"/>
      <c r="U326" s="288"/>
      <c r="V326" s="288"/>
    </row>
    <row r="327" spans="1:22" x14ac:dyDescent="0.25">
      <c r="A327" s="288"/>
      <c r="B327" s="288"/>
      <c r="C327" s="288"/>
      <c r="D327" s="288"/>
      <c r="E327" s="288"/>
      <c r="F327" s="288"/>
      <c r="G327" s="288"/>
      <c r="H327" s="288"/>
      <c r="I327" s="288"/>
      <c r="J327" s="288"/>
      <c r="K327" s="288"/>
      <c r="L327" s="288"/>
      <c r="M327" s="288"/>
      <c r="N327" s="288"/>
      <c r="O327" s="288"/>
      <c r="P327" s="288"/>
      <c r="Q327" s="288"/>
      <c r="R327" s="288"/>
      <c r="S327" s="288"/>
      <c r="T327" s="288"/>
      <c r="U327" s="288"/>
      <c r="V327" s="288"/>
    </row>
    <row r="328" spans="1:22" x14ac:dyDescent="0.25">
      <c r="A328" s="288"/>
      <c r="B328" s="288"/>
      <c r="C328" s="288"/>
      <c r="D328" s="288"/>
      <c r="E328" s="288"/>
      <c r="F328" s="288"/>
      <c r="G328" s="288"/>
      <c r="H328" s="288"/>
      <c r="I328" s="288"/>
      <c r="J328" s="288"/>
      <c r="K328" s="288"/>
      <c r="L328" s="288"/>
      <c r="M328" s="288"/>
      <c r="N328" s="288"/>
      <c r="O328" s="288"/>
      <c r="P328" s="288"/>
      <c r="Q328" s="288"/>
      <c r="R328" s="288"/>
      <c r="S328" s="288"/>
      <c r="T328" s="288"/>
      <c r="U328" s="288"/>
      <c r="V328" s="288"/>
    </row>
    <row r="329" spans="1:22" x14ac:dyDescent="0.25">
      <c r="A329" s="288"/>
      <c r="B329" s="288"/>
      <c r="C329" s="288"/>
      <c r="D329" s="288"/>
      <c r="E329" s="288"/>
      <c r="F329" s="288"/>
      <c r="G329" s="288"/>
      <c r="H329" s="288"/>
      <c r="I329" s="288"/>
      <c r="J329" s="288"/>
      <c r="K329" s="288"/>
      <c r="L329" s="288"/>
      <c r="M329" s="288"/>
      <c r="N329" s="288"/>
      <c r="O329" s="288"/>
      <c r="P329" s="288"/>
      <c r="Q329" s="288"/>
      <c r="R329" s="288"/>
      <c r="S329" s="288"/>
      <c r="T329" s="288"/>
      <c r="U329" s="288"/>
      <c r="V329" s="288"/>
    </row>
    <row r="330" spans="1:22" x14ac:dyDescent="0.25">
      <c r="A330" s="288"/>
      <c r="B330" s="288"/>
      <c r="C330" s="288"/>
      <c r="D330" s="288"/>
      <c r="E330" s="288"/>
      <c r="F330" s="288"/>
      <c r="G330" s="288"/>
      <c r="H330" s="288"/>
      <c r="I330" s="288"/>
      <c r="J330" s="288"/>
      <c r="K330" s="288"/>
      <c r="L330" s="288"/>
      <c r="M330" s="288"/>
      <c r="N330" s="288"/>
      <c r="O330" s="288"/>
      <c r="P330" s="288"/>
      <c r="Q330" s="288"/>
      <c r="R330" s="288"/>
      <c r="S330" s="288"/>
      <c r="T330" s="288"/>
      <c r="U330" s="288"/>
      <c r="V330" s="288"/>
    </row>
    <row r="331" spans="1:22" x14ac:dyDescent="0.25">
      <c r="A331" s="288"/>
      <c r="B331" s="288"/>
      <c r="C331" s="288"/>
      <c r="D331" s="288"/>
      <c r="E331" s="288"/>
      <c r="F331" s="288"/>
      <c r="G331" s="288"/>
      <c r="H331" s="288"/>
      <c r="I331" s="288"/>
      <c r="J331" s="288"/>
      <c r="K331" s="288"/>
      <c r="L331" s="288"/>
      <c r="M331" s="288"/>
      <c r="N331" s="288"/>
      <c r="O331" s="288"/>
      <c r="P331" s="288"/>
      <c r="Q331" s="288"/>
      <c r="R331" s="288"/>
      <c r="S331" s="288"/>
      <c r="T331" s="288"/>
      <c r="U331" s="288"/>
      <c r="V331" s="288"/>
    </row>
    <row r="332" spans="1:22" x14ac:dyDescent="0.25">
      <c r="A332" s="288"/>
      <c r="B332" s="288"/>
      <c r="C332" s="288"/>
      <c r="D332" s="288"/>
      <c r="E332" s="288"/>
      <c r="F332" s="288"/>
      <c r="G332" s="288"/>
      <c r="H332" s="288"/>
      <c r="I332" s="288"/>
      <c r="J332" s="288"/>
      <c r="K332" s="288"/>
      <c r="L332" s="288"/>
      <c r="M332" s="288"/>
      <c r="N332" s="288"/>
      <c r="O332" s="288"/>
      <c r="P332" s="288"/>
      <c r="Q332" s="288"/>
      <c r="R332" s="288"/>
      <c r="S332" s="288"/>
      <c r="T332" s="288"/>
      <c r="U332" s="288"/>
      <c r="V332" s="288"/>
    </row>
    <row r="333" spans="1:22" x14ac:dyDescent="0.25">
      <c r="A333" s="288"/>
      <c r="B333" s="288"/>
      <c r="C333" s="288"/>
      <c r="D333" s="288"/>
      <c r="E333" s="288"/>
      <c r="F333" s="288"/>
      <c r="G333" s="288"/>
      <c r="H333" s="288"/>
      <c r="I333" s="288"/>
      <c r="J333" s="288"/>
      <c r="K333" s="288"/>
      <c r="L333" s="288"/>
      <c r="M333" s="288"/>
      <c r="N333" s="288"/>
      <c r="O333" s="288"/>
      <c r="P333" s="288"/>
      <c r="Q333" s="288"/>
      <c r="R333" s="288"/>
      <c r="S333" s="288"/>
      <c r="T333" s="288"/>
      <c r="U333" s="288"/>
      <c r="V333" s="288"/>
    </row>
    <row r="334" spans="1:22" x14ac:dyDescent="0.25">
      <c r="A334" s="288"/>
      <c r="B334" s="288"/>
      <c r="C334" s="288"/>
      <c r="D334" s="288"/>
      <c r="E334" s="288"/>
      <c r="F334" s="288"/>
      <c r="G334" s="288"/>
      <c r="H334" s="288"/>
      <c r="I334" s="288"/>
      <c r="J334" s="288"/>
      <c r="K334" s="288"/>
      <c r="L334" s="288"/>
      <c r="M334" s="288"/>
      <c r="N334" s="288"/>
      <c r="O334" s="288"/>
      <c r="P334" s="288"/>
      <c r="Q334" s="288"/>
      <c r="R334" s="288"/>
      <c r="S334" s="288"/>
      <c r="T334" s="288"/>
      <c r="U334" s="288"/>
      <c r="V334" s="288"/>
    </row>
    <row r="335" spans="1:22" x14ac:dyDescent="0.25">
      <c r="A335" s="288"/>
      <c r="B335" s="288"/>
      <c r="C335" s="288"/>
      <c r="D335" s="288"/>
      <c r="E335" s="288"/>
      <c r="F335" s="288"/>
      <c r="G335" s="288"/>
      <c r="H335" s="288"/>
      <c r="I335" s="288"/>
      <c r="J335" s="288"/>
      <c r="K335" s="288"/>
      <c r="L335" s="288"/>
      <c r="M335" s="288"/>
      <c r="N335" s="288"/>
      <c r="O335" s="288"/>
      <c r="P335" s="288"/>
      <c r="Q335" s="288"/>
      <c r="R335" s="288"/>
      <c r="S335" s="288"/>
      <c r="T335" s="288"/>
      <c r="U335" s="288"/>
      <c r="V335" s="288"/>
    </row>
    <row r="336" spans="1:22" x14ac:dyDescent="0.25">
      <c r="A336" s="288"/>
      <c r="B336" s="288"/>
      <c r="C336" s="288"/>
      <c r="D336" s="288"/>
      <c r="E336" s="288"/>
      <c r="F336" s="288"/>
      <c r="G336" s="288"/>
      <c r="H336" s="288"/>
      <c r="I336" s="288"/>
      <c r="J336" s="288"/>
      <c r="K336" s="288"/>
      <c r="L336" s="288"/>
      <c r="M336" s="288"/>
      <c r="N336" s="288"/>
      <c r="O336" s="288"/>
      <c r="P336" s="288"/>
      <c r="Q336" s="288"/>
      <c r="R336" s="288"/>
      <c r="S336" s="288"/>
      <c r="T336" s="288"/>
      <c r="U336" s="288"/>
      <c r="V336" s="288"/>
    </row>
    <row r="337" spans="1:22" x14ac:dyDescent="0.25">
      <c r="A337" s="288"/>
      <c r="B337" s="288"/>
      <c r="C337" s="288"/>
      <c r="D337" s="288"/>
      <c r="E337" s="288"/>
      <c r="F337" s="288"/>
      <c r="G337" s="288"/>
      <c r="H337" s="288"/>
      <c r="I337" s="288"/>
      <c r="J337" s="288"/>
      <c r="K337" s="288"/>
      <c r="L337" s="288"/>
      <c r="M337" s="288"/>
      <c r="N337" s="288"/>
      <c r="O337" s="288"/>
      <c r="P337" s="288"/>
      <c r="Q337" s="288"/>
      <c r="R337" s="288"/>
      <c r="S337" s="288"/>
      <c r="T337" s="288"/>
      <c r="U337" s="288"/>
      <c r="V337" s="288"/>
    </row>
    <row r="338" spans="1:22" x14ac:dyDescent="0.25">
      <c r="A338" s="288"/>
      <c r="B338" s="288"/>
      <c r="C338" s="288"/>
      <c r="D338" s="288"/>
      <c r="E338" s="288"/>
      <c r="F338" s="288"/>
      <c r="G338" s="288"/>
      <c r="H338" s="288"/>
      <c r="I338" s="288"/>
      <c r="J338" s="288"/>
      <c r="K338" s="288"/>
      <c r="L338" s="288"/>
      <c r="M338" s="288"/>
      <c r="N338" s="288"/>
      <c r="O338" s="288"/>
      <c r="P338" s="288"/>
      <c r="Q338" s="288"/>
      <c r="R338" s="288"/>
      <c r="S338" s="288"/>
      <c r="T338" s="288"/>
      <c r="U338" s="288"/>
      <c r="V338" s="2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1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92"/>
  <sheetViews>
    <sheetView topLeftCell="A20" zoomScale="70" zoomScaleNormal="70" workbookViewId="0">
      <pane xSplit="2" ySplit="4" topLeftCell="C24" activePane="bottomRight" state="frozen"/>
      <selection activeCell="A20" sqref="A20"/>
      <selection pane="topRight" activeCell="C20" sqref="C20"/>
      <selection pane="bottomLeft" activeCell="A24" sqref="A24"/>
      <selection pane="bottomRight" activeCell="K33" sqref="K33:K34"/>
    </sheetView>
  </sheetViews>
  <sheetFormatPr defaultColWidth="9.140625" defaultRowHeight="15.75" x14ac:dyDescent="0.25"/>
  <cols>
    <col min="1" max="1" width="9.140625" style="58"/>
    <col min="2" max="2" width="57.85546875" style="58" customWidth="1"/>
    <col min="3" max="3" width="13" style="58" customWidth="1"/>
    <col min="4" max="4" width="17.85546875" style="318" customWidth="1"/>
    <col min="5" max="5" width="20.42578125" style="58" customWidth="1"/>
    <col min="6" max="6" width="18.7109375" style="58" customWidth="1"/>
    <col min="7" max="7" width="12.85546875" style="59" customWidth="1"/>
    <col min="8" max="11" width="7.140625" style="59" customWidth="1"/>
    <col min="12" max="19" width="7.140625" style="58" customWidth="1"/>
    <col min="20" max="27" width="7.140625" style="179" customWidth="1"/>
    <col min="28" max="28" width="13.140625" style="58" customWidth="1"/>
    <col min="29" max="29" width="24.85546875" style="58" customWidth="1"/>
    <col min="30" max="33" width="9.140625" style="201"/>
    <col min="34" max="16384" width="9.140625" style="58"/>
  </cols>
  <sheetData>
    <row r="1" spans="1:29" ht="18.75" x14ac:dyDescent="0.25">
      <c r="A1" s="59"/>
      <c r="B1" s="59"/>
      <c r="C1" s="59"/>
      <c r="D1" s="320"/>
      <c r="E1" s="59"/>
      <c r="F1" s="59"/>
      <c r="L1" s="59"/>
      <c r="M1" s="59"/>
      <c r="AC1" s="37" t="s">
        <v>70</v>
      </c>
    </row>
    <row r="2" spans="1:29" ht="18.75" x14ac:dyDescent="0.3">
      <c r="A2" s="59"/>
      <c r="B2" s="59"/>
      <c r="C2" s="59"/>
      <c r="D2" s="320"/>
      <c r="E2" s="59"/>
      <c r="F2" s="59"/>
      <c r="L2" s="59"/>
      <c r="M2" s="59"/>
      <c r="AC2" s="15" t="s">
        <v>11</v>
      </c>
    </row>
    <row r="3" spans="1:29" ht="18.75" x14ac:dyDescent="0.3">
      <c r="A3" s="59"/>
      <c r="B3" s="59"/>
      <c r="C3" s="59"/>
      <c r="D3" s="320"/>
      <c r="E3" s="59"/>
      <c r="F3" s="59"/>
      <c r="L3" s="59"/>
      <c r="M3" s="59"/>
      <c r="AC3" s="15" t="s">
        <v>69</v>
      </c>
    </row>
    <row r="4" spans="1:29" ht="18.75" customHeight="1" x14ac:dyDescent="0.25">
      <c r="A4" s="335" t="str">
        <f>'1. паспорт местоположение'!A5:C5</f>
        <v>Год раскрытия информации: 2016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row>
    <row r="5" spans="1:29" ht="18.75" x14ac:dyDescent="0.3">
      <c r="A5" s="59"/>
      <c r="B5" s="59"/>
      <c r="C5" s="59"/>
      <c r="D5" s="320"/>
      <c r="E5" s="59"/>
      <c r="F5" s="59"/>
      <c r="L5" s="59"/>
      <c r="M5" s="59"/>
      <c r="AC5" s="15"/>
    </row>
    <row r="6" spans="1:29" ht="18.75" x14ac:dyDescent="0.25">
      <c r="A6" s="336" t="s">
        <v>10</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row>
    <row r="7" spans="1:29" ht="18.75" x14ac:dyDescent="0.25">
      <c r="A7" s="13"/>
      <c r="B7" s="13"/>
      <c r="C7" s="13"/>
      <c r="D7" s="152"/>
      <c r="E7" s="13"/>
      <c r="F7" s="13"/>
      <c r="G7" s="13"/>
      <c r="H7" s="13"/>
      <c r="I7" s="13"/>
      <c r="J7" s="80"/>
      <c r="K7" s="80"/>
      <c r="L7" s="80"/>
      <c r="M7" s="80"/>
      <c r="N7" s="80"/>
      <c r="O7" s="80"/>
      <c r="P7" s="80"/>
      <c r="Q7" s="80"/>
      <c r="R7" s="80"/>
      <c r="S7" s="80"/>
      <c r="T7" s="184"/>
      <c r="U7" s="184"/>
      <c r="V7" s="184"/>
      <c r="W7" s="184"/>
      <c r="X7" s="184"/>
      <c r="Y7" s="184"/>
      <c r="Z7" s="184"/>
      <c r="AA7" s="184"/>
      <c r="AB7" s="80"/>
      <c r="AC7" s="80"/>
    </row>
    <row r="8" spans="1:29" x14ac:dyDescent="0.25">
      <c r="A8" s="337" t="str">
        <f>'1. паспорт местоположение'!A9:C9</f>
        <v xml:space="preserve">                         АО "Янтарьэнерго"                         </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row>
    <row r="9" spans="1:29" ht="18.75" customHeight="1" x14ac:dyDescent="0.25">
      <c r="A9" s="341" t="s">
        <v>9</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row>
    <row r="10" spans="1:29" ht="18.75" x14ac:dyDescent="0.25">
      <c r="A10" s="13"/>
      <c r="B10" s="13"/>
      <c r="C10" s="13"/>
      <c r="D10" s="152"/>
      <c r="E10" s="13"/>
      <c r="F10" s="13"/>
      <c r="G10" s="13"/>
      <c r="H10" s="13"/>
      <c r="I10" s="13"/>
      <c r="J10" s="80"/>
      <c r="K10" s="80"/>
      <c r="L10" s="80"/>
      <c r="M10" s="80"/>
      <c r="N10" s="80"/>
      <c r="O10" s="80"/>
      <c r="P10" s="80"/>
      <c r="Q10" s="80"/>
      <c r="R10" s="80"/>
      <c r="S10" s="80"/>
      <c r="T10" s="184"/>
      <c r="U10" s="184"/>
      <c r="V10" s="184"/>
      <c r="W10" s="184"/>
      <c r="X10" s="184"/>
      <c r="Y10" s="184"/>
      <c r="Z10" s="184"/>
      <c r="AA10" s="184"/>
      <c r="AB10" s="80"/>
      <c r="AC10" s="80"/>
    </row>
    <row r="11" spans="1:29" x14ac:dyDescent="0.25">
      <c r="A11" s="337" t="str">
        <f>'1. паспорт местоположение'!A12:C12</f>
        <v>А_49</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row>
    <row r="12" spans="1:29" x14ac:dyDescent="0.25">
      <c r="A12" s="341" t="s">
        <v>8</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row>
    <row r="13" spans="1:29" ht="16.5" customHeight="1" x14ac:dyDescent="0.3">
      <c r="A13" s="11"/>
      <c r="B13" s="11"/>
      <c r="C13" s="11"/>
      <c r="D13" s="321"/>
      <c r="E13" s="11"/>
      <c r="F13" s="11"/>
      <c r="G13" s="11"/>
      <c r="H13" s="11"/>
      <c r="I13" s="11"/>
      <c r="J13" s="79"/>
      <c r="K13" s="79"/>
      <c r="L13" s="79"/>
      <c r="M13" s="79"/>
      <c r="N13" s="79"/>
      <c r="O13" s="79"/>
      <c r="P13" s="79"/>
      <c r="Q13" s="79"/>
      <c r="R13" s="79"/>
      <c r="S13" s="79"/>
      <c r="T13" s="183"/>
      <c r="U13" s="183"/>
      <c r="V13" s="183"/>
      <c r="W13" s="183"/>
      <c r="X13" s="183"/>
      <c r="Y13" s="183"/>
      <c r="Z13" s="183"/>
      <c r="AA13" s="183"/>
      <c r="AB13" s="79"/>
      <c r="AC13" s="79"/>
    </row>
    <row r="14" spans="1:29" x14ac:dyDescent="0.25">
      <c r="A14" s="343" t="str">
        <f>'1. паспорт местоположение'!A15:C15</f>
        <v>Реконструкция ПС 110/10 кВ О-12 "Южная" (инв№ 5146186)</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row>
    <row r="15" spans="1:29" ht="15.75" customHeight="1" x14ac:dyDescent="0.25">
      <c r="A15" s="341" t="s">
        <v>7</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row>
    <row r="16" spans="1:29"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row>
    <row r="17" spans="1:33" x14ac:dyDescent="0.25">
      <c r="A17" s="59"/>
      <c r="L17" s="59"/>
      <c r="M17" s="59"/>
      <c r="N17" s="59"/>
      <c r="O17" s="59"/>
      <c r="P17" s="59"/>
      <c r="Q17" s="59"/>
      <c r="R17" s="59"/>
      <c r="S17" s="59"/>
      <c r="T17" s="180"/>
      <c r="U17" s="180"/>
      <c r="V17" s="180"/>
      <c r="W17" s="180"/>
      <c r="X17" s="180"/>
      <c r="Y17" s="180"/>
      <c r="Z17" s="180"/>
      <c r="AA17" s="180"/>
      <c r="AB17" s="59"/>
    </row>
    <row r="18" spans="1:33" x14ac:dyDescent="0.25">
      <c r="A18" s="412" t="s">
        <v>395</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row>
    <row r="19" spans="1:33" x14ac:dyDescent="0.25">
      <c r="A19" s="59"/>
      <c r="B19" s="59"/>
      <c r="C19" s="59"/>
      <c r="D19" s="320"/>
      <c r="E19" s="59"/>
      <c r="F19" s="59"/>
      <c r="L19" s="59"/>
      <c r="M19" s="59"/>
      <c r="N19" s="59"/>
      <c r="O19" s="59"/>
      <c r="P19" s="59"/>
      <c r="Q19" s="59"/>
      <c r="R19" s="59"/>
      <c r="S19" s="59"/>
      <c r="T19" s="180"/>
      <c r="U19" s="180"/>
      <c r="V19" s="180"/>
      <c r="W19" s="180"/>
      <c r="X19" s="180"/>
      <c r="Y19" s="180"/>
      <c r="Z19" s="180"/>
      <c r="AA19" s="180"/>
      <c r="AB19" s="59"/>
    </row>
    <row r="20" spans="1:33" ht="33" customHeight="1" x14ac:dyDescent="0.25">
      <c r="A20" s="409" t="s">
        <v>201</v>
      </c>
      <c r="B20" s="409" t="s">
        <v>200</v>
      </c>
      <c r="C20" s="390" t="s">
        <v>199</v>
      </c>
      <c r="D20" s="390"/>
      <c r="E20" s="411" t="s">
        <v>198</v>
      </c>
      <c r="F20" s="411"/>
      <c r="G20" s="417" t="s">
        <v>453</v>
      </c>
      <c r="H20" s="401" t="s">
        <v>455</v>
      </c>
      <c r="I20" s="402"/>
      <c r="J20" s="402"/>
      <c r="K20" s="402"/>
      <c r="L20" s="401" t="s">
        <v>456</v>
      </c>
      <c r="M20" s="402"/>
      <c r="N20" s="402"/>
      <c r="O20" s="402"/>
      <c r="P20" s="401" t="s">
        <v>457</v>
      </c>
      <c r="Q20" s="402"/>
      <c r="R20" s="402"/>
      <c r="S20" s="402"/>
      <c r="T20" s="401" t="s">
        <v>458</v>
      </c>
      <c r="U20" s="402"/>
      <c r="V20" s="402"/>
      <c r="W20" s="402"/>
      <c r="X20" s="401" t="s">
        <v>459</v>
      </c>
      <c r="Y20" s="402"/>
      <c r="Z20" s="402"/>
      <c r="AA20" s="402"/>
      <c r="AB20" s="413" t="s">
        <v>197</v>
      </c>
      <c r="AC20" s="414"/>
      <c r="AD20" s="420" t="s">
        <v>467</v>
      </c>
      <c r="AE20" s="420"/>
      <c r="AF20" s="420"/>
      <c r="AG20" s="420"/>
    </row>
    <row r="21" spans="1:33" ht="99.75" customHeight="1" x14ac:dyDescent="0.25">
      <c r="A21" s="410"/>
      <c r="B21" s="410"/>
      <c r="C21" s="390"/>
      <c r="D21" s="390"/>
      <c r="E21" s="411"/>
      <c r="F21" s="411"/>
      <c r="G21" s="418"/>
      <c r="H21" s="403" t="s">
        <v>3</v>
      </c>
      <c r="I21" s="403"/>
      <c r="J21" s="403" t="s">
        <v>541</v>
      </c>
      <c r="K21" s="403"/>
      <c r="L21" s="403" t="s">
        <v>3</v>
      </c>
      <c r="M21" s="403"/>
      <c r="N21" s="403" t="s">
        <v>196</v>
      </c>
      <c r="O21" s="403"/>
      <c r="P21" s="403" t="s">
        <v>3</v>
      </c>
      <c r="Q21" s="403"/>
      <c r="R21" s="403" t="s">
        <v>196</v>
      </c>
      <c r="S21" s="403"/>
      <c r="T21" s="403" t="s">
        <v>3</v>
      </c>
      <c r="U21" s="403"/>
      <c r="V21" s="403" t="s">
        <v>196</v>
      </c>
      <c r="W21" s="403"/>
      <c r="X21" s="403" t="s">
        <v>3</v>
      </c>
      <c r="Y21" s="403"/>
      <c r="Z21" s="403" t="s">
        <v>196</v>
      </c>
      <c r="AA21" s="403"/>
      <c r="AB21" s="415"/>
      <c r="AC21" s="416"/>
      <c r="AD21" s="421" t="s">
        <v>3</v>
      </c>
      <c r="AE21" s="421"/>
      <c r="AF21" s="421" t="s">
        <v>196</v>
      </c>
      <c r="AG21" s="421"/>
    </row>
    <row r="22" spans="1:33" ht="89.25" customHeight="1" x14ac:dyDescent="0.25">
      <c r="A22" s="397"/>
      <c r="B22" s="397"/>
      <c r="C22" s="77" t="s">
        <v>3</v>
      </c>
      <c r="D22" s="300" t="s">
        <v>193</v>
      </c>
      <c r="E22" s="189" t="s">
        <v>454</v>
      </c>
      <c r="F22" s="78" t="s">
        <v>195</v>
      </c>
      <c r="G22" s="419"/>
      <c r="H22" s="188" t="s">
        <v>374</v>
      </c>
      <c r="I22" s="188" t="s">
        <v>375</v>
      </c>
      <c r="J22" s="188" t="s">
        <v>374</v>
      </c>
      <c r="K22" s="188" t="s">
        <v>375</v>
      </c>
      <c r="L22" s="188" t="s">
        <v>374</v>
      </c>
      <c r="M22" s="188" t="s">
        <v>375</v>
      </c>
      <c r="N22" s="188" t="s">
        <v>374</v>
      </c>
      <c r="O22" s="188" t="s">
        <v>375</v>
      </c>
      <c r="P22" s="188" t="s">
        <v>374</v>
      </c>
      <c r="Q22" s="188" t="s">
        <v>375</v>
      </c>
      <c r="R22" s="188" t="s">
        <v>374</v>
      </c>
      <c r="S22" s="188" t="s">
        <v>375</v>
      </c>
      <c r="T22" s="188" t="s">
        <v>374</v>
      </c>
      <c r="U22" s="188" t="s">
        <v>375</v>
      </c>
      <c r="V22" s="188" t="s">
        <v>374</v>
      </c>
      <c r="W22" s="188" t="s">
        <v>375</v>
      </c>
      <c r="X22" s="188" t="s">
        <v>374</v>
      </c>
      <c r="Y22" s="188" t="s">
        <v>375</v>
      </c>
      <c r="Z22" s="188" t="s">
        <v>374</v>
      </c>
      <c r="AA22" s="188" t="s">
        <v>375</v>
      </c>
      <c r="AB22" s="191" t="s">
        <v>194</v>
      </c>
      <c r="AC22" s="191" t="s">
        <v>193</v>
      </c>
      <c r="AD22" s="202" t="s">
        <v>374</v>
      </c>
      <c r="AE22" s="202" t="s">
        <v>375</v>
      </c>
      <c r="AF22" s="202" t="s">
        <v>374</v>
      </c>
      <c r="AG22" s="202" t="s">
        <v>375</v>
      </c>
    </row>
    <row r="23" spans="1:33" ht="19.5" customHeight="1" x14ac:dyDescent="0.25">
      <c r="A23" s="70">
        <v>1</v>
      </c>
      <c r="B23" s="70">
        <f>A23+1</f>
        <v>2</v>
      </c>
      <c r="C23" s="182">
        <f t="shared" ref="C23:AC23" si="0">B23+1</f>
        <v>3</v>
      </c>
      <c r="D23" s="299">
        <f t="shared" si="0"/>
        <v>4</v>
      </c>
      <c r="E23" s="182">
        <f t="shared" si="0"/>
        <v>5</v>
      </c>
      <c r="F23" s="182">
        <f t="shared" si="0"/>
        <v>6</v>
      </c>
      <c r="G23" s="182">
        <f t="shared" si="0"/>
        <v>7</v>
      </c>
      <c r="H23" s="182">
        <f t="shared" si="0"/>
        <v>8</v>
      </c>
      <c r="I23" s="182">
        <f t="shared" si="0"/>
        <v>9</v>
      </c>
      <c r="J23" s="182">
        <f t="shared" si="0"/>
        <v>10</v>
      </c>
      <c r="K23" s="182">
        <f t="shared" si="0"/>
        <v>11</v>
      </c>
      <c r="L23" s="182">
        <f t="shared" si="0"/>
        <v>12</v>
      </c>
      <c r="M23" s="182">
        <f t="shared" si="0"/>
        <v>13</v>
      </c>
      <c r="N23" s="182">
        <f t="shared" si="0"/>
        <v>14</v>
      </c>
      <c r="O23" s="182">
        <f t="shared" si="0"/>
        <v>15</v>
      </c>
      <c r="P23" s="182">
        <f t="shared" si="0"/>
        <v>16</v>
      </c>
      <c r="Q23" s="182">
        <f t="shared" si="0"/>
        <v>17</v>
      </c>
      <c r="R23" s="182">
        <f t="shared" si="0"/>
        <v>18</v>
      </c>
      <c r="S23" s="182">
        <f t="shared" si="0"/>
        <v>19</v>
      </c>
      <c r="T23" s="182">
        <f t="shared" si="0"/>
        <v>20</v>
      </c>
      <c r="U23" s="182">
        <f t="shared" si="0"/>
        <v>21</v>
      </c>
      <c r="V23" s="182">
        <f t="shared" si="0"/>
        <v>22</v>
      </c>
      <c r="W23" s="182">
        <f t="shared" si="0"/>
        <v>23</v>
      </c>
      <c r="X23" s="182">
        <f t="shared" si="0"/>
        <v>24</v>
      </c>
      <c r="Y23" s="182">
        <f t="shared" si="0"/>
        <v>25</v>
      </c>
      <c r="Z23" s="182">
        <f t="shared" si="0"/>
        <v>26</v>
      </c>
      <c r="AA23" s="182">
        <f t="shared" si="0"/>
        <v>27</v>
      </c>
      <c r="AB23" s="190">
        <f>AA23+1</f>
        <v>28</v>
      </c>
      <c r="AC23" s="190">
        <f t="shared" si="0"/>
        <v>29</v>
      </c>
      <c r="AD23" s="203">
        <f t="shared" ref="AD23" si="1">AC23+1</f>
        <v>30</v>
      </c>
      <c r="AE23" s="203">
        <f t="shared" ref="AE23" si="2">AD23+1</f>
        <v>31</v>
      </c>
      <c r="AF23" s="203">
        <f t="shared" ref="AF23" si="3">AE23+1</f>
        <v>32</v>
      </c>
      <c r="AG23" s="203">
        <f t="shared" ref="AG23" si="4">AF23+1</f>
        <v>33</v>
      </c>
    </row>
    <row r="24" spans="1:33" s="318" customFormat="1" ht="47.25" customHeight="1" x14ac:dyDescent="0.25">
      <c r="A24" s="75">
        <v>1</v>
      </c>
      <c r="B24" s="74" t="s">
        <v>192</v>
      </c>
      <c r="C24" s="185">
        <v>0</v>
      </c>
      <c r="D24" s="185">
        <v>0</v>
      </c>
      <c r="E24" s="185">
        <v>0</v>
      </c>
      <c r="F24" s="185">
        <v>0</v>
      </c>
      <c r="G24" s="185">
        <v>0</v>
      </c>
      <c r="H24" s="185">
        <v>0</v>
      </c>
      <c r="I24" s="185">
        <v>0</v>
      </c>
      <c r="J24" s="185">
        <v>9.6389631040000001</v>
      </c>
      <c r="K24" s="185">
        <v>9.6389631040000001</v>
      </c>
      <c r="L24" s="185">
        <v>0</v>
      </c>
      <c r="M24" s="185">
        <v>0</v>
      </c>
      <c r="N24" s="185">
        <v>0</v>
      </c>
      <c r="O24" s="185">
        <v>0</v>
      </c>
      <c r="P24" s="185">
        <v>0</v>
      </c>
      <c r="Q24" s="185">
        <v>0</v>
      </c>
      <c r="R24" s="185">
        <v>0</v>
      </c>
      <c r="S24" s="185">
        <v>0</v>
      </c>
      <c r="T24" s="185">
        <v>0</v>
      </c>
      <c r="U24" s="185">
        <v>0</v>
      </c>
      <c r="V24" s="185">
        <v>0</v>
      </c>
      <c r="W24" s="185">
        <v>0</v>
      </c>
      <c r="X24" s="185">
        <v>0</v>
      </c>
      <c r="Y24" s="185">
        <v>0</v>
      </c>
      <c r="Z24" s="185">
        <v>0</v>
      </c>
      <c r="AA24" s="185">
        <v>0</v>
      </c>
      <c r="AB24" s="185">
        <f>H24+L24+P24+T24+X24</f>
        <v>0</v>
      </c>
      <c r="AC24" s="185">
        <v>0</v>
      </c>
      <c r="AD24" s="317"/>
      <c r="AE24" s="317"/>
      <c r="AF24" s="204"/>
      <c r="AG24" s="317"/>
    </row>
    <row r="25" spans="1:33" ht="24" customHeight="1" x14ac:dyDescent="0.25">
      <c r="A25" s="72" t="s">
        <v>191</v>
      </c>
      <c r="B25" s="47" t="s">
        <v>190</v>
      </c>
      <c r="C25" s="187">
        <v>0</v>
      </c>
      <c r="D25" s="185">
        <v>0</v>
      </c>
      <c r="E25" s="187">
        <v>0</v>
      </c>
      <c r="F25" s="186">
        <v>0</v>
      </c>
      <c r="G25" s="187">
        <v>0</v>
      </c>
      <c r="H25" s="187">
        <v>0</v>
      </c>
      <c r="I25" s="187">
        <v>0</v>
      </c>
      <c r="J25" s="187">
        <v>0</v>
      </c>
      <c r="K25" s="187">
        <v>0</v>
      </c>
      <c r="L25" s="187">
        <v>0</v>
      </c>
      <c r="M25" s="187">
        <v>0</v>
      </c>
      <c r="N25" s="187">
        <v>0</v>
      </c>
      <c r="O25" s="187">
        <v>0</v>
      </c>
      <c r="P25" s="187">
        <v>0</v>
      </c>
      <c r="Q25" s="187">
        <v>0</v>
      </c>
      <c r="R25" s="187">
        <v>0</v>
      </c>
      <c r="S25" s="187">
        <v>0</v>
      </c>
      <c r="T25" s="187">
        <v>0</v>
      </c>
      <c r="U25" s="187">
        <v>0</v>
      </c>
      <c r="V25" s="187">
        <v>0</v>
      </c>
      <c r="W25" s="187">
        <v>0</v>
      </c>
      <c r="X25" s="187">
        <v>0</v>
      </c>
      <c r="Y25" s="187">
        <v>0</v>
      </c>
      <c r="Z25" s="187">
        <v>0</v>
      </c>
      <c r="AA25" s="187">
        <v>0</v>
      </c>
      <c r="AB25" s="185">
        <f t="shared" ref="AB25:AB64" si="5">H25+L25+P25+T25+X25</f>
        <v>0</v>
      </c>
      <c r="AC25" s="185">
        <v>0</v>
      </c>
    </row>
    <row r="26" spans="1:33" x14ac:dyDescent="0.25">
      <c r="A26" s="72" t="s">
        <v>189</v>
      </c>
      <c r="B26" s="47" t="s">
        <v>188</v>
      </c>
      <c r="C26" s="187">
        <v>0</v>
      </c>
      <c r="D26" s="185">
        <v>0</v>
      </c>
      <c r="E26" s="187">
        <v>0</v>
      </c>
      <c r="F26" s="187">
        <v>0</v>
      </c>
      <c r="G26" s="187">
        <v>0</v>
      </c>
      <c r="H26" s="187">
        <v>0</v>
      </c>
      <c r="I26" s="187">
        <v>0</v>
      </c>
      <c r="J26" s="187">
        <v>0</v>
      </c>
      <c r="K26" s="187">
        <v>0</v>
      </c>
      <c r="L26" s="187">
        <v>0</v>
      </c>
      <c r="M26" s="187">
        <v>0</v>
      </c>
      <c r="N26" s="187">
        <v>0</v>
      </c>
      <c r="O26" s="187">
        <v>0</v>
      </c>
      <c r="P26" s="187">
        <v>0</v>
      </c>
      <c r="Q26" s="187">
        <v>0</v>
      </c>
      <c r="R26" s="187">
        <v>0</v>
      </c>
      <c r="S26" s="187">
        <v>0</v>
      </c>
      <c r="T26" s="187">
        <v>0</v>
      </c>
      <c r="U26" s="187">
        <v>0</v>
      </c>
      <c r="V26" s="187">
        <v>0</v>
      </c>
      <c r="W26" s="187">
        <v>0</v>
      </c>
      <c r="X26" s="187">
        <v>0</v>
      </c>
      <c r="Y26" s="187">
        <v>0</v>
      </c>
      <c r="Z26" s="187">
        <v>0</v>
      </c>
      <c r="AA26" s="187">
        <v>0</v>
      </c>
      <c r="AB26" s="185">
        <f t="shared" si="5"/>
        <v>0</v>
      </c>
      <c r="AC26" s="185">
        <v>0</v>
      </c>
    </row>
    <row r="27" spans="1:33" ht="31.5" x14ac:dyDescent="0.25">
      <c r="A27" s="72" t="s">
        <v>187</v>
      </c>
      <c r="B27" s="47" t="s">
        <v>357</v>
      </c>
      <c r="C27" s="187">
        <v>0</v>
      </c>
      <c r="D27" s="185">
        <v>0</v>
      </c>
      <c r="E27" s="187">
        <v>0</v>
      </c>
      <c r="F27" s="187">
        <v>0</v>
      </c>
      <c r="G27" s="187">
        <v>0</v>
      </c>
      <c r="H27" s="187">
        <v>0</v>
      </c>
      <c r="I27" s="187">
        <v>0</v>
      </c>
      <c r="J27" s="187">
        <v>8.1686128</v>
      </c>
      <c r="K27" s="187">
        <v>8.1686128</v>
      </c>
      <c r="L27" s="187">
        <v>0</v>
      </c>
      <c r="M27" s="187">
        <v>0</v>
      </c>
      <c r="N27" s="187">
        <v>0</v>
      </c>
      <c r="O27" s="187">
        <v>0</v>
      </c>
      <c r="P27" s="187">
        <v>0</v>
      </c>
      <c r="Q27" s="187">
        <v>0</v>
      </c>
      <c r="R27" s="187">
        <v>0</v>
      </c>
      <c r="S27" s="187">
        <v>0</v>
      </c>
      <c r="T27" s="187">
        <v>0</v>
      </c>
      <c r="U27" s="187">
        <v>0</v>
      </c>
      <c r="V27" s="187">
        <v>0</v>
      </c>
      <c r="W27" s="187">
        <v>0</v>
      </c>
      <c r="X27" s="187">
        <v>0</v>
      </c>
      <c r="Y27" s="187">
        <v>0</v>
      </c>
      <c r="Z27" s="187">
        <v>0</v>
      </c>
      <c r="AA27" s="187">
        <v>0</v>
      </c>
      <c r="AB27" s="185">
        <f t="shared" si="5"/>
        <v>0</v>
      </c>
      <c r="AC27" s="185">
        <v>0</v>
      </c>
      <c r="AF27" s="204"/>
    </row>
    <row r="28" spans="1:33" x14ac:dyDescent="0.25">
      <c r="A28" s="72" t="s">
        <v>186</v>
      </c>
      <c r="B28" s="47" t="s">
        <v>460</v>
      </c>
      <c r="C28" s="187">
        <v>0</v>
      </c>
      <c r="D28" s="185">
        <v>0</v>
      </c>
      <c r="E28" s="187">
        <v>0</v>
      </c>
      <c r="F28" s="187">
        <v>0</v>
      </c>
      <c r="G28" s="187">
        <v>0</v>
      </c>
      <c r="H28" s="187">
        <v>0</v>
      </c>
      <c r="I28" s="187">
        <v>0</v>
      </c>
      <c r="J28" s="187">
        <v>0</v>
      </c>
      <c r="K28" s="187">
        <v>0</v>
      </c>
      <c r="L28" s="187">
        <v>0</v>
      </c>
      <c r="M28" s="187">
        <v>0</v>
      </c>
      <c r="N28" s="187">
        <v>0</v>
      </c>
      <c r="O28" s="187">
        <v>0</v>
      </c>
      <c r="P28" s="187">
        <v>0</v>
      </c>
      <c r="Q28" s="187">
        <v>0</v>
      </c>
      <c r="R28" s="187">
        <v>0</v>
      </c>
      <c r="S28" s="187">
        <v>0</v>
      </c>
      <c r="T28" s="187">
        <v>0</v>
      </c>
      <c r="U28" s="187">
        <v>0</v>
      </c>
      <c r="V28" s="187">
        <v>0</v>
      </c>
      <c r="W28" s="187">
        <v>0</v>
      </c>
      <c r="X28" s="187">
        <v>0</v>
      </c>
      <c r="Y28" s="187">
        <v>0</v>
      </c>
      <c r="Z28" s="187">
        <v>0</v>
      </c>
      <c r="AA28" s="187">
        <v>0</v>
      </c>
      <c r="AB28" s="185">
        <f t="shared" si="5"/>
        <v>0</v>
      </c>
      <c r="AC28" s="185">
        <v>0</v>
      </c>
      <c r="AF28" s="204"/>
    </row>
    <row r="29" spans="1:33" x14ac:dyDescent="0.25">
      <c r="A29" s="72" t="s">
        <v>185</v>
      </c>
      <c r="B29" s="76" t="s">
        <v>184</v>
      </c>
      <c r="C29" s="187">
        <v>0</v>
      </c>
      <c r="D29" s="185">
        <v>0</v>
      </c>
      <c r="E29" s="187">
        <v>0</v>
      </c>
      <c r="F29" s="187">
        <v>0</v>
      </c>
      <c r="G29" s="187">
        <v>0</v>
      </c>
      <c r="H29" s="187">
        <v>0</v>
      </c>
      <c r="I29" s="187">
        <v>0</v>
      </c>
      <c r="J29" s="187">
        <v>1.4703503040000001</v>
      </c>
      <c r="K29" s="187">
        <v>1.4703503040000001</v>
      </c>
      <c r="L29" s="187">
        <v>0</v>
      </c>
      <c r="M29" s="187">
        <v>0</v>
      </c>
      <c r="N29" s="187">
        <v>0</v>
      </c>
      <c r="O29" s="187">
        <v>0</v>
      </c>
      <c r="P29" s="187">
        <v>0</v>
      </c>
      <c r="Q29" s="187">
        <v>0</v>
      </c>
      <c r="R29" s="187">
        <v>0</v>
      </c>
      <c r="S29" s="187">
        <v>0</v>
      </c>
      <c r="T29" s="187">
        <v>0</v>
      </c>
      <c r="U29" s="187">
        <v>0</v>
      </c>
      <c r="V29" s="187">
        <v>0</v>
      </c>
      <c r="W29" s="187">
        <v>0</v>
      </c>
      <c r="X29" s="187">
        <v>0</v>
      </c>
      <c r="Y29" s="187">
        <v>0</v>
      </c>
      <c r="Z29" s="187">
        <v>0</v>
      </c>
      <c r="AA29" s="187">
        <v>0</v>
      </c>
      <c r="AB29" s="185">
        <f t="shared" si="5"/>
        <v>0</v>
      </c>
      <c r="AC29" s="185">
        <v>0</v>
      </c>
      <c r="AF29" s="204"/>
    </row>
    <row r="30" spans="1:33" s="318" customFormat="1" ht="47.25" x14ac:dyDescent="0.25">
      <c r="A30" s="75" t="s">
        <v>64</v>
      </c>
      <c r="B30" s="74" t="s">
        <v>183</v>
      </c>
      <c r="C30" s="185">
        <v>0</v>
      </c>
      <c r="D30" s="185">
        <v>0</v>
      </c>
      <c r="E30" s="185">
        <v>0</v>
      </c>
      <c r="F30" s="185">
        <v>0</v>
      </c>
      <c r="G30" s="185">
        <v>0</v>
      </c>
      <c r="H30" s="185">
        <v>0</v>
      </c>
      <c r="I30" s="185">
        <v>0</v>
      </c>
      <c r="J30" s="185">
        <v>25.269612800000001</v>
      </c>
      <c r="K30" s="185">
        <v>25.269612800000001</v>
      </c>
      <c r="L30" s="185">
        <v>0</v>
      </c>
      <c r="M30" s="185">
        <v>0</v>
      </c>
      <c r="N30" s="185">
        <v>0</v>
      </c>
      <c r="O30" s="185">
        <v>0</v>
      </c>
      <c r="P30" s="185">
        <v>0</v>
      </c>
      <c r="Q30" s="185">
        <v>0</v>
      </c>
      <c r="R30" s="185">
        <v>0</v>
      </c>
      <c r="S30" s="185">
        <v>0</v>
      </c>
      <c r="T30" s="185">
        <v>0</v>
      </c>
      <c r="U30" s="185">
        <v>0</v>
      </c>
      <c r="V30" s="185">
        <v>0</v>
      </c>
      <c r="W30" s="185">
        <v>0</v>
      </c>
      <c r="X30" s="185">
        <v>0</v>
      </c>
      <c r="Y30" s="185">
        <v>0</v>
      </c>
      <c r="Z30" s="185">
        <v>0</v>
      </c>
      <c r="AA30" s="185">
        <v>0</v>
      </c>
      <c r="AB30" s="185">
        <f t="shared" si="5"/>
        <v>0</v>
      </c>
      <c r="AC30" s="185">
        <v>0</v>
      </c>
      <c r="AD30" s="317"/>
      <c r="AE30" s="317"/>
      <c r="AF30" s="204"/>
      <c r="AG30" s="317"/>
    </row>
    <row r="31" spans="1:33" x14ac:dyDescent="0.25">
      <c r="A31" s="75" t="s">
        <v>182</v>
      </c>
      <c r="B31" s="47" t="s">
        <v>181</v>
      </c>
      <c r="C31" s="187">
        <v>0</v>
      </c>
      <c r="D31" s="185">
        <v>0</v>
      </c>
      <c r="E31" s="187">
        <v>0</v>
      </c>
      <c r="F31" s="187">
        <v>0</v>
      </c>
      <c r="G31" s="187">
        <v>0</v>
      </c>
      <c r="H31" s="187">
        <v>0</v>
      </c>
      <c r="I31" s="187">
        <v>0</v>
      </c>
      <c r="J31" s="187">
        <v>0</v>
      </c>
      <c r="K31" s="187">
        <v>0</v>
      </c>
      <c r="L31" s="187">
        <v>0</v>
      </c>
      <c r="M31" s="187">
        <v>0</v>
      </c>
      <c r="N31" s="187">
        <v>0</v>
      </c>
      <c r="O31" s="187">
        <v>0</v>
      </c>
      <c r="P31" s="187">
        <v>0</v>
      </c>
      <c r="Q31" s="187">
        <v>0</v>
      </c>
      <c r="R31" s="187">
        <v>0</v>
      </c>
      <c r="S31" s="187">
        <v>0</v>
      </c>
      <c r="T31" s="187">
        <v>0</v>
      </c>
      <c r="U31" s="187">
        <v>0</v>
      </c>
      <c r="V31" s="187">
        <v>0</v>
      </c>
      <c r="W31" s="187">
        <v>0</v>
      </c>
      <c r="X31" s="187">
        <v>0</v>
      </c>
      <c r="Y31" s="187">
        <v>0</v>
      </c>
      <c r="Z31" s="187">
        <v>0</v>
      </c>
      <c r="AA31" s="187">
        <v>0</v>
      </c>
      <c r="AB31" s="185">
        <f t="shared" si="5"/>
        <v>0</v>
      </c>
      <c r="AC31" s="319">
        <v>0</v>
      </c>
    </row>
    <row r="32" spans="1:33" ht="31.5" x14ac:dyDescent="0.25">
      <c r="A32" s="75" t="s">
        <v>180</v>
      </c>
      <c r="B32" s="47" t="s">
        <v>179</v>
      </c>
      <c r="C32" s="187">
        <v>0</v>
      </c>
      <c r="D32" s="185">
        <v>0</v>
      </c>
      <c r="E32" s="187">
        <v>0</v>
      </c>
      <c r="F32" s="187">
        <v>0</v>
      </c>
      <c r="G32" s="187">
        <v>0</v>
      </c>
      <c r="H32" s="187">
        <v>0</v>
      </c>
      <c r="I32" s="187">
        <v>0</v>
      </c>
      <c r="J32" s="187">
        <v>0</v>
      </c>
      <c r="K32" s="187">
        <v>0</v>
      </c>
      <c r="L32" s="187">
        <v>0</v>
      </c>
      <c r="M32" s="187">
        <v>0</v>
      </c>
      <c r="N32" s="187">
        <v>0</v>
      </c>
      <c r="O32" s="187">
        <v>0</v>
      </c>
      <c r="P32" s="187">
        <v>0</v>
      </c>
      <c r="Q32" s="187">
        <v>0</v>
      </c>
      <c r="R32" s="187">
        <v>0</v>
      </c>
      <c r="S32" s="187">
        <v>0</v>
      </c>
      <c r="T32" s="187">
        <v>0</v>
      </c>
      <c r="U32" s="187">
        <v>0</v>
      </c>
      <c r="V32" s="187">
        <v>0</v>
      </c>
      <c r="W32" s="187">
        <v>0</v>
      </c>
      <c r="X32" s="187">
        <v>0</v>
      </c>
      <c r="Y32" s="187">
        <v>0</v>
      </c>
      <c r="Z32" s="187">
        <v>0</v>
      </c>
      <c r="AA32" s="187">
        <v>0</v>
      </c>
      <c r="AB32" s="185">
        <f t="shared" si="5"/>
        <v>0</v>
      </c>
      <c r="AC32" s="319">
        <v>0</v>
      </c>
    </row>
    <row r="33" spans="1:33" x14ac:dyDescent="0.25">
      <c r="A33" s="75" t="s">
        <v>178</v>
      </c>
      <c r="B33" s="47" t="s">
        <v>177</v>
      </c>
      <c r="C33" s="187">
        <v>0</v>
      </c>
      <c r="D33" s="185">
        <v>0</v>
      </c>
      <c r="E33" s="187">
        <v>0</v>
      </c>
      <c r="F33" s="187">
        <v>0</v>
      </c>
      <c r="G33" s="187">
        <v>0</v>
      </c>
      <c r="H33" s="187">
        <v>0</v>
      </c>
      <c r="I33" s="187">
        <v>0</v>
      </c>
      <c r="J33" s="187">
        <v>24.43</v>
      </c>
      <c r="K33" s="187">
        <v>24.43</v>
      </c>
      <c r="L33" s="187">
        <v>0</v>
      </c>
      <c r="M33" s="187">
        <v>0</v>
      </c>
      <c r="N33" s="187">
        <v>0</v>
      </c>
      <c r="O33" s="187">
        <v>0</v>
      </c>
      <c r="P33" s="187">
        <v>0</v>
      </c>
      <c r="Q33" s="187">
        <v>0</v>
      </c>
      <c r="R33" s="187">
        <v>0</v>
      </c>
      <c r="S33" s="187">
        <v>0</v>
      </c>
      <c r="T33" s="187">
        <v>0</v>
      </c>
      <c r="U33" s="187">
        <v>0</v>
      </c>
      <c r="V33" s="187">
        <v>0</v>
      </c>
      <c r="W33" s="187">
        <v>0</v>
      </c>
      <c r="X33" s="187">
        <v>0</v>
      </c>
      <c r="Y33" s="187">
        <v>0</v>
      </c>
      <c r="Z33" s="187">
        <v>0</v>
      </c>
      <c r="AA33" s="187">
        <v>0</v>
      </c>
      <c r="AB33" s="185">
        <f t="shared" si="5"/>
        <v>0</v>
      </c>
      <c r="AC33" s="319">
        <v>0</v>
      </c>
    </row>
    <row r="34" spans="1:33" x14ac:dyDescent="0.25">
      <c r="A34" s="75" t="s">
        <v>176</v>
      </c>
      <c r="B34" s="47" t="s">
        <v>175</v>
      </c>
      <c r="C34" s="187">
        <v>0</v>
      </c>
      <c r="D34" s="185">
        <v>0</v>
      </c>
      <c r="E34" s="187">
        <v>0</v>
      </c>
      <c r="F34" s="187">
        <v>0</v>
      </c>
      <c r="G34" s="187">
        <v>0</v>
      </c>
      <c r="H34" s="187">
        <v>0</v>
      </c>
      <c r="I34" s="187">
        <v>0</v>
      </c>
      <c r="J34" s="187">
        <v>0.83961280000000005</v>
      </c>
      <c r="K34" s="187">
        <v>0.83961280000000005</v>
      </c>
      <c r="L34" s="187">
        <v>0</v>
      </c>
      <c r="M34" s="187">
        <v>0</v>
      </c>
      <c r="N34" s="187">
        <v>0</v>
      </c>
      <c r="O34" s="187">
        <v>0</v>
      </c>
      <c r="P34" s="187">
        <v>0</v>
      </c>
      <c r="Q34" s="187">
        <v>0</v>
      </c>
      <c r="R34" s="187">
        <v>0</v>
      </c>
      <c r="S34" s="187">
        <v>0</v>
      </c>
      <c r="T34" s="187">
        <v>0</v>
      </c>
      <c r="U34" s="187">
        <v>0</v>
      </c>
      <c r="V34" s="187">
        <v>0</v>
      </c>
      <c r="W34" s="187">
        <v>0</v>
      </c>
      <c r="X34" s="187">
        <v>0</v>
      </c>
      <c r="Y34" s="187">
        <v>0</v>
      </c>
      <c r="Z34" s="187">
        <v>0</v>
      </c>
      <c r="AA34" s="187">
        <v>0</v>
      </c>
      <c r="AB34" s="185">
        <f t="shared" si="5"/>
        <v>0</v>
      </c>
      <c r="AC34" s="319">
        <v>0</v>
      </c>
    </row>
    <row r="35" spans="1:33" s="318" customFormat="1" ht="31.5" x14ac:dyDescent="0.25">
      <c r="A35" s="75" t="s">
        <v>63</v>
      </c>
      <c r="B35" s="74" t="s">
        <v>174</v>
      </c>
      <c r="C35" s="185">
        <v>0</v>
      </c>
      <c r="D35" s="185">
        <v>0</v>
      </c>
      <c r="E35" s="185">
        <v>0</v>
      </c>
      <c r="F35" s="185">
        <v>0</v>
      </c>
      <c r="G35" s="185">
        <v>0</v>
      </c>
      <c r="H35" s="185">
        <v>0</v>
      </c>
      <c r="I35" s="185">
        <v>0</v>
      </c>
      <c r="J35" s="185">
        <v>0</v>
      </c>
      <c r="K35" s="185">
        <v>0</v>
      </c>
      <c r="L35" s="185">
        <v>0</v>
      </c>
      <c r="M35" s="185">
        <v>0</v>
      </c>
      <c r="N35" s="185">
        <v>0</v>
      </c>
      <c r="O35" s="185">
        <v>0</v>
      </c>
      <c r="P35" s="185">
        <v>0</v>
      </c>
      <c r="Q35" s="185">
        <v>0</v>
      </c>
      <c r="R35" s="185">
        <v>0</v>
      </c>
      <c r="S35" s="185">
        <v>0</v>
      </c>
      <c r="T35" s="185">
        <v>0</v>
      </c>
      <c r="U35" s="185">
        <v>0</v>
      </c>
      <c r="V35" s="185">
        <v>0</v>
      </c>
      <c r="W35" s="185">
        <v>0</v>
      </c>
      <c r="X35" s="185">
        <v>0</v>
      </c>
      <c r="Y35" s="185">
        <v>0</v>
      </c>
      <c r="Z35" s="185">
        <v>0</v>
      </c>
      <c r="AA35" s="185">
        <v>0</v>
      </c>
      <c r="AB35" s="185">
        <f t="shared" si="5"/>
        <v>0</v>
      </c>
      <c r="AC35" s="319">
        <v>0</v>
      </c>
      <c r="AD35" s="317"/>
      <c r="AE35" s="317"/>
      <c r="AF35" s="317"/>
      <c r="AG35" s="317"/>
    </row>
    <row r="36" spans="1:33" ht="31.5" x14ac:dyDescent="0.25">
      <c r="A36" s="72" t="s">
        <v>173</v>
      </c>
      <c r="B36" s="71" t="s">
        <v>172</v>
      </c>
      <c r="C36" s="453">
        <v>0</v>
      </c>
      <c r="D36" s="185">
        <v>0</v>
      </c>
      <c r="E36" s="187">
        <v>0</v>
      </c>
      <c r="F36" s="187">
        <v>0</v>
      </c>
      <c r="G36" s="187">
        <v>0</v>
      </c>
      <c r="H36" s="187">
        <v>0</v>
      </c>
      <c r="I36" s="187">
        <v>0</v>
      </c>
      <c r="J36" s="187">
        <v>0</v>
      </c>
      <c r="K36" s="187">
        <v>0</v>
      </c>
      <c r="L36" s="187">
        <v>0</v>
      </c>
      <c r="M36" s="187">
        <v>0</v>
      </c>
      <c r="N36" s="187">
        <v>0</v>
      </c>
      <c r="O36" s="187">
        <v>0</v>
      </c>
      <c r="P36" s="187">
        <v>0</v>
      </c>
      <c r="Q36" s="187">
        <v>0</v>
      </c>
      <c r="R36" s="187">
        <v>0</v>
      </c>
      <c r="S36" s="187">
        <v>0</v>
      </c>
      <c r="T36" s="187">
        <v>0</v>
      </c>
      <c r="U36" s="187">
        <v>0</v>
      </c>
      <c r="V36" s="187">
        <v>0</v>
      </c>
      <c r="W36" s="187">
        <v>0</v>
      </c>
      <c r="X36" s="187">
        <v>0</v>
      </c>
      <c r="Y36" s="187">
        <v>0</v>
      </c>
      <c r="Z36" s="187">
        <v>0</v>
      </c>
      <c r="AA36" s="187">
        <v>0</v>
      </c>
      <c r="AB36" s="185">
        <f t="shared" si="5"/>
        <v>0</v>
      </c>
      <c r="AC36" s="185">
        <v>0</v>
      </c>
    </row>
    <row r="37" spans="1:33" x14ac:dyDescent="0.25">
      <c r="A37" s="72" t="s">
        <v>171</v>
      </c>
      <c r="B37" s="71" t="s">
        <v>161</v>
      </c>
      <c r="C37" s="453">
        <v>0</v>
      </c>
      <c r="D37" s="185">
        <v>0</v>
      </c>
      <c r="E37" s="187">
        <v>0</v>
      </c>
      <c r="F37" s="187">
        <v>0</v>
      </c>
      <c r="G37" s="187">
        <v>0</v>
      </c>
      <c r="H37" s="187">
        <v>0</v>
      </c>
      <c r="I37" s="187">
        <v>0</v>
      </c>
      <c r="J37" s="187">
        <v>0</v>
      </c>
      <c r="K37" s="187">
        <v>0</v>
      </c>
      <c r="L37" s="187">
        <v>0</v>
      </c>
      <c r="M37" s="187">
        <v>0</v>
      </c>
      <c r="N37" s="187">
        <v>0</v>
      </c>
      <c r="O37" s="187">
        <v>0</v>
      </c>
      <c r="P37" s="187">
        <v>0</v>
      </c>
      <c r="Q37" s="187">
        <v>0</v>
      </c>
      <c r="R37" s="187">
        <v>0</v>
      </c>
      <c r="S37" s="187">
        <v>0</v>
      </c>
      <c r="T37" s="187">
        <v>0</v>
      </c>
      <c r="U37" s="187">
        <v>0</v>
      </c>
      <c r="V37" s="187">
        <v>0</v>
      </c>
      <c r="W37" s="187">
        <v>0</v>
      </c>
      <c r="X37" s="187">
        <v>0</v>
      </c>
      <c r="Y37" s="187">
        <v>0</v>
      </c>
      <c r="Z37" s="187">
        <v>0</v>
      </c>
      <c r="AA37" s="187">
        <v>0</v>
      </c>
      <c r="AB37" s="185">
        <f t="shared" si="5"/>
        <v>0</v>
      </c>
      <c r="AC37" s="185">
        <v>0</v>
      </c>
      <c r="AF37" s="204"/>
    </row>
    <row r="38" spans="1:33" x14ac:dyDescent="0.25">
      <c r="A38" s="72" t="s">
        <v>170</v>
      </c>
      <c r="B38" s="71" t="s">
        <v>159</v>
      </c>
      <c r="C38" s="453">
        <v>0</v>
      </c>
      <c r="D38" s="185">
        <v>0</v>
      </c>
      <c r="E38" s="187">
        <v>0</v>
      </c>
      <c r="F38" s="187">
        <v>0</v>
      </c>
      <c r="G38" s="187">
        <v>0</v>
      </c>
      <c r="H38" s="187">
        <v>0</v>
      </c>
      <c r="I38" s="187">
        <v>0</v>
      </c>
      <c r="J38" s="187">
        <v>0</v>
      </c>
      <c r="K38" s="187">
        <v>0</v>
      </c>
      <c r="L38" s="187">
        <v>0</v>
      </c>
      <c r="M38" s="187">
        <v>0</v>
      </c>
      <c r="N38" s="187">
        <v>0</v>
      </c>
      <c r="O38" s="187">
        <v>0</v>
      </c>
      <c r="P38" s="187">
        <v>0</v>
      </c>
      <c r="Q38" s="187">
        <v>0</v>
      </c>
      <c r="R38" s="187">
        <v>0</v>
      </c>
      <c r="S38" s="187">
        <v>0</v>
      </c>
      <c r="T38" s="187">
        <v>0</v>
      </c>
      <c r="U38" s="187">
        <v>0</v>
      </c>
      <c r="V38" s="187">
        <v>0</v>
      </c>
      <c r="W38" s="187">
        <v>0</v>
      </c>
      <c r="X38" s="187">
        <v>0</v>
      </c>
      <c r="Y38" s="187">
        <v>0</v>
      </c>
      <c r="Z38" s="187">
        <v>0</v>
      </c>
      <c r="AA38" s="187">
        <v>0</v>
      </c>
      <c r="AB38" s="185">
        <f t="shared" si="5"/>
        <v>0</v>
      </c>
      <c r="AC38" s="185">
        <v>0</v>
      </c>
    </row>
    <row r="39" spans="1:33" ht="31.5" x14ac:dyDescent="0.25">
      <c r="A39" s="72" t="s">
        <v>169</v>
      </c>
      <c r="B39" s="47" t="s">
        <v>157</v>
      </c>
      <c r="C39" s="187">
        <v>0</v>
      </c>
      <c r="D39" s="185">
        <v>0</v>
      </c>
      <c r="E39" s="187">
        <v>0</v>
      </c>
      <c r="F39" s="187">
        <v>0</v>
      </c>
      <c r="G39" s="187">
        <v>0</v>
      </c>
      <c r="H39" s="187">
        <v>0</v>
      </c>
      <c r="I39" s="187">
        <v>0</v>
      </c>
      <c r="J39" s="187">
        <v>0</v>
      </c>
      <c r="K39" s="187">
        <v>0</v>
      </c>
      <c r="L39" s="187">
        <v>0</v>
      </c>
      <c r="M39" s="187">
        <v>0</v>
      </c>
      <c r="N39" s="187">
        <v>0</v>
      </c>
      <c r="O39" s="187">
        <v>0</v>
      </c>
      <c r="P39" s="187">
        <v>0</v>
      </c>
      <c r="Q39" s="187">
        <v>0</v>
      </c>
      <c r="R39" s="187">
        <v>0</v>
      </c>
      <c r="S39" s="187">
        <v>0</v>
      </c>
      <c r="T39" s="187">
        <v>0</v>
      </c>
      <c r="U39" s="187">
        <v>0</v>
      </c>
      <c r="V39" s="187">
        <v>0</v>
      </c>
      <c r="W39" s="187">
        <v>0</v>
      </c>
      <c r="X39" s="187">
        <v>0</v>
      </c>
      <c r="Y39" s="187">
        <v>0</v>
      </c>
      <c r="Z39" s="187">
        <v>0</v>
      </c>
      <c r="AA39" s="187">
        <v>0</v>
      </c>
      <c r="AB39" s="185">
        <f t="shared" si="5"/>
        <v>0</v>
      </c>
      <c r="AC39" s="185">
        <v>0</v>
      </c>
    </row>
    <row r="40" spans="1:33" ht="31.5" x14ac:dyDescent="0.25">
      <c r="A40" s="72" t="s">
        <v>168</v>
      </c>
      <c r="B40" s="47" t="s">
        <v>155</v>
      </c>
      <c r="C40" s="187">
        <v>0</v>
      </c>
      <c r="D40" s="185">
        <v>0</v>
      </c>
      <c r="E40" s="187">
        <v>0</v>
      </c>
      <c r="F40" s="187">
        <v>0</v>
      </c>
      <c r="G40" s="187">
        <v>0</v>
      </c>
      <c r="H40" s="187">
        <v>0</v>
      </c>
      <c r="I40" s="187">
        <v>0</v>
      </c>
      <c r="J40" s="187">
        <v>0</v>
      </c>
      <c r="K40" s="187">
        <v>0</v>
      </c>
      <c r="L40" s="187">
        <v>0</v>
      </c>
      <c r="M40" s="187">
        <v>0</v>
      </c>
      <c r="N40" s="187">
        <v>0</v>
      </c>
      <c r="O40" s="187">
        <v>0</v>
      </c>
      <c r="P40" s="187">
        <v>0</v>
      </c>
      <c r="Q40" s="187">
        <v>0</v>
      </c>
      <c r="R40" s="187">
        <v>0</v>
      </c>
      <c r="S40" s="187">
        <v>0</v>
      </c>
      <c r="T40" s="187">
        <v>0</v>
      </c>
      <c r="U40" s="187">
        <v>0</v>
      </c>
      <c r="V40" s="187">
        <v>0</v>
      </c>
      <c r="W40" s="187">
        <v>0</v>
      </c>
      <c r="X40" s="187">
        <v>0</v>
      </c>
      <c r="Y40" s="187">
        <v>0</v>
      </c>
      <c r="Z40" s="187">
        <v>0</v>
      </c>
      <c r="AA40" s="187">
        <v>0</v>
      </c>
      <c r="AB40" s="185">
        <f t="shared" si="5"/>
        <v>0</v>
      </c>
      <c r="AC40" s="185">
        <v>0</v>
      </c>
    </row>
    <row r="41" spans="1:33" x14ac:dyDescent="0.25">
      <c r="A41" s="72" t="s">
        <v>167</v>
      </c>
      <c r="B41" s="47" t="s">
        <v>153</v>
      </c>
      <c r="C41" s="187">
        <v>0</v>
      </c>
      <c r="D41" s="185">
        <v>0</v>
      </c>
      <c r="E41" s="187">
        <v>0</v>
      </c>
      <c r="F41" s="187">
        <v>0</v>
      </c>
      <c r="G41" s="187">
        <v>0</v>
      </c>
      <c r="H41" s="187">
        <v>0</v>
      </c>
      <c r="I41" s="187">
        <v>0</v>
      </c>
      <c r="J41" s="187">
        <v>0</v>
      </c>
      <c r="K41" s="187">
        <v>0</v>
      </c>
      <c r="L41" s="187">
        <v>0</v>
      </c>
      <c r="M41" s="187">
        <v>0</v>
      </c>
      <c r="N41" s="187">
        <v>0</v>
      </c>
      <c r="O41" s="187">
        <v>0</v>
      </c>
      <c r="P41" s="187">
        <v>0</v>
      </c>
      <c r="Q41" s="187">
        <v>0</v>
      </c>
      <c r="R41" s="187">
        <v>0</v>
      </c>
      <c r="S41" s="187">
        <v>0</v>
      </c>
      <c r="T41" s="187">
        <v>0</v>
      </c>
      <c r="U41" s="187">
        <v>0</v>
      </c>
      <c r="V41" s="187">
        <v>0</v>
      </c>
      <c r="W41" s="187">
        <v>0</v>
      </c>
      <c r="X41" s="187">
        <v>0</v>
      </c>
      <c r="Y41" s="187">
        <v>0</v>
      </c>
      <c r="Z41" s="187">
        <v>0</v>
      </c>
      <c r="AA41" s="187">
        <v>0</v>
      </c>
      <c r="AB41" s="185">
        <f t="shared" si="5"/>
        <v>0</v>
      </c>
      <c r="AC41" s="185">
        <v>0</v>
      </c>
    </row>
    <row r="42" spans="1:33" ht="18.75" x14ac:dyDescent="0.25">
      <c r="A42" s="72" t="s">
        <v>166</v>
      </c>
      <c r="B42" s="71" t="s">
        <v>151</v>
      </c>
      <c r="C42" s="453">
        <v>0</v>
      </c>
      <c r="D42" s="185">
        <v>0</v>
      </c>
      <c r="E42" s="187">
        <v>0</v>
      </c>
      <c r="F42" s="187">
        <v>0</v>
      </c>
      <c r="G42" s="187">
        <v>0</v>
      </c>
      <c r="H42" s="187">
        <v>0</v>
      </c>
      <c r="I42" s="187">
        <v>0</v>
      </c>
      <c r="J42" s="187">
        <v>0</v>
      </c>
      <c r="K42" s="187">
        <v>0</v>
      </c>
      <c r="L42" s="187">
        <v>0</v>
      </c>
      <c r="M42" s="187">
        <v>0</v>
      </c>
      <c r="N42" s="187">
        <v>0</v>
      </c>
      <c r="O42" s="187">
        <v>0</v>
      </c>
      <c r="P42" s="187">
        <v>0</v>
      </c>
      <c r="Q42" s="187">
        <v>0</v>
      </c>
      <c r="R42" s="187">
        <v>0</v>
      </c>
      <c r="S42" s="187">
        <v>0</v>
      </c>
      <c r="T42" s="187">
        <v>0</v>
      </c>
      <c r="U42" s="187">
        <v>0</v>
      </c>
      <c r="V42" s="187">
        <v>0</v>
      </c>
      <c r="W42" s="187">
        <v>0</v>
      </c>
      <c r="X42" s="187">
        <v>0</v>
      </c>
      <c r="Y42" s="187">
        <v>0</v>
      </c>
      <c r="Z42" s="187">
        <v>0</v>
      </c>
      <c r="AA42" s="187">
        <v>0</v>
      </c>
      <c r="AB42" s="185">
        <f t="shared" si="5"/>
        <v>0</v>
      </c>
      <c r="AC42" s="185">
        <v>0</v>
      </c>
    </row>
    <row r="43" spans="1:33" s="318" customFormat="1" x14ac:dyDescent="0.25">
      <c r="A43" s="75" t="s">
        <v>62</v>
      </c>
      <c r="B43" s="74" t="s">
        <v>165</v>
      </c>
      <c r="C43" s="185">
        <v>0</v>
      </c>
      <c r="D43" s="185">
        <v>0</v>
      </c>
      <c r="E43" s="185">
        <v>0</v>
      </c>
      <c r="F43" s="185">
        <v>0</v>
      </c>
      <c r="G43" s="185">
        <v>0</v>
      </c>
      <c r="H43" s="185">
        <v>0</v>
      </c>
      <c r="I43" s="185">
        <v>0</v>
      </c>
      <c r="J43" s="185">
        <v>0</v>
      </c>
      <c r="K43" s="185">
        <v>0</v>
      </c>
      <c r="L43" s="185">
        <v>0</v>
      </c>
      <c r="M43" s="185">
        <v>0</v>
      </c>
      <c r="N43" s="185">
        <v>0</v>
      </c>
      <c r="O43" s="185">
        <v>0</v>
      </c>
      <c r="P43" s="185">
        <v>0</v>
      </c>
      <c r="Q43" s="185">
        <v>0</v>
      </c>
      <c r="R43" s="185">
        <v>0</v>
      </c>
      <c r="S43" s="185">
        <v>0</v>
      </c>
      <c r="T43" s="185">
        <v>0</v>
      </c>
      <c r="U43" s="185">
        <v>0</v>
      </c>
      <c r="V43" s="185">
        <v>0</v>
      </c>
      <c r="W43" s="185">
        <v>0</v>
      </c>
      <c r="X43" s="185">
        <v>0</v>
      </c>
      <c r="Y43" s="185">
        <v>0</v>
      </c>
      <c r="Z43" s="185">
        <v>0</v>
      </c>
      <c r="AA43" s="185">
        <v>0</v>
      </c>
      <c r="AB43" s="185">
        <f t="shared" si="5"/>
        <v>0</v>
      </c>
      <c r="AC43" s="319">
        <v>0</v>
      </c>
      <c r="AD43" s="317"/>
      <c r="AE43" s="317"/>
      <c r="AF43" s="317"/>
      <c r="AG43" s="317"/>
    </row>
    <row r="44" spans="1:33" x14ac:dyDescent="0.25">
      <c r="A44" s="72" t="s">
        <v>164</v>
      </c>
      <c r="B44" s="47" t="s">
        <v>163</v>
      </c>
      <c r="C44" s="187">
        <v>0</v>
      </c>
      <c r="D44" s="185">
        <v>0</v>
      </c>
      <c r="E44" s="187">
        <v>0</v>
      </c>
      <c r="F44" s="187">
        <v>0</v>
      </c>
      <c r="G44" s="187">
        <v>0</v>
      </c>
      <c r="H44" s="187">
        <v>0</v>
      </c>
      <c r="I44" s="187">
        <v>0</v>
      </c>
      <c r="J44" s="187">
        <v>0</v>
      </c>
      <c r="K44" s="187">
        <v>0</v>
      </c>
      <c r="L44" s="187">
        <v>0</v>
      </c>
      <c r="M44" s="187">
        <v>0</v>
      </c>
      <c r="N44" s="187">
        <v>0</v>
      </c>
      <c r="O44" s="187">
        <v>0</v>
      </c>
      <c r="P44" s="187">
        <v>0</v>
      </c>
      <c r="Q44" s="187">
        <v>0</v>
      </c>
      <c r="R44" s="187">
        <v>0</v>
      </c>
      <c r="S44" s="187">
        <v>0</v>
      </c>
      <c r="T44" s="187">
        <v>0</v>
      </c>
      <c r="U44" s="187">
        <v>0</v>
      </c>
      <c r="V44" s="187">
        <v>0</v>
      </c>
      <c r="W44" s="187">
        <v>0</v>
      </c>
      <c r="X44" s="187">
        <v>0</v>
      </c>
      <c r="Y44" s="187">
        <v>0</v>
      </c>
      <c r="Z44" s="187">
        <v>0</v>
      </c>
      <c r="AA44" s="187">
        <v>0</v>
      </c>
      <c r="AB44" s="185">
        <f t="shared" si="5"/>
        <v>0</v>
      </c>
      <c r="AC44" s="185">
        <v>0</v>
      </c>
    </row>
    <row r="45" spans="1:33" x14ac:dyDescent="0.25">
      <c r="A45" s="72" t="s">
        <v>162</v>
      </c>
      <c r="B45" s="47" t="s">
        <v>161</v>
      </c>
      <c r="C45" s="187">
        <v>0</v>
      </c>
      <c r="D45" s="185">
        <v>0</v>
      </c>
      <c r="E45" s="187">
        <v>0</v>
      </c>
      <c r="F45" s="187">
        <v>0</v>
      </c>
      <c r="G45" s="187">
        <v>0</v>
      </c>
      <c r="H45" s="187">
        <v>0</v>
      </c>
      <c r="I45" s="187">
        <v>0</v>
      </c>
      <c r="J45" s="187">
        <v>0</v>
      </c>
      <c r="K45" s="187">
        <v>0</v>
      </c>
      <c r="L45" s="187">
        <v>0</v>
      </c>
      <c r="M45" s="187">
        <v>0</v>
      </c>
      <c r="N45" s="187">
        <v>0</v>
      </c>
      <c r="O45" s="187">
        <v>0</v>
      </c>
      <c r="P45" s="187">
        <v>0</v>
      </c>
      <c r="Q45" s="187">
        <v>0</v>
      </c>
      <c r="R45" s="187">
        <v>0</v>
      </c>
      <c r="S45" s="187">
        <v>0</v>
      </c>
      <c r="T45" s="187">
        <v>0</v>
      </c>
      <c r="U45" s="187">
        <v>0</v>
      </c>
      <c r="V45" s="187">
        <v>0</v>
      </c>
      <c r="W45" s="187">
        <v>0</v>
      </c>
      <c r="X45" s="187">
        <v>0</v>
      </c>
      <c r="Y45" s="187">
        <v>0</v>
      </c>
      <c r="Z45" s="187">
        <v>0</v>
      </c>
      <c r="AA45" s="187">
        <v>0</v>
      </c>
      <c r="AB45" s="185">
        <f t="shared" si="5"/>
        <v>0</v>
      </c>
      <c r="AC45" s="185">
        <v>0</v>
      </c>
      <c r="AF45" s="204"/>
    </row>
    <row r="46" spans="1:33" x14ac:dyDescent="0.25">
      <c r="A46" s="72" t="s">
        <v>160</v>
      </c>
      <c r="B46" s="47" t="s">
        <v>159</v>
      </c>
      <c r="C46" s="187">
        <v>0</v>
      </c>
      <c r="D46" s="185">
        <v>0</v>
      </c>
      <c r="E46" s="187">
        <v>0</v>
      </c>
      <c r="F46" s="187">
        <v>0</v>
      </c>
      <c r="G46" s="187">
        <v>0</v>
      </c>
      <c r="H46" s="187">
        <v>0</v>
      </c>
      <c r="I46" s="187">
        <v>0</v>
      </c>
      <c r="J46" s="187">
        <v>0</v>
      </c>
      <c r="K46" s="187">
        <v>0</v>
      </c>
      <c r="L46" s="187">
        <v>0</v>
      </c>
      <c r="M46" s="187">
        <v>0</v>
      </c>
      <c r="N46" s="187">
        <v>0</v>
      </c>
      <c r="O46" s="187">
        <v>0</v>
      </c>
      <c r="P46" s="187">
        <v>0</v>
      </c>
      <c r="Q46" s="187">
        <v>0</v>
      </c>
      <c r="R46" s="187">
        <v>0</v>
      </c>
      <c r="S46" s="187">
        <v>0</v>
      </c>
      <c r="T46" s="187">
        <v>0</v>
      </c>
      <c r="U46" s="187">
        <v>0</v>
      </c>
      <c r="V46" s="187">
        <v>0</v>
      </c>
      <c r="W46" s="187">
        <v>0</v>
      </c>
      <c r="X46" s="187">
        <v>0</v>
      </c>
      <c r="Y46" s="187">
        <v>0</v>
      </c>
      <c r="Z46" s="187">
        <v>0</v>
      </c>
      <c r="AA46" s="187">
        <v>0</v>
      </c>
      <c r="AB46" s="185">
        <f t="shared" si="5"/>
        <v>0</v>
      </c>
      <c r="AC46" s="185">
        <v>0</v>
      </c>
    </row>
    <row r="47" spans="1:33" ht="31.5" x14ac:dyDescent="0.25">
      <c r="A47" s="72" t="s">
        <v>158</v>
      </c>
      <c r="B47" s="47" t="s">
        <v>157</v>
      </c>
      <c r="C47" s="187">
        <v>0</v>
      </c>
      <c r="D47" s="185">
        <v>0</v>
      </c>
      <c r="E47" s="187">
        <v>0</v>
      </c>
      <c r="F47" s="187">
        <v>0</v>
      </c>
      <c r="G47" s="187">
        <v>0</v>
      </c>
      <c r="H47" s="187">
        <v>0</v>
      </c>
      <c r="I47" s="187">
        <v>0</v>
      </c>
      <c r="J47" s="187">
        <v>0</v>
      </c>
      <c r="K47" s="187">
        <v>0</v>
      </c>
      <c r="L47" s="187">
        <v>0</v>
      </c>
      <c r="M47" s="187">
        <v>0</v>
      </c>
      <c r="N47" s="187">
        <v>0</v>
      </c>
      <c r="O47" s="187">
        <v>0</v>
      </c>
      <c r="P47" s="187">
        <v>0</v>
      </c>
      <c r="Q47" s="187">
        <v>0</v>
      </c>
      <c r="R47" s="187">
        <v>0</v>
      </c>
      <c r="S47" s="187">
        <v>0</v>
      </c>
      <c r="T47" s="187">
        <v>0</v>
      </c>
      <c r="U47" s="187">
        <v>0</v>
      </c>
      <c r="V47" s="187">
        <v>0</v>
      </c>
      <c r="W47" s="187">
        <v>0</v>
      </c>
      <c r="X47" s="187">
        <v>0</v>
      </c>
      <c r="Y47" s="187">
        <v>0</v>
      </c>
      <c r="Z47" s="187">
        <v>0</v>
      </c>
      <c r="AA47" s="187">
        <v>0</v>
      </c>
      <c r="AB47" s="185">
        <f t="shared" si="5"/>
        <v>0</v>
      </c>
      <c r="AC47" s="185">
        <v>0</v>
      </c>
    </row>
    <row r="48" spans="1:33" ht="31.5" x14ac:dyDescent="0.25">
      <c r="A48" s="72" t="s">
        <v>156</v>
      </c>
      <c r="B48" s="47" t="s">
        <v>155</v>
      </c>
      <c r="C48" s="187">
        <v>0</v>
      </c>
      <c r="D48" s="185">
        <v>0</v>
      </c>
      <c r="E48" s="187">
        <v>0</v>
      </c>
      <c r="F48" s="187">
        <v>0</v>
      </c>
      <c r="G48" s="187">
        <v>0</v>
      </c>
      <c r="H48" s="187">
        <v>0</v>
      </c>
      <c r="I48" s="187">
        <v>0</v>
      </c>
      <c r="J48" s="187">
        <v>0</v>
      </c>
      <c r="K48" s="187">
        <v>0</v>
      </c>
      <c r="L48" s="187">
        <v>0</v>
      </c>
      <c r="M48" s="187">
        <v>0</v>
      </c>
      <c r="N48" s="187">
        <v>0</v>
      </c>
      <c r="O48" s="187">
        <v>0</v>
      </c>
      <c r="P48" s="187">
        <v>0</v>
      </c>
      <c r="Q48" s="187">
        <v>0</v>
      </c>
      <c r="R48" s="187">
        <v>0</v>
      </c>
      <c r="S48" s="187">
        <v>0</v>
      </c>
      <c r="T48" s="187">
        <v>0</v>
      </c>
      <c r="U48" s="187">
        <v>0</v>
      </c>
      <c r="V48" s="187">
        <v>0</v>
      </c>
      <c r="W48" s="187">
        <v>0</v>
      </c>
      <c r="X48" s="187">
        <v>0</v>
      </c>
      <c r="Y48" s="187">
        <v>0</v>
      </c>
      <c r="Z48" s="187">
        <v>0</v>
      </c>
      <c r="AA48" s="187">
        <v>0</v>
      </c>
      <c r="AB48" s="185">
        <f t="shared" si="5"/>
        <v>0</v>
      </c>
      <c r="AC48" s="185">
        <v>0</v>
      </c>
    </row>
    <row r="49" spans="1:33" x14ac:dyDescent="0.25">
      <c r="A49" s="72" t="s">
        <v>154</v>
      </c>
      <c r="B49" s="47" t="s">
        <v>153</v>
      </c>
      <c r="C49" s="187">
        <v>0</v>
      </c>
      <c r="D49" s="185">
        <v>0</v>
      </c>
      <c r="E49" s="187">
        <v>0</v>
      </c>
      <c r="F49" s="187">
        <v>0</v>
      </c>
      <c r="G49" s="187">
        <v>0</v>
      </c>
      <c r="H49" s="187">
        <v>0</v>
      </c>
      <c r="I49" s="187">
        <v>0</v>
      </c>
      <c r="J49" s="187">
        <v>0</v>
      </c>
      <c r="K49" s="187">
        <v>0</v>
      </c>
      <c r="L49" s="187">
        <v>0</v>
      </c>
      <c r="M49" s="187">
        <v>0</v>
      </c>
      <c r="N49" s="187">
        <v>0</v>
      </c>
      <c r="O49" s="187">
        <v>0</v>
      </c>
      <c r="P49" s="187">
        <v>0</v>
      </c>
      <c r="Q49" s="187">
        <v>0</v>
      </c>
      <c r="R49" s="187">
        <v>0</v>
      </c>
      <c r="S49" s="187">
        <v>0</v>
      </c>
      <c r="T49" s="187">
        <v>0</v>
      </c>
      <c r="U49" s="187">
        <v>0</v>
      </c>
      <c r="V49" s="187">
        <v>0</v>
      </c>
      <c r="W49" s="187">
        <v>0</v>
      </c>
      <c r="X49" s="187">
        <v>0</v>
      </c>
      <c r="Y49" s="187">
        <v>0</v>
      </c>
      <c r="Z49" s="187">
        <v>0</v>
      </c>
      <c r="AA49" s="187">
        <v>0</v>
      </c>
      <c r="AB49" s="185">
        <f t="shared" si="5"/>
        <v>0</v>
      </c>
      <c r="AC49" s="185">
        <v>0</v>
      </c>
    </row>
    <row r="50" spans="1:33" ht="18.75" x14ac:dyDescent="0.25">
      <c r="A50" s="72" t="s">
        <v>152</v>
      </c>
      <c r="B50" s="71" t="s">
        <v>151</v>
      </c>
      <c r="C50" s="453">
        <v>0</v>
      </c>
      <c r="D50" s="185">
        <v>0</v>
      </c>
      <c r="E50" s="187">
        <v>0</v>
      </c>
      <c r="F50" s="187">
        <v>0</v>
      </c>
      <c r="G50" s="187">
        <v>0</v>
      </c>
      <c r="H50" s="187">
        <v>0</v>
      </c>
      <c r="I50" s="187">
        <v>0</v>
      </c>
      <c r="J50" s="187">
        <v>0</v>
      </c>
      <c r="K50" s="187">
        <v>0</v>
      </c>
      <c r="L50" s="187">
        <v>0</v>
      </c>
      <c r="M50" s="187">
        <v>0</v>
      </c>
      <c r="N50" s="187">
        <v>0</v>
      </c>
      <c r="O50" s="187">
        <v>0</v>
      </c>
      <c r="P50" s="187">
        <v>0</v>
      </c>
      <c r="Q50" s="187">
        <v>0</v>
      </c>
      <c r="R50" s="187">
        <v>0</v>
      </c>
      <c r="S50" s="187">
        <v>0</v>
      </c>
      <c r="T50" s="187">
        <v>0</v>
      </c>
      <c r="U50" s="187">
        <v>0</v>
      </c>
      <c r="V50" s="187">
        <v>0</v>
      </c>
      <c r="W50" s="187">
        <v>0</v>
      </c>
      <c r="X50" s="187">
        <v>0</v>
      </c>
      <c r="Y50" s="187">
        <v>0</v>
      </c>
      <c r="Z50" s="187">
        <v>0</v>
      </c>
      <c r="AA50" s="187">
        <v>0</v>
      </c>
      <c r="AB50" s="185">
        <f t="shared" si="5"/>
        <v>0</v>
      </c>
      <c r="AC50" s="185">
        <v>0</v>
      </c>
    </row>
    <row r="51" spans="1:33" s="318" customFormat="1" ht="35.25" customHeight="1" x14ac:dyDescent="0.25">
      <c r="A51" s="75" t="s">
        <v>60</v>
      </c>
      <c r="B51" s="74" t="s">
        <v>150</v>
      </c>
      <c r="C51" s="185">
        <v>0</v>
      </c>
      <c r="D51" s="185">
        <v>0</v>
      </c>
      <c r="E51" s="185">
        <v>0</v>
      </c>
      <c r="F51" s="185">
        <v>0</v>
      </c>
      <c r="G51" s="185">
        <v>0</v>
      </c>
      <c r="H51" s="185">
        <v>0</v>
      </c>
      <c r="I51" s="185">
        <v>0</v>
      </c>
      <c r="J51" s="185">
        <v>0</v>
      </c>
      <c r="K51" s="185">
        <v>0</v>
      </c>
      <c r="L51" s="185">
        <v>0</v>
      </c>
      <c r="M51" s="185">
        <v>0</v>
      </c>
      <c r="N51" s="185">
        <v>0</v>
      </c>
      <c r="O51" s="185">
        <v>0</v>
      </c>
      <c r="P51" s="185">
        <v>0</v>
      </c>
      <c r="Q51" s="185">
        <v>0</v>
      </c>
      <c r="R51" s="185">
        <v>0</v>
      </c>
      <c r="S51" s="185">
        <v>0</v>
      </c>
      <c r="T51" s="185">
        <v>0</v>
      </c>
      <c r="U51" s="185">
        <v>0</v>
      </c>
      <c r="V51" s="185">
        <v>0</v>
      </c>
      <c r="W51" s="185">
        <v>0</v>
      </c>
      <c r="X51" s="185">
        <v>0</v>
      </c>
      <c r="Y51" s="185">
        <v>0</v>
      </c>
      <c r="Z51" s="185">
        <v>0</v>
      </c>
      <c r="AA51" s="185">
        <v>0</v>
      </c>
      <c r="AB51" s="185">
        <f t="shared" si="5"/>
        <v>0</v>
      </c>
      <c r="AC51" s="319">
        <v>0</v>
      </c>
      <c r="AD51" s="317"/>
      <c r="AE51" s="317"/>
      <c r="AF51" s="317"/>
      <c r="AG51" s="317"/>
    </row>
    <row r="52" spans="1:33" x14ac:dyDescent="0.25">
      <c r="A52" s="72" t="s">
        <v>149</v>
      </c>
      <c r="B52" s="47" t="s">
        <v>148</v>
      </c>
      <c r="C52" s="187">
        <v>0</v>
      </c>
      <c r="D52" s="185">
        <v>0</v>
      </c>
      <c r="E52" s="187">
        <v>0</v>
      </c>
      <c r="F52" s="187">
        <v>0</v>
      </c>
      <c r="G52" s="187">
        <v>0</v>
      </c>
      <c r="H52" s="187">
        <v>0</v>
      </c>
      <c r="I52" s="187">
        <v>0</v>
      </c>
      <c r="J52" s="187">
        <v>0</v>
      </c>
      <c r="K52" s="187">
        <v>0</v>
      </c>
      <c r="L52" s="187">
        <v>0</v>
      </c>
      <c r="M52" s="187">
        <v>0</v>
      </c>
      <c r="N52" s="187">
        <v>0</v>
      </c>
      <c r="O52" s="187">
        <v>0</v>
      </c>
      <c r="P52" s="187">
        <v>0</v>
      </c>
      <c r="Q52" s="187">
        <v>0</v>
      </c>
      <c r="R52" s="187">
        <v>0</v>
      </c>
      <c r="S52" s="187">
        <v>0</v>
      </c>
      <c r="T52" s="187">
        <v>0</v>
      </c>
      <c r="U52" s="187">
        <v>0</v>
      </c>
      <c r="V52" s="187">
        <v>0</v>
      </c>
      <c r="W52" s="187">
        <v>0</v>
      </c>
      <c r="X52" s="187">
        <v>0</v>
      </c>
      <c r="Y52" s="187">
        <v>0</v>
      </c>
      <c r="Z52" s="187">
        <v>0</v>
      </c>
      <c r="AA52" s="187">
        <v>0</v>
      </c>
      <c r="AB52" s="185">
        <f t="shared" si="5"/>
        <v>0</v>
      </c>
      <c r="AC52" s="185">
        <v>0</v>
      </c>
      <c r="AF52" s="204"/>
    </row>
    <row r="53" spans="1:33" x14ac:dyDescent="0.25">
      <c r="A53" s="72" t="s">
        <v>147</v>
      </c>
      <c r="B53" s="47" t="s">
        <v>141</v>
      </c>
      <c r="C53" s="187">
        <v>0</v>
      </c>
      <c r="D53" s="185">
        <v>0</v>
      </c>
      <c r="E53" s="187">
        <v>0</v>
      </c>
      <c r="F53" s="187">
        <v>0</v>
      </c>
      <c r="G53" s="187">
        <v>0</v>
      </c>
      <c r="H53" s="187">
        <v>0</v>
      </c>
      <c r="I53" s="187">
        <v>0</v>
      </c>
      <c r="J53" s="187">
        <v>0</v>
      </c>
      <c r="K53" s="187">
        <v>0</v>
      </c>
      <c r="L53" s="187">
        <v>0</v>
      </c>
      <c r="M53" s="187">
        <v>0</v>
      </c>
      <c r="N53" s="187">
        <v>0</v>
      </c>
      <c r="O53" s="187">
        <v>0</v>
      </c>
      <c r="P53" s="187">
        <v>0</v>
      </c>
      <c r="Q53" s="187">
        <v>0</v>
      </c>
      <c r="R53" s="187">
        <v>0</v>
      </c>
      <c r="S53" s="187">
        <v>0</v>
      </c>
      <c r="T53" s="187">
        <v>0</v>
      </c>
      <c r="U53" s="187">
        <v>0</v>
      </c>
      <c r="V53" s="187">
        <v>0</v>
      </c>
      <c r="W53" s="187">
        <v>0</v>
      </c>
      <c r="X53" s="187">
        <v>0</v>
      </c>
      <c r="Y53" s="187">
        <v>0</v>
      </c>
      <c r="Z53" s="187">
        <v>0</v>
      </c>
      <c r="AA53" s="187">
        <v>0</v>
      </c>
      <c r="AB53" s="185">
        <f t="shared" si="5"/>
        <v>0</v>
      </c>
      <c r="AC53" s="185">
        <v>0</v>
      </c>
    </row>
    <row r="54" spans="1:33" x14ac:dyDescent="0.25">
      <c r="A54" s="72" t="s">
        <v>146</v>
      </c>
      <c r="B54" s="71" t="s">
        <v>140</v>
      </c>
      <c r="C54" s="453">
        <v>0</v>
      </c>
      <c r="D54" s="185">
        <v>0</v>
      </c>
      <c r="E54" s="187">
        <v>0</v>
      </c>
      <c r="F54" s="187">
        <v>0</v>
      </c>
      <c r="G54" s="187">
        <v>0</v>
      </c>
      <c r="H54" s="187">
        <v>0</v>
      </c>
      <c r="I54" s="187">
        <v>0</v>
      </c>
      <c r="J54" s="187">
        <v>0</v>
      </c>
      <c r="K54" s="187">
        <v>0</v>
      </c>
      <c r="L54" s="187">
        <v>0</v>
      </c>
      <c r="M54" s="187">
        <v>0</v>
      </c>
      <c r="N54" s="187">
        <v>0</v>
      </c>
      <c r="O54" s="187">
        <v>0</v>
      </c>
      <c r="P54" s="187">
        <v>0</v>
      </c>
      <c r="Q54" s="187">
        <v>0</v>
      </c>
      <c r="R54" s="187">
        <v>0</v>
      </c>
      <c r="S54" s="187">
        <v>0</v>
      </c>
      <c r="T54" s="187">
        <v>0</v>
      </c>
      <c r="U54" s="187">
        <v>0</v>
      </c>
      <c r="V54" s="187">
        <v>0</v>
      </c>
      <c r="W54" s="187">
        <v>0</v>
      </c>
      <c r="X54" s="187">
        <v>0</v>
      </c>
      <c r="Y54" s="187">
        <v>0</v>
      </c>
      <c r="Z54" s="187">
        <v>0</v>
      </c>
      <c r="AA54" s="187">
        <v>0</v>
      </c>
      <c r="AB54" s="185">
        <f t="shared" si="5"/>
        <v>0</v>
      </c>
      <c r="AC54" s="185">
        <v>0</v>
      </c>
      <c r="AF54" s="204"/>
    </row>
    <row r="55" spans="1:33" x14ac:dyDescent="0.25">
      <c r="A55" s="72" t="s">
        <v>145</v>
      </c>
      <c r="B55" s="71" t="s">
        <v>139</v>
      </c>
      <c r="C55" s="453">
        <v>0</v>
      </c>
      <c r="D55" s="185">
        <v>0</v>
      </c>
      <c r="E55" s="187">
        <v>0</v>
      </c>
      <c r="F55" s="187">
        <v>0</v>
      </c>
      <c r="G55" s="187">
        <v>0</v>
      </c>
      <c r="H55" s="187">
        <v>0</v>
      </c>
      <c r="I55" s="187">
        <v>0</v>
      </c>
      <c r="J55" s="187">
        <v>0</v>
      </c>
      <c r="K55" s="187">
        <v>0</v>
      </c>
      <c r="L55" s="187">
        <v>0</v>
      </c>
      <c r="M55" s="187">
        <v>0</v>
      </c>
      <c r="N55" s="187">
        <v>0</v>
      </c>
      <c r="O55" s="187">
        <v>0</v>
      </c>
      <c r="P55" s="187">
        <v>0</v>
      </c>
      <c r="Q55" s="187">
        <v>0</v>
      </c>
      <c r="R55" s="187">
        <v>0</v>
      </c>
      <c r="S55" s="187">
        <v>0</v>
      </c>
      <c r="T55" s="187">
        <v>0</v>
      </c>
      <c r="U55" s="187">
        <v>0</v>
      </c>
      <c r="V55" s="187">
        <v>0</v>
      </c>
      <c r="W55" s="187">
        <v>0</v>
      </c>
      <c r="X55" s="187">
        <v>0</v>
      </c>
      <c r="Y55" s="187">
        <v>0</v>
      </c>
      <c r="Z55" s="187">
        <v>0</v>
      </c>
      <c r="AA55" s="187">
        <v>0</v>
      </c>
      <c r="AB55" s="185">
        <f t="shared" si="5"/>
        <v>0</v>
      </c>
      <c r="AC55" s="185">
        <v>0</v>
      </c>
    </row>
    <row r="56" spans="1:33" x14ac:dyDescent="0.25">
      <c r="A56" s="72" t="s">
        <v>144</v>
      </c>
      <c r="B56" s="71" t="s">
        <v>138</v>
      </c>
      <c r="C56" s="453">
        <v>0</v>
      </c>
      <c r="D56" s="185">
        <v>0</v>
      </c>
      <c r="E56" s="187">
        <v>0</v>
      </c>
      <c r="F56" s="187">
        <v>0</v>
      </c>
      <c r="G56" s="187">
        <v>0</v>
      </c>
      <c r="H56" s="187">
        <v>0</v>
      </c>
      <c r="I56" s="187">
        <v>0</v>
      </c>
      <c r="J56" s="187">
        <v>0</v>
      </c>
      <c r="K56" s="187">
        <v>0</v>
      </c>
      <c r="L56" s="187">
        <v>0</v>
      </c>
      <c r="M56" s="187">
        <v>0</v>
      </c>
      <c r="N56" s="187">
        <v>0</v>
      </c>
      <c r="O56" s="187">
        <v>0</v>
      </c>
      <c r="P56" s="187">
        <v>0</v>
      </c>
      <c r="Q56" s="187">
        <v>0</v>
      </c>
      <c r="R56" s="187">
        <v>0</v>
      </c>
      <c r="S56" s="187">
        <v>0</v>
      </c>
      <c r="T56" s="187">
        <v>0</v>
      </c>
      <c r="U56" s="187">
        <v>0</v>
      </c>
      <c r="V56" s="187">
        <v>0</v>
      </c>
      <c r="W56" s="187">
        <v>0</v>
      </c>
      <c r="X56" s="187">
        <v>0</v>
      </c>
      <c r="Y56" s="187">
        <v>0</v>
      </c>
      <c r="Z56" s="187">
        <v>0</v>
      </c>
      <c r="AA56" s="187">
        <v>0</v>
      </c>
      <c r="AB56" s="185">
        <f t="shared" si="5"/>
        <v>0</v>
      </c>
      <c r="AC56" s="185">
        <v>0</v>
      </c>
    </row>
    <row r="57" spans="1:33" ht="18.75" x14ac:dyDescent="0.25">
      <c r="A57" s="72" t="s">
        <v>143</v>
      </c>
      <c r="B57" s="71" t="s">
        <v>137</v>
      </c>
      <c r="C57" s="453">
        <v>0</v>
      </c>
      <c r="D57" s="185">
        <v>0</v>
      </c>
      <c r="E57" s="187">
        <v>0</v>
      </c>
      <c r="F57" s="187">
        <v>0</v>
      </c>
      <c r="G57" s="187">
        <v>0</v>
      </c>
      <c r="H57" s="187">
        <v>0</v>
      </c>
      <c r="I57" s="187">
        <v>0</v>
      </c>
      <c r="J57" s="187">
        <v>0</v>
      </c>
      <c r="K57" s="187">
        <v>0</v>
      </c>
      <c r="L57" s="187">
        <v>0</v>
      </c>
      <c r="M57" s="187">
        <v>0</v>
      </c>
      <c r="N57" s="187">
        <v>0</v>
      </c>
      <c r="O57" s="187">
        <v>0</v>
      </c>
      <c r="P57" s="187">
        <v>0</v>
      </c>
      <c r="Q57" s="187">
        <v>0</v>
      </c>
      <c r="R57" s="187">
        <v>0</v>
      </c>
      <c r="S57" s="187">
        <v>0</v>
      </c>
      <c r="T57" s="187">
        <v>0</v>
      </c>
      <c r="U57" s="187">
        <v>0</v>
      </c>
      <c r="V57" s="187">
        <v>0</v>
      </c>
      <c r="W57" s="187">
        <v>0</v>
      </c>
      <c r="X57" s="187">
        <v>0</v>
      </c>
      <c r="Y57" s="187">
        <v>0</v>
      </c>
      <c r="Z57" s="187">
        <v>0</v>
      </c>
      <c r="AA57" s="187">
        <v>0</v>
      </c>
      <c r="AB57" s="185">
        <f t="shared" si="5"/>
        <v>0</v>
      </c>
      <c r="AC57" s="185">
        <v>0</v>
      </c>
    </row>
    <row r="58" spans="1:33" s="318" customFormat="1" ht="36.75" customHeight="1" x14ac:dyDescent="0.25">
      <c r="A58" s="75" t="s">
        <v>59</v>
      </c>
      <c r="B58" s="94" t="s">
        <v>216</v>
      </c>
      <c r="C58" s="454">
        <v>0</v>
      </c>
      <c r="D58" s="185">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f t="shared" si="5"/>
        <v>0</v>
      </c>
      <c r="AC58" s="319">
        <v>0</v>
      </c>
      <c r="AD58" s="317"/>
      <c r="AE58" s="317"/>
      <c r="AF58" s="317"/>
      <c r="AG58" s="317"/>
    </row>
    <row r="59" spans="1:33" s="318" customFormat="1" x14ac:dyDescent="0.25">
      <c r="A59" s="75" t="s">
        <v>57</v>
      </c>
      <c r="B59" s="74" t="s">
        <v>142</v>
      </c>
      <c r="C59" s="185">
        <v>0</v>
      </c>
      <c r="D59" s="185">
        <v>0</v>
      </c>
      <c r="E59" s="185">
        <v>0</v>
      </c>
      <c r="F59" s="185">
        <v>0</v>
      </c>
      <c r="G59" s="185">
        <v>0</v>
      </c>
      <c r="H59" s="185">
        <v>0</v>
      </c>
      <c r="I59" s="185">
        <v>0</v>
      </c>
      <c r="J59" s="185">
        <v>0</v>
      </c>
      <c r="K59" s="185">
        <v>0</v>
      </c>
      <c r="L59" s="185">
        <v>0</v>
      </c>
      <c r="M59" s="185">
        <v>0</v>
      </c>
      <c r="N59" s="185">
        <v>0</v>
      </c>
      <c r="O59" s="185">
        <v>0</v>
      </c>
      <c r="P59" s="185">
        <v>0</v>
      </c>
      <c r="Q59" s="185">
        <v>0</v>
      </c>
      <c r="R59" s="185">
        <v>0</v>
      </c>
      <c r="S59" s="185">
        <v>0</v>
      </c>
      <c r="T59" s="185">
        <v>0</v>
      </c>
      <c r="U59" s="185">
        <v>0</v>
      </c>
      <c r="V59" s="185">
        <v>0</v>
      </c>
      <c r="W59" s="185">
        <v>0</v>
      </c>
      <c r="X59" s="185">
        <v>0</v>
      </c>
      <c r="Y59" s="185">
        <v>0</v>
      </c>
      <c r="Z59" s="185">
        <v>0</v>
      </c>
      <c r="AA59" s="185">
        <v>0</v>
      </c>
      <c r="AB59" s="185">
        <f t="shared" si="5"/>
        <v>0</v>
      </c>
      <c r="AC59" s="319">
        <v>0</v>
      </c>
      <c r="AD59" s="317"/>
      <c r="AE59" s="317"/>
      <c r="AF59" s="317"/>
      <c r="AG59" s="317"/>
    </row>
    <row r="60" spans="1:33" x14ac:dyDescent="0.25">
      <c r="A60" s="72" t="s">
        <v>210</v>
      </c>
      <c r="B60" s="73" t="s">
        <v>163</v>
      </c>
      <c r="C60" s="455">
        <v>0</v>
      </c>
      <c r="D60" s="185">
        <v>0</v>
      </c>
      <c r="E60" s="187">
        <v>0</v>
      </c>
      <c r="F60" s="187">
        <v>0</v>
      </c>
      <c r="G60" s="187">
        <v>0</v>
      </c>
      <c r="H60" s="187">
        <v>0</v>
      </c>
      <c r="I60" s="187">
        <v>0</v>
      </c>
      <c r="J60" s="187">
        <v>0</v>
      </c>
      <c r="K60" s="187">
        <v>0</v>
      </c>
      <c r="L60" s="187">
        <v>0</v>
      </c>
      <c r="M60" s="187">
        <v>0</v>
      </c>
      <c r="N60" s="187">
        <v>0</v>
      </c>
      <c r="O60" s="187">
        <v>0</v>
      </c>
      <c r="P60" s="187">
        <v>0</v>
      </c>
      <c r="Q60" s="187">
        <v>0</v>
      </c>
      <c r="R60" s="187">
        <v>0</v>
      </c>
      <c r="S60" s="187">
        <v>0</v>
      </c>
      <c r="T60" s="187">
        <v>0</v>
      </c>
      <c r="U60" s="187">
        <v>0</v>
      </c>
      <c r="V60" s="187">
        <v>0</v>
      </c>
      <c r="W60" s="187">
        <v>0</v>
      </c>
      <c r="X60" s="187">
        <v>0</v>
      </c>
      <c r="Y60" s="187">
        <v>0</v>
      </c>
      <c r="Z60" s="187">
        <v>0</v>
      </c>
      <c r="AA60" s="187">
        <v>0</v>
      </c>
      <c r="AB60" s="185">
        <f t="shared" si="5"/>
        <v>0</v>
      </c>
      <c r="AC60" s="185">
        <v>0</v>
      </c>
    </row>
    <row r="61" spans="1:33" x14ac:dyDescent="0.25">
      <c r="A61" s="72" t="s">
        <v>211</v>
      </c>
      <c r="B61" s="73" t="s">
        <v>161</v>
      </c>
      <c r="C61" s="455">
        <v>0</v>
      </c>
      <c r="D61" s="185">
        <v>0</v>
      </c>
      <c r="E61" s="187">
        <v>0</v>
      </c>
      <c r="F61" s="187">
        <v>0</v>
      </c>
      <c r="G61" s="187">
        <v>0</v>
      </c>
      <c r="H61" s="187">
        <v>0</v>
      </c>
      <c r="I61" s="187">
        <v>0</v>
      </c>
      <c r="J61" s="187">
        <v>0</v>
      </c>
      <c r="K61" s="187">
        <v>0</v>
      </c>
      <c r="L61" s="187">
        <v>0</v>
      </c>
      <c r="M61" s="187">
        <v>0</v>
      </c>
      <c r="N61" s="187">
        <v>0</v>
      </c>
      <c r="O61" s="187">
        <v>0</v>
      </c>
      <c r="P61" s="187">
        <v>0</v>
      </c>
      <c r="Q61" s="187">
        <v>0</v>
      </c>
      <c r="R61" s="187">
        <v>0</v>
      </c>
      <c r="S61" s="187">
        <v>0</v>
      </c>
      <c r="T61" s="187">
        <v>0</v>
      </c>
      <c r="U61" s="187">
        <v>0</v>
      </c>
      <c r="V61" s="187">
        <v>0</v>
      </c>
      <c r="W61" s="187">
        <v>0</v>
      </c>
      <c r="X61" s="187">
        <v>0</v>
      </c>
      <c r="Y61" s="187">
        <v>0</v>
      </c>
      <c r="Z61" s="187">
        <v>0</v>
      </c>
      <c r="AA61" s="187">
        <v>0</v>
      </c>
      <c r="AB61" s="185">
        <f t="shared" si="5"/>
        <v>0</v>
      </c>
      <c r="AC61" s="185">
        <v>0</v>
      </c>
    </row>
    <row r="62" spans="1:33" x14ac:dyDescent="0.25">
      <c r="A62" s="72" t="s">
        <v>212</v>
      </c>
      <c r="B62" s="73" t="s">
        <v>159</v>
      </c>
      <c r="C62" s="455">
        <v>0</v>
      </c>
      <c r="D62" s="185">
        <v>0</v>
      </c>
      <c r="E62" s="187">
        <v>0</v>
      </c>
      <c r="F62" s="187">
        <v>0</v>
      </c>
      <c r="G62" s="187">
        <v>0</v>
      </c>
      <c r="H62" s="187">
        <v>0</v>
      </c>
      <c r="I62" s="187">
        <v>0</v>
      </c>
      <c r="J62" s="187">
        <v>0</v>
      </c>
      <c r="K62" s="187">
        <v>0</v>
      </c>
      <c r="L62" s="187">
        <v>0</v>
      </c>
      <c r="M62" s="187">
        <v>0</v>
      </c>
      <c r="N62" s="187">
        <v>0</v>
      </c>
      <c r="O62" s="187">
        <v>0</v>
      </c>
      <c r="P62" s="187">
        <v>0</v>
      </c>
      <c r="Q62" s="187">
        <v>0</v>
      </c>
      <c r="R62" s="187">
        <v>0</v>
      </c>
      <c r="S62" s="187">
        <v>0</v>
      </c>
      <c r="T62" s="187">
        <v>0</v>
      </c>
      <c r="U62" s="187">
        <v>0</v>
      </c>
      <c r="V62" s="187">
        <v>0</v>
      </c>
      <c r="W62" s="187">
        <v>0</v>
      </c>
      <c r="X62" s="187">
        <v>0</v>
      </c>
      <c r="Y62" s="187">
        <v>0</v>
      </c>
      <c r="Z62" s="187">
        <v>0</v>
      </c>
      <c r="AA62" s="187">
        <v>0</v>
      </c>
      <c r="AB62" s="185">
        <f t="shared" si="5"/>
        <v>0</v>
      </c>
      <c r="AC62" s="185">
        <v>0</v>
      </c>
    </row>
    <row r="63" spans="1:33" x14ac:dyDescent="0.25">
      <c r="A63" s="72" t="s">
        <v>213</v>
      </c>
      <c r="B63" s="73" t="s">
        <v>215</v>
      </c>
      <c r="C63" s="455">
        <v>0</v>
      </c>
      <c r="D63" s="185">
        <v>0</v>
      </c>
      <c r="E63" s="187">
        <v>0</v>
      </c>
      <c r="F63" s="187">
        <v>0</v>
      </c>
      <c r="G63" s="187">
        <v>0</v>
      </c>
      <c r="H63" s="187">
        <v>0</v>
      </c>
      <c r="I63" s="187">
        <v>0</v>
      </c>
      <c r="J63" s="187">
        <v>0</v>
      </c>
      <c r="K63" s="187">
        <v>0</v>
      </c>
      <c r="L63" s="187">
        <v>0</v>
      </c>
      <c r="M63" s="187">
        <v>0</v>
      </c>
      <c r="N63" s="187">
        <v>0</v>
      </c>
      <c r="O63" s="187">
        <v>0</v>
      </c>
      <c r="P63" s="187">
        <v>0</v>
      </c>
      <c r="Q63" s="187">
        <v>0</v>
      </c>
      <c r="R63" s="187">
        <v>0</v>
      </c>
      <c r="S63" s="187">
        <v>0</v>
      </c>
      <c r="T63" s="187">
        <v>0</v>
      </c>
      <c r="U63" s="187">
        <v>0</v>
      </c>
      <c r="V63" s="187">
        <v>0</v>
      </c>
      <c r="W63" s="187">
        <v>0</v>
      </c>
      <c r="X63" s="187">
        <v>0</v>
      </c>
      <c r="Y63" s="187">
        <v>0</v>
      </c>
      <c r="Z63" s="187">
        <v>0</v>
      </c>
      <c r="AA63" s="187">
        <v>0</v>
      </c>
      <c r="AB63" s="185">
        <f t="shared" si="5"/>
        <v>0</v>
      </c>
      <c r="AC63" s="185">
        <v>0</v>
      </c>
    </row>
    <row r="64" spans="1:33" ht="18.75" x14ac:dyDescent="0.25">
      <c r="A64" s="72" t="s">
        <v>214</v>
      </c>
      <c r="B64" s="71" t="s">
        <v>137</v>
      </c>
      <c r="C64" s="453">
        <v>0</v>
      </c>
      <c r="D64" s="185">
        <v>0</v>
      </c>
      <c r="E64" s="187">
        <v>0</v>
      </c>
      <c r="F64" s="187">
        <v>0</v>
      </c>
      <c r="G64" s="187">
        <v>0</v>
      </c>
      <c r="H64" s="187">
        <v>0</v>
      </c>
      <c r="I64" s="187">
        <v>0</v>
      </c>
      <c r="J64" s="187">
        <v>0</v>
      </c>
      <c r="K64" s="187">
        <v>0</v>
      </c>
      <c r="L64" s="187">
        <v>0</v>
      </c>
      <c r="M64" s="187">
        <v>0</v>
      </c>
      <c r="N64" s="187">
        <v>0</v>
      </c>
      <c r="O64" s="187">
        <v>0</v>
      </c>
      <c r="P64" s="187">
        <v>0</v>
      </c>
      <c r="Q64" s="187">
        <v>0</v>
      </c>
      <c r="R64" s="187">
        <v>0</v>
      </c>
      <c r="S64" s="187">
        <v>0</v>
      </c>
      <c r="T64" s="187">
        <v>0</v>
      </c>
      <c r="U64" s="187">
        <v>0</v>
      </c>
      <c r="V64" s="187">
        <v>0</v>
      </c>
      <c r="W64" s="187">
        <v>0</v>
      </c>
      <c r="X64" s="187">
        <v>0</v>
      </c>
      <c r="Y64" s="187">
        <v>0</v>
      </c>
      <c r="Z64" s="187">
        <v>0</v>
      </c>
      <c r="AA64" s="187">
        <v>0</v>
      </c>
      <c r="AB64" s="185">
        <f t="shared" si="5"/>
        <v>0</v>
      </c>
      <c r="AC64" s="185">
        <v>0</v>
      </c>
    </row>
    <row r="65" spans="1:28" x14ac:dyDescent="0.25">
      <c r="A65" s="68"/>
      <c r="B65" s="69"/>
      <c r="C65" s="69"/>
      <c r="D65" s="322"/>
      <c r="E65" s="69"/>
      <c r="F65" s="69"/>
      <c r="G65" s="69"/>
      <c r="H65" s="69"/>
      <c r="I65" s="69"/>
      <c r="J65" s="69"/>
      <c r="K65" s="69"/>
      <c r="L65" s="68"/>
      <c r="M65" s="68"/>
      <c r="N65" s="59"/>
      <c r="O65" s="59"/>
      <c r="P65" s="59"/>
      <c r="Q65" s="59"/>
      <c r="R65" s="59"/>
      <c r="S65" s="59"/>
      <c r="T65" s="180"/>
      <c r="U65" s="180"/>
      <c r="V65" s="180"/>
      <c r="W65" s="180"/>
      <c r="X65" s="180"/>
      <c r="Y65" s="180"/>
      <c r="Z65" s="180"/>
      <c r="AA65" s="180"/>
      <c r="AB65" s="59"/>
    </row>
    <row r="66" spans="1:28" ht="54" customHeight="1" x14ac:dyDescent="0.25">
      <c r="A66" s="59"/>
      <c r="B66" s="406"/>
      <c r="C66" s="406"/>
      <c r="D66" s="406"/>
      <c r="E66" s="406"/>
      <c r="F66" s="406"/>
      <c r="G66" s="406"/>
      <c r="H66" s="406"/>
      <c r="I66" s="406"/>
      <c r="J66" s="63"/>
      <c r="K66" s="63"/>
      <c r="L66" s="67"/>
      <c r="M66" s="67"/>
      <c r="N66" s="67"/>
      <c r="O66" s="67"/>
      <c r="P66" s="67"/>
      <c r="Q66" s="67"/>
      <c r="R66" s="67"/>
      <c r="S66" s="67"/>
      <c r="T66" s="181"/>
      <c r="U66" s="181"/>
      <c r="V66" s="181"/>
      <c r="W66" s="181"/>
      <c r="X66" s="181"/>
      <c r="Y66" s="181"/>
      <c r="Z66" s="181"/>
      <c r="AA66" s="181"/>
      <c r="AB66" s="67"/>
    </row>
    <row r="67" spans="1:28" x14ac:dyDescent="0.25">
      <c r="A67" s="59"/>
      <c r="B67" s="59"/>
      <c r="C67" s="59"/>
      <c r="D67" s="320"/>
      <c r="E67" s="59"/>
      <c r="F67" s="59"/>
      <c r="L67" s="59"/>
      <c r="M67" s="59"/>
      <c r="N67" s="59"/>
      <c r="O67" s="59"/>
      <c r="P67" s="59"/>
      <c r="Q67" s="59"/>
      <c r="R67" s="59"/>
      <c r="S67" s="59"/>
      <c r="T67" s="180"/>
      <c r="U67" s="180"/>
      <c r="V67" s="180"/>
      <c r="W67" s="180"/>
      <c r="X67" s="180"/>
      <c r="Y67" s="180"/>
      <c r="Z67" s="180"/>
      <c r="AA67" s="180"/>
      <c r="AB67" s="59"/>
    </row>
    <row r="68" spans="1:28" ht="50.25" customHeight="1" x14ac:dyDescent="0.25">
      <c r="A68" s="59"/>
      <c r="B68" s="407"/>
      <c r="C68" s="407"/>
      <c r="D68" s="407"/>
      <c r="E68" s="407"/>
      <c r="F68" s="407"/>
      <c r="G68" s="407"/>
      <c r="H68" s="407"/>
      <c r="I68" s="407"/>
      <c r="J68" s="64"/>
      <c r="K68" s="64"/>
      <c r="L68" s="59"/>
      <c r="M68" s="59"/>
      <c r="N68" s="59"/>
      <c r="O68" s="59"/>
      <c r="P68" s="59"/>
      <c r="Q68" s="59"/>
      <c r="R68" s="59"/>
      <c r="S68" s="59"/>
      <c r="T68" s="180"/>
      <c r="U68" s="180"/>
      <c r="V68" s="180"/>
      <c r="W68" s="180"/>
      <c r="X68" s="180"/>
      <c r="Y68" s="180"/>
      <c r="Z68" s="180"/>
      <c r="AA68" s="180"/>
      <c r="AB68" s="59"/>
    </row>
    <row r="69" spans="1:28" x14ac:dyDescent="0.25">
      <c r="A69" s="59"/>
      <c r="B69" s="59"/>
      <c r="C69" s="59"/>
      <c r="D69" s="320"/>
      <c r="E69" s="59"/>
      <c r="F69" s="59"/>
      <c r="L69" s="59"/>
      <c r="M69" s="59"/>
      <c r="N69" s="59"/>
      <c r="O69" s="59"/>
      <c r="P69" s="59"/>
      <c r="Q69" s="59"/>
      <c r="R69" s="59"/>
      <c r="S69" s="59"/>
      <c r="T69" s="180"/>
      <c r="U69" s="180"/>
      <c r="V69" s="180"/>
      <c r="W69" s="180"/>
      <c r="X69" s="180"/>
      <c r="Y69" s="180"/>
      <c r="Z69" s="180"/>
      <c r="AA69" s="180"/>
      <c r="AB69" s="59"/>
    </row>
    <row r="70" spans="1:28" ht="36.75" customHeight="1" x14ac:dyDescent="0.25">
      <c r="A70" s="59"/>
      <c r="B70" s="406"/>
      <c r="C70" s="406"/>
      <c r="D70" s="406"/>
      <c r="E70" s="406"/>
      <c r="F70" s="406"/>
      <c r="G70" s="406"/>
      <c r="H70" s="406"/>
      <c r="I70" s="406"/>
      <c r="J70" s="63"/>
      <c r="K70" s="63"/>
      <c r="L70" s="59"/>
      <c r="M70" s="59"/>
      <c r="N70" s="59"/>
      <c r="O70" s="59"/>
      <c r="P70" s="59"/>
      <c r="Q70" s="59"/>
      <c r="R70" s="59"/>
      <c r="S70" s="59"/>
      <c r="T70" s="180"/>
      <c r="U70" s="180"/>
      <c r="V70" s="180"/>
      <c r="W70" s="180"/>
      <c r="X70" s="180"/>
      <c r="Y70" s="180"/>
      <c r="Z70" s="180"/>
      <c r="AA70" s="180"/>
      <c r="AB70" s="59"/>
    </row>
    <row r="71" spans="1:28" x14ac:dyDescent="0.25">
      <c r="A71" s="59"/>
      <c r="B71" s="66"/>
      <c r="C71" s="66"/>
      <c r="D71" s="323"/>
      <c r="E71" s="66"/>
      <c r="F71" s="66"/>
      <c r="L71" s="59"/>
      <c r="M71" s="59"/>
      <c r="N71" s="65"/>
      <c r="O71" s="59"/>
      <c r="P71" s="59"/>
      <c r="Q71" s="59"/>
      <c r="R71" s="59"/>
      <c r="S71" s="59"/>
      <c r="T71" s="180"/>
      <c r="U71" s="180"/>
      <c r="V71" s="180"/>
      <c r="W71" s="180"/>
      <c r="X71" s="180"/>
      <c r="Y71" s="180"/>
      <c r="Z71" s="180"/>
      <c r="AA71" s="180"/>
      <c r="AB71" s="59"/>
    </row>
    <row r="72" spans="1:28" ht="51" customHeight="1" x14ac:dyDescent="0.25">
      <c r="A72" s="59"/>
      <c r="B72" s="406"/>
      <c r="C72" s="406"/>
      <c r="D72" s="406"/>
      <c r="E72" s="406"/>
      <c r="F72" s="406"/>
      <c r="G72" s="406"/>
      <c r="H72" s="406"/>
      <c r="I72" s="406"/>
      <c r="J72" s="63"/>
      <c r="K72" s="63"/>
      <c r="L72" s="59"/>
      <c r="M72" s="59"/>
      <c r="N72" s="65"/>
      <c r="O72" s="59"/>
      <c r="P72" s="59"/>
      <c r="Q72" s="59"/>
      <c r="R72" s="59"/>
      <c r="S72" s="59"/>
      <c r="T72" s="180"/>
      <c r="U72" s="180"/>
      <c r="V72" s="180"/>
      <c r="W72" s="180"/>
      <c r="X72" s="180"/>
      <c r="Y72" s="180"/>
      <c r="Z72" s="180"/>
      <c r="AA72" s="180"/>
      <c r="AB72" s="59"/>
    </row>
    <row r="73" spans="1:28" ht="32.25" customHeight="1" x14ac:dyDescent="0.25">
      <c r="A73" s="59"/>
      <c r="B73" s="407"/>
      <c r="C73" s="407"/>
      <c r="D73" s="407"/>
      <c r="E73" s="407"/>
      <c r="F73" s="407"/>
      <c r="G73" s="407"/>
      <c r="H73" s="407"/>
      <c r="I73" s="407"/>
      <c r="J73" s="64"/>
      <c r="K73" s="64"/>
      <c r="L73" s="59"/>
      <c r="M73" s="59"/>
      <c r="N73" s="59"/>
      <c r="O73" s="59"/>
      <c r="P73" s="59"/>
      <c r="Q73" s="59"/>
      <c r="R73" s="59"/>
      <c r="S73" s="59"/>
      <c r="T73" s="180"/>
      <c r="U73" s="180"/>
      <c r="V73" s="180"/>
      <c r="W73" s="180"/>
      <c r="X73" s="180"/>
      <c r="Y73" s="180"/>
      <c r="Z73" s="180"/>
      <c r="AA73" s="180"/>
      <c r="AB73" s="59"/>
    </row>
    <row r="74" spans="1:28" ht="51.75" customHeight="1" x14ac:dyDescent="0.25">
      <c r="A74" s="59"/>
      <c r="B74" s="406"/>
      <c r="C74" s="406"/>
      <c r="D74" s="406"/>
      <c r="E74" s="406"/>
      <c r="F74" s="406"/>
      <c r="G74" s="406"/>
      <c r="H74" s="406"/>
      <c r="I74" s="406"/>
      <c r="J74" s="63"/>
      <c r="K74" s="63"/>
      <c r="L74" s="59"/>
      <c r="M74" s="59"/>
      <c r="N74" s="59"/>
      <c r="O74" s="59"/>
      <c r="P74" s="59"/>
      <c r="Q74" s="59"/>
      <c r="R74" s="59"/>
      <c r="S74" s="59"/>
      <c r="T74" s="180"/>
      <c r="U74" s="180"/>
      <c r="V74" s="180"/>
      <c r="W74" s="180"/>
      <c r="X74" s="180"/>
      <c r="Y74" s="180"/>
      <c r="Z74" s="180"/>
      <c r="AA74" s="180"/>
      <c r="AB74" s="59"/>
    </row>
    <row r="75" spans="1:28" ht="21.75" customHeight="1" x14ac:dyDescent="0.25">
      <c r="A75" s="59"/>
      <c r="B75" s="404"/>
      <c r="C75" s="404"/>
      <c r="D75" s="404"/>
      <c r="E75" s="404"/>
      <c r="F75" s="404"/>
      <c r="G75" s="404"/>
      <c r="H75" s="404"/>
      <c r="I75" s="404"/>
      <c r="J75" s="62"/>
      <c r="K75" s="62"/>
      <c r="L75" s="61"/>
      <c r="M75" s="61"/>
      <c r="N75" s="59"/>
      <c r="O75" s="59"/>
      <c r="P75" s="59"/>
      <c r="Q75" s="59"/>
      <c r="R75" s="59"/>
      <c r="S75" s="59"/>
      <c r="T75" s="180"/>
      <c r="U75" s="180"/>
      <c r="V75" s="180"/>
      <c r="W75" s="180"/>
      <c r="X75" s="180"/>
      <c r="Y75" s="180"/>
      <c r="Z75" s="180"/>
      <c r="AA75" s="180"/>
      <c r="AB75" s="59"/>
    </row>
    <row r="76" spans="1:28" ht="23.25" customHeight="1" x14ac:dyDescent="0.25">
      <c r="A76" s="59"/>
      <c r="B76" s="61"/>
      <c r="C76" s="61"/>
      <c r="D76" s="324"/>
      <c r="E76" s="61"/>
      <c r="F76" s="61"/>
      <c r="L76" s="59"/>
      <c r="M76" s="59"/>
      <c r="N76" s="59"/>
      <c r="O76" s="59"/>
      <c r="P76" s="59"/>
      <c r="Q76" s="59"/>
      <c r="R76" s="59"/>
      <c r="S76" s="59"/>
      <c r="T76" s="180"/>
      <c r="U76" s="180"/>
      <c r="V76" s="180"/>
      <c r="W76" s="180"/>
      <c r="X76" s="180"/>
      <c r="Y76" s="180"/>
      <c r="Z76" s="180"/>
      <c r="AA76" s="180"/>
      <c r="AB76" s="59"/>
    </row>
    <row r="77" spans="1:28" ht="18.75" customHeight="1" x14ac:dyDescent="0.25">
      <c r="A77" s="59"/>
      <c r="B77" s="405"/>
      <c r="C77" s="405"/>
      <c r="D77" s="405"/>
      <c r="E77" s="405"/>
      <c r="F77" s="405"/>
      <c r="G77" s="405"/>
      <c r="H77" s="405"/>
      <c r="I77" s="405"/>
      <c r="J77" s="60"/>
      <c r="K77" s="60"/>
      <c r="L77" s="59"/>
      <c r="M77" s="59"/>
      <c r="N77" s="59"/>
      <c r="O77" s="59"/>
      <c r="P77" s="59"/>
      <c r="Q77" s="59"/>
      <c r="R77" s="59"/>
      <c r="S77" s="59"/>
      <c r="T77" s="180"/>
      <c r="U77" s="180"/>
      <c r="V77" s="180"/>
      <c r="W77" s="180"/>
      <c r="X77" s="180"/>
      <c r="Y77" s="180"/>
      <c r="Z77" s="180"/>
      <c r="AA77" s="180"/>
      <c r="AB77" s="59"/>
    </row>
    <row r="78" spans="1:28" x14ac:dyDescent="0.25">
      <c r="A78" s="59"/>
      <c r="B78" s="59"/>
      <c r="C78" s="59"/>
      <c r="D78" s="320"/>
      <c r="E78" s="59"/>
      <c r="F78" s="59"/>
      <c r="L78" s="59"/>
      <c r="M78" s="59"/>
      <c r="N78" s="59"/>
      <c r="O78" s="59"/>
      <c r="P78" s="59"/>
      <c r="Q78" s="59"/>
      <c r="R78" s="59"/>
      <c r="S78" s="59"/>
      <c r="T78" s="180"/>
      <c r="U78" s="180"/>
      <c r="V78" s="180"/>
      <c r="W78" s="180"/>
      <c r="X78" s="180"/>
      <c r="Y78" s="180"/>
      <c r="Z78" s="180"/>
      <c r="AA78" s="180"/>
      <c r="AB78" s="59"/>
    </row>
    <row r="79" spans="1:28" x14ac:dyDescent="0.25">
      <c r="A79" s="59"/>
      <c r="B79" s="59"/>
      <c r="C79" s="59"/>
      <c r="D79" s="320"/>
      <c r="E79" s="59"/>
      <c r="F79" s="59"/>
      <c r="L79" s="59"/>
      <c r="M79" s="59"/>
      <c r="N79" s="59"/>
      <c r="O79" s="59"/>
      <c r="P79" s="59"/>
      <c r="Q79" s="59"/>
      <c r="R79" s="59"/>
      <c r="S79" s="59"/>
      <c r="T79" s="180"/>
      <c r="U79" s="180"/>
      <c r="V79" s="180"/>
      <c r="W79" s="180"/>
      <c r="X79" s="180"/>
      <c r="Y79" s="180"/>
      <c r="Z79" s="180"/>
      <c r="AA79" s="180"/>
      <c r="AB79" s="59"/>
    </row>
    <row r="80" spans="1:28"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42">
    <mergeCell ref="AD20:AG20"/>
    <mergeCell ref="AD21:AE21"/>
    <mergeCell ref="AF21:AG21"/>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SheetLayoutView="100" workbookViewId="0">
      <selection activeCell="M26" sqref="M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70</v>
      </c>
    </row>
    <row r="2" spans="1:48" ht="18.75" x14ac:dyDescent="0.3">
      <c r="AV2" s="15" t="s">
        <v>11</v>
      </c>
    </row>
    <row r="3" spans="1:48" ht="18.75" x14ac:dyDescent="0.3">
      <c r="AV3" s="15" t="s">
        <v>69</v>
      </c>
    </row>
    <row r="4" spans="1:48" ht="18.75" x14ac:dyDescent="0.3">
      <c r="AV4" s="15"/>
    </row>
    <row r="5" spans="1:48" ht="18.75" customHeight="1" x14ac:dyDescent="0.25">
      <c r="A5" s="335" t="str">
        <f>'1. паспорт местоположение'!A5:C5</f>
        <v>Год раскрытия информации: 2016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15"/>
    </row>
    <row r="7" spans="1:48" ht="18.75" x14ac:dyDescent="0.25">
      <c r="A7" s="336" t="s">
        <v>10</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ht="15.75" x14ac:dyDescent="0.25">
      <c r="A9" s="337" t="str">
        <f>'1. паспорт местоположение'!A9:C9</f>
        <v xml:space="preserve">                         АО "Янтарьэнерго"                         </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37"/>
      <c r="AT9" s="337"/>
      <c r="AU9" s="337"/>
      <c r="AV9" s="337"/>
    </row>
    <row r="10" spans="1:48" ht="15.75" x14ac:dyDescent="0.25">
      <c r="A10" s="341" t="s">
        <v>9</v>
      </c>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1"/>
      <c r="AP10" s="341"/>
      <c r="AQ10" s="341"/>
      <c r="AR10" s="341"/>
      <c r="AS10" s="341"/>
      <c r="AT10" s="341"/>
      <c r="AU10" s="341"/>
      <c r="AV10" s="341"/>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ht="15.75" x14ac:dyDescent="0.25">
      <c r="A12" s="337" t="str">
        <f>'1. паспорт местоположение'!A12:C12</f>
        <v>А_49</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row>
    <row r="13" spans="1:48" ht="15.75" x14ac:dyDescent="0.25">
      <c r="A13" s="341" t="s">
        <v>8</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41"/>
      <c r="AU13" s="341"/>
      <c r="AV13" s="341"/>
    </row>
    <row r="14" spans="1:48" ht="18.75" x14ac:dyDescent="0.25">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342"/>
      <c r="AH14" s="342"/>
      <c r="AI14" s="342"/>
      <c r="AJ14" s="342"/>
      <c r="AK14" s="342"/>
      <c r="AL14" s="342"/>
      <c r="AM14" s="342"/>
      <c r="AN14" s="342"/>
      <c r="AO14" s="342"/>
      <c r="AP14" s="342"/>
      <c r="AQ14" s="342"/>
      <c r="AR14" s="342"/>
      <c r="AS14" s="342"/>
      <c r="AT14" s="342"/>
      <c r="AU14" s="342"/>
      <c r="AV14" s="342"/>
    </row>
    <row r="15" spans="1:48" ht="15.75" x14ac:dyDescent="0.25">
      <c r="A15" s="343" t="str">
        <f>'1. паспорт местоположение'!A15:C15</f>
        <v>Реконструкция ПС 110/10 кВ О-12 "Южная" (инв№ 5146186)</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row>
    <row r="16" spans="1:48" ht="15.75" x14ac:dyDescent="0.25">
      <c r="A16" s="341" t="s">
        <v>7</v>
      </c>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c r="AK16" s="341"/>
      <c r="AL16" s="341"/>
      <c r="AM16" s="341"/>
      <c r="AN16" s="341"/>
      <c r="AO16" s="341"/>
      <c r="AP16" s="341"/>
      <c r="AQ16" s="341"/>
      <c r="AR16" s="341"/>
      <c r="AS16" s="341"/>
      <c r="AT16" s="341"/>
      <c r="AU16" s="341"/>
      <c r="AV16" s="341"/>
    </row>
    <row r="17" spans="1:4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row>
    <row r="18" spans="1:48"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row>
    <row r="19" spans="1:4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row>
    <row r="20" spans="1:48" s="26" customFormat="1"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375"/>
      <c r="AP20" s="375"/>
      <c r="AQ20" s="375"/>
      <c r="AR20" s="375"/>
      <c r="AS20" s="375"/>
      <c r="AT20" s="375"/>
      <c r="AU20" s="375"/>
      <c r="AV20" s="375"/>
    </row>
    <row r="21" spans="1:48" s="26" customFormat="1" x14ac:dyDescent="0.25">
      <c r="A21" s="436" t="s">
        <v>408</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436"/>
      <c r="AB21" s="436"/>
      <c r="AC21" s="436"/>
      <c r="AD21" s="436"/>
      <c r="AE21" s="436"/>
      <c r="AF21" s="436"/>
      <c r="AG21" s="436"/>
      <c r="AH21" s="436"/>
      <c r="AI21" s="436"/>
      <c r="AJ21" s="436"/>
      <c r="AK21" s="436"/>
      <c r="AL21" s="436"/>
      <c r="AM21" s="436"/>
      <c r="AN21" s="436"/>
      <c r="AO21" s="436"/>
      <c r="AP21" s="436"/>
      <c r="AQ21" s="436"/>
      <c r="AR21" s="436"/>
      <c r="AS21" s="436"/>
      <c r="AT21" s="436"/>
      <c r="AU21" s="436"/>
      <c r="AV21" s="436"/>
    </row>
    <row r="22" spans="1:48" s="26" customFormat="1" ht="58.5" customHeight="1" x14ac:dyDescent="0.25">
      <c r="A22" s="427" t="s">
        <v>53</v>
      </c>
      <c r="B22" s="438" t="s">
        <v>25</v>
      </c>
      <c r="C22" s="427" t="s">
        <v>52</v>
      </c>
      <c r="D22" s="427" t="s">
        <v>51</v>
      </c>
      <c r="E22" s="441" t="s">
        <v>419</v>
      </c>
      <c r="F22" s="442"/>
      <c r="G22" s="442"/>
      <c r="H22" s="442"/>
      <c r="I22" s="442"/>
      <c r="J22" s="442"/>
      <c r="K22" s="442"/>
      <c r="L22" s="443"/>
      <c r="M22" s="427" t="s">
        <v>50</v>
      </c>
      <c r="N22" s="427" t="s">
        <v>49</v>
      </c>
      <c r="O22" s="427" t="s">
        <v>48</v>
      </c>
      <c r="P22" s="422" t="s">
        <v>224</v>
      </c>
      <c r="Q22" s="422" t="s">
        <v>47</v>
      </c>
      <c r="R22" s="422" t="s">
        <v>46</v>
      </c>
      <c r="S22" s="422" t="s">
        <v>45</v>
      </c>
      <c r="T22" s="422"/>
      <c r="U22" s="444" t="s">
        <v>44</v>
      </c>
      <c r="V22" s="444" t="s">
        <v>43</v>
      </c>
      <c r="W22" s="422" t="s">
        <v>42</v>
      </c>
      <c r="X22" s="422" t="s">
        <v>41</v>
      </c>
      <c r="Y22" s="422" t="s">
        <v>40</v>
      </c>
      <c r="Z22" s="429" t="s">
        <v>39</v>
      </c>
      <c r="AA22" s="422" t="s">
        <v>38</v>
      </c>
      <c r="AB22" s="422" t="s">
        <v>37</v>
      </c>
      <c r="AC22" s="422" t="s">
        <v>36</v>
      </c>
      <c r="AD22" s="422" t="s">
        <v>35</v>
      </c>
      <c r="AE22" s="422" t="s">
        <v>34</v>
      </c>
      <c r="AF22" s="422" t="s">
        <v>33</v>
      </c>
      <c r="AG22" s="422"/>
      <c r="AH22" s="422"/>
      <c r="AI22" s="422"/>
      <c r="AJ22" s="422"/>
      <c r="AK22" s="422"/>
      <c r="AL22" s="422" t="s">
        <v>32</v>
      </c>
      <c r="AM22" s="422"/>
      <c r="AN22" s="422"/>
      <c r="AO22" s="422"/>
      <c r="AP22" s="422" t="s">
        <v>31</v>
      </c>
      <c r="AQ22" s="422"/>
      <c r="AR22" s="422" t="s">
        <v>30</v>
      </c>
      <c r="AS22" s="422" t="s">
        <v>29</v>
      </c>
      <c r="AT22" s="422" t="s">
        <v>28</v>
      </c>
      <c r="AU22" s="422" t="s">
        <v>27</v>
      </c>
      <c r="AV22" s="430" t="s">
        <v>26</v>
      </c>
    </row>
    <row r="23" spans="1:48" s="26" customFormat="1" ht="64.5" customHeight="1" x14ac:dyDescent="0.25">
      <c r="A23" s="437"/>
      <c r="B23" s="439"/>
      <c r="C23" s="437"/>
      <c r="D23" s="437"/>
      <c r="E23" s="432" t="s">
        <v>24</v>
      </c>
      <c r="F23" s="423" t="s">
        <v>141</v>
      </c>
      <c r="G23" s="423" t="s">
        <v>140</v>
      </c>
      <c r="H23" s="423" t="s">
        <v>139</v>
      </c>
      <c r="I23" s="425" t="s">
        <v>354</v>
      </c>
      <c r="J23" s="425" t="s">
        <v>355</v>
      </c>
      <c r="K23" s="425" t="s">
        <v>356</v>
      </c>
      <c r="L23" s="423" t="s">
        <v>81</v>
      </c>
      <c r="M23" s="437"/>
      <c r="N23" s="437"/>
      <c r="O23" s="437"/>
      <c r="P23" s="422"/>
      <c r="Q23" s="422"/>
      <c r="R23" s="422"/>
      <c r="S23" s="434" t="s">
        <v>3</v>
      </c>
      <c r="T23" s="434" t="s">
        <v>12</v>
      </c>
      <c r="U23" s="444"/>
      <c r="V23" s="444"/>
      <c r="W23" s="422"/>
      <c r="X23" s="422"/>
      <c r="Y23" s="422"/>
      <c r="Z23" s="422"/>
      <c r="AA23" s="422"/>
      <c r="AB23" s="422"/>
      <c r="AC23" s="422"/>
      <c r="AD23" s="422"/>
      <c r="AE23" s="422"/>
      <c r="AF23" s="422" t="s">
        <v>23</v>
      </c>
      <c r="AG23" s="422"/>
      <c r="AH23" s="422" t="s">
        <v>22</v>
      </c>
      <c r="AI23" s="422"/>
      <c r="AJ23" s="427" t="s">
        <v>21</v>
      </c>
      <c r="AK23" s="427" t="s">
        <v>20</v>
      </c>
      <c r="AL23" s="427" t="s">
        <v>19</v>
      </c>
      <c r="AM23" s="427" t="s">
        <v>18</v>
      </c>
      <c r="AN23" s="427" t="s">
        <v>17</v>
      </c>
      <c r="AO23" s="427" t="s">
        <v>16</v>
      </c>
      <c r="AP23" s="427" t="s">
        <v>15</v>
      </c>
      <c r="AQ23" s="445" t="s">
        <v>12</v>
      </c>
      <c r="AR23" s="422"/>
      <c r="AS23" s="422"/>
      <c r="AT23" s="422"/>
      <c r="AU23" s="422"/>
      <c r="AV23" s="431"/>
    </row>
    <row r="24" spans="1:48" s="26" customFormat="1" ht="96.75" customHeight="1" x14ac:dyDescent="0.25">
      <c r="A24" s="428"/>
      <c r="B24" s="440"/>
      <c r="C24" s="428"/>
      <c r="D24" s="428"/>
      <c r="E24" s="433"/>
      <c r="F24" s="424"/>
      <c r="G24" s="424"/>
      <c r="H24" s="424"/>
      <c r="I24" s="426"/>
      <c r="J24" s="426"/>
      <c r="K24" s="426"/>
      <c r="L24" s="424"/>
      <c r="M24" s="428"/>
      <c r="N24" s="428"/>
      <c r="O24" s="428"/>
      <c r="P24" s="422"/>
      <c r="Q24" s="422"/>
      <c r="R24" s="422"/>
      <c r="S24" s="435"/>
      <c r="T24" s="435"/>
      <c r="U24" s="444"/>
      <c r="V24" s="444"/>
      <c r="W24" s="422"/>
      <c r="X24" s="422"/>
      <c r="Y24" s="422"/>
      <c r="Z24" s="422"/>
      <c r="AA24" s="422"/>
      <c r="AB24" s="422"/>
      <c r="AC24" s="422"/>
      <c r="AD24" s="422"/>
      <c r="AE24" s="422"/>
      <c r="AF24" s="147" t="s">
        <v>14</v>
      </c>
      <c r="AG24" s="147" t="s">
        <v>13</v>
      </c>
      <c r="AH24" s="148" t="s">
        <v>3</v>
      </c>
      <c r="AI24" s="148" t="s">
        <v>12</v>
      </c>
      <c r="AJ24" s="428"/>
      <c r="AK24" s="428"/>
      <c r="AL24" s="428"/>
      <c r="AM24" s="428"/>
      <c r="AN24" s="428"/>
      <c r="AO24" s="428"/>
      <c r="AP24" s="428"/>
      <c r="AQ24" s="446"/>
      <c r="AR24" s="422"/>
      <c r="AS24" s="422"/>
      <c r="AT24" s="422"/>
      <c r="AU24" s="422"/>
      <c r="AV24" s="43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1.15" customHeight="1" x14ac:dyDescent="0.2">
      <c r="A26" s="23">
        <v>1</v>
      </c>
      <c r="B26" s="21" t="s">
        <v>436</v>
      </c>
      <c r="C26" s="21" t="s">
        <v>64</v>
      </c>
      <c r="D26" s="23">
        <v>2016</v>
      </c>
      <c r="E26" s="23"/>
      <c r="F26" s="23"/>
      <c r="G26" s="196" t="s">
        <v>521</v>
      </c>
      <c r="H26" s="23"/>
      <c r="I26" s="23"/>
      <c r="J26" s="196"/>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tabSelected="1" view="pageBreakPreview" topLeftCell="A15" zoomScale="90" zoomScaleNormal="90" zoomScaleSheetLayoutView="90" workbookViewId="0">
      <selection activeCell="B28" sqref="B28"/>
    </sheetView>
  </sheetViews>
  <sheetFormatPr defaultRowHeight="15.75" x14ac:dyDescent="0.25"/>
  <cols>
    <col min="1" max="2" width="66.140625" style="116" customWidth="1"/>
    <col min="3" max="3" width="8.85546875" style="117" hidden="1" customWidth="1"/>
    <col min="4" max="4" width="0" style="117" hidden="1" customWidth="1"/>
    <col min="5"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37" t="s">
        <v>70</v>
      </c>
    </row>
    <row r="2" spans="1:8" ht="18.75" x14ac:dyDescent="0.3">
      <c r="B2" s="15" t="s">
        <v>11</v>
      </c>
    </row>
    <row r="3" spans="1:8" ht="18.75" x14ac:dyDescent="0.3">
      <c r="B3" s="15" t="s">
        <v>426</v>
      </c>
    </row>
    <row r="4" spans="1:8" x14ac:dyDescent="0.25">
      <c r="B4" s="41"/>
    </row>
    <row r="5" spans="1:8" ht="18.75" x14ac:dyDescent="0.3">
      <c r="A5" s="452" t="str">
        <f>'1. паспорт местоположение'!A5:C5</f>
        <v>Год раскрытия информации: 2016 год</v>
      </c>
      <c r="B5" s="452"/>
      <c r="C5" s="81"/>
      <c r="D5" s="81"/>
      <c r="E5" s="81"/>
      <c r="F5" s="81"/>
      <c r="G5" s="81"/>
      <c r="H5" s="81"/>
    </row>
    <row r="6" spans="1:8" ht="18.75" x14ac:dyDescent="0.3">
      <c r="A6" s="256"/>
      <c r="B6" s="256"/>
      <c r="C6" s="256"/>
      <c r="D6" s="256"/>
      <c r="E6" s="256"/>
      <c r="F6" s="256"/>
      <c r="G6" s="256"/>
      <c r="H6" s="256"/>
    </row>
    <row r="7" spans="1:8" ht="18.75" x14ac:dyDescent="0.25">
      <c r="A7" s="336" t="s">
        <v>10</v>
      </c>
      <c r="B7" s="336"/>
      <c r="C7" s="152"/>
      <c r="D7" s="152"/>
      <c r="E7" s="152"/>
      <c r="F7" s="152"/>
      <c r="G7" s="152"/>
      <c r="H7" s="152"/>
    </row>
    <row r="8" spans="1:8" ht="18.75" x14ac:dyDescent="0.25">
      <c r="A8" s="152"/>
      <c r="B8" s="152"/>
      <c r="C8" s="152"/>
      <c r="D8" s="152"/>
      <c r="E8" s="152"/>
      <c r="F8" s="152"/>
      <c r="G8" s="152"/>
      <c r="H8" s="152"/>
    </row>
    <row r="9" spans="1:8" x14ac:dyDescent="0.25">
      <c r="A9" s="337" t="str">
        <f>'1. паспорт местоположение'!A9:C9</f>
        <v xml:space="preserve">                         АО "Янтарьэнерго"                         </v>
      </c>
      <c r="B9" s="337"/>
      <c r="C9" s="153"/>
      <c r="D9" s="153"/>
      <c r="E9" s="153"/>
      <c r="F9" s="153"/>
      <c r="G9" s="153"/>
      <c r="H9" s="153"/>
    </row>
    <row r="10" spans="1:8" x14ac:dyDescent="0.25">
      <c r="A10" s="341" t="s">
        <v>9</v>
      </c>
      <c r="B10" s="341"/>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337" t="str">
        <f>'1. паспорт местоположение'!A12:C12</f>
        <v>А_49</v>
      </c>
      <c r="B12" s="337"/>
      <c r="C12" s="153"/>
      <c r="D12" s="153"/>
      <c r="E12" s="153"/>
      <c r="F12" s="153"/>
      <c r="G12" s="153"/>
      <c r="H12" s="153"/>
    </row>
    <row r="13" spans="1:8" x14ac:dyDescent="0.25">
      <c r="A13" s="341" t="s">
        <v>8</v>
      </c>
      <c r="B13" s="341"/>
      <c r="C13" s="154"/>
      <c r="D13" s="154"/>
      <c r="E13" s="154"/>
      <c r="F13" s="154"/>
      <c r="G13" s="154"/>
      <c r="H13" s="154"/>
    </row>
    <row r="14" spans="1:8" ht="18.75" x14ac:dyDescent="0.25">
      <c r="A14" s="11"/>
      <c r="B14" s="11"/>
      <c r="C14" s="11"/>
      <c r="D14" s="11"/>
      <c r="E14" s="11"/>
      <c r="F14" s="11"/>
      <c r="G14" s="11"/>
      <c r="H14" s="11"/>
    </row>
    <row r="15" spans="1:8" ht="63.6" customHeight="1" x14ac:dyDescent="0.25">
      <c r="A15" s="343" t="str">
        <f>'1. паспорт местоположение'!A15:C15</f>
        <v>Реконструкция ПС 110/10 кВ О-12 "Южная" (инв№ 5146186)</v>
      </c>
      <c r="B15" s="343"/>
      <c r="C15" s="153"/>
      <c r="D15" s="153"/>
      <c r="E15" s="153"/>
      <c r="F15" s="153"/>
      <c r="G15" s="153"/>
      <c r="H15" s="153"/>
    </row>
    <row r="16" spans="1:8" x14ac:dyDescent="0.25">
      <c r="A16" s="341" t="s">
        <v>7</v>
      </c>
      <c r="B16" s="341"/>
      <c r="C16" s="154"/>
      <c r="D16" s="154"/>
      <c r="E16" s="154"/>
      <c r="F16" s="154"/>
      <c r="G16" s="154"/>
      <c r="H16" s="154"/>
    </row>
    <row r="17" spans="1:2" x14ac:dyDescent="0.25">
      <c r="B17" s="118"/>
    </row>
    <row r="18" spans="1:2" ht="33.75" customHeight="1" x14ac:dyDescent="0.25">
      <c r="A18" s="447" t="s">
        <v>409</v>
      </c>
      <c r="B18" s="448"/>
    </row>
    <row r="19" spans="1:2" x14ac:dyDescent="0.25">
      <c r="B19" s="41"/>
    </row>
    <row r="20" spans="1:2" ht="16.5" thickBot="1" x14ac:dyDescent="0.3">
      <c r="B20" s="119"/>
    </row>
    <row r="21" spans="1:2" ht="26.45" customHeight="1" thickBot="1" x14ac:dyDescent="0.3">
      <c r="A21" s="120" t="s">
        <v>301</v>
      </c>
      <c r="B21" s="174" t="str">
        <f>A15</f>
        <v>Реконструкция ПС 110/10 кВ О-12 "Южная" (инв№ 5146186)</v>
      </c>
    </row>
    <row r="22" spans="1:2" ht="16.5" thickBot="1" x14ac:dyDescent="0.3">
      <c r="A22" s="120" t="s">
        <v>302</v>
      </c>
      <c r="B22" s="173" t="str">
        <f>'1. паспорт местоположение'!C27</f>
        <v>Калининград , ул.Аллея Смелых, 90</v>
      </c>
    </row>
    <row r="23" spans="1:2" ht="16.5" thickBot="1" x14ac:dyDescent="0.3">
      <c r="A23" s="120" t="s">
        <v>281</v>
      </c>
      <c r="B23" s="122" t="s">
        <v>462</v>
      </c>
    </row>
    <row r="24" spans="1:2" ht="16.5" thickBot="1" x14ac:dyDescent="0.3">
      <c r="A24" s="120" t="s">
        <v>303</v>
      </c>
      <c r="B24" s="122" t="s">
        <v>521</v>
      </c>
    </row>
    <row r="25" spans="1:2" ht="16.5" thickBot="1" x14ac:dyDescent="0.3">
      <c r="A25" s="123" t="s">
        <v>304</v>
      </c>
      <c r="B25" s="121" t="s">
        <v>502</v>
      </c>
    </row>
    <row r="26" spans="1:2" ht="16.5" thickBot="1" x14ac:dyDescent="0.3">
      <c r="A26" s="124" t="s">
        <v>305</v>
      </c>
      <c r="B26" s="125" t="s">
        <v>542</v>
      </c>
    </row>
    <row r="27" spans="1:2" ht="29.25" thickBot="1" x14ac:dyDescent="0.3">
      <c r="A27" s="132" t="s">
        <v>507</v>
      </c>
      <c r="B27" s="456">
        <v>51.42132544526001</v>
      </c>
    </row>
    <row r="28" spans="1:2" ht="16.5" thickBot="1" x14ac:dyDescent="0.3">
      <c r="A28" s="127" t="s">
        <v>306</v>
      </c>
      <c r="B28" s="127" t="s">
        <v>543</v>
      </c>
    </row>
    <row r="29" spans="1:2" ht="29.25" thickBot="1" x14ac:dyDescent="0.3">
      <c r="A29" s="133" t="s">
        <v>307</v>
      </c>
      <c r="B29" s="127"/>
    </row>
    <row r="30" spans="1:2" ht="29.25" thickBot="1" x14ac:dyDescent="0.3">
      <c r="A30" s="133" t="s">
        <v>308</v>
      </c>
      <c r="B30" s="257">
        <f>B32+B53+B154</f>
        <v>28.827400000000001</v>
      </c>
    </row>
    <row r="31" spans="1:2" ht="16.5" thickBot="1" x14ac:dyDescent="0.3">
      <c r="A31" s="127" t="s">
        <v>309</v>
      </c>
      <c r="B31" s="257"/>
    </row>
    <row r="32" spans="1:2" ht="29.25" thickBot="1" x14ac:dyDescent="0.3">
      <c r="A32" s="133" t="s">
        <v>310</v>
      </c>
      <c r="B32" s="257">
        <f xml:space="preserve"> SUMIF(C33:C194, 10,B33:B194)</f>
        <v>0</v>
      </c>
    </row>
    <row r="33" spans="1:3" s="260" customFormat="1" ht="16.5" thickBot="1" x14ac:dyDescent="0.3">
      <c r="A33" s="258" t="s">
        <v>311</v>
      </c>
      <c r="B33" s="259">
        <v>0</v>
      </c>
      <c r="C33" s="260">
        <v>10</v>
      </c>
    </row>
    <row r="34" spans="1:3" ht="16.5" thickBot="1" x14ac:dyDescent="0.3">
      <c r="A34" s="127" t="s">
        <v>312</v>
      </c>
      <c r="B34" s="261">
        <f>B33/$B$27</f>
        <v>0</v>
      </c>
    </row>
    <row r="35" spans="1:3" ht="16.5" thickBot="1" x14ac:dyDescent="0.3">
      <c r="A35" s="127" t="s">
        <v>313</v>
      </c>
      <c r="B35" s="257">
        <v>0</v>
      </c>
      <c r="C35" s="117">
        <v>1</v>
      </c>
    </row>
    <row r="36" spans="1:3" ht="16.5" thickBot="1" x14ac:dyDescent="0.3">
      <c r="A36" s="127" t="s">
        <v>314</v>
      </c>
      <c r="B36" s="257">
        <v>0</v>
      </c>
      <c r="C36" s="117">
        <v>2</v>
      </c>
    </row>
    <row r="37" spans="1:3" s="260" customFormat="1" ht="16.5" thickBot="1" x14ac:dyDescent="0.3">
      <c r="A37" s="258" t="s">
        <v>311</v>
      </c>
      <c r="B37" s="259">
        <v>0</v>
      </c>
      <c r="C37" s="260">
        <v>10</v>
      </c>
    </row>
    <row r="38" spans="1:3" ht="16.5" thickBot="1" x14ac:dyDescent="0.3">
      <c r="A38" s="127" t="s">
        <v>312</v>
      </c>
      <c r="B38" s="261">
        <f>B37/$B$27</f>
        <v>0</v>
      </c>
    </row>
    <row r="39" spans="1:3" ht="16.5" thickBot="1" x14ac:dyDescent="0.3">
      <c r="A39" s="127" t="s">
        <v>313</v>
      </c>
      <c r="B39" s="257">
        <v>0</v>
      </c>
      <c r="C39" s="117">
        <v>1</v>
      </c>
    </row>
    <row r="40" spans="1:3" ht="16.5" thickBot="1" x14ac:dyDescent="0.3">
      <c r="A40" s="127" t="s">
        <v>314</v>
      </c>
      <c r="B40" s="257">
        <v>0</v>
      </c>
      <c r="C40" s="117">
        <v>2</v>
      </c>
    </row>
    <row r="41" spans="1:3" ht="16.5" thickBot="1" x14ac:dyDescent="0.3">
      <c r="A41" s="258" t="s">
        <v>311</v>
      </c>
      <c r="B41" s="259">
        <v>0</v>
      </c>
      <c r="C41" s="260">
        <v>10</v>
      </c>
    </row>
    <row r="42" spans="1:3" ht="16.5" thickBot="1" x14ac:dyDescent="0.3">
      <c r="A42" s="127" t="s">
        <v>312</v>
      </c>
      <c r="B42" s="261">
        <f>B41/$B$27</f>
        <v>0</v>
      </c>
    </row>
    <row r="43" spans="1:3" ht="16.5" thickBot="1" x14ac:dyDescent="0.3">
      <c r="A43" s="127" t="s">
        <v>313</v>
      </c>
      <c r="B43" s="257">
        <v>0</v>
      </c>
      <c r="C43" s="117">
        <v>1</v>
      </c>
    </row>
    <row r="44" spans="1:3" ht="16.5" thickBot="1" x14ac:dyDescent="0.3">
      <c r="A44" s="127" t="s">
        <v>314</v>
      </c>
      <c r="B44" s="257">
        <v>0</v>
      </c>
      <c r="C44" s="117">
        <v>2</v>
      </c>
    </row>
    <row r="45" spans="1:3" ht="16.5" thickBot="1" x14ac:dyDescent="0.3">
      <c r="A45" s="258" t="s">
        <v>311</v>
      </c>
      <c r="B45" s="259">
        <v>0</v>
      </c>
      <c r="C45" s="260">
        <v>10</v>
      </c>
    </row>
    <row r="46" spans="1:3" ht="16.5" thickBot="1" x14ac:dyDescent="0.3">
      <c r="A46" s="127" t="s">
        <v>312</v>
      </c>
      <c r="B46" s="261">
        <f>B45/$B$27</f>
        <v>0</v>
      </c>
    </row>
    <row r="47" spans="1:3" ht="16.5" thickBot="1" x14ac:dyDescent="0.3">
      <c r="A47" s="127" t="s">
        <v>313</v>
      </c>
      <c r="B47" s="257">
        <v>0</v>
      </c>
      <c r="C47" s="117">
        <v>1</v>
      </c>
    </row>
    <row r="48" spans="1:3" ht="16.5" thickBot="1" x14ac:dyDescent="0.3">
      <c r="A48" s="127" t="s">
        <v>314</v>
      </c>
      <c r="B48" s="257">
        <v>0</v>
      </c>
      <c r="C48" s="117">
        <v>2</v>
      </c>
    </row>
    <row r="49" spans="1:3" ht="16.5" thickBot="1" x14ac:dyDescent="0.3">
      <c r="A49" s="258" t="s">
        <v>311</v>
      </c>
      <c r="B49" s="259">
        <v>0</v>
      </c>
      <c r="C49" s="260">
        <v>10</v>
      </c>
    </row>
    <row r="50" spans="1:3" ht="16.5" thickBot="1" x14ac:dyDescent="0.3">
      <c r="A50" s="127" t="s">
        <v>312</v>
      </c>
      <c r="B50" s="261">
        <f>B49/$B$27</f>
        <v>0</v>
      </c>
    </row>
    <row r="51" spans="1:3" ht="16.5" thickBot="1" x14ac:dyDescent="0.3">
      <c r="A51" s="127" t="s">
        <v>313</v>
      </c>
      <c r="B51" s="257">
        <v>0</v>
      </c>
      <c r="C51" s="117">
        <v>1</v>
      </c>
    </row>
    <row r="52" spans="1:3" ht="16.5" thickBot="1" x14ac:dyDescent="0.3">
      <c r="A52" s="127" t="s">
        <v>314</v>
      </c>
      <c r="B52" s="257">
        <v>0</v>
      </c>
      <c r="C52" s="117">
        <v>2</v>
      </c>
    </row>
    <row r="53" spans="1:3" ht="29.25" thickBot="1" x14ac:dyDescent="0.3">
      <c r="A53" s="133" t="s">
        <v>315</v>
      </c>
      <c r="B53" s="257">
        <f xml:space="preserve"> SUMIF(C54:C194, 20,B54:B194)</f>
        <v>28.827400000000001</v>
      </c>
    </row>
    <row r="54" spans="1:3" s="260" customFormat="1" ht="30.75" thickBot="1" x14ac:dyDescent="0.3">
      <c r="A54" s="258" t="s">
        <v>536</v>
      </c>
      <c r="B54" s="259">
        <v>28.827400000000001</v>
      </c>
      <c r="C54" s="260">
        <v>20</v>
      </c>
    </row>
    <row r="55" spans="1:3" ht="16.5" thickBot="1" x14ac:dyDescent="0.3">
      <c r="A55" s="127" t="s">
        <v>312</v>
      </c>
      <c r="B55" s="261">
        <f>B54/$B$27</f>
        <v>0.56061176467899265</v>
      </c>
    </row>
    <row r="56" spans="1:3" ht="16.5" thickBot="1" x14ac:dyDescent="0.3">
      <c r="A56" s="127" t="s">
        <v>313</v>
      </c>
      <c r="B56" s="257">
        <v>8.6482199999999985</v>
      </c>
      <c r="C56" s="117">
        <v>1</v>
      </c>
    </row>
    <row r="57" spans="1:3" ht="16.5" thickBot="1" x14ac:dyDescent="0.3">
      <c r="A57" s="127" t="s">
        <v>314</v>
      </c>
      <c r="B57" s="257">
        <v>28.827400000000001</v>
      </c>
      <c r="C57" s="117">
        <v>2</v>
      </c>
    </row>
    <row r="58" spans="1:3" s="260" customFormat="1" ht="16.5" thickBot="1" x14ac:dyDescent="0.3">
      <c r="A58" s="258" t="s">
        <v>311</v>
      </c>
      <c r="B58" s="259">
        <v>0</v>
      </c>
      <c r="C58" s="260">
        <v>20</v>
      </c>
    </row>
    <row r="59" spans="1:3" ht="16.5" thickBot="1" x14ac:dyDescent="0.3">
      <c r="A59" s="127" t="s">
        <v>312</v>
      </c>
      <c r="B59" s="261">
        <f>B58/$B$27</f>
        <v>0</v>
      </c>
    </row>
    <row r="60" spans="1:3" ht="16.5" thickBot="1" x14ac:dyDescent="0.3">
      <c r="A60" s="127" t="s">
        <v>313</v>
      </c>
      <c r="B60" s="257">
        <v>0</v>
      </c>
      <c r="C60" s="117">
        <v>1</v>
      </c>
    </row>
    <row r="61" spans="1:3" ht="16.5" thickBot="1" x14ac:dyDescent="0.3">
      <c r="A61" s="127" t="s">
        <v>314</v>
      </c>
      <c r="B61" s="257">
        <v>0</v>
      </c>
      <c r="C61" s="117">
        <v>2</v>
      </c>
    </row>
    <row r="62" spans="1:3" s="260" customFormat="1" ht="16.5" thickBot="1" x14ac:dyDescent="0.3">
      <c r="A62" s="258" t="s">
        <v>311</v>
      </c>
      <c r="B62" s="259">
        <v>0</v>
      </c>
      <c r="C62" s="260">
        <v>20</v>
      </c>
    </row>
    <row r="63" spans="1:3" ht="16.5" thickBot="1" x14ac:dyDescent="0.3">
      <c r="A63" s="127" t="s">
        <v>312</v>
      </c>
      <c r="B63" s="261">
        <f>B62/$B$27</f>
        <v>0</v>
      </c>
    </row>
    <row r="64" spans="1:3" ht="16.5" thickBot="1" x14ac:dyDescent="0.3">
      <c r="A64" s="127" t="s">
        <v>313</v>
      </c>
      <c r="B64" s="257">
        <v>0</v>
      </c>
      <c r="C64" s="117">
        <v>1</v>
      </c>
    </row>
    <row r="65" spans="1:3" ht="16.5" thickBot="1" x14ac:dyDescent="0.3">
      <c r="A65" s="127" t="s">
        <v>314</v>
      </c>
      <c r="B65" s="257">
        <v>0</v>
      </c>
      <c r="C65" s="117">
        <v>2</v>
      </c>
    </row>
    <row r="66" spans="1:3" s="260" customFormat="1" ht="16.5" thickBot="1" x14ac:dyDescent="0.3">
      <c r="A66" s="258" t="s">
        <v>311</v>
      </c>
      <c r="B66" s="259">
        <v>0</v>
      </c>
      <c r="C66" s="260">
        <v>20</v>
      </c>
    </row>
    <row r="67" spans="1:3" ht="16.5" thickBot="1" x14ac:dyDescent="0.3">
      <c r="A67" s="127" t="s">
        <v>312</v>
      </c>
      <c r="B67" s="261">
        <f>B66/$B$27</f>
        <v>0</v>
      </c>
    </row>
    <row r="68" spans="1:3" ht="16.5" thickBot="1" x14ac:dyDescent="0.3">
      <c r="A68" s="127" t="s">
        <v>313</v>
      </c>
      <c r="B68" s="257">
        <v>0</v>
      </c>
      <c r="C68" s="117">
        <v>1</v>
      </c>
    </row>
    <row r="69" spans="1:3" ht="16.5" thickBot="1" x14ac:dyDescent="0.3">
      <c r="A69" s="127" t="s">
        <v>314</v>
      </c>
      <c r="B69" s="257">
        <v>0</v>
      </c>
      <c r="C69" s="117">
        <v>2</v>
      </c>
    </row>
    <row r="70" spans="1:3" s="260" customFormat="1" ht="16.5" thickBot="1" x14ac:dyDescent="0.3">
      <c r="A70" s="258" t="s">
        <v>311</v>
      </c>
      <c r="B70" s="259">
        <v>0</v>
      </c>
      <c r="C70" s="260">
        <v>20</v>
      </c>
    </row>
    <row r="71" spans="1:3" ht="16.5" thickBot="1" x14ac:dyDescent="0.3">
      <c r="A71" s="127" t="s">
        <v>312</v>
      </c>
      <c r="B71" s="261">
        <f>B70/$B$27</f>
        <v>0</v>
      </c>
    </row>
    <row r="72" spans="1:3" ht="16.5" thickBot="1" x14ac:dyDescent="0.3">
      <c r="A72" s="127" t="s">
        <v>313</v>
      </c>
      <c r="B72" s="257">
        <v>0</v>
      </c>
      <c r="C72" s="117">
        <v>1</v>
      </c>
    </row>
    <row r="73" spans="1:3" ht="16.5" thickBot="1" x14ac:dyDescent="0.3">
      <c r="A73" s="127" t="s">
        <v>314</v>
      </c>
      <c r="B73" s="257">
        <v>0</v>
      </c>
      <c r="C73" s="117">
        <v>2</v>
      </c>
    </row>
    <row r="74" spans="1:3" s="260" customFormat="1" ht="16.5" thickBot="1" x14ac:dyDescent="0.3">
      <c r="A74" s="258" t="s">
        <v>311</v>
      </c>
      <c r="B74" s="259">
        <v>0</v>
      </c>
      <c r="C74" s="260">
        <v>20</v>
      </c>
    </row>
    <row r="75" spans="1:3" ht="16.5" thickBot="1" x14ac:dyDescent="0.3">
      <c r="A75" s="127" t="s">
        <v>312</v>
      </c>
      <c r="B75" s="261">
        <f>B74/$B$27</f>
        <v>0</v>
      </c>
    </row>
    <row r="76" spans="1:3" ht="16.5" thickBot="1" x14ac:dyDescent="0.3">
      <c r="A76" s="127" t="s">
        <v>313</v>
      </c>
      <c r="B76" s="257">
        <v>0</v>
      </c>
      <c r="C76" s="117">
        <v>1</v>
      </c>
    </row>
    <row r="77" spans="1:3" ht="16.5" thickBot="1" x14ac:dyDescent="0.3">
      <c r="A77" s="127" t="s">
        <v>314</v>
      </c>
      <c r="B77" s="257">
        <v>0</v>
      </c>
      <c r="C77" s="117">
        <v>2</v>
      </c>
    </row>
    <row r="78" spans="1:3" s="260" customFormat="1" ht="16.5" thickBot="1" x14ac:dyDescent="0.3">
      <c r="A78" s="258" t="s">
        <v>311</v>
      </c>
      <c r="B78" s="259">
        <v>0</v>
      </c>
      <c r="C78" s="260">
        <v>20</v>
      </c>
    </row>
    <row r="79" spans="1:3" ht="16.5" thickBot="1" x14ac:dyDescent="0.3">
      <c r="A79" s="127" t="s">
        <v>312</v>
      </c>
      <c r="B79" s="261">
        <f>B78/$B$27</f>
        <v>0</v>
      </c>
    </row>
    <row r="80" spans="1:3" ht="16.5" thickBot="1" x14ac:dyDescent="0.3">
      <c r="A80" s="127" t="s">
        <v>313</v>
      </c>
      <c r="B80" s="257">
        <v>0</v>
      </c>
      <c r="C80" s="117">
        <v>1</v>
      </c>
    </row>
    <row r="81" spans="1:3" ht="16.5" thickBot="1" x14ac:dyDescent="0.3">
      <c r="A81" s="127" t="s">
        <v>314</v>
      </c>
      <c r="B81" s="257">
        <v>0</v>
      </c>
      <c r="C81" s="117">
        <v>2</v>
      </c>
    </row>
    <row r="82" spans="1:3" s="260" customFormat="1" ht="16.5" thickBot="1" x14ac:dyDescent="0.3">
      <c r="A82" s="258" t="s">
        <v>311</v>
      </c>
      <c r="B82" s="259">
        <v>0</v>
      </c>
      <c r="C82" s="260">
        <v>20</v>
      </c>
    </row>
    <row r="83" spans="1:3" ht="16.5" thickBot="1" x14ac:dyDescent="0.3">
      <c r="A83" s="127" t="s">
        <v>312</v>
      </c>
      <c r="B83" s="261">
        <f>B82/$B$27</f>
        <v>0</v>
      </c>
    </row>
    <row r="84" spans="1:3" ht="16.5" thickBot="1" x14ac:dyDescent="0.3">
      <c r="A84" s="127" t="s">
        <v>313</v>
      </c>
      <c r="B84" s="257">
        <v>0</v>
      </c>
      <c r="C84" s="117">
        <v>1</v>
      </c>
    </row>
    <row r="85" spans="1:3" ht="16.5" thickBot="1" x14ac:dyDescent="0.3">
      <c r="A85" s="127" t="s">
        <v>314</v>
      </c>
      <c r="B85" s="257">
        <v>0</v>
      </c>
      <c r="C85" s="117">
        <v>2</v>
      </c>
    </row>
    <row r="86" spans="1:3" s="260" customFormat="1" ht="16.5" thickBot="1" x14ac:dyDescent="0.3">
      <c r="A86" s="258" t="s">
        <v>311</v>
      </c>
      <c r="B86" s="259">
        <v>0</v>
      </c>
      <c r="C86" s="260">
        <v>20</v>
      </c>
    </row>
    <row r="87" spans="1:3" ht="16.5" thickBot="1" x14ac:dyDescent="0.3">
      <c r="A87" s="127" t="s">
        <v>312</v>
      </c>
      <c r="B87" s="261">
        <f>B86/$B$27</f>
        <v>0</v>
      </c>
    </row>
    <row r="88" spans="1:3" ht="16.5" thickBot="1" x14ac:dyDescent="0.3">
      <c r="A88" s="127" t="s">
        <v>313</v>
      </c>
      <c r="B88" s="257">
        <v>0</v>
      </c>
      <c r="C88" s="117">
        <v>1</v>
      </c>
    </row>
    <row r="89" spans="1:3" ht="16.5" thickBot="1" x14ac:dyDescent="0.3">
      <c r="A89" s="127" t="s">
        <v>314</v>
      </c>
      <c r="B89" s="257">
        <v>0</v>
      </c>
      <c r="C89" s="117">
        <v>2</v>
      </c>
    </row>
    <row r="90" spans="1:3" s="260" customFormat="1" ht="16.5" thickBot="1" x14ac:dyDescent="0.3">
      <c r="A90" s="258" t="s">
        <v>311</v>
      </c>
      <c r="B90" s="259">
        <v>0</v>
      </c>
      <c r="C90" s="260">
        <v>20</v>
      </c>
    </row>
    <row r="91" spans="1:3" ht="16.5" thickBot="1" x14ac:dyDescent="0.3">
      <c r="A91" s="127" t="s">
        <v>312</v>
      </c>
      <c r="B91" s="261">
        <f>B90/$B$27</f>
        <v>0</v>
      </c>
    </row>
    <row r="92" spans="1:3" ht="16.5" thickBot="1" x14ac:dyDescent="0.3">
      <c r="A92" s="127" t="s">
        <v>313</v>
      </c>
      <c r="B92" s="257">
        <v>0</v>
      </c>
      <c r="C92" s="117">
        <v>1</v>
      </c>
    </row>
    <row r="93" spans="1:3" ht="16.5" thickBot="1" x14ac:dyDescent="0.3">
      <c r="A93" s="127" t="s">
        <v>314</v>
      </c>
      <c r="B93" s="257">
        <v>0</v>
      </c>
      <c r="C93" s="117">
        <v>2</v>
      </c>
    </row>
    <row r="94" spans="1:3" s="260" customFormat="1" ht="16.5" thickBot="1" x14ac:dyDescent="0.3">
      <c r="A94" s="258" t="s">
        <v>311</v>
      </c>
      <c r="B94" s="259">
        <v>0</v>
      </c>
      <c r="C94" s="260">
        <v>20</v>
      </c>
    </row>
    <row r="95" spans="1:3" ht="16.5" thickBot="1" x14ac:dyDescent="0.3">
      <c r="A95" s="127" t="s">
        <v>312</v>
      </c>
      <c r="B95" s="261">
        <f>B94/$B$27</f>
        <v>0</v>
      </c>
    </row>
    <row r="96" spans="1:3" ht="16.5" thickBot="1" x14ac:dyDescent="0.3">
      <c r="A96" s="127" t="s">
        <v>313</v>
      </c>
      <c r="B96" s="257">
        <v>0</v>
      </c>
      <c r="C96" s="117">
        <v>1</v>
      </c>
    </row>
    <row r="97" spans="1:3" ht="16.5" thickBot="1" x14ac:dyDescent="0.3">
      <c r="A97" s="127" t="s">
        <v>314</v>
      </c>
      <c r="B97" s="257">
        <v>0</v>
      </c>
      <c r="C97" s="117">
        <v>2</v>
      </c>
    </row>
    <row r="98" spans="1:3" s="260" customFormat="1" ht="16.5" thickBot="1" x14ac:dyDescent="0.3">
      <c r="A98" s="258" t="s">
        <v>311</v>
      </c>
      <c r="B98" s="259">
        <v>0</v>
      </c>
      <c r="C98" s="260">
        <v>20</v>
      </c>
    </row>
    <row r="99" spans="1:3" ht="16.5" thickBot="1" x14ac:dyDescent="0.3">
      <c r="A99" s="127" t="s">
        <v>312</v>
      </c>
      <c r="B99" s="261">
        <f>B98/$B$27</f>
        <v>0</v>
      </c>
    </row>
    <row r="100" spans="1:3" ht="16.5" thickBot="1" x14ac:dyDescent="0.3">
      <c r="A100" s="127" t="s">
        <v>313</v>
      </c>
      <c r="B100" s="257">
        <v>0</v>
      </c>
      <c r="C100" s="117">
        <v>1</v>
      </c>
    </row>
    <row r="101" spans="1:3" ht="16.5" thickBot="1" x14ac:dyDescent="0.3">
      <c r="A101" s="127" t="s">
        <v>314</v>
      </c>
      <c r="B101" s="257">
        <v>0</v>
      </c>
      <c r="C101" s="117">
        <v>2</v>
      </c>
    </row>
    <row r="102" spans="1:3" s="260" customFormat="1" ht="16.5" thickBot="1" x14ac:dyDescent="0.3">
      <c r="A102" s="258" t="s">
        <v>311</v>
      </c>
      <c r="B102" s="259">
        <v>0</v>
      </c>
      <c r="C102" s="260">
        <v>20</v>
      </c>
    </row>
    <row r="103" spans="1:3" ht="16.5" thickBot="1" x14ac:dyDescent="0.3">
      <c r="A103" s="127" t="s">
        <v>312</v>
      </c>
      <c r="B103" s="261">
        <f>B102/$B$27</f>
        <v>0</v>
      </c>
    </row>
    <row r="104" spans="1:3" ht="16.5" thickBot="1" x14ac:dyDescent="0.3">
      <c r="A104" s="127" t="s">
        <v>313</v>
      </c>
      <c r="B104" s="257">
        <v>0</v>
      </c>
      <c r="C104" s="117">
        <v>1</v>
      </c>
    </row>
    <row r="105" spans="1:3" ht="16.5" thickBot="1" x14ac:dyDescent="0.3">
      <c r="A105" s="127" t="s">
        <v>314</v>
      </c>
      <c r="B105" s="257">
        <v>0</v>
      </c>
      <c r="C105" s="117">
        <v>2</v>
      </c>
    </row>
    <row r="106" spans="1:3" s="260" customFormat="1" ht="16.5" thickBot="1" x14ac:dyDescent="0.3">
      <c r="A106" s="258" t="s">
        <v>311</v>
      </c>
      <c r="B106" s="259">
        <v>0</v>
      </c>
      <c r="C106" s="260">
        <v>20</v>
      </c>
    </row>
    <row r="107" spans="1:3" ht="16.5" thickBot="1" x14ac:dyDescent="0.3">
      <c r="A107" s="127" t="s">
        <v>312</v>
      </c>
      <c r="B107" s="261">
        <f>B106/$B$27</f>
        <v>0</v>
      </c>
    </row>
    <row r="108" spans="1:3" ht="16.5" thickBot="1" x14ac:dyDescent="0.3">
      <c r="A108" s="127" t="s">
        <v>313</v>
      </c>
      <c r="B108" s="257">
        <v>0</v>
      </c>
      <c r="C108" s="117">
        <v>1</v>
      </c>
    </row>
    <row r="109" spans="1:3" ht="16.5" thickBot="1" x14ac:dyDescent="0.3">
      <c r="A109" s="127" t="s">
        <v>314</v>
      </c>
      <c r="B109" s="257">
        <v>0</v>
      </c>
      <c r="C109" s="117">
        <v>2</v>
      </c>
    </row>
    <row r="110" spans="1:3" s="260" customFormat="1" ht="16.5" thickBot="1" x14ac:dyDescent="0.3">
      <c r="A110" s="258" t="s">
        <v>311</v>
      </c>
      <c r="B110" s="259">
        <v>0</v>
      </c>
      <c r="C110" s="260">
        <v>20</v>
      </c>
    </row>
    <row r="111" spans="1:3" ht="16.5" thickBot="1" x14ac:dyDescent="0.3">
      <c r="A111" s="127" t="s">
        <v>312</v>
      </c>
      <c r="B111" s="261">
        <f>B110/$B$27</f>
        <v>0</v>
      </c>
    </row>
    <row r="112" spans="1:3" ht="16.5" thickBot="1" x14ac:dyDescent="0.3">
      <c r="A112" s="127" t="s">
        <v>313</v>
      </c>
      <c r="B112" s="257">
        <v>0</v>
      </c>
      <c r="C112" s="117">
        <v>1</v>
      </c>
    </row>
    <row r="113" spans="1:3" ht="16.5" thickBot="1" x14ac:dyDescent="0.3">
      <c r="A113" s="127" t="s">
        <v>314</v>
      </c>
      <c r="B113" s="257">
        <v>0</v>
      </c>
      <c r="C113" s="117">
        <v>2</v>
      </c>
    </row>
    <row r="114" spans="1:3" s="260" customFormat="1" ht="16.5" thickBot="1" x14ac:dyDescent="0.3">
      <c r="A114" s="258" t="s">
        <v>311</v>
      </c>
      <c r="B114" s="259">
        <v>0</v>
      </c>
      <c r="C114" s="260">
        <v>20</v>
      </c>
    </row>
    <row r="115" spans="1:3" ht="16.5" thickBot="1" x14ac:dyDescent="0.3">
      <c r="A115" s="127" t="s">
        <v>312</v>
      </c>
      <c r="B115" s="261">
        <f>B114/$B$27</f>
        <v>0</v>
      </c>
    </row>
    <row r="116" spans="1:3" ht="16.5" thickBot="1" x14ac:dyDescent="0.3">
      <c r="A116" s="127" t="s">
        <v>313</v>
      </c>
      <c r="B116" s="257">
        <v>0</v>
      </c>
      <c r="C116" s="117">
        <v>1</v>
      </c>
    </row>
    <row r="117" spans="1:3" ht="16.5" thickBot="1" x14ac:dyDescent="0.3">
      <c r="A117" s="127" t="s">
        <v>314</v>
      </c>
      <c r="B117" s="257">
        <v>0</v>
      </c>
      <c r="C117" s="117">
        <v>2</v>
      </c>
    </row>
    <row r="118" spans="1:3" s="260" customFormat="1" ht="16.5" thickBot="1" x14ac:dyDescent="0.3">
      <c r="A118" s="258" t="s">
        <v>311</v>
      </c>
      <c r="B118" s="259">
        <v>0</v>
      </c>
      <c r="C118" s="260">
        <v>20</v>
      </c>
    </row>
    <row r="119" spans="1:3" ht="16.5" thickBot="1" x14ac:dyDescent="0.3">
      <c r="A119" s="127" t="s">
        <v>312</v>
      </c>
      <c r="B119" s="261">
        <f>B118/$B$27</f>
        <v>0</v>
      </c>
    </row>
    <row r="120" spans="1:3" ht="16.5" thickBot="1" x14ac:dyDescent="0.3">
      <c r="A120" s="127" t="s">
        <v>313</v>
      </c>
      <c r="B120" s="257">
        <v>0</v>
      </c>
      <c r="C120" s="117">
        <v>1</v>
      </c>
    </row>
    <row r="121" spans="1:3" ht="16.5" thickBot="1" x14ac:dyDescent="0.3">
      <c r="A121" s="127" t="s">
        <v>314</v>
      </c>
      <c r="B121" s="257">
        <v>0</v>
      </c>
      <c r="C121" s="117">
        <v>2</v>
      </c>
    </row>
    <row r="122" spans="1:3" s="260" customFormat="1" ht="16.5" thickBot="1" x14ac:dyDescent="0.3">
      <c r="A122" s="258" t="s">
        <v>311</v>
      </c>
      <c r="B122" s="259">
        <v>0</v>
      </c>
      <c r="C122" s="260">
        <v>20</v>
      </c>
    </row>
    <row r="123" spans="1:3" ht="16.5" thickBot="1" x14ac:dyDescent="0.3">
      <c r="A123" s="127" t="s">
        <v>312</v>
      </c>
      <c r="B123" s="261">
        <f>B122/$B$27</f>
        <v>0</v>
      </c>
    </row>
    <row r="124" spans="1:3" ht="16.5" thickBot="1" x14ac:dyDescent="0.3">
      <c r="A124" s="127" t="s">
        <v>313</v>
      </c>
      <c r="B124" s="257">
        <v>0</v>
      </c>
      <c r="C124" s="117">
        <v>1</v>
      </c>
    </row>
    <row r="125" spans="1:3" ht="16.5" thickBot="1" x14ac:dyDescent="0.3">
      <c r="A125" s="127" t="s">
        <v>314</v>
      </c>
      <c r="B125" s="257">
        <v>0</v>
      </c>
      <c r="C125" s="117">
        <v>2</v>
      </c>
    </row>
    <row r="126" spans="1:3" s="260" customFormat="1" ht="16.5" thickBot="1" x14ac:dyDescent="0.3">
      <c r="A126" s="258" t="s">
        <v>311</v>
      </c>
      <c r="B126" s="259">
        <v>0</v>
      </c>
      <c r="C126" s="260">
        <v>20</v>
      </c>
    </row>
    <row r="127" spans="1:3" ht="16.5" thickBot="1" x14ac:dyDescent="0.3">
      <c r="A127" s="127" t="s">
        <v>312</v>
      </c>
      <c r="B127" s="261">
        <f>B126/$B$27</f>
        <v>0</v>
      </c>
    </row>
    <row r="128" spans="1:3" ht="16.5" thickBot="1" x14ac:dyDescent="0.3">
      <c r="A128" s="127" t="s">
        <v>313</v>
      </c>
      <c r="B128" s="257">
        <v>0</v>
      </c>
      <c r="C128" s="117">
        <v>1</v>
      </c>
    </row>
    <row r="129" spans="1:3" ht="16.5" thickBot="1" x14ac:dyDescent="0.3">
      <c r="A129" s="127" t="s">
        <v>314</v>
      </c>
      <c r="B129" s="257">
        <v>0</v>
      </c>
      <c r="C129" s="117">
        <v>2</v>
      </c>
    </row>
    <row r="130" spans="1:3" s="260" customFormat="1" ht="16.5" thickBot="1" x14ac:dyDescent="0.3">
      <c r="A130" s="258" t="s">
        <v>311</v>
      </c>
      <c r="B130" s="259">
        <v>0</v>
      </c>
      <c r="C130" s="260">
        <v>20</v>
      </c>
    </row>
    <row r="131" spans="1:3" ht="16.5" thickBot="1" x14ac:dyDescent="0.3">
      <c r="A131" s="127" t="s">
        <v>312</v>
      </c>
      <c r="B131" s="261">
        <f>B130/$B$27</f>
        <v>0</v>
      </c>
    </row>
    <row r="132" spans="1:3" ht="16.5" thickBot="1" x14ac:dyDescent="0.3">
      <c r="A132" s="127" t="s">
        <v>313</v>
      </c>
      <c r="B132" s="257">
        <v>0</v>
      </c>
      <c r="C132" s="117">
        <v>1</v>
      </c>
    </row>
    <row r="133" spans="1:3" ht="16.5" thickBot="1" x14ac:dyDescent="0.3">
      <c r="A133" s="127" t="s">
        <v>314</v>
      </c>
      <c r="B133" s="257">
        <v>0</v>
      </c>
      <c r="C133" s="117">
        <v>2</v>
      </c>
    </row>
    <row r="134" spans="1:3" s="260" customFormat="1" ht="16.5" thickBot="1" x14ac:dyDescent="0.3">
      <c r="A134" s="258" t="s">
        <v>311</v>
      </c>
      <c r="B134" s="259">
        <v>0</v>
      </c>
      <c r="C134" s="260">
        <v>20</v>
      </c>
    </row>
    <row r="135" spans="1:3" ht="16.5" thickBot="1" x14ac:dyDescent="0.3">
      <c r="A135" s="127" t="s">
        <v>312</v>
      </c>
      <c r="B135" s="261">
        <f>B134/$B$27</f>
        <v>0</v>
      </c>
    </row>
    <row r="136" spans="1:3" ht="16.5" thickBot="1" x14ac:dyDescent="0.3">
      <c r="A136" s="127" t="s">
        <v>313</v>
      </c>
      <c r="B136" s="257">
        <v>0</v>
      </c>
      <c r="C136" s="117">
        <v>1</v>
      </c>
    </row>
    <row r="137" spans="1:3" ht="16.5" thickBot="1" x14ac:dyDescent="0.3">
      <c r="A137" s="127" t="s">
        <v>314</v>
      </c>
      <c r="B137" s="257">
        <v>0</v>
      </c>
      <c r="C137" s="117">
        <v>2</v>
      </c>
    </row>
    <row r="138" spans="1:3" s="260" customFormat="1" ht="16.5" thickBot="1" x14ac:dyDescent="0.3">
      <c r="A138" s="258" t="s">
        <v>311</v>
      </c>
      <c r="B138" s="259">
        <v>0</v>
      </c>
      <c r="C138" s="260">
        <v>20</v>
      </c>
    </row>
    <row r="139" spans="1:3" ht="16.5" thickBot="1" x14ac:dyDescent="0.3">
      <c r="A139" s="127" t="s">
        <v>312</v>
      </c>
      <c r="B139" s="261">
        <f>B138/$B$27</f>
        <v>0</v>
      </c>
    </row>
    <row r="140" spans="1:3" ht="16.5" thickBot="1" x14ac:dyDescent="0.3">
      <c r="A140" s="127" t="s">
        <v>313</v>
      </c>
      <c r="B140" s="257">
        <v>0</v>
      </c>
      <c r="C140" s="117">
        <v>1</v>
      </c>
    </row>
    <row r="141" spans="1:3" ht="16.5" thickBot="1" x14ac:dyDescent="0.3">
      <c r="A141" s="127" t="s">
        <v>314</v>
      </c>
      <c r="B141" s="257">
        <v>0</v>
      </c>
      <c r="C141" s="117">
        <v>2</v>
      </c>
    </row>
    <row r="142" spans="1:3" s="260" customFormat="1" ht="16.5" thickBot="1" x14ac:dyDescent="0.3">
      <c r="A142" s="258" t="s">
        <v>311</v>
      </c>
      <c r="B142" s="259">
        <v>0</v>
      </c>
      <c r="C142" s="260">
        <v>20</v>
      </c>
    </row>
    <row r="143" spans="1:3" ht="16.5" thickBot="1" x14ac:dyDescent="0.3">
      <c r="A143" s="127" t="s">
        <v>312</v>
      </c>
      <c r="B143" s="261">
        <f>B142/$B$27</f>
        <v>0</v>
      </c>
    </row>
    <row r="144" spans="1:3" ht="16.5" thickBot="1" x14ac:dyDescent="0.3">
      <c r="A144" s="127" t="s">
        <v>313</v>
      </c>
      <c r="B144" s="257">
        <v>0</v>
      </c>
      <c r="C144" s="117">
        <v>1</v>
      </c>
    </row>
    <row r="145" spans="1:3" ht="16.5" thickBot="1" x14ac:dyDescent="0.3">
      <c r="A145" s="127" t="s">
        <v>314</v>
      </c>
      <c r="B145" s="257">
        <v>0</v>
      </c>
      <c r="C145" s="117">
        <v>2</v>
      </c>
    </row>
    <row r="146" spans="1:3" s="260" customFormat="1" ht="16.5" thickBot="1" x14ac:dyDescent="0.3">
      <c r="A146" s="258" t="s">
        <v>311</v>
      </c>
      <c r="B146" s="259">
        <v>0</v>
      </c>
      <c r="C146" s="260">
        <v>20</v>
      </c>
    </row>
    <row r="147" spans="1:3" ht="16.5" thickBot="1" x14ac:dyDescent="0.3">
      <c r="A147" s="127" t="s">
        <v>312</v>
      </c>
      <c r="B147" s="261">
        <f>B146/$B$27</f>
        <v>0</v>
      </c>
    </row>
    <row r="148" spans="1:3" ht="16.5" thickBot="1" x14ac:dyDescent="0.3">
      <c r="A148" s="127" t="s">
        <v>313</v>
      </c>
      <c r="B148" s="257">
        <v>0</v>
      </c>
      <c r="C148" s="117">
        <v>1</v>
      </c>
    </row>
    <row r="149" spans="1:3" ht="16.5" thickBot="1" x14ac:dyDescent="0.3">
      <c r="A149" s="127" t="s">
        <v>314</v>
      </c>
      <c r="B149" s="257">
        <v>0</v>
      </c>
      <c r="C149" s="117">
        <v>2</v>
      </c>
    </row>
    <row r="150" spans="1:3" s="260" customFormat="1" ht="16.5" thickBot="1" x14ac:dyDescent="0.3">
      <c r="A150" s="258" t="s">
        <v>311</v>
      </c>
      <c r="B150" s="259">
        <v>0</v>
      </c>
      <c r="C150" s="260">
        <v>20</v>
      </c>
    </row>
    <row r="151" spans="1:3" ht="16.5" thickBot="1" x14ac:dyDescent="0.3">
      <c r="A151" s="127" t="s">
        <v>312</v>
      </c>
      <c r="B151" s="261">
        <f>B150/$B$27</f>
        <v>0</v>
      </c>
    </row>
    <row r="152" spans="1:3" ht="16.5" thickBot="1" x14ac:dyDescent="0.3">
      <c r="A152" s="127" t="s">
        <v>313</v>
      </c>
      <c r="B152" s="257">
        <v>0</v>
      </c>
      <c r="C152" s="117">
        <v>1</v>
      </c>
    </row>
    <row r="153" spans="1:3" ht="16.5" thickBot="1" x14ac:dyDescent="0.3">
      <c r="A153" s="127" t="s">
        <v>314</v>
      </c>
      <c r="B153" s="257">
        <v>0</v>
      </c>
      <c r="C153" s="117">
        <v>2</v>
      </c>
    </row>
    <row r="154" spans="1:3" ht="29.25" thickBot="1" x14ac:dyDescent="0.3">
      <c r="A154" s="133" t="s">
        <v>316</v>
      </c>
      <c r="B154" s="257">
        <f xml:space="preserve"> SUMIF(C155:C194, 30,B155:B194)</f>
        <v>0</v>
      </c>
    </row>
    <row r="155" spans="1:3" s="260" customFormat="1" ht="16.5" thickBot="1" x14ac:dyDescent="0.3">
      <c r="A155" s="258" t="s">
        <v>311</v>
      </c>
      <c r="B155" s="259">
        <v>0</v>
      </c>
      <c r="C155" s="260">
        <v>30</v>
      </c>
    </row>
    <row r="156" spans="1:3" ht="16.5" thickBot="1" x14ac:dyDescent="0.3">
      <c r="A156" s="127" t="s">
        <v>312</v>
      </c>
      <c r="B156" s="261">
        <f>B155/$B$27</f>
        <v>0</v>
      </c>
    </row>
    <row r="157" spans="1:3" ht="16.5" thickBot="1" x14ac:dyDescent="0.3">
      <c r="A157" s="127" t="s">
        <v>313</v>
      </c>
      <c r="B157" s="257">
        <v>0</v>
      </c>
      <c r="C157" s="117">
        <v>1</v>
      </c>
    </row>
    <row r="158" spans="1:3" ht="16.5" thickBot="1" x14ac:dyDescent="0.3">
      <c r="A158" s="127" t="s">
        <v>314</v>
      </c>
      <c r="B158" s="257">
        <v>0</v>
      </c>
      <c r="C158" s="117">
        <v>2</v>
      </c>
    </row>
    <row r="159" spans="1:3" s="260" customFormat="1" ht="16.5" thickBot="1" x14ac:dyDescent="0.3">
      <c r="A159" s="258" t="s">
        <v>311</v>
      </c>
      <c r="B159" s="259">
        <v>0</v>
      </c>
      <c r="C159" s="260">
        <v>30</v>
      </c>
    </row>
    <row r="160" spans="1:3" ht="16.5" thickBot="1" x14ac:dyDescent="0.3">
      <c r="A160" s="127" t="s">
        <v>312</v>
      </c>
      <c r="B160" s="261">
        <f>B159/$B$27</f>
        <v>0</v>
      </c>
    </row>
    <row r="161" spans="1:3" ht="16.5" thickBot="1" x14ac:dyDescent="0.3">
      <c r="A161" s="127" t="s">
        <v>313</v>
      </c>
      <c r="B161" s="257">
        <v>0</v>
      </c>
      <c r="C161" s="117">
        <v>1</v>
      </c>
    </row>
    <row r="162" spans="1:3" ht="16.5" thickBot="1" x14ac:dyDescent="0.3">
      <c r="A162" s="127" t="s">
        <v>314</v>
      </c>
      <c r="B162" s="257">
        <v>0</v>
      </c>
      <c r="C162" s="117">
        <v>2</v>
      </c>
    </row>
    <row r="163" spans="1:3" s="260" customFormat="1" ht="16.5" thickBot="1" x14ac:dyDescent="0.3">
      <c r="A163" s="258" t="s">
        <v>311</v>
      </c>
      <c r="B163" s="259">
        <v>0</v>
      </c>
      <c r="C163" s="260">
        <v>30</v>
      </c>
    </row>
    <row r="164" spans="1:3" ht="16.5" thickBot="1" x14ac:dyDescent="0.3">
      <c r="A164" s="127" t="s">
        <v>312</v>
      </c>
      <c r="B164" s="261">
        <f>B163/$B$27</f>
        <v>0</v>
      </c>
    </row>
    <row r="165" spans="1:3" ht="16.5" thickBot="1" x14ac:dyDescent="0.3">
      <c r="A165" s="127" t="s">
        <v>313</v>
      </c>
      <c r="B165" s="257">
        <v>0</v>
      </c>
      <c r="C165" s="117">
        <v>1</v>
      </c>
    </row>
    <row r="166" spans="1:3" ht="16.5" thickBot="1" x14ac:dyDescent="0.3">
      <c r="A166" s="127" t="s">
        <v>314</v>
      </c>
      <c r="B166" s="257">
        <v>0</v>
      </c>
      <c r="C166" s="117">
        <v>2</v>
      </c>
    </row>
    <row r="167" spans="1:3" s="260" customFormat="1" ht="16.5" thickBot="1" x14ac:dyDescent="0.3">
      <c r="A167" s="258" t="s">
        <v>311</v>
      </c>
      <c r="B167" s="259">
        <v>0</v>
      </c>
      <c r="C167" s="260">
        <v>30</v>
      </c>
    </row>
    <row r="168" spans="1:3" ht="16.5" thickBot="1" x14ac:dyDescent="0.3">
      <c r="A168" s="127" t="s">
        <v>312</v>
      </c>
      <c r="B168" s="261">
        <f>B167/$B$27</f>
        <v>0</v>
      </c>
    </row>
    <row r="169" spans="1:3" ht="16.5" thickBot="1" x14ac:dyDescent="0.3">
      <c r="A169" s="127" t="s">
        <v>313</v>
      </c>
      <c r="B169" s="257">
        <v>0</v>
      </c>
      <c r="C169" s="117">
        <v>1</v>
      </c>
    </row>
    <row r="170" spans="1:3" ht="16.5" thickBot="1" x14ac:dyDescent="0.3">
      <c r="A170" s="127" t="s">
        <v>314</v>
      </c>
      <c r="B170" s="257">
        <v>0</v>
      </c>
      <c r="C170" s="117">
        <v>2</v>
      </c>
    </row>
    <row r="171" spans="1:3" s="260" customFormat="1" ht="16.5" thickBot="1" x14ac:dyDescent="0.3">
      <c r="A171" s="258" t="s">
        <v>311</v>
      </c>
      <c r="B171" s="259">
        <v>0</v>
      </c>
      <c r="C171" s="260">
        <v>30</v>
      </c>
    </row>
    <row r="172" spans="1:3" ht="16.5" thickBot="1" x14ac:dyDescent="0.3">
      <c r="A172" s="127" t="s">
        <v>312</v>
      </c>
      <c r="B172" s="261">
        <f>B171/$B$27</f>
        <v>0</v>
      </c>
    </row>
    <row r="173" spans="1:3" ht="16.5" thickBot="1" x14ac:dyDescent="0.3">
      <c r="A173" s="127" t="s">
        <v>313</v>
      </c>
      <c r="B173" s="257">
        <v>0</v>
      </c>
      <c r="C173" s="117">
        <v>1</v>
      </c>
    </row>
    <row r="174" spans="1:3" ht="16.5" thickBot="1" x14ac:dyDescent="0.3">
      <c r="A174" s="127" t="s">
        <v>314</v>
      </c>
      <c r="B174" s="257">
        <v>0</v>
      </c>
      <c r="C174" s="117">
        <v>2</v>
      </c>
    </row>
    <row r="175" spans="1:3" s="260" customFormat="1" ht="16.5" thickBot="1" x14ac:dyDescent="0.3">
      <c r="A175" s="258" t="s">
        <v>311</v>
      </c>
      <c r="B175" s="259">
        <v>0</v>
      </c>
      <c r="C175" s="260">
        <v>30</v>
      </c>
    </row>
    <row r="176" spans="1:3" ht="16.5" thickBot="1" x14ac:dyDescent="0.3">
      <c r="A176" s="127" t="s">
        <v>312</v>
      </c>
      <c r="B176" s="261">
        <f>B175/$B$27</f>
        <v>0</v>
      </c>
    </row>
    <row r="177" spans="1:3" ht="16.5" thickBot="1" x14ac:dyDescent="0.3">
      <c r="A177" s="127" t="s">
        <v>313</v>
      </c>
      <c r="B177" s="257">
        <v>0</v>
      </c>
      <c r="C177" s="117">
        <v>1</v>
      </c>
    </row>
    <row r="178" spans="1:3" ht="16.5" thickBot="1" x14ac:dyDescent="0.3">
      <c r="A178" s="127" t="s">
        <v>314</v>
      </c>
      <c r="B178" s="257">
        <v>0</v>
      </c>
      <c r="C178" s="117">
        <v>2</v>
      </c>
    </row>
    <row r="179" spans="1:3" s="260" customFormat="1" ht="16.5" thickBot="1" x14ac:dyDescent="0.3">
      <c r="A179" s="258" t="s">
        <v>311</v>
      </c>
      <c r="B179" s="259">
        <v>0</v>
      </c>
      <c r="C179" s="260">
        <v>30</v>
      </c>
    </row>
    <row r="180" spans="1:3" ht="16.5" thickBot="1" x14ac:dyDescent="0.3">
      <c r="A180" s="127" t="s">
        <v>312</v>
      </c>
      <c r="B180" s="261">
        <f>B179/$B$27</f>
        <v>0</v>
      </c>
    </row>
    <row r="181" spans="1:3" ht="16.5" thickBot="1" x14ac:dyDescent="0.3">
      <c r="A181" s="127" t="s">
        <v>313</v>
      </c>
      <c r="B181" s="257">
        <v>0</v>
      </c>
      <c r="C181" s="117">
        <v>1</v>
      </c>
    </row>
    <row r="182" spans="1:3" ht="16.5" thickBot="1" x14ac:dyDescent="0.3">
      <c r="A182" s="127" t="s">
        <v>314</v>
      </c>
      <c r="B182" s="257">
        <v>0</v>
      </c>
      <c r="C182" s="117">
        <v>2</v>
      </c>
    </row>
    <row r="183" spans="1:3" s="260" customFormat="1" ht="16.5" thickBot="1" x14ac:dyDescent="0.3">
      <c r="A183" s="258" t="s">
        <v>311</v>
      </c>
      <c r="B183" s="259">
        <v>0</v>
      </c>
      <c r="C183" s="260">
        <v>30</v>
      </c>
    </row>
    <row r="184" spans="1:3" ht="16.5" thickBot="1" x14ac:dyDescent="0.3">
      <c r="A184" s="127" t="s">
        <v>312</v>
      </c>
      <c r="B184" s="261">
        <f>B183/$B$27</f>
        <v>0</v>
      </c>
    </row>
    <row r="185" spans="1:3" ht="16.5" thickBot="1" x14ac:dyDescent="0.3">
      <c r="A185" s="127" t="s">
        <v>313</v>
      </c>
      <c r="B185" s="257">
        <v>0</v>
      </c>
      <c r="C185" s="117">
        <v>1</v>
      </c>
    </row>
    <row r="186" spans="1:3" ht="16.5" thickBot="1" x14ac:dyDescent="0.3">
      <c r="A186" s="127" t="s">
        <v>314</v>
      </c>
      <c r="B186" s="257">
        <v>0</v>
      </c>
      <c r="C186" s="117">
        <v>2</v>
      </c>
    </row>
    <row r="187" spans="1:3" s="260" customFormat="1" ht="16.5" thickBot="1" x14ac:dyDescent="0.3">
      <c r="A187" s="258" t="s">
        <v>311</v>
      </c>
      <c r="B187" s="259">
        <v>0</v>
      </c>
      <c r="C187" s="260">
        <v>30</v>
      </c>
    </row>
    <row r="188" spans="1:3" ht="16.5" thickBot="1" x14ac:dyDescent="0.3">
      <c r="A188" s="127" t="s">
        <v>312</v>
      </c>
      <c r="B188" s="261">
        <f>B187/$B$27</f>
        <v>0</v>
      </c>
    </row>
    <row r="189" spans="1:3" ht="16.5" thickBot="1" x14ac:dyDescent="0.3">
      <c r="A189" s="127" t="s">
        <v>313</v>
      </c>
      <c r="B189" s="257">
        <v>0</v>
      </c>
      <c r="C189" s="117">
        <v>1</v>
      </c>
    </row>
    <row r="190" spans="1:3" ht="16.5" thickBot="1" x14ac:dyDescent="0.3">
      <c r="A190" s="127" t="s">
        <v>314</v>
      </c>
      <c r="B190" s="257">
        <v>0</v>
      </c>
      <c r="C190" s="117">
        <v>2</v>
      </c>
    </row>
    <row r="191" spans="1:3" s="260" customFormat="1" ht="16.5" thickBot="1" x14ac:dyDescent="0.3">
      <c r="A191" s="258" t="s">
        <v>311</v>
      </c>
      <c r="B191" s="259">
        <v>0</v>
      </c>
      <c r="C191" s="260">
        <v>30</v>
      </c>
    </row>
    <row r="192" spans="1:3" ht="16.5" thickBot="1" x14ac:dyDescent="0.3">
      <c r="A192" s="127" t="s">
        <v>312</v>
      </c>
      <c r="B192" s="261">
        <f>B191/$B$27</f>
        <v>0</v>
      </c>
    </row>
    <row r="193" spans="1:3" ht="16.5" thickBot="1" x14ac:dyDescent="0.3">
      <c r="A193" s="127" t="s">
        <v>313</v>
      </c>
      <c r="B193" s="257">
        <v>0</v>
      </c>
      <c r="C193" s="117">
        <v>1</v>
      </c>
    </row>
    <row r="194" spans="1:3" ht="16.5" thickBot="1" x14ac:dyDescent="0.3">
      <c r="A194" s="127" t="s">
        <v>314</v>
      </c>
      <c r="B194" s="257">
        <v>0</v>
      </c>
      <c r="C194" s="117">
        <v>2</v>
      </c>
    </row>
    <row r="195" spans="1:3" ht="29.25" thickBot="1" x14ac:dyDescent="0.3">
      <c r="A195" s="126" t="s">
        <v>317</v>
      </c>
      <c r="B195" s="134"/>
    </row>
    <row r="196" spans="1:3" ht="16.5" thickBot="1" x14ac:dyDescent="0.3">
      <c r="A196" s="128" t="s">
        <v>309</v>
      </c>
      <c r="B196" s="134"/>
    </row>
    <row r="197" spans="1:3" ht="16.5" thickBot="1" x14ac:dyDescent="0.3">
      <c r="A197" s="128" t="s">
        <v>318</v>
      </c>
      <c r="B197" s="134"/>
    </row>
    <row r="198" spans="1:3" ht="16.5" thickBot="1" x14ac:dyDescent="0.3">
      <c r="A198" s="128" t="s">
        <v>319</v>
      </c>
      <c r="B198" s="134"/>
    </row>
    <row r="199" spans="1:3" ht="16.5" thickBot="1" x14ac:dyDescent="0.3">
      <c r="A199" s="128" t="s">
        <v>320</v>
      </c>
      <c r="B199" s="134"/>
    </row>
    <row r="200" spans="1:3" ht="16.5" thickBot="1" x14ac:dyDescent="0.3">
      <c r="A200" s="123" t="s">
        <v>321</v>
      </c>
      <c r="B200" s="262">
        <f>B201/$B$27</f>
        <v>0.16818352940369777</v>
      </c>
    </row>
    <row r="201" spans="1:3" ht="16.5" thickBot="1" x14ac:dyDescent="0.3">
      <c r="A201" s="123" t="s">
        <v>322</v>
      </c>
      <c r="B201" s="263">
        <f xml:space="preserve"> SUMIF(C33:C194, 1,B33:B194)</f>
        <v>8.6482199999999985</v>
      </c>
    </row>
    <row r="202" spans="1:3" ht="16.5" thickBot="1" x14ac:dyDescent="0.3">
      <c r="A202" s="123" t="s">
        <v>323</v>
      </c>
      <c r="B202" s="262">
        <f>B203/$B$27</f>
        <v>0.56061176467899265</v>
      </c>
    </row>
    <row r="203" spans="1:3" ht="16.5" thickBot="1" x14ac:dyDescent="0.3">
      <c r="A203" s="124" t="s">
        <v>324</v>
      </c>
      <c r="B203" s="263">
        <f xml:space="preserve"> SUMIF(C33:C194, 2,B33:B194)</f>
        <v>28.827400000000001</v>
      </c>
    </row>
    <row r="204" spans="1:3" x14ac:dyDescent="0.25">
      <c r="A204" s="126" t="s">
        <v>325</v>
      </c>
      <c r="B204" s="449" t="s">
        <v>326</v>
      </c>
    </row>
    <row r="205" spans="1:3" x14ac:dyDescent="0.25">
      <c r="A205" s="130" t="s">
        <v>327</v>
      </c>
      <c r="B205" s="450"/>
    </row>
    <row r="206" spans="1:3" x14ac:dyDescent="0.25">
      <c r="A206" s="130" t="s">
        <v>328</v>
      </c>
      <c r="B206" s="450"/>
    </row>
    <row r="207" spans="1:3" x14ac:dyDescent="0.25">
      <c r="A207" s="130" t="s">
        <v>329</v>
      </c>
      <c r="B207" s="450"/>
    </row>
    <row r="208" spans="1:3" x14ac:dyDescent="0.25">
      <c r="A208" s="130" t="s">
        <v>330</v>
      </c>
      <c r="B208" s="450"/>
    </row>
    <row r="209" spans="1:2" ht="16.5" thickBot="1" x14ac:dyDescent="0.3">
      <c r="A209" s="131" t="s">
        <v>331</v>
      </c>
      <c r="B209" s="451"/>
    </row>
    <row r="210" spans="1:2" ht="30.75" thickBot="1" x14ac:dyDescent="0.3">
      <c r="A210" s="128" t="s">
        <v>332</v>
      </c>
      <c r="B210" s="129"/>
    </row>
    <row r="211" spans="1:2" ht="29.25" thickBot="1" x14ac:dyDescent="0.3">
      <c r="A211" s="123" t="s">
        <v>333</v>
      </c>
      <c r="B211" s="129"/>
    </row>
    <row r="212" spans="1:2" ht="16.5" thickBot="1" x14ac:dyDescent="0.3">
      <c r="A212" s="128" t="s">
        <v>309</v>
      </c>
      <c r="B212" s="136"/>
    </row>
    <row r="213" spans="1:2" ht="16.5" thickBot="1" x14ac:dyDescent="0.3">
      <c r="A213" s="128" t="s">
        <v>334</v>
      </c>
      <c r="B213" s="129"/>
    </row>
    <row r="214" spans="1:2" ht="16.5" thickBot="1" x14ac:dyDescent="0.3">
      <c r="A214" s="128" t="s">
        <v>335</v>
      </c>
      <c r="B214" s="136"/>
    </row>
    <row r="215" spans="1:2" ht="30.75" thickBot="1" x14ac:dyDescent="0.3">
      <c r="A215" s="137" t="s">
        <v>336</v>
      </c>
      <c r="B215" s="255" t="s">
        <v>337</v>
      </c>
    </row>
    <row r="216" spans="1:2" ht="16.5" thickBot="1" x14ac:dyDescent="0.3">
      <c r="A216" s="123" t="s">
        <v>338</v>
      </c>
      <c r="B216" s="135"/>
    </row>
    <row r="217" spans="1:2" ht="16.5" thickBot="1" x14ac:dyDescent="0.3">
      <c r="A217" s="130" t="s">
        <v>339</v>
      </c>
      <c r="B217" s="138"/>
    </row>
    <row r="218" spans="1:2" ht="16.5" thickBot="1" x14ac:dyDescent="0.3">
      <c r="A218" s="130" t="s">
        <v>340</v>
      </c>
      <c r="B218" s="138"/>
    </row>
    <row r="219" spans="1:2" ht="16.5" thickBot="1" x14ac:dyDescent="0.3">
      <c r="A219" s="130" t="s">
        <v>341</v>
      </c>
      <c r="B219" s="138"/>
    </row>
    <row r="220" spans="1:2" ht="45.75" thickBot="1" x14ac:dyDescent="0.3">
      <c r="A220" s="139" t="s">
        <v>342</v>
      </c>
      <c r="B220" s="136" t="s">
        <v>343</v>
      </c>
    </row>
    <row r="221" spans="1:2" ht="28.5" x14ac:dyDescent="0.25">
      <c r="A221" s="126" t="s">
        <v>344</v>
      </c>
      <c r="B221" s="449" t="s">
        <v>345</v>
      </c>
    </row>
    <row r="222" spans="1:2" x14ac:dyDescent="0.25">
      <c r="A222" s="130" t="s">
        <v>346</v>
      </c>
      <c r="B222" s="450"/>
    </row>
    <row r="223" spans="1:2" x14ac:dyDescent="0.25">
      <c r="A223" s="130" t="s">
        <v>347</v>
      </c>
      <c r="B223" s="450"/>
    </row>
    <row r="224" spans="1:2" x14ac:dyDescent="0.25">
      <c r="A224" s="130" t="s">
        <v>348</v>
      </c>
      <c r="B224" s="450"/>
    </row>
    <row r="225" spans="1:2" x14ac:dyDescent="0.25">
      <c r="A225" s="130" t="s">
        <v>349</v>
      </c>
      <c r="B225" s="450"/>
    </row>
    <row r="226" spans="1:2" ht="16.5" thickBot="1" x14ac:dyDescent="0.3">
      <c r="A226" s="140" t="s">
        <v>350</v>
      </c>
      <c r="B226" s="451"/>
    </row>
    <row r="229" spans="1:2" x14ac:dyDescent="0.25">
      <c r="A229" s="141"/>
      <c r="B229" s="142"/>
    </row>
    <row r="230" spans="1:2" x14ac:dyDescent="0.25">
      <c r="B230" s="143"/>
    </row>
    <row r="231" spans="1:2" x14ac:dyDescent="0.25">
      <c r="B231" s="144"/>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2" zoomScale="80" zoomScaleSheetLayoutView="80" workbookViewId="0">
      <selection activeCell="A18" sqref="A18:S1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7"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35" t="str">
        <f>'1. паспорт местоположение'!A5:C5</f>
        <v>Год раскрытия информации: 2016 год</v>
      </c>
      <c r="B4" s="335"/>
      <c r="C4" s="335"/>
      <c r="D4" s="335"/>
      <c r="E4" s="335"/>
      <c r="F4" s="335"/>
      <c r="G4" s="335"/>
      <c r="H4" s="335"/>
      <c r="I4" s="335"/>
      <c r="J4" s="335"/>
      <c r="K4" s="335"/>
      <c r="L4" s="335"/>
      <c r="M4" s="335"/>
      <c r="N4" s="335"/>
      <c r="O4" s="335"/>
      <c r="P4" s="335"/>
      <c r="Q4" s="335"/>
      <c r="R4" s="335"/>
      <c r="S4" s="335"/>
    </row>
    <row r="5" spans="1:28" s="12" customFormat="1" ht="15.75" x14ac:dyDescent="0.2">
      <c r="A5" s="17"/>
    </row>
    <row r="6" spans="1:28" s="12" customFormat="1" ht="18.75" x14ac:dyDescent="0.2">
      <c r="A6" s="336" t="s">
        <v>10</v>
      </c>
      <c r="B6" s="336"/>
      <c r="C6" s="336"/>
      <c r="D6" s="336"/>
      <c r="E6" s="336"/>
      <c r="F6" s="336"/>
      <c r="G6" s="336"/>
      <c r="H6" s="336"/>
      <c r="I6" s="336"/>
      <c r="J6" s="336"/>
      <c r="K6" s="336"/>
      <c r="L6" s="336"/>
      <c r="M6" s="336"/>
      <c r="N6" s="336"/>
      <c r="O6" s="336"/>
      <c r="P6" s="336"/>
      <c r="Q6" s="336"/>
      <c r="R6" s="336"/>
      <c r="S6" s="336"/>
      <c r="T6" s="13"/>
      <c r="U6" s="13"/>
      <c r="V6" s="13"/>
      <c r="W6" s="13"/>
      <c r="X6" s="13"/>
      <c r="Y6" s="13"/>
      <c r="Z6" s="13"/>
      <c r="AA6" s="13"/>
      <c r="AB6" s="13"/>
    </row>
    <row r="7" spans="1:28" s="12" customFormat="1" ht="18.75" x14ac:dyDescent="0.2">
      <c r="A7" s="336"/>
      <c r="B7" s="336"/>
      <c r="C7" s="336"/>
      <c r="D7" s="336"/>
      <c r="E7" s="336"/>
      <c r="F7" s="336"/>
      <c r="G7" s="336"/>
      <c r="H7" s="336"/>
      <c r="I7" s="336"/>
      <c r="J7" s="336"/>
      <c r="K7" s="336"/>
      <c r="L7" s="336"/>
      <c r="M7" s="336"/>
      <c r="N7" s="336"/>
      <c r="O7" s="336"/>
      <c r="P7" s="336"/>
      <c r="Q7" s="336"/>
      <c r="R7" s="336"/>
      <c r="S7" s="336"/>
      <c r="T7" s="13"/>
      <c r="U7" s="13"/>
      <c r="V7" s="13"/>
      <c r="W7" s="13"/>
      <c r="X7" s="13"/>
      <c r="Y7" s="13"/>
      <c r="Z7" s="13"/>
      <c r="AA7" s="13"/>
      <c r="AB7" s="13"/>
    </row>
    <row r="8" spans="1:28" s="12" customFormat="1" ht="18.75" x14ac:dyDescent="0.2">
      <c r="A8" s="337" t="str">
        <f>'1. паспорт местоположение'!A9:C9</f>
        <v xml:space="preserve">                         АО "Янтарьэнерго"                         </v>
      </c>
      <c r="B8" s="337"/>
      <c r="C8" s="337"/>
      <c r="D8" s="337"/>
      <c r="E8" s="337"/>
      <c r="F8" s="337"/>
      <c r="G8" s="337"/>
      <c r="H8" s="337"/>
      <c r="I8" s="337"/>
      <c r="J8" s="337"/>
      <c r="K8" s="337"/>
      <c r="L8" s="337"/>
      <c r="M8" s="337"/>
      <c r="N8" s="337"/>
      <c r="O8" s="337"/>
      <c r="P8" s="337"/>
      <c r="Q8" s="337"/>
      <c r="R8" s="337"/>
      <c r="S8" s="337"/>
      <c r="T8" s="13"/>
      <c r="U8" s="13"/>
      <c r="V8" s="13"/>
      <c r="W8" s="13"/>
      <c r="X8" s="13"/>
      <c r="Y8" s="13"/>
      <c r="Z8" s="13"/>
      <c r="AA8" s="13"/>
      <c r="AB8" s="13"/>
    </row>
    <row r="9" spans="1:28" s="12" customFormat="1" ht="18.75" x14ac:dyDescent="0.2">
      <c r="A9" s="341" t="s">
        <v>9</v>
      </c>
      <c r="B9" s="341"/>
      <c r="C9" s="341"/>
      <c r="D9" s="341"/>
      <c r="E9" s="341"/>
      <c r="F9" s="341"/>
      <c r="G9" s="341"/>
      <c r="H9" s="341"/>
      <c r="I9" s="341"/>
      <c r="J9" s="341"/>
      <c r="K9" s="341"/>
      <c r="L9" s="341"/>
      <c r="M9" s="341"/>
      <c r="N9" s="341"/>
      <c r="O9" s="341"/>
      <c r="P9" s="341"/>
      <c r="Q9" s="341"/>
      <c r="R9" s="341"/>
      <c r="S9" s="341"/>
      <c r="T9" s="13"/>
      <c r="U9" s="13"/>
      <c r="V9" s="13"/>
      <c r="W9" s="13"/>
      <c r="X9" s="13"/>
      <c r="Y9" s="13"/>
      <c r="Z9" s="13"/>
      <c r="AA9" s="13"/>
      <c r="AB9" s="13"/>
    </row>
    <row r="10" spans="1:28" s="12" customFormat="1" ht="18.75" x14ac:dyDescent="0.2">
      <c r="A10" s="336"/>
      <c r="B10" s="336"/>
      <c r="C10" s="336"/>
      <c r="D10" s="336"/>
      <c r="E10" s="336"/>
      <c r="F10" s="336"/>
      <c r="G10" s="336"/>
      <c r="H10" s="336"/>
      <c r="I10" s="336"/>
      <c r="J10" s="336"/>
      <c r="K10" s="336"/>
      <c r="L10" s="336"/>
      <c r="M10" s="336"/>
      <c r="N10" s="336"/>
      <c r="O10" s="336"/>
      <c r="P10" s="336"/>
      <c r="Q10" s="336"/>
      <c r="R10" s="336"/>
      <c r="S10" s="336"/>
      <c r="T10" s="13"/>
      <c r="U10" s="13"/>
      <c r="V10" s="13"/>
      <c r="W10" s="13"/>
      <c r="X10" s="13"/>
      <c r="Y10" s="13"/>
      <c r="Z10" s="13"/>
      <c r="AA10" s="13"/>
      <c r="AB10" s="13"/>
    </row>
    <row r="11" spans="1:28" s="12" customFormat="1" ht="18.75" x14ac:dyDescent="0.2">
      <c r="A11" s="337" t="str">
        <f>'1. паспорт местоположение'!A12:C12</f>
        <v>А_49</v>
      </c>
      <c r="B11" s="337"/>
      <c r="C11" s="337"/>
      <c r="D11" s="337"/>
      <c r="E11" s="337"/>
      <c r="F11" s="337"/>
      <c r="G11" s="337"/>
      <c r="H11" s="337"/>
      <c r="I11" s="337"/>
      <c r="J11" s="337"/>
      <c r="K11" s="337"/>
      <c r="L11" s="337"/>
      <c r="M11" s="337"/>
      <c r="N11" s="337"/>
      <c r="O11" s="337"/>
      <c r="P11" s="337"/>
      <c r="Q11" s="337"/>
      <c r="R11" s="337"/>
      <c r="S11" s="337"/>
      <c r="T11" s="13"/>
      <c r="U11" s="13"/>
      <c r="V11" s="13"/>
      <c r="W11" s="13"/>
      <c r="X11" s="13"/>
      <c r="Y11" s="13"/>
      <c r="Z11" s="13"/>
      <c r="AA11" s="13"/>
      <c r="AB11" s="13"/>
    </row>
    <row r="12" spans="1:28" s="12" customFormat="1" ht="18.75" x14ac:dyDescent="0.2">
      <c r="A12" s="341" t="s">
        <v>8</v>
      </c>
      <c r="B12" s="341"/>
      <c r="C12" s="341"/>
      <c r="D12" s="341"/>
      <c r="E12" s="341"/>
      <c r="F12" s="341"/>
      <c r="G12" s="341"/>
      <c r="H12" s="341"/>
      <c r="I12" s="341"/>
      <c r="J12" s="341"/>
      <c r="K12" s="341"/>
      <c r="L12" s="341"/>
      <c r="M12" s="341"/>
      <c r="N12" s="341"/>
      <c r="O12" s="341"/>
      <c r="P12" s="341"/>
      <c r="Q12" s="341"/>
      <c r="R12" s="341"/>
      <c r="S12" s="341"/>
      <c r="T12" s="13"/>
      <c r="U12" s="13"/>
      <c r="V12" s="13"/>
      <c r="W12" s="13"/>
      <c r="X12" s="13"/>
      <c r="Y12" s="13"/>
      <c r="Z12" s="13"/>
      <c r="AA12" s="13"/>
      <c r="AB12" s="13"/>
    </row>
    <row r="13" spans="1:28" s="9" customFormat="1" ht="15.75" customHeight="1" x14ac:dyDescent="0.2">
      <c r="A13" s="342"/>
      <c r="B13" s="342"/>
      <c r="C13" s="342"/>
      <c r="D13" s="342"/>
      <c r="E13" s="342"/>
      <c r="F13" s="342"/>
      <c r="G13" s="342"/>
      <c r="H13" s="342"/>
      <c r="I13" s="342"/>
      <c r="J13" s="342"/>
      <c r="K13" s="342"/>
      <c r="L13" s="342"/>
      <c r="M13" s="342"/>
      <c r="N13" s="342"/>
      <c r="O13" s="342"/>
      <c r="P13" s="342"/>
      <c r="Q13" s="342"/>
      <c r="R13" s="342"/>
      <c r="S13" s="342"/>
      <c r="T13" s="10"/>
      <c r="U13" s="10"/>
      <c r="V13" s="10"/>
      <c r="W13" s="10"/>
      <c r="X13" s="10"/>
      <c r="Y13" s="10"/>
      <c r="Z13" s="10"/>
      <c r="AA13" s="10"/>
      <c r="AB13" s="10"/>
    </row>
    <row r="14" spans="1:28" s="3" customFormat="1" ht="15.75" x14ac:dyDescent="0.2">
      <c r="A14" s="343" t="str">
        <f>'1. паспорт местоположение'!A15:C15</f>
        <v>Реконструкция ПС 110/10 кВ О-12 "Южная" (инв№ 5146186)</v>
      </c>
      <c r="B14" s="343"/>
      <c r="C14" s="343"/>
      <c r="D14" s="343"/>
      <c r="E14" s="343"/>
      <c r="F14" s="343"/>
      <c r="G14" s="343"/>
      <c r="H14" s="343"/>
      <c r="I14" s="343"/>
      <c r="J14" s="343"/>
      <c r="K14" s="343"/>
      <c r="L14" s="343"/>
      <c r="M14" s="343"/>
      <c r="N14" s="343"/>
      <c r="O14" s="343"/>
      <c r="P14" s="343"/>
      <c r="Q14" s="343"/>
      <c r="R14" s="343"/>
      <c r="S14" s="343"/>
      <c r="T14" s="8"/>
      <c r="U14" s="8"/>
      <c r="V14" s="8"/>
      <c r="W14" s="8"/>
      <c r="X14" s="8"/>
      <c r="Y14" s="8"/>
      <c r="Z14" s="8"/>
      <c r="AA14" s="8"/>
      <c r="AB14" s="8"/>
    </row>
    <row r="15" spans="1:28" s="3" customFormat="1" ht="15" customHeight="1" x14ac:dyDescent="0.2">
      <c r="A15" s="341" t="s">
        <v>7</v>
      </c>
      <c r="B15" s="341"/>
      <c r="C15" s="341"/>
      <c r="D15" s="341"/>
      <c r="E15" s="341"/>
      <c r="F15" s="341"/>
      <c r="G15" s="341"/>
      <c r="H15" s="341"/>
      <c r="I15" s="341"/>
      <c r="J15" s="341"/>
      <c r="K15" s="341"/>
      <c r="L15" s="341"/>
      <c r="M15" s="341"/>
      <c r="N15" s="341"/>
      <c r="O15" s="341"/>
      <c r="P15" s="341"/>
      <c r="Q15" s="341"/>
      <c r="R15" s="341"/>
      <c r="S15" s="341"/>
      <c r="T15" s="6"/>
      <c r="U15" s="6"/>
      <c r="V15" s="6"/>
      <c r="W15" s="6"/>
      <c r="X15" s="6"/>
      <c r="Y15" s="6"/>
      <c r="Z15" s="6"/>
      <c r="AA15" s="6"/>
      <c r="AB15" s="6"/>
    </row>
    <row r="16" spans="1:28" s="3" customFormat="1" ht="15" customHeight="1" x14ac:dyDescent="0.2">
      <c r="A16" s="344"/>
      <c r="B16" s="344"/>
      <c r="C16" s="344"/>
      <c r="D16" s="344"/>
      <c r="E16" s="344"/>
      <c r="F16" s="344"/>
      <c r="G16" s="344"/>
      <c r="H16" s="344"/>
      <c r="I16" s="344"/>
      <c r="J16" s="344"/>
      <c r="K16" s="344"/>
      <c r="L16" s="344"/>
      <c r="M16" s="344"/>
      <c r="N16" s="344"/>
      <c r="O16" s="344"/>
      <c r="P16" s="344"/>
      <c r="Q16" s="344"/>
      <c r="R16" s="344"/>
      <c r="S16" s="344"/>
      <c r="T16" s="4"/>
      <c r="U16" s="4"/>
      <c r="V16" s="4"/>
      <c r="W16" s="4"/>
      <c r="X16" s="4"/>
      <c r="Y16" s="4"/>
    </row>
    <row r="17" spans="1:28" s="3" customFormat="1" ht="45.75" customHeight="1" x14ac:dyDescent="0.2">
      <c r="A17" s="345" t="s">
        <v>384</v>
      </c>
      <c r="B17" s="345"/>
      <c r="C17" s="345"/>
      <c r="D17" s="345"/>
      <c r="E17" s="345"/>
      <c r="F17" s="345"/>
      <c r="G17" s="345"/>
      <c r="H17" s="345"/>
      <c r="I17" s="345"/>
      <c r="J17" s="345"/>
      <c r="K17" s="345"/>
      <c r="L17" s="345"/>
      <c r="M17" s="345"/>
      <c r="N17" s="345"/>
      <c r="O17" s="345"/>
      <c r="P17" s="345"/>
      <c r="Q17" s="345"/>
      <c r="R17" s="345"/>
      <c r="S17" s="345"/>
      <c r="T17" s="7"/>
      <c r="U17" s="7"/>
      <c r="V17" s="7"/>
      <c r="W17" s="7"/>
      <c r="X17" s="7"/>
      <c r="Y17" s="7"/>
      <c r="Z17" s="7"/>
      <c r="AA17" s="7"/>
      <c r="AB17" s="7"/>
    </row>
    <row r="18" spans="1:28"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4"/>
      <c r="U18" s="4"/>
      <c r="V18" s="4"/>
      <c r="W18" s="4"/>
      <c r="X18" s="4"/>
      <c r="Y18" s="4"/>
    </row>
    <row r="19" spans="1:28" s="3" customFormat="1" ht="54" customHeight="1" x14ac:dyDescent="0.2">
      <c r="A19" s="334" t="s">
        <v>6</v>
      </c>
      <c r="B19" s="334" t="s">
        <v>109</v>
      </c>
      <c r="C19" s="338" t="s">
        <v>300</v>
      </c>
      <c r="D19" s="334" t="s">
        <v>299</v>
      </c>
      <c r="E19" s="334" t="s">
        <v>108</v>
      </c>
      <c r="F19" s="334" t="s">
        <v>107</v>
      </c>
      <c r="G19" s="334" t="s">
        <v>295</v>
      </c>
      <c r="H19" s="334" t="s">
        <v>106</v>
      </c>
      <c r="I19" s="334" t="s">
        <v>105</v>
      </c>
      <c r="J19" s="334" t="s">
        <v>104</v>
      </c>
      <c r="K19" s="334" t="s">
        <v>103</v>
      </c>
      <c r="L19" s="334" t="s">
        <v>102</v>
      </c>
      <c r="M19" s="334" t="s">
        <v>101</v>
      </c>
      <c r="N19" s="334" t="s">
        <v>100</v>
      </c>
      <c r="O19" s="334" t="s">
        <v>99</v>
      </c>
      <c r="P19" s="334" t="s">
        <v>98</v>
      </c>
      <c r="Q19" s="334" t="s">
        <v>298</v>
      </c>
      <c r="R19" s="334"/>
      <c r="S19" s="340" t="s">
        <v>376</v>
      </c>
      <c r="T19" s="4"/>
      <c r="U19" s="4"/>
      <c r="V19" s="4"/>
      <c r="W19" s="4"/>
      <c r="X19" s="4"/>
      <c r="Y19" s="4"/>
    </row>
    <row r="20" spans="1:28" s="3" customFormat="1" ht="180.75" customHeight="1" x14ac:dyDescent="0.2">
      <c r="A20" s="334"/>
      <c r="B20" s="334"/>
      <c r="C20" s="339"/>
      <c r="D20" s="334"/>
      <c r="E20" s="334"/>
      <c r="F20" s="334"/>
      <c r="G20" s="334"/>
      <c r="H20" s="334"/>
      <c r="I20" s="334"/>
      <c r="J20" s="334"/>
      <c r="K20" s="334"/>
      <c r="L20" s="334"/>
      <c r="M20" s="334"/>
      <c r="N20" s="334"/>
      <c r="O20" s="334"/>
      <c r="P20" s="334"/>
      <c r="Q20" s="39" t="s">
        <v>296</v>
      </c>
      <c r="R20" s="40" t="s">
        <v>297</v>
      </c>
      <c r="S20" s="340"/>
      <c r="T20" s="32"/>
      <c r="U20" s="32"/>
      <c r="V20" s="32"/>
      <c r="W20" s="32"/>
      <c r="X20" s="32"/>
      <c r="Y20" s="32"/>
      <c r="Z20" s="31"/>
      <c r="AA20" s="31"/>
      <c r="AB20" s="31"/>
    </row>
    <row r="21" spans="1:28" s="3" customFormat="1" ht="18.75" x14ac:dyDescent="0.2">
      <c r="A21" s="39">
        <v>1</v>
      </c>
      <c r="B21" s="43">
        <v>2</v>
      </c>
      <c r="C21" s="39">
        <v>3</v>
      </c>
      <c r="D21" s="43">
        <v>4</v>
      </c>
      <c r="E21" s="39">
        <v>5</v>
      </c>
      <c r="F21" s="43">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3" customFormat="1" ht="32.25" customHeight="1" x14ac:dyDescent="0.2">
      <c r="A22" s="39"/>
      <c r="B22" s="43" t="s">
        <v>97</v>
      </c>
      <c r="C22" s="43"/>
      <c r="D22" s="43"/>
      <c r="E22" s="43" t="s">
        <v>96</v>
      </c>
      <c r="F22" s="43" t="s">
        <v>95</v>
      </c>
      <c r="G22" s="43" t="s">
        <v>377</v>
      </c>
      <c r="H22" s="43"/>
      <c r="I22" s="43"/>
      <c r="J22" s="43"/>
      <c r="K22" s="43"/>
      <c r="L22" s="43"/>
      <c r="M22" s="43"/>
      <c r="N22" s="43"/>
      <c r="O22" s="43"/>
      <c r="P22" s="43"/>
      <c r="Q22" s="36"/>
      <c r="R22" s="5"/>
      <c r="S22" s="149"/>
      <c r="T22" s="32"/>
      <c r="U22" s="32"/>
      <c r="V22" s="32"/>
      <c r="W22" s="32"/>
      <c r="X22" s="32"/>
      <c r="Y22" s="32"/>
      <c r="Z22" s="31"/>
      <c r="AA22" s="31"/>
      <c r="AB22" s="31"/>
    </row>
    <row r="23" spans="1:28" s="3" customFormat="1" ht="18.75" x14ac:dyDescent="0.2">
      <c r="A23" s="39"/>
      <c r="B23" s="43" t="s">
        <v>97</v>
      </c>
      <c r="C23" s="43"/>
      <c r="D23" s="43"/>
      <c r="E23" s="43" t="s">
        <v>96</v>
      </c>
      <c r="F23" s="43" t="s">
        <v>95</v>
      </c>
      <c r="G23" s="43" t="s">
        <v>94</v>
      </c>
      <c r="H23" s="34"/>
      <c r="I23" s="34"/>
      <c r="J23" s="34"/>
      <c r="K23" s="34"/>
      <c r="L23" s="34"/>
      <c r="M23" s="34"/>
      <c r="N23" s="34"/>
      <c r="O23" s="34"/>
      <c r="P23" s="34"/>
      <c r="Q23" s="34"/>
      <c r="R23" s="5"/>
      <c r="S23" s="149"/>
      <c r="T23" s="32"/>
      <c r="U23" s="32"/>
      <c r="V23" s="32"/>
      <c r="W23" s="32"/>
      <c r="X23" s="31"/>
      <c r="Y23" s="31"/>
      <c r="Z23" s="31"/>
      <c r="AA23" s="31"/>
      <c r="AB23" s="31"/>
    </row>
    <row r="24" spans="1:28" s="3" customFormat="1" ht="18.75" x14ac:dyDescent="0.2">
      <c r="A24" s="39"/>
      <c r="B24" s="43" t="s">
        <v>97</v>
      </c>
      <c r="C24" s="43"/>
      <c r="D24" s="43"/>
      <c r="E24" s="43" t="s">
        <v>96</v>
      </c>
      <c r="F24" s="43" t="s">
        <v>95</v>
      </c>
      <c r="G24" s="43" t="s">
        <v>90</v>
      </c>
      <c r="H24" s="34"/>
      <c r="I24" s="34"/>
      <c r="J24" s="34"/>
      <c r="K24" s="34"/>
      <c r="L24" s="34"/>
      <c r="M24" s="34"/>
      <c r="N24" s="34"/>
      <c r="O24" s="34"/>
      <c r="P24" s="34"/>
      <c r="Q24" s="34"/>
      <c r="R24" s="5"/>
      <c r="S24" s="149"/>
      <c r="T24" s="32"/>
      <c r="U24" s="32"/>
      <c r="V24" s="32"/>
      <c r="W24" s="32"/>
      <c r="X24" s="31"/>
      <c r="Y24" s="31"/>
      <c r="Z24" s="31"/>
      <c r="AA24" s="31"/>
      <c r="AB24" s="31"/>
    </row>
    <row r="25" spans="1:28" s="3" customFormat="1" ht="31.5" x14ac:dyDescent="0.2">
      <c r="A25" s="42"/>
      <c r="B25" s="43" t="s">
        <v>93</v>
      </c>
      <c r="C25" s="43"/>
      <c r="D25" s="43"/>
      <c r="E25" s="43" t="s">
        <v>92</v>
      </c>
      <c r="F25" s="43" t="s">
        <v>91</v>
      </c>
      <c r="G25" s="43" t="s">
        <v>378</v>
      </c>
      <c r="H25" s="34"/>
      <c r="I25" s="34"/>
      <c r="J25" s="34"/>
      <c r="K25" s="34"/>
      <c r="L25" s="34"/>
      <c r="M25" s="34"/>
      <c r="N25" s="34"/>
      <c r="O25" s="34"/>
      <c r="P25" s="34"/>
      <c r="Q25" s="34"/>
      <c r="R25" s="5"/>
      <c r="S25" s="149"/>
      <c r="T25" s="32"/>
      <c r="U25" s="32"/>
      <c r="V25" s="32"/>
      <c r="W25" s="32"/>
      <c r="X25" s="31"/>
      <c r="Y25" s="31"/>
      <c r="Z25" s="31"/>
      <c r="AA25" s="31"/>
      <c r="AB25" s="31"/>
    </row>
    <row r="26" spans="1:28" s="3" customFormat="1" ht="18.75" x14ac:dyDescent="0.2">
      <c r="A26" s="42"/>
      <c r="B26" s="43" t="s">
        <v>93</v>
      </c>
      <c r="C26" s="43"/>
      <c r="D26" s="43"/>
      <c r="E26" s="43" t="s">
        <v>92</v>
      </c>
      <c r="F26" s="43" t="s">
        <v>91</v>
      </c>
      <c r="G26" s="43" t="s">
        <v>94</v>
      </c>
      <c r="H26" s="34"/>
      <c r="I26" s="34"/>
      <c r="J26" s="34"/>
      <c r="K26" s="34"/>
      <c r="L26" s="34"/>
      <c r="M26" s="34"/>
      <c r="N26" s="34"/>
      <c r="O26" s="34"/>
      <c r="P26" s="34"/>
      <c r="Q26" s="34"/>
      <c r="R26" s="5"/>
      <c r="S26" s="149"/>
      <c r="T26" s="32"/>
      <c r="U26" s="32"/>
      <c r="V26" s="32"/>
      <c r="W26" s="32"/>
      <c r="X26" s="31"/>
      <c r="Y26" s="31"/>
      <c r="Z26" s="31"/>
      <c r="AA26" s="31"/>
      <c r="AB26" s="31"/>
    </row>
    <row r="27" spans="1:28" s="3" customFormat="1" ht="18.75" x14ac:dyDescent="0.2">
      <c r="A27" s="42"/>
      <c r="B27" s="43" t="s">
        <v>93</v>
      </c>
      <c r="C27" s="43"/>
      <c r="D27" s="43"/>
      <c r="E27" s="43" t="s">
        <v>92</v>
      </c>
      <c r="F27" s="43" t="s">
        <v>91</v>
      </c>
      <c r="G27" s="43" t="s">
        <v>90</v>
      </c>
      <c r="H27" s="34"/>
      <c r="I27" s="34"/>
      <c r="J27" s="34"/>
      <c r="K27" s="34"/>
      <c r="L27" s="34"/>
      <c r="M27" s="34"/>
      <c r="N27" s="34"/>
      <c r="O27" s="34"/>
      <c r="P27" s="34"/>
      <c r="Q27" s="34"/>
      <c r="R27" s="5"/>
      <c r="S27" s="149"/>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49"/>
      <c r="T28" s="32"/>
      <c r="U28" s="32"/>
      <c r="V28" s="32"/>
      <c r="W28" s="32"/>
      <c r="X28" s="31"/>
      <c r="Y28" s="31"/>
      <c r="Z28" s="31"/>
      <c r="AA28" s="31"/>
      <c r="AB28" s="31"/>
    </row>
    <row r="29" spans="1:28" ht="20.25" customHeight="1" x14ac:dyDescent="0.25">
      <c r="A29" s="114"/>
      <c r="B29" s="43" t="s">
        <v>293</v>
      </c>
      <c r="C29" s="43"/>
      <c r="D29" s="43"/>
      <c r="E29" s="114" t="s">
        <v>294</v>
      </c>
      <c r="F29" s="114" t="s">
        <v>294</v>
      </c>
      <c r="G29" s="114" t="s">
        <v>294</v>
      </c>
      <c r="H29" s="114"/>
      <c r="I29" s="114"/>
      <c r="J29" s="114"/>
      <c r="K29" s="114"/>
      <c r="L29" s="114"/>
      <c r="M29" s="114"/>
      <c r="N29" s="114"/>
      <c r="O29" s="114"/>
      <c r="P29" s="114"/>
      <c r="Q29" s="11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C21" zoomScale="80" zoomScaleNormal="60" zoomScaleSheetLayoutView="80" workbookViewId="0">
      <selection activeCell="O29" sqref="O29"/>
    </sheetView>
  </sheetViews>
  <sheetFormatPr defaultColWidth="10.7109375" defaultRowHeight="15.75" x14ac:dyDescent="0.25"/>
  <cols>
    <col min="1" max="1" width="9.5703125" style="48" customWidth="1"/>
    <col min="2" max="3" width="20.42578125" style="48" customWidth="1"/>
    <col min="4" max="4" width="16.7109375" style="48" customWidth="1"/>
    <col min="5" max="6" width="24.7109375" style="48" customWidth="1"/>
    <col min="7" max="8" width="16.28515625" style="48" customWidth="1"/>
    <col min="9" max="10" width="14.28515625" style="48" customWidth="1"/>
    <col min="11" max="11" width="17.42578125" style="48" customWidth="1"/>
    <col min="12" max="13" width="13" style="48" customWidth="1"/>
    <col min="14" max="15" width="11.855468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7"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35" t="str">
        <f>'1. паспорт местоположение'!A5:C5</f>
        <v>Год раскрытия информации: 2016 год</v>
      </c>
      <c r="B6" s="335"/>
      <c r="C6" s="335"/>
      <c r="D6" s="335"/>
      <c r="E6" s="335"/>
      <c r="F6" s="335"/>
      <c r="G6" s="335"/>
      <c r="H6" s="335"/>
      <c r="I6" s="335"/>
      <c r="J6" s="335"/>
      <c r="K6" s="335"/>
      <c r="L6" s="335"/>
      <c r="M6" s="335"/>
      <c r="N6" s="335"/>
      <c r="O6" s="335"/>
      <c r="P6" s="335"/>
      <c r="Q6" s="335"/>
      <c r="R6" s="335"/>
      <c r="S6" s="335"/>
      <c r="T6" s="335"/>
    </row>
    <row r="7" spans="1:20" s="12" customFormat="1" x14ac:dyDescent="0.2">
      <c r="A7" s="17"/>
      <c r="H7" s="16"/>
    </row>
    <row r="8" spans="1:20" s="12" customFormat="1" ht="18.75" x14ac:dyDescent="0.2">
      <c r="A8" s="336" t="s">
        <v>10</v>
      </c>
      <c r="B8" s="336"/>
      <c r="C8" s="336"/>
      <c r="D8" s="336"/>
      <c r="E8" s="336"/>
      <c r="F8" s="336"/>
      <c r="G8" s="336"/>
      <c r="H8" s="336"/>
      <c r="I8" s="336"/>
      <c r="J8" s="336"/>
      <c r="K8" s="336"/>
      <c r="L8" s="336"/>
      <c r="M8" s="336"/>
      <c r="N8" s="336"/>
      <c r="O8" s="336"/>
      <c r="P8" s="336"/>
      <c r="Q8" s="336"/>
      <c r="R8" s="336"/>
      <c r="S8" s="336"/>
      <c r="T8" s="336"/>
    </row>
    <row r="9" spans="1:20" s="12" customFormat="1" ht="18.75" x14ac:dyDescent="0.2">
      <c r="A9" s="336"/>
      <c r="B9" s="336"/>
      <c r="C9" s="336"/>
      <c r="D9" s="336"/>
      <c r="E9" s="336"/>
      <c r="F9" s="336"/>
      <c r="G9" s="336"/>
      <c r="H9" s="336"/>
      <c r="I9" s="336"/>
      <c r="J9" s="336"/>
      <c r="K9" s="336"/>
      <c r="L9" s="336"/>
      <c r="M9" s="336"/>
      <c r="N9" s="336"/>
      <c r="O9" s="336"/>
      <c r="P9" s="336"/>
      <c r="Q9" s="336"/>
      <c r="R9" s="336"/>
      <c r="S9" s="336"/>
      <c r="T9" s="336"/>
    </row>
    <row r="10" spans="1:20" s="12" customFormat="1" ht="18.75" customHeight="1" x14ac:dyDescent="0.2">
      <c r="A10" s="337" t="str">
        <f>'1. паспорт местоположение'!A9:C9</f>
        <v xml:space="preserve">                         АО "Янтарьэнерго"                         </v>
      </c>
      <c r="B10" s="337"/>
      <c r="C10" s="337"/>
      <c r="D10" s="337"/>
      <c r="E10" s="337"/>
      <c r="F10" s="337"/>
      <c r="G10" s="337"/>
      <c r="H10" s="337"/>
      <c r="I10" s="337"/>
      <c r="J10" s="337"/>
      <c r="K10" s="337"/>
      <c r="L10" s="337"/>
      <c r="M10" s="337"/>
      <c r="N10" s="337"/>
      <c r="O10" s="337"/>
      <c r="P10" s="337"/>
      <c r="Q10" s="337"/>
      <c r="R10" s="337"/>
      <c r="S10" s="337"/>
      <c r="T10" s="337"/>
    </row>
    <row r="11" spans="1:20" s="12" customFormat="1" ht="18.75" customHeight="1" x14ac:dyDescent="0.2">
      <c r="A11" s="341" t="s">
        <v>9</v>
      </c>
      <c r="B11" s="341"/>
      <c r="C11" s="341"/>
      <c r="D11" s="341"/>
      <c r="E11" s="341"/>
      <c r="F11" s="341"/>
      <c r="G11" s="341"/>
      <c r="H11" s="341"/>
      <c r="I11" s="341"/>
      <c r="J11" s="341"/>
      <c r="K11" s="341"/>
      <c r="L11" s="341"/>
      <c r="M11" s="341"/>
      <c r="N11" s="341"/>
      <c r="O11" s="341"/>
      <c r="P11" s="341"/>
      <c r="Q11" s="341"/>
      <c r="R11" s="341"/>
      <c r="S11" s="341"/>
      <c r="T11" s="341"/>
    </row>
    <row r="12" spans="1:20" s="12" customFormat="1" ht="18.75" x14ac:dyDescent="0.2">
      <c r="A12" s="336"/>
      <c r="B12" s="336"/>
      <c r="C12" s="336"/>
      <c r="D12" s="336"/>
      <c r="E12" s="336"/>
      <c r="F12" s="336"/>
      <c r="G12" s="336"/>
      <c r="H12" s="336"/>
      <c r="I12" s="336"/>
      <c r="J12" s="336"/>
      <c r="K12" s="336"/>
      <c r="L12" s="336"/>
      <c r="M12" s="336"/>
      <c r="N12" s="336"/>
      <c r="O12" s="336"/>
      <c r="P12" s="336"/>
      <c r="Q12" s="336"/>
      <c r="R12" s="336"/>
      <c r="S12" s="336"/>
      <c r="T12" s="336"/>
    </row>
    <row r="13" spans="1:20" s="12" customFormat="1" ht="18.75" customHeight="1" x14ac:dyDescent="0.2">
      <c r="A13" s="337" t="str">
        <f>'1. паспорт местоположение'!A12:C12</f>
        <v>А_49</v>
      </c>
      <c r="B13" s="337"/>
      <c r="C13" s="337"/>
      <c r="D13" s="337"/>
      <c r="E13" s="337"/>
      <c r="F13" s="337"/>
      <c r="G13" s="337"/>
      <c r="H13" s="337"/>
      <c r="I13" s="337"/>
      <c r="J13" s="337"/>
      <c r="K13" s="337"/>
      <c r="L13" s="337"/>
      <c r="M13" s="337"/>
      <c r="N13" s="337"/>
      <c r="O13" s="337"/>
      <c r="P13" s="337"/>
      <c r="Q13" s="337"/>
      <c r="R13" s="337"/>
      <c r="S13" s="337"/>
      <c r="T13" s="337"/>
    </row>
    <row r="14" spans="1:20" s="12" customFormat="1" ht="18.75" customHeight="1" x14ac:dyDescent="0.2">
      <c r="A14" s="341" t="s">
        <v>8</v>
      </c>
      <c r="B14" s="341"/>
      <c r="C14" s="341"/>
      <c r="D14" s="341"/>
      <c r="E14" s="341"/>
      <c r="F14" s="341"/>
      <c r="G14" s="341"/>
      <c r="H14" s="341"/>
      <c r="I14" s="341"/>
      <c r="J14" s="341"/>
      <c r="K14" s="341"/>
      <c r="L14" s="341"/>
      <c r="M14" s="341"/>
      <c r="N14" s="341"/>
      <c r="O14" s="341"/>
      <c r="P14" s="341"/>
      <c r="Q14" s="341"/>
      <c r="R14" s="341"/>
      <c r="S14" s="341"/>
      <c r="T14" s="341"/>
    </row>
    <row r="15" spans="1:20" s="9" customFormat="1" ht="15.75" customHeight="1" x14ac:dyDescent="0.2">
      <c r="A15" s="342"/>
      <c r="B15" s="342"/>
      <c r="C15" s="342"/>
      <c r="D15" s="342"/>
      <c r="E15" s="342"/>
      <c r="F15" s="342"/>
      <c r="G15" s="342"/>
      <c r="H15" s="342"/>
      <c r="I15" s="342"/>
      <c r="J15" s="342"/>
      <c r="K15" s="342"/>
      <c r="L15" s="342"/>
      <c r="M15" s="342"/>
      <c r="N15" s="342"/>
      <c r="O15" s="342"/>
      <c r="P15" s="342"/>
      <c r="Q15" s="342"/>
      <c r="R15" s="342"/>
      <c r="S15" s="342"/>
      <c r="T15" s="342"/>
    </row>
    <row r="16" spans="1:20" s="3" customFormat="1" x14ac:dyDescent="0.2">
      <c r="A16" s="343" t="str">
        <f>'1. паспорт местоположение'!A15:C15</f>
        <v>Реконструкция ПС 110/10 кВ О-12 "Южная" (инв№ 5146186)</v>
      </c>
      <c r="B16" s="343"/>
      <c r="C16" s="343"/>
      <c r="D16" s="343"/>
      <c r="E16" s="343"/>
      <c r="F16" s="343"/>
      <c r="G16" s="343"/>
      <c r="H16" s="343"/>
      <c r="I16" s="343"/>
      <c r="J16" s="343"/>
      <c r="K16" s="343"/>
      <c r="L16" s="343"/>
      <c r="M16" s="343"/>
      <c r="N16" s="343"/>
      <c r="O16" s="343"/>
      <c r="P16" s="343"/>
      <c r="Q16" s="343"/>
      <c r="R16" s="343"/>
      <c r="S16" s="343"/>
      <c r="T16" s="343"/>
    </row>
    <row r="17" spans="1:113" s="3" customFormat="1" ht="15" customHeight="1" x14ac:dyDescent="0.2">
      <c r="A17" s="341" t="s">
        <v>7</v>
      </c>
      <c r="B17" s="341"/>
      <c r="C17" s="341"/>
      <c r="D17" s="341"/>
      <c r="E17" s="341"/>
      <c r="F17" s="341"/>
      <c r="G17" s="341"/>
      <c r="H17" s="341"/>
      <c r="I17" s="341"/>
      <c r="J17" s="341"/>
      <c r="K17" s="341"/>
      <c r="L17" s="341"/>
      <c r="M17" s="341"/>
      <c r="N17" s="341"/>
      <c r="O17" s="341"/>
      <c r="P17" s="341"/>
      <c r="Q17" s="341"/>
      <c r="R17" s="341"/>
      <c r="S17" s="341"/>
      <c r="T17" s="341"/>
    </row>
    <row r="18" spans="1:113" s="3"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344"/>
    </row>
    <row r="19" spans="1:113" s="3" customFormat="1" ht="15" customHeight="1" x14ac:dyDescent="0.2">
      <c r="A19" s="361" t="s">
        <v>389</v>
      </c>
      <c r="B19" s="361"/>
      <c r="C19" s="361"/>
      <c r="D19" s="361"/>
      <c r="E19" s="361"/>
      <c r="F19" s="361"/>
      <c r="G19" s="361"/>
      <c r="H19" s="361"/>
      <c r="I19" s="361"/>
      <c r="J19" s="361"/>
      <c r="K19" s="361"/>
      <c r="L19" s="361"/>
      <c r="M19" s="361"/>
      <c r="N19" s="361"/>
      <c r="O19" s="361"/>
      <c r="P19" s="361"/>
      <c r="Q19" s="361"/>
      <c r="R19" s="361"/>
      <c r="S19" s="361"/>
      <c r="T19" s="361"/>
    </row>
    <row r="20" spans="1:113" s="56" customFormat="1" ht="21" customHeight="1" x14ac:dyDescent="0.25">
      <c r="A20" s="362"/>
      <c r="B20" s="362"/>
      <c r="C20" s="362"/>
      <c r="D20" s="362"/>
      <c r="E20" s="362"/>
      <c r="F20" s="362"/>
      <c r="G20" s="362"/>
      <c r="H20" s="362"/>
      <c r="I20" s="362"/>
      <c r="J20" s="362"/>
      <c r="K20" s="362"/>
      <c r="L20" s="362"/>
      <c r="M20" s="362"/>
      <c r="N20" s="362"/>
      <c r="O20" s="362"/>
      <c r="P20" s="362"/>
      <c r="Q20" s="362"/>
      <c r="R20" s="362"/>
      <c r="S20" s="362"/>
      <c r="T20" s="362"/>
    </row>
    <row r="21" spans="1:113" ht="46.5" customHeight="1" x14ac:dyDescent="0.25">
      <c r="A21" s="355" t="s">
        <v>6</v>
      </c>
      <c r="B21" s="348" t="s">
        <v>209</v>
      </c>
      <c r="C21" s="349"/>
      <c r="D21" s="352" t="s">
        <v>131</v>
      </c>
      <c r="E21" s="348" t="s">
        <v>418</v>
      </c>
      <c r="F21" s="349"/>
      <c r="G21" s="348" t="s">
        <v>229</v>
      </c>
      <c r="H21" s="349"/>
      <c r="I21" s="348" t="s">
        <v>130</v>
      </c>
      <c r="J21" s="349"/>
      <c r="K21" s="352" t="s">
        <v>129</v>
      </c>
      <c r="L21" s="348" t="s">
        <v>128</v>
      </c>
      <c r="M21" s="349"/>
      <c r="N21" s="348" t="s">
        <v>414</v>
      </c>
      <c r="O21" s="349"/>
      <c r="P21" s="352" t="s">
        <v>127</v>
      </c>
      <c r="Q21" s="358" t="s">
        <v>126</v>
      </c>
      <c r="R21" s="359"/>
      <c r="S21" s="358" t="s">
        <v>125</v>
      </c>
      <c r="T21" s="360"/>
    </row>
    <row r="22" spans="1:113" ht="204.75" customHeight="1" x14ac:dyDescent="0.25">
      <c r="A22" s="356"/>
      <c r="B22" s="350"/>
      <c r="C22" s="351"/>
      <c r="D22" s="354"/>
      <c r="E22" s="350"/>
      <c r="F22" s="351"/>
      <c r="G22" s="350"/>
      <c r="H22" s="351"/>
      <c r="I22" s="350"/>
      <c r="J22" s="351"/>
      <c r="K22" s="353"/>
      <c r="L22" s="350"/>
      <c r="M22" s="351"/>
      <c r="N22" s="350"/>
      <c r="O22" s="351"/>
      <c r="P22" s="353"/>
      <c r="Q22" s="104" t="s">
        <v>124</v>
      </c>
      <c r="R22" s="104" t="s">
        <v>388</v>
      </c>
      <c r="S22" s="104" t="s">
        <v>123</v>
      </c>
      <c r="T22" s="104" t="s">
        <v>122</v>
      </c>
    </row>
    <row r="23" spans="1:113" ht="51.75" customHeight="1" x14ac:dyDescent="0.25">
      <c r="A23" s="357"/>
      <c r="B23" s="156" t="s">
        <v>120</v>
      </c>
      <c r="C23" s="156" t="s">
        <v>121</v>
      </c>
      <c r="D23" s="353"/>
      <c r="E23" s="156" t="s">
        <v>120</v>
      </c>
      <c r="F23" s="156" t="s">
        <v>121</v>
      </c>
      <c r="G23" s="156" t="s">
        <v>120</v>
      </c>
      <c r="H23" s="156" t="s">
        <v>121</v>
      </c>
      <c r="I23" s="156" t="s">
        <v>120</v>
      </c>
      <c r="J23" s="156" t="s">
        <v>121</v>
      </c>
      <c r="K23" s="156" t="s">
        <v>120</v>
      </c>
      <c r="L23" s="156" t="s">
        <v>120</v>
      </c>
      <c r="M23" s="156" t="s">
        <v>121</v>
      </c>
      <c r="N23" s="156" t="s">
        <v>120</v>
      </c>
      <c r="O23" s="156" t="s">
        <v>121</v>
      </c>
      <c r="P23" s="157" t="s">
        <v>120</v>
      </c>
      <c r="Q23" s="104" t="s">
        <v>120</v>
      </c>
      <c r="R23" s="104" t="s">
        <v>120</v>
      </c>
      <c r="S23" s="104" t="s">
        <v>120</v>
      </c>
      <c r="T23" s="104" t="s">
        <v>120</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6" customFormat="1" ht="47.25" customHeight="1" x14ac:dyDescent="0.25">
      <c r="A25" s="171">
        <v>1</v>
      </c>
      <c r="B25" s="171" t="s">
        <v>514</v>
      </c>
      <c r="C25" s="171" t="s">
        <v>514</v>
      </c>
      <c r="D25" s="171" t="s">
        <v>116</v>
      </c>
      <c r="E25" s="171" t="s">
        <v>515</v>
      </c>
      <c r="F25" s="171" t="s">
        <v>501</v>
      </c>
      <c r="G25" s="171" t="s">
        <v>513</v>
      </c>
      <c r="H25" s="171" t="s">
        <v>513</v>
      </c>
      <c r="I25" s="172" t="s">
        <v>516</v>
      </c>
      <c r="J25" s="172" t="s">
        <v>517</v>
      </c>
      <c r="K25" s="172" t="s">
        <v>529</v>
      </c>
      <c r="L25" s="172" t="s">
        <v>527</v>
      </c>
      <c r="M25" s="172" t="s">
        <v>528</v>
      </c>
      <c r="N25" s="253">
        <v>40</v>
      </c>
      <c r="O25" s="253">
        <v>40</v>
      </c>
      <c r="P25" s="172" t="s">
        <v>294</v>
      </c>
      <c r="Q25" s="172" t="s">
        <v>294</v>
      </c>
      <c r="R25" s="172" t="s">
        <v>294</v>
      </c>
      <c r="S25" s="172" t="s">
        <v>294</v>
      </c>
      <c r="T25" s="172" t="s">
        <v>294</v>
      </c>
    </row>
    <row r="26" spans="1:113" x14ac:dyDescent="0.25">
      <c r="A26" s="254"/>
      <c r="B26" s="254"/>
      <c r="C26" s="254"/>
      <c r="D26" s="254"/>
      <c r="E26" s="254"/>
      <c r="F26" s="254"/>
      <c r="G26" s="254"/>
      <c r="H26" s="254"/>
      <c r="I26" s="254"/>
      <c r="J26" s="254"/>
      <c r="K26" s="254"/>
      <c r="L26" s="254"/>
      <c r="M26" s="254"/>
      <c r="N26" s="254"/>
      <c r="O26" s="254"/>
      <c r="P26" s="254"/>
      <c r="Q26" s="254"/>
      <c r="R26" s="254"/>
      <c r="S26" s="254"/>
      <c r="T26" s="254"/>
    </row>
    <row r="27" spans="1:113" ht="22.5" customHeight="1" x14ac:dyDescent="0.25">
      <c r="A27" s="254"/>
      <c r="B27" s="254"/>
      <c r="C27" s="254"/>
      <c r="D27" s="254"/>
      <c r="E27" s="254"/>
      <c r="F27" s="254"/>
      <c r="G27" s="254"/>
      <c r="H27" s="254"/>
      <c r="I27" s="254"/>
      <c r="J27" s="254"/>
      <c r="K27" s="254"/>
      <c r="L27" s="254"/>
      <c r="M27" s="254"/>
      <c r="N27" s="254"/>
      <c r="O27" s="254"/>
      <c r="P27" s="254"/>
      <c r="Q27" s="254"/>
      <c r="R27" s="254"/>
      <c r="S27" s="254"/>
      <c r="T27" s="254"/>
    </row>
    <row r="28" spans="1:113" s="54" customFormat="1" ht="24.75" customHeight="1" x14ac:dyDescent="0.2">
      <c r="B28" s="55"/>
      <c r="C28" s="55"/>
      <c r="K28" s="55"/>
    </row>
    <row r="29" spans="1:113" s="54" customFormat="1" x14ac:dyDescent="0.25">
      <c r="B29" s="52" t="s">
        <v>119</v>
      </c>
      <c r="C29" s="52"/>
      <c r="D29" s="52"/>
      <c r="E29" s="52"/>
      <c r="F29" s="52"/>
      <c r="G29" s="52"/>
      <c r="H29" s="52"/>
      <c r="I29" s="52"/>
      <c r="J29" s="52"/>
      <c r="K29" s="52"/>
      <c r="L29" s="52"/>
      <c r="M29" s="52"/>
      <c r="N29" s="52"/>
      <c r="O29" s="52"/>
      <c r="P29" s="52"/>
      <c r="Q29" s="52"/>
      <c r="R29" s="52"/>
    </row>
    <row r="30" spans="1:113" x14ac:dyDescent="0.25">
      <c r="B30" s="347" t="s">
        <v>424</v>
      </c>
      <c r="C30" s="347"/>
      <c r="D30" s="347"/>
      <c r="E30" s="347"/>
      <c r="F30" s="347"/>
      <c r="G30" s="347"/>
      <c r="H30" s="347"/>
      <c r="I30" s="347"/>
      <c r="J30" s="347"/>
      <c r="K30" s="347"/>
      <c r="L30" s="347"/>
      <c r="M30" s="347"/>
      <c r="N30" s="347"/>
      <c r="O30" s="347"/>
      <c r="P30" s="347"/>
      <c r="Q30" s="347"/>
      <c r="R30" s="347"/>
    </row>
    <row r="31" spans="1:113" x14ac:dyDescent="0.25">
      <c r="B31" s="52"/>
      <c r="C31" s="52"/>
      <c r="D31" s="52"/>
      <c r="E31" s="52"/>
      <c r="F31" s="52"/>
      <c r="G31" s="52"/>
      <c r="H31" s="52"/>
      <c r="I31" s="52"/>
      <c r="J31" s="52"/>
      <c r="K31" s="52"/>
      <c r="L31" s="52"/>
      <c r="M31" s="52"/>
      <c r="N31" s="52"/>
      <c r="O31" s="52"/>
      <c r="P31" s="52"/>
      <c r="Q31" s="52"/>
      <c r="R31" s="52"/>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1" t="s">
        <v>387</v>
      </c>
      <c r="C32" s="51"/>
      <c r="D32" s="51"/>
      <c r="E32" s="51"/>
      <c r="F32" s="49"/>
      <c r="G32" s="49"/>
      <c r="H32" s="51"/>
      <c r="I32" s="51"/>
      <c r="J32" s="51"/>
      <c r="K32" s="51"/>
      <c r="L32" s="51"/>
      <c r="M32" s="51"/>
      <c r="N32" s="51"/>
      <c r="O32" s="51"/>
      <c r="P32" s="51"/>
      <c r="Q32" s="51"/>
      <c r="R32" s="51"/>
      <c r="S32" s="53"/>
      <c r="T32" s="53"/>
      <c r="U32" s="53"/>
      <c r="V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x14ac:dyDescent="0.25">
      <c r="B33" s="51" t="s">
        <v>118</v>
      </c>
      <c r="C33" s="51"/>
      <c r="D33" s="51"/>
      <c r="E33" s="51"/>
      <c r="F33" s="49"/>
      <c r="G33" s="49"/>
      <c r="H33" s="51"/>
      <c r="I33" s="51"/>
      <c r="J33" s="51"/>
      <c r="K33" s="51"/>
      <c r="L33" s="51"/>
      <c r="M33" s="51"/>
      <c r="N33" s="51"/>
      <c r="O33" s="51"/>
      <c r="P33" s="51"/>
      <c r="Q33" s="51"/>
      <c r="R33" s="51"/>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49" customFormat="1" x14ac:dyDescent="0.25">
      <c r="B34" s="51" t="s">
        <v>117</v>
      </c>
      <c r="C34" s="51"/>
      <c r="D34" s="51"/>
      <c r="E34" s="51"/>
      <c r="H34" s="51"/>
      <c r="I34" s="51"/>
      <c r="J34" s="51"/>
      <c r="K34" s="51"/>
      <c r="L34" s="51"/>
      <c r="M34" s="51"/>
      <c r="N34" s="51"/>
      <c r="O34" s="51"/>
      <c r="P34" s="51"/>
      <c r="Q34" s="51"/>
      <c r="R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116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115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114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113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112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111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B41" s="51" t="s">
        <v>110</v>
      </c>
      <c r="C41" s="51"/>
      <c r="D41" s="51"/>
      <c r="E41" s="51"/>
      <c r="H41" s="51"/>
      <c r="I41" s="51"/>
      <c r="J41" s="51"/>
      <c r="K41" s="51"/>
      <c r="L41" s="51"/>
      <c r="M41" s="51"/>
      <c r="N41" s="51"/>
      <c r="O41" s="51"/>
      <c r="P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s="49" customFormat="1" x14ac:dyDescent="0.25">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topLeftCell="A16" zoomScale="80" zoomScaleSheetLayoutView="80" workbookViewId="0">
      <selection activeCell="A21" sqref="A21:A23"/>
    </sheetView>
  </sheetViews>
  <sheetFormatPr defaultColWidth="10.7109375" defaultRowHeight="15.75" x14ac:dyDescent="0.25"/>
  <cols>
    <col min="1" max="3" width="10.7109375" style="48"/>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5" width="12.5703125" style="48" customWidth="1"/>
    <col min="16" max="16" width="2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7"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35" t="str">
        <f>'1. паспорт местоположение'!A5:C5</f>
        <v>Год раскрытия информации: 2016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336" t="s">
        <v>10</v>
      </c>
      <c r="F7" s="336"/>
      <c r="G7" s="336"/>
      <c r="H7" s="336"/>
      <c r="I7" s="336"/>
      <c r="J7" s="336"/>
      <c r="K7" s="336"/>
      <c r="L7" s="336"/>
      <c r="M7" s="336"/>
      <c r="N7" s="336"/>
      <c r="O7" s="336"/>
      <c r="P7" s="336"/>
      <c r="Q7" s="336"/>
      <c r="R7" s="336"/>
      <c r="S7" s="336"/>
      <c r="T7" s="336"/>
      <c r="U7" s="336"/>
      <c r="V7" s="336"/>
      <c r="W7" s="336"/>
      <c r="X7" s="336"/>
      <c r="Y7" s="33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7" t="str">
        <f>'1. паспорт местоположение'!A9</f>
        <v xml:space="preserve">                         АО "Янтарьэнерго"                         </v>
      </c>
      <c r="F9" s="337"/>
      <c r="G9" s="337"/>
      <c r="H9" s="337"/>
      <c r="I9" s="337"/>
      <c r="J9" s="337"/>
      <c r="K9" s="337"/>
      <c r="L9" s="337"/>
      <c r="M9" s="337"/>
      <c r="N9" s="337"/>
      <c r="O9" s="337"/>
      <c r="P9" s="337"/>
      <c r="Q9" s="337"/>
      <c r="R9" s="337"/>
      <c r="S9" s="337"/>
      <c r="T9" s="337"/>
      <c r="U9" s="337"/>
      <c r="V9" s="337"/>
      <c r="W9" s="337"/>
      <c r="X9" s="337"/>
      <c r="Y9" s="337"/>
    </row>
    <row r="10" spans="1:27" s="12" customFormat="1" ht="18.75" customHeight="1" x14ac:dyDescent="0.2">
      <c r="E10" s="341" t="s">
        <v>9</v>
      </c>
      <c r="F10" s="341"/>
      <c r="G10" s="341"/>
      <c r="H10" s="341"/>
      <c r="I10" s="341"/>
      <c r="J10" s="341"/>
      <c r="K10" s="341"/>
      <c r="L10" s="341"/>
      <c r="M10" s="341"/>
      <c r="N10" s="341"/>
      <c r="O10" s="341"/>
      <c r="P10" s="341"/>
      <c r="Q10" s="341"/>
      <c r="R10" s="341"/>
      <c r="S10" s="341"/>
      <c r="T10" s="341"/>
      <c r="U10" s="341"/>
      <c r="V10" s="341"/>
      <c r="W10" s="341"/>
      <c r="X10" s="341"/>
      <c r="Y10" s="34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7" t="str">
        <f>'1. паспорт местоположение'!A12</f>
        <v>А_49</v>
      </c>
      <c r="F12" s="337"/>
      <c r="G12" s="337"/>
      <c r="H12" s="337"/>
      <c r="I12" s="337"/>
      <c r="J12" s="337"/>
      <c r="K12" s="337"/>
      <c r="L12" s="337"/>
      <c r="M12" s="337"/>
      <c r="N12" s="337"/>
      <c r="O12" s="337"/>
      <c r="P12" s="337"/>
      <c r="Q12" s="337"/>
      <c r="R12" s="337"/>
      <c r="S12" s="337"/>
      <c r="T12" s="337"/>
      <c r="U12" s="337"/>
      <c r="V12" s="337"/>
      <c r="W12" s="337"/>
      <c r="X12" s="337"/>
      <c r="Y12" s="337"/>
    </row>
    <row r="13" spans="1:27" s="12" customFormat="1" ht="18.75" customHeight="1" x14ac:dyDescent="0.2">
      <c r="E13" s="341" t="s">
        <v>8</v>
      </c>
      <c r="F13" s="341"/>
      <c r="G13" s="341"/>
      <c r="H13" s="341"/>
      <c r="I13" s="341"/>
      <c r="J13" s="341"/>
      <c r="K13" s="341"/>
      <c r="L13" s="341"/>
      <c r="M13" s="341"/>
      <c r="N13" s="341"/>
      <c r="O13" s="341"/>
      <c r="P13" s="341"/>
      <c r="Q13" s="341"/>
      <c r="R13" s="341"/>
      <c r="S13" s="341"/>
      <c r="T13" s="341"/>
      <c r="U13" s="341"/>
      <c r="V13" s="341"/>
      <c r="W13" s="341"/>
      <c r="X13" s="341"/>
      <c r="Y13" s="34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43" t="str">
        <f>'1. паспорт местоположение'!A15</f>
        <v>Реконструкция ПС 110/10 кВ О-12 "Южная" (инв№ 5146186)</v>
      </c>
      <c r="F15" s="343"/>
      <c r="G15" s="343"/>
      <c r="H15" s="343"/>
      <c r="I15" s="343"/>
      <c r="J15" s="343"/>
      <c r="K15" s="343"/>
      <c r="L15" s="343"/>
      <c r="M15" s="343"/>
      <c r="N15" s="343"/>
      <c r="O15" s="343"/>
      <c r="P15" s="343"/>
      <c r="Q15" s="343"/>
      <c r="R15" s="343"/>
      <c r="S15" s="343"/>
      <c r="T15" s="343"/>
      <c r="U15" s="343"/>
      <c r="V15" s="343"/>
      <c r="W15" s="343"/>
      <c r="X15" s="343"/>
      <c r="Y15" s="343"/>
    </row>
    <row r="16" spans="1:27" s="3" customFormat="1" ht="15" customHeight="1" x14ac:dyDescent="0.2">
      <c r="E16" s="341" t="s">
        <v>7</v>
      </c>
      <c r="F16" s="341"/>
      <c r="G16" s="341"/>
      <c r="H16" s="341"/>
      <c r="I16" s="341"/>
      <c r="J16" s="341"/>
      <c r="K16" s="341"/>
      <c r="L16" s="341"/>
      <c r="M16" s="341"/>
      <c r="N16" s="341"/>
      <c r="O16" s="341"/>
      <c r="P16" s="341"/>
      <c r="Q16" s="341"/>
      <c r="R16" s="341"/>
      <c r="S16" s="341"/>
      <c r="T16" s="341"/>
      <c r="U16" s="341"/>
      <c r="V16" s="341"/>
      <c r="W16" s="341"/>
      <c r="X16" s="341"/>
      <c r="Y16" s="341"/>
    </row>
    <row r="17" spans="1:28" s="3" customFormat="1" ht="15" customHeight="1" x14ac:dyDescent="0.2">
      <c r="E17" s="4"/>
      <c r="F17" s="4"/>
      <c r="G17" s="4"/>
      <c r="H17" s="4"/>
      <c r="I17" s="4"/>
      <c r="J17" s="4"/>
      <c r="K17" s="4"/>
      <c r="L17" s="4"/>
      <c r="M17" s="4"/>
      <c r="N17" s="4"/>
      <c r="O17" s="4"/>
      <c r="P17" s="4"/>
      <c r="Q17" s="4"/>
      <c r="R17" s="4"/>
      <c r="S17" s="4"/>
      <c r="T17" s="4"/>
      <c r="U17" s="4"/>
      <c r="V17" s="4"/>
      <c r="W17" s="4"/>
    </row>
    <row r="18" spans="1:28" s="3"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8" ht="25.5" customHeight="1" x14ac:dyDescent="0.25">
      <c r="A19" s="361" t="s">
        <v>391</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8" s="56" customFormat="1" ht="21" customHeight="1" x14ac:dyDescent="0.25"/>
    <row r="21" spans="1:28" ht="36.75" customHeight="1" x14ac:dyDescent="0.25">
      <c r="A21" s="363" t="s">
        <v>6</v>
      </c>
      <c r="B21" s="366" t="s">
        <v>398</v>
      </c>
      <c r="C21" s="367"/>
      <c r="D21" s="366" t="s">
        <v>400</v>
      </c>
      <c r="E21" s="367"/>
      <c r="F21" s="358" t="s">
        <v>103</v>
      </c>
      <c r="G21" s="360"/>
      <c r="H21" s="360"/>
      <c r="I21" s="359"/>
      <c r="J21" s="363" t="s">
        <v>401</v>
      </c>
      <c r="K21" s="366" t="s">
        <v>402</v>
      </c>
      <c r="L21" s="367"/>
      <c r="M21" s="366" t="s">
        <v>403</v>
      </c>
      <c r="N21" s="367"/>
      <c r="O21" s="366" t="s">
        <v>390</v>
      </c>
      <c r="P21" s="367"/>
      <c r="Q21" s="366" t="s">
        <v>136</v>
      </c>
      <c r="R21" s="367"/>
      <c r="S21" s="363" t="s">
        <v>135</v>
      </c>
      <c r="T21" s="363" t="s">
        <v>404</v>
      </c>
      <c r="U21" s="363" t="s">
        <v>399</v>
      </c>
      <c r="V21" s="366" t="s">
        <v>134</v>
      </c>
      <c r="W21" s="367"/>
      <c r="X21" s="358" t="s">
        <v>126</v>
      </c>
      <c r="Y21" s="360"/>
      <c r="Z21" s="358" t="s">
        <v>125</v>
      </c>
      <c r="AA21" s="360"/>
    </row>
    <row r="22" spans="1:28" ht="197.25" customHeight="1" x14ac:dyDescent="0.25">
      <c r="A22" s="364"/>
      <c r="B22" s="368"/>
      <c r="C22" s="369"/>
      <c r="D22" s="368"/>
      <c r="E22" s="369"/>
      <c r="F22" s="358" t="s">
        <v>133</v>
      </c>
      <c r="G22" s="359"/>
      <c r="H22" s="358" t="s">
        <v>132</v>
      </c>
      <c r="I22" s="359"/>
      <c r="J22" s="365"/>
      <c r="K22" s="368"/>
      <c r="L22" s="369"/>
      <c r="M22" s="368"/>
      <c r="N22" s="369"/>
      <c r="O22" s="368"/>
      <c r="P22" s="369"/>
      <c r="Q22" s="368"/>
      <c r="R22" s="369"/>
      <c r="S22" s="365"/>
      <c r="T22" s="365"/>
      <c r="U22" s="365"/>
      <c r="V22" s="368"/>
      <c r="W22" s="369"/>
      <c r="X22" s="104" t="s">
        <v>124</v>
      </c>
      <c r="Y22" s="104" t="s">
        <v>388</v>
      </c>
      <c r="Z22" s="104" t="s">
        <v>123</v>
      </c>
      <c r="AA22" s="104" t="s">
        <v>122</v>
      </c>
    </row>
    <row r="23" spans="1:28" ht="60" customHeight="1" x14ac:dyDescent="0.25">
      <c r="A23" s="365"/>
      <c r="B23" s="155" t="s">
        <v>120</v>
      </c>
      <c r="C23" s="155" t="s">
        <v>121</v>
      </c>
      <c r="D23" s="105" t="s">
        <v>120</v>
      </c>
      <c r="E23" s="105" t="s">
        <v>121</v>
      </c>
      <c r="F23" s="105" t="s">
        <v>120</v>
      </c>
      <c r="G23" s="105" t="s">
        <v>121</v>
      </c>
      <c r="H23" s="105" t="s">
        <v>120</v>
      </c>
      <c r="I23" s="105" t="s">
        <v>121</v>
      </c>
      <c r="J23" s="105" t="s">
        <v>120</v>
      </c>
      <c r="K23" s="105" t="s">
        <v>120</v>
      </c>
      <c r="L23" s="105" t="s">
        <v>121</v>
      </c>
      <c r="M23" s="105" t="s">
        <v>120</v>
      </c>
      <c r="N23" s="105" t="s">
        <v>121</v>
      </c>
      <c r="O23" s="105" t="s">
        <v>120</v>
      </c>
      <c r="P23" s="105" t="s">
        <v>121</v>
      </c>
      <c r="Q23" s="105" t="s">
        <v>120</v>
      </c>
      <c r="R23" s="105" t="s">
        <v>121</v>
      </c>
      <c r="S23" s="105" t="s">
        <v>120</v>
      </c>
      <c r="T23" s="105" t="s">
        <v>120</v>
      </c>
      <c r="U23" s="105" t="s">
        <v>120</v>
      </c>
      <c r="V23" s="105" t="s">
        <v>120</v>
      </c>
      <c r="W23" s="105" t="s">
        <v>121</v>
      </c>
      <c r="X23" s="105" t="s">
        <v>120</v>
      </c>
      <c r="Y23" s="105" t="s">
        <v>120</v>
      </c>
      <c r="Z23" s="104" t="s">
        <v>120</v>
      </c>
      <c r="AA23" s="104" t="s">
        <v>120</v>
      </c>
    </row>
    <row r="24" spans="1:28"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8" s="56" customFormat="1" ht="36.6" customHeight="1" x14ac:dyDescent="0.25">
      <c r="A25" s="110" t="s">
        <v>294</v>
      </c>
      <c r="B25" s="110" t="s">
        <v>294</v>
      </c>
      <c r="C25" s="110" t="s">
        <v>294</v>
      </c>
      <c r="D25" s="110" t="s">
        <v>294</v>
      </c>
      <c r="E25" s="110" t="s">
        <v>294</v>
      </c>
      <c r="F25" s="110" t="s">
        <v>294</v>
      </c>
      <c r="G25" s="110" t="s">
        <v>294</v>
      </c>
      <c r="H25" s="110" t="s">
        <v>294</v>
      </c>
      <c r="I25" s="110" t="s">
        <v>294</v>
      </c>
      <c r="J25" s="110" t="s">
        <v>294</v>
      </c>
      <c r="K25" s="110" t="s">
        <v>294</v>
      </c>
      <c r="L25" s="110" t="s">
        <v>294</v>
      </c>
      <c r="M25" s="110" t="s">
        <v>294</v>
      </c>
      <c r="N25" s="110" t="s">
        <v>294</v>
      </c>
      <c r="O25" s="110" t="s">
        <v>294</v>
      </c>
      <c r="P25" s="110" t="s">
        <v>294</v>
      </c>
      <c r="Q25" s="110" t="s">
        <v>294</v>
      </c>
      <c r="R25" s="110" t="s">
        <v>294</v>
      </c>
      <c r="S25" s="110" t="s">
        <v>294</v>
      </c>
      <c r="T25" s="110" t="s">
        <v>294</v>
      </c>
      <c r="U25" s="110" t="s">
        <v>294</v>
      </c>
      <c r="V25" s="110" t="s">
        <v>294</v>
      </c>
      <c r="W25" s="110" t="s">
        <v>294</v>
      </c>
      <c r="X25" s="110" t="s">
        <v>294</v>
      </c>
      <c r="Y25" s="110" t="s">
        <v>294</v>
      </c>
      <c r="Z25" s="110" t="s">
        <v>294</v>
      </c>
      <c r="AA25" s="301" t="s">
        <v>294</v>
      </c>
      <c r="AB25" s="302"/>
    </row>
    <row r="26" spans="1:28" ht="11.45" customHeight="1" x14ac:dyDescent="0.25">
      <c r="X26" s="106"/>
      <c r="Y26" s="107"/>
      <c r="Z26" s="49"/>
      <c r="AA26" s="49"/>
    </row>
    <row r="27" spans="1:28" s="54" customFormat="1" ht="12.75" x14ac:dyDescent="0.2">
      <c r="A27" s="55"/>
      <c r="B27" s="55"/>
      <c r="C27" s="55"/>
      <c r="E27" s="55"/>
      <c r="X27" s="108"/>
      <c r="Y27" s="108"/>
      <c r="Z27" s="108"/>
      <c r="AA27" s="108"/>
    </row>
    <row r="28" spans="1:28"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7"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35" t="str">
        <f>'1. паспорт местоположение'!A5:C5</f>
        <v>Год раскрытия информации: 2016 год</v>
      </c>
      <c r="B5" s="335"/>
      <c r="C5" s="335"/>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336" t="s">
        <v>10</v>
      </c>
      <c r="B7" s="336"/>
      <c r="C7" s="336"/>
      <c r="D7" s="13"/>
      <c r="E7" s="13"/>
      <c r="F7" s="13"/>
      <c r="G7" s="13"/>
      <c r="H7" s="13"/>
      <c r="I7" s="13"/>
      <c r="J7" s="13"/>
      <c r="K7" s="13"/>
      <c r="L7" s="13"/>
      <c r="M7" s="13"/>
      <c r="N7" s="13"/>
      <c r="O7" s="13"/>
      <c r="P7" s="13"/>
      <c r="Q7" s="13"/>
      <c r="R7" s="13"/>
      <c r="S7" s="13"/>
      <c r="T7" s="13"/>
      <c r="U7" s="13"/>
    </row>
    <row r="8" spans="1:29" s="12" customFormat="1" ht="18.75" x14ac:dyDescent="0.2">
      <c r="A8" s="336"/>
      <c r="B8" s="336"/>
      <c r="C8" s="336"/>
      <c r="D8" s="14"/>
      <c r="E8" s="14"/>
      <c r="F8" s="14"/>
      <c r="G8" s="14"/>
      <c r="H8" s="13"/>
      <c r="I8" s="13"/>
      <c r="J8" s="13"/>
      <c r="K8" s="13"/>
      <c r="L8" s="13"/>
      <c r="M8" s="13"/>
      <c r="N8" s="13"/>
      <c r="O8" s="13"/>
      <c r="P8" s="13"/>
      <c r="Q8" s="13"/>
      <c r="R8" s="13"/>
      <c r="S8" s="13"/>
      <c r="T8" s="13"/>
      <c r="U8" s="13"/>
    </row>
    <row r="9" spans="1:29" s="12" customFormat="1" ht="18.75" x14ac:dyDescent="0.2">
      <c r="A9" s="337" t="str">
        <f>'1. паспорт местоположение'!A9:C9</f>
        <v xml:space="preserve">                         АО "Янтарьэнерго"                         </v>
      </c>
      <c r="B9" s="337"/>
      <c r="C9" s="337"/>
      <c r="D9" s="8"/>
      <c r="E9" s="8"/>
      <c r="F9" s="8"/>
      <c r="G9" s="8"/>
      <c r="H9" s="13"/>
      <c r="I9" s="13"/>
      <c r="J9" s="13"/>
      <c r="K9" s="13"/>
      <c r="L9" s="13"/>
      <c r="M9" s="13"/>
      <c r="N9" s="13"/>
      <c r="O9" s="13"/>
      <c r="P9" s="13"/>
      <c r="Q9" s="13"/>
      <c r="R9" s="13"/>
      <c r="S9" s="13"/>
      <c r="T9" s="13"/>
      <c r="U9" s="13"/>
    </row>
    <row r="10" spans="1:29" s="12" customFormat="1" ht="18.75" x14ac:dyDescent="0.2">
      <c r="A10" s="341" t="s">
        <v>9</v>
      </c>
      <c r="B10" s="341"/>
      <c r="C10" s="341"/>
      <c r="D10" s="6"/>
      <c r="E10" s="6"/>
      <c r="F10" s="6"/>
      <c r="G10" s="6"/>
      <c r="H10" s="13"/>
      <c r="I10" s="13"/>
      <c r="J10" s="13"/>
      <c r="K10" s="13"/>
      <c r="L10" s="13"/>
      <c r="M10" s="13"/>
      <c r="N10" s="13"/>
      <c r="O10" s="13"/>
      <c r="P10" s="13"/>
      <c r="Q10" s="13"/>
      <c r="R10" s="13"/>
      <c r="S10" s="13"/>
      <c r="T10" s="13"/>
      <c r="U10" s="13"/>
    </row>
    <row r="11" spans="1:29" s="12" customFormat="1" ht="18.75" x14ac:dyDescent="0.2">
      <c r="A11" s="336"/>
      <c r="B11" s="336"/>
      <c r="C11" s="336"/>
      <c r="D11" s="14"/>
      <c r="E11" s="14"/>
      <c r="F11" s="14"/>
      <c r="G11" s="14"/>
      <c r="H11" s="13"/>
      <c r="I11" s="13"/>
      <c r="J11" s="13"/>
      <c r="K11" s="13"/>
      <c r="L11" s="13"/>
      <c r="M11" s="13"/>
      <c r="N11" s="13"/>
      <c r="O11" s="13"/>
      <c r="P11" s="13"/>
      <c r="Q11" s="13"/>
      <c r="R11" s="13"/>
      <c r="S11" s="13"/>
      <c r="T11" s="13"/>
      <c r="U11" s="13"/>
    </row>
    <row r="12" spans="1:29" s="12" customFormat="1" ht="18.75" x14ac:dyDescent="0.2">
      <c r="A12" s="337" t="str">
        <f>'1. паспорт местоположение'!A12:C12</f>
        <v>А_49</v>
      </c>
      <c r="B12" s="337"/>
      <c r="C12" s="337"/>
      <c r="D12" s="8"/>
      <c r="E12" s="8"/>
      <c r="F12" s="8"/>
      <c r="G12" s="8"/>
      <c r="H12" s="13"/>
      <c r="I12" s="13"/>
      <c r="J12" s="13"/>
      <c r="K12" s="13"/>
      <c r="L12" s="13"/>
      <c r="M12" s="13"/>
      <c r="N12" s="13"/>
      <c r="O12" s="13"/>
      <c r="P12" s="13"/>
      <c r="Q12" s="13"/>
      <c r="R12" s="13"/>
      <c r="S12" s="13"/>
      <c r="T12" s="13"/>
      <c r="U12" s="13"/>
    </row>
    <row r="13" spans="1:29" s="12" customFormat="1" ht="18.75" x14ac:dyDescent="0.2">
      <c r="A13" s="341" t="s">
        <v>8</v>
      </c>
      <c r="B13" s="341"/>
      <c r="C13" s="34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42"/>
      <c r="B14" s="342"/>
      <c r="C14" s="34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43" t="str">
        <f>'1. паспорт местоположение'!A15:C15</f>
        <v>Реконструкция ПС 110/10 кВ О-12 "Южная" (инв№ 5146186)</v>
      </c>
      <c r="B15" s="343"/>
      <c r="C15" s="343"/>
      <c r="D15" s="8"/>
      <c r="E15" s="8"/>
      <c r="F15" s="8"/>
      <c r="G15" s="8"/>
      <c r="H15" s="8"/>
      <c r="I15" s="8"/>
      <c r="J15" s="8"/>
      <c r="K15" s="8"/>
      <c r="L15" s="8"/>
      <c r="M15" s="8"/>
      <c r="N15" s="8"/>
      <c r="O15" s="8"/>
      <c r="P15" s="8"/>
      <c r="Q15" s="8"/>
      <c r="R15" s="8"/>
      <c r="S15" s="8"/>
      <c r="T15" s="8"/>
      <c r="U15" s="8"/>
    </row>
    <row r="16" spans="1:29" s="3" customFormat="1" ht="15" customHeight="1" x14ac:dyDescent="0.2">
      <c r="A16" s="341" t="s">
        <v>7</v>
      </c>
      <c r="B16" s="341"/>
      <c r="C16" s="341"/>
      <c r="D16" s="6"/>
      <c r="E16" s="6"/>
      <c r="F16" s="6"/>
      <c r="G16" s="6"/>
      <c r="H16" s="6"/>
      <c r="I16" s="6"/>
      <c r="J16" s="6"/>
      <c r="K16" s="6"/>
      <c r="L16" s="6"/>
      <c r="M16" s="6"/>
      <c r="N16" s="6"/>
      <c r="O16" s="6"/>
      <c r="P16" s="6"/>
      <c r="Q16" s="6"/>
      <c r="R16" s="6"/>
      <c r="S16" s="6"/>
      <c r="T16" s="6"/>
      <c r="U16" s="6"/>
    </row>
    <row r="17" spans="1:21" s="3" customFormat="1" ht="15" customHeight="1" x14ac:dyDescent="0.2">
      <c r="A17" s="344"/>
      <c r="B17" s="344"/>
      <c r="C17" s="344"/>
      <c r="D17" s="4"/>
      <c r="E17" s="4"/>
      <c r="F17" s="4"/>
      <c r="G17" s="4"/>
      <c r="H17" s="4"/>
      <c r="I17" s="4"/>
      <c r="J17" s="4"/>
      <c r="K17" s="4"/>
      <c r="L17" s="4"/>
      <c r="M17" s="4"/>
      <c r="N17" s="4"/>
      <c r="O17" s="4"/>
      <c r="P17" s="4"/>
      <c r="Q17" s="4"/>
      <c r="R17" s="4"/>
    </row>
    <row r="18" spans="1:21" s="3" customFormat="1" ht="27.75" customHeight="1" x14ac:dyDescent="0.2">
      <c r="A18" s="345" t="s">
        <v>383</v>
      </c>
      <c r="B18" s="345"/>
      <c r="C18" s="34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6" t="s">
        <v>68</v>
      </c>
      <c r="C20" s="35"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5">
        <v>1</v>
      </c>
      <c r="B21" s="36">
        <v>2</v>
      </c>
      <c r="C21" s="35">
        <v>3</v>
      </c>
      <c r="D21" s="33"/>
      <c r="E21" s="33"/>
      <c r="F21" s="33"/>
      <c r="G21" s="33"/>
      <c r="H21" s="32"/>
      <c r="I21" s="32"/>
      <c r="J21" s="32"/>
      <c r="K21" s="32"/>
      <c r="L21" s="32"/>
      <c r="M21" s="32"/>
      <c r="N21" s="32"/>
      <c r="O21" s="32"/>
      <c r="P21" s="32"/>
      <c r="Q21" s="32"/>
      <c r="R21" s="32"/>
      <c r="S21" s="31"/>
      <c r="T21" s="31"/>
      <c r="U21" s="31"/>
    </row>
    <row r="22" spans="1:21" s="3" customFormat="1" ht="45" customHeight="1" x14ac:dyDescent="0.2">
      <c r="A22" s="28" t="s">
        <v>66</v>
      </c>
      <c r="B22" s="34" t="s">
        <v>396</v>
      </c>
      <c r="C22" s="38" t="s">
        <v>465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519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416</v>
      </c>
      <c r="C24" s="29" t="s">
        <v>540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417</v>
      </c>
      <c r="C25" s="38">
        <f>43.58/40</f>
        <v>1.0894999999999999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217</v>
      </c>
      <c r="C26" s="29" t="s">
        <v>539</v>
      </c>
      <c r="D26" s="27"/>
      <c r="E26" s="27"/>
      <c r="F26" s="27"/>
      <c r="G26" s="27"/>
      <c r="H26" s="27"/>
      <c r="I26" s="27"/>
      <c r="J26" s="27"/>
      <c r="K26" s="27"/>
      <c r="L26" s="27"/>
      <c r="M26" s="27"/>
      <c r="N26" s="27"/>
      <c r="O26" s="27"/>
      <c r="P26" s="27"/>
      <c r="Q26" s="27"/>
      <c r="R26" s="27"/>
      <c r="S26" s="27"/>
      <c r="T26" s="27"/>
      <c r="U26" s="27"/>
    </row>
    <row r="27" spans="1:21" ht="106.15" customHeight="1" x14ac:dyDescent="0.25">
      <c r="A27" s="28" t="s">
        <v>59</v>
      </c>
      <c r="B27" s="30" t="s">
        <v>397</v>
      </c>
      <c r="C27" s="178" t="s">
        <v>466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502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535</v>
      </c>
      <c r="D29" s="27"/>
      <c r="E29" s="27"/>
      <c r="F29" s="27"/>
      <c r="G29" s="27"/>
      <c r="H29" s="27"/>
      <c r="I29" s="27"/>
      <c r="J29" s="27"/>
      <c r="K29" s="27"/>
      <c r="L29" s="27"/>
      <c r="M29" s="27"/>
      <c r="N29" s="27"/>
      <c r="O29" s="27"/>
      <c r="P29" s="27"/>
      <c r="Q29" s="27"/>
      <c r="R29" s="27"/>
      <c r="S29" s="27"/>
      <c r="T29" s="27"/>
      <c r="U29" s="27"/>
    </row>
    <row r="30" spans="1:21" ht="92.45" customHeight="1" x14ac:dyDescent="0.25">
      <c r="A30" s="28" t="s">
        <v>74</v>
      </c>
      <c r="B30" s="29" t="s">
        <v>54</v>
      </c>
      <c r="C30" s="29" t="s">
        <v>520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90" zoomScaleNormal="80" zoomScaleSheetLayoutView="90" workbookViewId="0">
      <selection activeCell="X26" sqref="W26:X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5" t="s">
        <v>11</v>
      </c>
    </row>
    <row r="3" spans="1:28" ht="18.75" x14ac:dyDescent="0.3">
      <c r="Z3" s="15" t="s">
        <v>69</v>
      </c>
    </row>
    <row r="4" spans="1:28" ht="18.75" customHeight="1" x14ac:dyDescent="0.25">
      <c r="A4" s="377" t="str">
        <f>'[1]1. паспорт местоположение'!A5:C5</f>
        <v>Год раскрытия информации: 2016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36" t="s">
        <v>10</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152"/>
      <c r="AB6" s="152"/>
    </row>
    <row r="7" spans="1:28" ht="18.75" x14ac:dyDescent="0.25">
      <c r="A7" s="336"/>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152"/>
      <c r="AB7" s="152"/>
    </row>
    <row r="8" spans="1:28" ht="15.75" x14ac:dyDescent="0.25">
      <c r="A8" s="378" t="str">
        <f>'[1]1. паспорт местоположение'!A9:C9</f>
        <v>АО "Янтарьэнерго"</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153"/>
      <c r="AB8" s="153"/>
    </row>
    <row r="9" spans="1:28" ht="15.75" x14ac:dyDescent="0.25">
      <c r="A9" s="341" t="s">
        <v>9</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154"/>
      <c r="AB9" s="154"/>
    </row>
    <row r="10" spans="1:28" ht="18.75" x14ac:dyDescent="0.25">
      <c r="A10" s="336"/>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152"/>
      <c r="AB10" s="152"/>
    </row>
    <row r="11" spans="1:28" ht="15.75" x14ac:dyDescent="0.25">
      <c r="A11" s="378" t="str">
        <f>'[1]1. паспорт местоположение'!A12:C12</f>
        <v>E_prj_111001_47826</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153"/>
      <c r="AB11" s="153"/>
    </row>
    <row r="12" spans="1:28" ht="15.75" x14ac:dyDescent="0.25">
      <c r="A12" s="341" t="s">
        <v>8</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154"/>
      <c r="AB12" s="154"/>
    </row>
    <row r="13" spans="1:28" ht="18.75" x14ac:dyDescent="0.25">
      <c r="A13" s="342"/>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11"/>
      <c r="AB13" s="11"/>
    </row>
    <row r="14" spans="1:28" ht="15.75" x14ac:dyDescent="0.25">
      <c r="A14" s="378" t="str">
        <f>'[1]1.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53"/>
      <c r="AB14" s="153"/>
    </row>
    <row r="15" spans="1:28" ht="15.75" x14ac:dyDescent="0.25">
      <c r="A15" s="341" t="s">
        <v>7</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154"/>
      <c r="AB15" s="154"/>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60"/>
      <c r="AB16" s="160"/>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60"/>
      <c r="AB17" s="160"/>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60"/>
      <c r="AB18" s="160"/>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60"/>
      <c r="AB19" s="160"/>
    </row>
    <row r="20" spans="1:28"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161"/>
      <c r="AB20" s="161"/>
    </row>
    <row r="21" spans="1:28" x14ac:dyDescent="0.25">
      <c r="A21" s="375"/>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161"/>
      <c r="AB21" s="161"/>
    </row>
    <row r="22" spans="1:28" x14ac:dyDescent="0.25">
      <c r="A22" s="376" t="s">
        <v>415</v>
      </c>
      <c r="B22" s="376"/>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162"/>
      <c r="AB22" s="162"/>
    </row>
    <row r="23" spans="1:28" ht="32.25" customHeight="1" x14ac:dyDescent="0.25">
      <c r="A23" s="370" t="s">
        <v>291</v>
      </c>
      <c r="B23" s="371"/>
      <c r="C23" s="371"/>
      <c r="D23" s="371"/>
      <c r="E23" s="371"/>
      <c r="F23" s="371"/>
      <c r="G23" s="371"/>
      <c r="H23" s="371"/>
      <c r="I23" s="371"/>
      <c r="J23" s="371"/>
      <c r="K23" s="371"/>
      <c r="L23" s="372"/>
      <c r="M23" s="373" t="s">
        <v>292</v>
      </c>
      <c r="N23" s="373"/>
      <c r="O23" s="373"/>
      <c r="P23" s="373"/>
      <c r="Q23" s="373"/>
      <c r="R23" s="373"/>
      <c r="S23" s="373"/>
      <c r="T23" s="373"/>
      <c r="U23" s="373"/>
      <c r="V23" s="373"/>
      <c r="W23" s="373"/>
      <c r="X23" s="373"/>
      <c r="Y23" s="373"/>
      <c r="Z23" s="373"/>
    </row>
    <row r="24" spans="1:28" ht="151.5" customHeight="1" x14ac:dyDescent="0.25">
      <c r="A24" s="290" t="s">
        <v>220</v>
      </c>
      <c r="B24" s="102" t="s">
        <v>227</v>
      </c>
      <c r="C24" s="290" t="s">
        <v>286</v>
      </c>
      <c r="D24" s="290" t="s">
        <v>221</v>
      </c>
      <c r="E24" s="290" t="s">
        <v>287</v>
      </c>
      <c r="F24" s="290" t="s">
        <v>289</v>
      </c>
      <c r="G24" s="290" t="s">
        <v>288</v>
      </c>
      <c r="H24" s="290" t="s">
        <v>222</v>
      </c>
      <c r="I24" s="290" t="s">
        <v>290</v>
      </c>
      <c r="J24" s="290" t="s">
        <v>228</v>
      </c>
      <c r="K24" s="102" t="s">
        <v>226</v>
      </c>
      <c r="L24" s="102" t="s">
        <v>223</v>
      </c>
      <c r="M24" s="103" t="s">
        <v>235</v>
      </c>
      <c r="N24" s="102" t="s">
        <v>425</v>
      </c>
      <c r="O24" s="290" t="s">
        <v>233</v>
      </c>
      <c r="P24" s="290" t="s">
        <v>234</v>
      </c>
      <c r="Q24" s="290" t="s">
        <v>232</v>
      </c>
      <c r="R24" s="290" t="s">
        <v>222</v>
      </c>
      <c r="S24" s="290" t="s">
        <v>231</v>
      </c>
      <c r="T24" s="290" t="s">
        <v>230</v>
      </c>
      <c r="U24" s="290" t="s">
        <v>285</v>
      </c>
      <c r="V24" s="290" t="s">
        <v>232</v>
      </c>
      <c r="W24" s="111" t="s">
        <v>225</v>
      </c>
      <c r="X24" s="111" t="s">
        <v>238</v>
      </c>
      <c r="Y24" s="111" t="s">
        <v>239</v>
      </c>
      <c r="Z24" s="113" t="s">
        <v>236</v>
      </c>
    </row>
    <row r="25" spans="1:28" ht="16.5" customHeight="1" x14ac:dyDescent="0.25">
      <c r="A25" s="290">
        <v>1</v>
      </c>
      <c r="B25" s="102">
        <v>2</v>
      </c>
      <c r="C25" s="290">
        <v>3</v>
      </c>
      <c r="D25" s="102">
        <v>4</v>
      </c>
      <c r="E25" s="290">
        <v>5</v>
      </c>
      <c r="F25" s="102">
        <v>6</v>
      </c>
      <c r="G25" s="290">
        <v>7</v>
      </c>
      <c r="H25" s="102">
        <v>8</v>
      </c>
      <c r="I25" s="290">
        <v>9</v>
      </c>
      <c r="J25" s="102">
        <v>10</v>
      </c>
      <c r="K25" s="290">
        <v>11</v>
      </c>
      <c r="L25" s="102">
        <v>12</v>
      </c>
      <c r="M25" s="290">
        <v>13</v>
      </c>
      <c r="N25" s="102">
        <v>14</v>
      </c>
      <c r="O25" s="290">
        <v>15</v>
      </c>
      <c r="P25" s="102">
        <v>16</v>
      </c>
      <c r="Q25" s="290">
        <v>17</v>
      </c>
      <c r="R25" s="102">
        <v>18</v>
      </c>
      <c r="S25" s="290">
        <v>19</v>
      </c>
      <c r="T25" s="102">
        <v>20</v>
      </c>
      <c r="U25" s="290">
        <v>21</v>
      </c>
      <c r="V25" s="102">
        <v>22</v>
      </c>
      <c r="W25" s="290">
        <v>23</v>
      </c>
      <c r="X25" s="102">
        <v>24</v>
      </c>
      <c r="Y25" s="290">
        <v>25</v>
      </c>
      <c r="Z25" s="102">
        <v>26</v>
      </c>
    </row>
    <row r="26" spans="1:28" ht="45.75" customHeight="1" x14ac:dyDescent="0.25">
      <c r="A26" s="96" t="s">
        <v>283</v>
      </c>
      <c r="B26" s="101"/>
      <c r="C26" s="98">
        <v>0</v>
      </c>
      <c r="D26" s="98">
        <v>0</v>
      </c>
      <c r="E26" s="98" t="s">
        <v>0</v>
      </c>
      <c r="F26" s="98">
        <v>0</v>
      </c>
      <c r="G26" s="98" t="s">
        <v>0</v>
      </c>
      <c r="H26" s="98">
        <v>85140</v>
      </c>
      <c r="I26" s="98">
        <v>0</v>
      </c>
      <c r="J26" s="98">
        <v>0</v>
      </c>
      <c r="K26" s="95"/>
      <c r="L26" s="99"/>
      <c r="M26" s="100">
        <v>2018</v>
      </c>
      <c r="N26" s="98">
        <v>0</v>
      </c>
      <c r="O26" s="98">
        <v>0</v>
      </c>
      <c r="P26" s="98">
        <v>0</v>
      </c>
      <c r="Q26" s="98">
        <v>0</v>
      </c>
      <c r="R26" s="98">
        <v>85140</v>
      </c>
      <c r="S26" s="98">
        <v>0</v>
      </c>
      <c r="T26" s="98">
        <v>0</v>
      </c>
      <c r="U26" s="98" t="s">
        <v>0</v>
      </c>
      <c r="V26" s="98">
        <v>0</v>
      </c>
      <c r="W26" s="291">
        <f>Q26-(I30/2)</f>
        <v>-1.3387077294685989E-5</v>
      </c>
      <c r="X26" s="291">
        <f>T26-(J30/2)</f>
        <v>-4.2270531400966186E-5</v>
      </c>
      <c r="Y26" s="98" t="s">
        <v>0</v>
      </c>
      <c r="Z26" s="97" t="s">
        <v>237</v>
      </c>
    </row>
    <row r="27" spans="1:28" x14ac:dyDescent="0.25">
      <c r="A27" s="95">
        <v>2015</v>
      </c>
      <c r="B27" s="95" t="s">
        <v>522</v>
      </c>
      <c r="C27" s="95">
        <v>0</v>
      </c>
      <c r="D27" s="95">
        <v>0</v>
      </c>
      <c r="E27" s="292" t="s">
        <v>0</v>
      </c>
      <c r="F27" s="293">
        <v>0</v>
      </c>
      <c r="G27" s="292" t="s">
        <v>0</v>
      </c>
      <c r="H27" s="95">
        <v>85140</v>
      </c>
      <c r="I27" s="293">
        <v>0</v>
      </c>
      <c r="J27" s="293">
        <v>0</v>
      </c>
      <c r="K27" s="99"/>
      <c r="L27" s="95"/>
      <c r="M27" s="99"/>
      <c r="N27" s="95"/>
      <c r="O27" s="95"/>
      <c r="P27" s="95"/>
      <c r="Q27" s="95"/>
      <c r="R27" s="95"/>
      <c r="S27" s="95"/>
      <c r="T27" s="95"/>
      <c r="U27" s="95"/>
      <c r="V27" s="95"/>
      <c r="W27" s="95"/>
      <c r="X27" s="95"/>
      <c r="Y27" s="95"/>
      <c r="Z27" s="95"/>
    </row>
    <row r="28" spans="1:28" x14ac:dyDescent="0.25">
      <c r="A28" s="95">
        <v>2015</v>
      </c>
      <c r="B28" s="95" t="s">
        <v>523</v>
      </c>
      <c r="C28" s="95">
        <v>0</v>
      </c>
      <c r="D28" s="95">
        <v>0</v>
      </c>
      <c r="E28" s="292" t="s">
        <v>0</v>
      </c>
      <c r="F28" s="293">
        <v>0</v>
      </c>
      <c r="G28" s="292" t="s">
        <v>0</v>
      </c>
      <c r="H28" s="95">
        <v>85140</v>
      </c>
      <c r="I28" s="293">
        <v>0</v>
      </c>
      <c r="J28" s="293">
        <v>0</v>
      </c>
      <c r="K28" s="99"/>
      <c r="L28" s="95"/>
      <c r="M28" s="99"/>
      <c r="N28" s="95"/>
      <c r="O28" s="95"/>
      <c r="P28" s="95"/>
      <c r="Q28" s="95"/>
      <c r="R28" s="95"/>
      <c r="S28" s="95"/>
      <c r="T28" s="95"/>
      <c r="U28" s="95"/>
      <c r="V28" s="95"/>
      <c r="W28" s="95"/>
      <c r="X28" s="95"/>
      <c r="Y28" s="95"/>
      <c r="Z28" s="95"/>
    </row>
    <row r="29" spans="1:28" x14ac:dyDescent="0.25">
      <c r="A29" s="95">
        <v>2015</v>
      </c>
      <c r="B29" s="95" t="s">
        <v>524</v>
      </c>
      <c r="C29" s="95">
        <v>0</v>
      </c>
      <c r="D29" s="95">
        <v>0</v>
      </c>
      <c r="E29" s="292" t="s">
        <v>0</v>
      </c>
      <c r="F29" s="293">
        <v>0</v>
      </c>
      <c r="G29" s="292" t="s">
        <v>0</v>
      </c>
      <c r="H29" s="95">
        <v>85140</v>
      </c>
      <c r="I29" s="293">
        <v>0</v>
      </c>
      <c r="J29" s="293">
        <v>0</v>
      </c>
      <c r="K29" s="99"/>
      <c r="L29" s="294"/>
      <c r="M29" s="99"/>
      <c r="N29" s="99"/>
      <c r="O29" s="99"/>
      <c r="P29" s="99"/>
      <c r="Q29" s="99"/>
      <c r="R29" s="99"/>
      <c r="S29" s="99"/>
      <c r="T29" s="99"/>
      <c r="U29" s="99"/>
      <c r="V29" s="99"/>
      <c r="W29" s="99"/>
      <c r="X29" s="99"/>
      <c r="Y29" s="99"/>
      <c r="Z29" s="99"/>
    </row>
    <row r="30" spans="1:28" ht="30" x14ac:dyDescent="0.25">
      <c r="A30" s="101" t="s">
        <v>284</v>
      </c>
      <c r="B30" s="101"/>
      <c r="C30" s="295">
        <v>0.31669999999999998</v>
      </c>
      <c r="D30" s="295">
        <v>7</v>
      </c>
      <c r="E30" s="98" t="s">
        <v>0</v>
      </c>
      <c r="F30" s="98">
        <f>C30*D30</f>
        <v>2.2168999999999999</v>
      </c>
      <c r="G30" s="98" t="s">
        <v>0</v>
      </c>
      <c r="H30" s="98">
        <v>82800</v>
      </c>
      <c r="I30" s="291">
        <f>(C30*D30)/H30</f>
        <v>2.6774154589371978E-5</v>
      </c>
      <c r="J30" s="291">
        <f>D30/H30</f>
        <v>8.4541062801932372E-5</v>
      </c>
      <c r="K30" s="95"/>
      <c r="L30" s="95"/>
      <c r="M30" s="95"/>
      <c r="N30" s="95"/>
      <c r="O30" s="95"/>
      <c r="P30" s="95"/>
      <c r="Q30" s="95"/>
      <c r="R30" s="95"/>
      <c r="S30" s="95"/>
      <c r="T30" s="95"/>
      <c r="U30" s="95"/>
      <c r="V30" s="95"/>
      <c r="W30" s="95"/>
      <c r="X30" s="95"/>
      <c r="Y30" s="95"/>
      <c r="Z30" s="95"/>
    </row>
    <row r="31" spans="1:28" x14ac:dyDescent="0.25">
      <c r="A31" s="101">
        <v>2014</v>
      </c>
      <c r="B31" s="95" t="s">
        <v>522</v>
      </c>
      <c r="C31" s="95">
        <v>0</v>
      </c>
      <c r="D31" s="95">
        <v>0</v>
      </c>
      <c r="E31" s="292" t="s">
        <v>0</v>
      </c>
      <c r="F31" s="293">
        <v>0</v>
      </c>
      <c r="G31" s="292" t="s">
        <v>0</v>
      </c>
      <c r="H31" s="95">
        <v>82800</v>
      </c>
      <c r="I31" s="98">
        <v>0</v>
      </c>
      <c r="J31" s="98">
        <v>0</v>
      </c>
      <c r="K31" s="95"/>
      <c r="L31" s="95"/>
      <c r="M31" s="95"/>
      <c r="N31" s="95"/>
      <c r="O31" s="95"/>
      <c r="P31" s="95"/>
      <c r="Q31" s="95"/>
      <c r="R31" s="95"/>
      <c r="S31" s="95"/>
      <c r="T31" s="95"/>
      <c r="U31" s="95"/>
      <c r="V31" s="95"/>
      <c r="W31" s="95"/>
      <c r="X31" s="95"/>
      <c r="Y31" s="95"/>
      <c r="Z31" s="95"/>
    </row>
    <row r="32" spans="1:28" x14ac:dyDescent="0.25">
      <c r="A32" s="101">
        <v>2014</v>
      </c>
      <c r="B32" s="95" t="s">
        <v>523</v>
      </c>
      <c r="C32" s="95">
        <v>0</v>
      </c>
      <c r="D32" s="95">
        <v>0</v>
      </c>
      <c r="E32" s="292" t="s">
        <v>0</v>
      </c>
      <c r="F32" s="293">
        <v>0</v>
      </c>
      <c r="G32" s="292" t="s">
        <v>0</v>
      </c>
      <c r="H32" s="95">
        <v>82800</v>
      </c>
      <c r="I32" s="98">
        <v>0</v>
      </c>
      <c r="J32" s="98">
        <v>0</v>
      </c>
      <c r="K32" s="95"/>
      <c r="L32" s="95"/>
      <c r="M32" s="95"/>
      <c r="N32" s="95"/>
      <c r="O32" s="95"/>
      <c r="P32" s="95"/>
      <c r="Q32" s="95"/>
      <c r="R32" s="95"/>
      <c r="S32" s="95"/>
      <c r="T32" s="95"/>
      <c r="U32" s="95"/>
      <c r="V32" s="95"/>
      <c r="W32" s="95"/>
      <c r="X32" s="95"/>
      <c r="Y32" s="95"/>
      <c r="Z32" s="95"/>
    </row>
    <row r="33" spans="1:26" x14ac:dyDescent="0.25">
      <c r="A33" s="95">
        <v>2014</v>
      </c>
      <c r="B33" s="95" t="s">
        <v>524</v>
      </c>
      <c r="C33" s="95">
        <v>0.31669999999999998</v>
      </c>
      <c r="D33" s="95">
        <v>7</v>
      </c>
      <c r="E33" s="292" t="s">
        <v>0</v>
      </c>
      <c r="F33" s="293">
        <f>C33*D33</f>
        <v>2.2168999999999999</v>
      </c>
      <c r="G33" s="292" t="s">
        <v>0</v>
      </c>
      <c r="H33" s="95">
        <v>82800</v>
      </c>
      <c r="I33" s="291">
        <f>(C33*D33)/H33</f>
        <v>2.6774154589371978E-5</v>
      </c>
      <c r="J33" s="291">
        <f>D33/H33</f>
        <v>8.4541062801932372E-5</v>
      </c>
      <c r="K33" s="95" t="s">
        <v>525</v>
      </c>
      <c r="L33" s="95" t="s">
        <v>526</v>
      </c>
      <c r="M33" s="95"/>
      <c r="N33" s="95"/>
      <c r="O33" s="95"/>
      <c r="P33" s="95"/>
      <c r="Q33" s="95"/>
      <c r="R33" s="95"/>
      <c r="S33" s="95"/>
      <c r="T33" s="95"/>
      <c r="U33" s="95"/>
      <c r="V33" s="95"/>
      <c r="W33" s="95"/>
      <c r="X33" s="95"/>
      <c r="Y33" s="95"/>
      <c r="Z33" s="95"/>
    </row>
    <row r="37" spans="1:26" x14ac:dyDescent="0.25">
      <c r="A37" s="11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I36" sqref="I3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35" t="str">
        <f>'1. паспорт местоположение'!A5:C5</f>
        <v>Год раскрытия информации: 2016 год</v>
      </c>
      <c r="B5" s="335"/>
      <c r="C5" s="335"/>
      <c r="D5" s="335"/>
      <c r="E5" s="335"/>
      <c r="F5" s="335"/>
      <c r="G5" s="335"/>
      <c r="H5" s="335"/>
      <c r="I5" s="335"/>
      <c r="J5" s="335"/>
      <c r="K5" s="335"/>
      <c r="L5" s="335"/>
      <c r="M5" s="335"/>
      <c r="N5" s="335"/>
      <c r="O5" s="335"/>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336" t="s">
        <v>10</v>
      </c>
      <c r="B7" s="336"/>
      <c r="C7" s="336"/>
      <c r="D7" s="336"/>
      <c r="E7" s="336"/>
      <c r="F7" s="336"/>
      <c r="G7" s="336"/>
      <c r="H7" s="336"/>
      <c r="I7" s="336"/>
      <c r="J7" s="336"/>
      <c r="K7" s="336"/>
      <c r="L7" s="336"/>
      <c r="M7" s="336"/>
      <c r="N7" s="336"/>
      <c r="O7" s="336"/>
      <c r="P7" s="13"/>
      <c r="Q7" s="13"/>
      <c r="R7" s="13"/>
      <c r="S7" s="13"/>
      <c r="T7" s="13"/>
      <c r="U7" s="13"/>
      <c r="V7" s="13"/>
      <c r="W7" s="13"/>
      <c r="X7" s="13"/>
      <c r="Y7" s="13"/>
      <c r="Z7" s="13"/>
    </row>
    <row r="8" spans="1:28" s="12" customFormat="1" ht="18.75" x14ac:dyDescent="0.2">
      <c r="A8" s="336"/>
      <c r="B8" s="336"/>
      <c r="C8" s="336"/>
      <c r="D8" s="336"/>
      <c r="E8" s="336"/>
      <c r="F8" s="336"/>
      <c r="G8" s="336"/>
      <c r="H8" s="336"/>
      <c r="I8" s="336"/>
      <c r="J8" s="336"/>
      <c r="K8" s="336"/>
      <c r="L8" s="336"/>
      <c r="M8" s="336"/>
      <c r="N8" s="336"/>
      <c r="O8" s="336"/>
      <c r="P8" s="13"/>
      <c r="Q8" s="13"/>
      <c r="R8" s="13"/>
      <c r="S8" s="13"/>
      <c r="T8" s="13"/>
      <c r="U8" s="13"/>
      <c r="V8" s="13"/>
      <c r="W8" s="13"/>
      <c r="X8" s="13"/>
      <c r="Y8" s="13"/>
      <c r="Z8" s="13"/>
    </row>
    <row r="9" spans="1:28" s="12" customFormat="1" ht="18.75" x14ac:dyDescent="0.2">
      <c r="A9" s="337" t="str">
        <f>'1. паспорт местоположение'!A9:C9</f>
        <v xml:space="preserve">                         АО "Янтарьэнерго"                         </v>
      </c>
      <c r="B9" s="337"/>
      <c r="C9" s="337"/>
      <c r="D9" s="337"/>
      <c r="E9" s="337"/>
      <c r="F9" s="337"/>
      <c r="G9" s="337"/>
      <c r="H9" s="337"/>
      <c r="I9" s="337"/>
      <c r="J9" s="337"/>
      <c r="K9" s="337"/>
      <c r="L9" s="337"/>
      <c r="M9" s="337"/>
      <c r="N9" s="337"/>
      <c r="O9" s="337"/>
      <c r="P9" s="13"/>
      <c r="Q9" s="13"/>
      <c r="R9" s="13"/>
      <c r="S9" s="13"/>
      <c r="T9" s="13"/>
      <c r="U9" s="13"/>
      <c r="V9" s="13"/>
      <c r="W9" s="13"/>
      <c r="X9" s="13"/>
      <c r="Y9" s="13"/>
      <c r="Z9" s="13"/>
    </row>
    <row r="10" spans="1:28" s="12" customFormat="1" ht="18.75" x14ac:dyDescent="0.2">
      <c r="A10" s="341" t="s">
        <v>9</v>
      </c>
      <c r="B10" s="341"/>
      <c r="C10" s="341"/>
      <c r="D10" s="341"/>
      <c r="E10" s="341"/>
      <c r="F10" s="341"/>
      <c r="G10" s="341"/>
      <c r="H10" s="341"/>
      <c r="I10" s="341"/>
      <c r="J10" s="341"/>
      <c r="K10" s="341"/>
      <c r="L10" s="341"/>
      <c r="M10" s="341"/>
      <c r="N10" s="341"/>
      <c r="O10" s="341"/>
      <c r="P10" s="13"/>
      <c r="Q10" s="13"/>
      <c r="R10" s="13"/>
      <c r="S10" s="13"/>
      <c r="T10" s="13"/>
      <c r="U10" s="13"/>
      <c r="V10" s="13"/>
      <c r="W10" s="13"/>
      <c r="X10" s="13"/>
      <c r="Y10" s="13"/>
      <c r="Z10" s="13"/>
    </row>
    <row r="11" spans="1:28" s="12" customFormat="1" ht="18.75" x14ac:dyDescent="0.2">
      <c r="A11" s="336"/>
      <c r="B11" s="336"/>
      <c r="C11" s="336"/>
      <c r="D11" s="336"/>
      <c r="E11" s="336"/>
      <c r="F11" s="336"/>
      <c r="G11" s="336"/>
      <c r="H11" s="336"/>
      <c r="I11" s="336"/>
      <c r="J11" s="336"/>
      <c r="K11" s="336"/>
      <c r="L11" s="336"/>
      <c r="M11" s="336"/>
      <c r="N11" s="336"/>
      <c r="O11" s="336"/>
      <c r="P11" s="13"/>
      <c r="Q11" s="13"/>
      <c r="R11" s="13"/>
      <c r="S11" s="13"/>
      <c r="T11" s="13"/>
      <c r="U11" s="13"/>
      <c r="V11" s="13"/>
      <c r="W11" s="13"/>
      <c r="X11" s="13"/>
      <c r="Y11" s="13"/>
      <c r="Z11" s="13"/>
    </row>
    <row r="12" spans="1:28" s="12" customFormat="1" ht="18.75" x14ac:dyDescent="0.2">
      <c r="A12" s="337" t="str">
        <f>'1. паспорт местоположение'!A12:C12</f>
        <v>А_49</v>
      </c>
      <c r="B12" s="337"/>
      <c r="C12" s="337"/>
      <c r="D12" s="337"/>
      <c r="E12" s="337"/>
      <c r="F12" s="337"/>
      <c r="G12" s="337"/>
      <c r="H12" s="337"/>
      <c r="I12" s="337"/>
      <c r="J12" s="337"/>
      <c r="K12" s="337"/>
      <c r="L12" s="337"/>
      <c r="M12" s="337"/>
      <c r="N12" s="337"/>
      <c r="O12" s="337"/>
      <c r="P12" s="13"/>
      <c r="Q12" s="13"/>
      <c r="R12" s="13"/>
      <c r="S12" s="13"/>
      <c r="T12" s="13"/>
      <c r="U12" s="13"/>
      <c r="V12" s="13"/>
      <c r="W12" s="13"/>
      <c r="X12" s="13"/>
      <c r="Y12" s="13"/>
      <c r="Z12" s="13"/>
    </row>
    <row r="13" spans="1:28" s="12" customFormat="1" ht="18.75" x14ac:dyDescent="0.2">
      <c r="A13" s="341" t="s">
        <v>8</v>
      </c>
      <c r="B13" s="341"/>
      <c r="C13" s="341"/>
      <c r="D13" s="341"/>
      <c r="E13" s="341"/>
      <c r="F13" s="341"/>
      <c r="G13" s="341"/>
      <c r="H13" s="341"/>
      <c r="I13" s="341"/>
      <c r="J13" s="341"/>
      <c r="K13" s="341"/>
      <c r="L13" s="341"/>
      <c r="M13" s="341"/>
      <c r="N13" s="341"/>
      <c r="O13" s="341"/>
      <c r="P13" s="13"/>
      <c r="Q13" s="13"/>
      <c r="R13" s="13"/>
      <c r="S13" s="13"/>
      <c r="T13" s="13"/>
      <c r="U13" s="13"/>
      <c r="V13" s="13"/>
      <c r="W13" s="13"/>
      <c r="X13" s="13"/>
      <c r="Y13" s="13"/>
      <c r="Z13" s="13"/>
    </row>
    <row r="14" spans="1:28" s="9" customFormat="1" ht="15.75" customHeight="1" x14ac:dyDescent="0.2">
      <c r="A14" s="342"/>
      <c r="B14" s="342"/>
      <c r="C14" s="342"/>
      <c r="D14" s="342"/>
      <c r="E14" s="342"/>
      <c r="F14" s="342"/>
      <c r="G14" s="342"/>
      <c r="H14" s="342"/>
      <c r="I14" s="342"/>
      <c r="J14" s="342"/>
      <c r="K14" s="342"/>
      <c r="L14" s="342"/>
      <c r="M14" s="342"/>
      <c r="N14" s="342"/>
      <c r="O14" s="342"/>
      <c r="P14" s="10"/>
      <c r="Q14" s="10"/>
      <c r="R14" s="10"/>
      <c r="S14" s="10"/>
      <c r="T14" s="10"/>
      <c r="U14" s="10"/>
      <c r="V14" s="10"/>
      <c r="W14" s="10"/>
      <c r="X14" s="10"/>
      <c r="Y14" s="10"/>
      <c r="Z14" s="10"/>
    </row>
    <row r="15" spans="1:28" s="3" customFormat="1" ht="15.75" x14ac:dyDescent="0.2">
      <c r="A15" s="337" t="str">
        <f>'1. паспорт местоположение'!A15:C15</f>
        <v>Реконструкция ПС 110/10 кВ О-12 "Южная" (инв№ 5146186)</v>
      </c>
      <c r="B15" s="337"/>
      <c r="C15" s="337"/>
      <c r="D15" s="337"/>
      <c r="E15" s="337"/>
      <c r="F15" s="337"/>
      <c r="G15" s="337"/>
      <c r="H15" s="337"/>
      <c r="I15" s="337"/>
      <c r="J15" s="337"/>
      <c r="K15" s="337"/>
      <c r="L15" s="337"/>
      <c r="M15" s="337"/>
      <c r="N15" s="337"/>
      <c r="O15" s="337"/>
      <c r="P15" s="8"/>
      <c r="Q15" s="8"/>
      <c r="R15" s="8"/>
      <c r="S15" s="8"/>
      <c r="T15" s="8"/>
      <c r="U15" s="8"/>
      <c r="V15" s="8"/>
      <c r="W15" s="8"/>
      <c r="X15" s="8"/>
      <c r="Y15" s="8"/>
      <c r="Z15" s="8"/>
    </row>
    <row r="16" spans="1:28" s="3" customFormat="1" ht="15" customHeight="1" x14ac:dyDescent="0.2">
      <c r="A16" s="341" t="s">
        <v>7</v>
      </c>
      <c r="B16" s="341"/>
      <c r="C16" s="341"/>
      <c r="D16" s="341"/>
      <c r="E16" s="341"/>
      <c r="F16" s="341"/>
      <c r="G16" s="341"/>
      <c r="H16" s="341"/>
      <c r="I16" s="341"/>
      <c r="J16" s="341"/>
      <c r="K16" s="341"/>
      <c r="L16" s="341"/>
      <c r="M16" s="341"/>
      <c r="N16" s="341"/>
      <c r="O16" s="341"/>
      <c r="P16" s="6"/>
      <c r="Q16" s="6"/>
      <c r="R16" s="6"/>
      <c r="S16" s="6"/>
      <c r="T16" s="6"/>
      <c r="U16" s="6"/>
      <c r="V16" s="6"/>
      <c r="W16" s="6"/>
      <c r="X16" s="6"/>
      <c r="Y16" s="6"/>
      <c r="Z16" s="6"/>
    </row>
    <row r="17" spans="1:26" s="3" customFormat="1" ht="15" customHeight="1" x14ac:dyDescent="0.2">
      <c r="A17" s="344"/>
      <c r="B17" s="344"/>
      <c r="C17" s="344"/>
      <c r="D17" s="344"/>
      <c r="E17" s="344"/>
      <c r="F17" s="344"/>
      <c r="G17" s="344"/>
      <c r="H17" s="344"/>
      <c r="I17" s="344"/>
      <c r="J17" s="344"/>
      <c r="K17" s="344"/>
      <c r="L17" s="344"/>
      <c r="M17" s="344"/>
      <c r="N17" s="344"/>
      <c r="O17" s="344"/>
      <c r="P17" s="4"/>
      <c r="Q17" s="4"/>
      <c r="R17" s="4"/>
      <c r="S17" s="4"/>
      <c r="T17" s="4"/>
      <c r="U17" s="4"/>
      <c r="V17" s="4"/>
      <c r="W17" s="4"/>
    </row>
    <row r="18" spans="1:26" s="3" customFormat="1" ht="91.5" customHeight="1" x14ac:dyDescent="0.2">
      <c r="A18" s="379" t="s">
        <v>392</v>
      </c>
      <c r="B18" s="379"/>
      <c r="C18" s="379"/>
      <c r="D18" s="379"/>
      <c r="E18" s="379"/>
      <c r="F18" s="379"/>
      <c r="G18" s="379"/>
      <c r="H18" s="379"/>
      <c r="I18" s="379"/>
      <c r="J18" s="379"/>
      <c r="K18" s="379"/>
      <c r="L18" s="379"/>
      <c r="M18" s="379"/>
      <c r="N18" s="379"/>
      <c r="O18" s="379"/>
      <c r="P18" s="7"/>
      <c r="Q18" s="7"/>
      <c r="R18" s="7"/>
      <c r="S18" s="7"/>
      <c r="T18" s="7"/>
      <c r="U18" s="7"/>
      <c r="V18" s="7"/>
      <c r="W18" s="7"/>
      <c r="X18" s="7"/>
      <c r="Y18" s="7"/>
      <c r="Z18" s="7"/>
    </row>
    <row r="19" spans="1:26" s="3" customFormat="1" ht="78" customHeight="1" x14ac:dyDescent="0.2">
      <c r="A19" s="334" t="s">
        <v>6</v>
      </c>
      <c r="B19" s="334" t="s">
        <v>89</v>
      </c>
      <c r="C19" s="334" t="s">
        <v>88</v>
      </c>
      <c r="D19" s="334" t="s">
        <v>77</v>
      </c>
      <c r="E19" s="380" t="s">
        <v>87</v>
      </c>
      <c r="F19" s="381"/>
      <c r="G19" s="381"/>
      <c r="H19" s="381"/>
      <c r="I19" s="382"/>
      <c r="J19" s="334" t="s">
        <v>86</v>
      </c>
      <c r="K19" s="334"/>
      <c r="L19" s="334"/>
      <c r="M19" s="334"/>
      <c r="N19" s="334"/>
      <c r="O19" s="334"/>
      <c r="P19" s="4"/>
      <c r="Q19" s="4"/>
      <c r="R19" s="4"/>
      <c r="S19" s="4"/>
      <c r="T19" s="4"/>
      <c r="U19" s="4"/>
      <c r="V19" s="4"/>
      <c r="W19" s="4"/>
    </row>
    <row r="20" spans="1:26" s="3" customFormat="1" ht="51" customHeight="1" x14ac:dyDescent="0.2">
      <c r="A20" s="334"/>
      <c r="B20" s="334"/>
      <c r="C20" s="334"/>
      <c r="D20" s="334"/>
      <c r="E20" s="39" t="s">
        <v>85</v>
      </c>
      <c r="F20" s="39" t="s">
        <v>84</v>
      </c>
      <c r="G20" s="39" t="s">
        <v>83</v>
      </c>
      <c r="H20" s="39" t="s">
        <v>82</v>
      </c>
      <c r="I20" s="39" t="s">
        <v>81</v>
      </c>
      <c r="J20" s="39" t="s">
        <v>80</v>
      </c>
      <c r="K20" s="39" t="s">
        <v>5</v>
      </c>
      <c r="L20" s="46" t="s">
        <v>4</v>
      </c>
      <c r="M20" s="45" t="s">
        <v>218</v>
      </c>
      <c r="N20" s="45" t="s">
        <v>79</v>
      </c>
      <c r="O20" s="45" t="s">
        <v>78</v>
      </c>
      <c r="P20" s="32"/>
      <c r="Q20" s="32"/>
      <c r="R20" s="32"/>
      <c r="S20" s="32"/>
      <c r="T20" s="32"/>
      <c r="U20" s="32"/>
      <c r="V20" s="32"/>
      <c r="W20" s="32"/>
      <c r="X20" s="31"/>
      <c r="Y20" s="31"/>
      <c r="Z20" s="31"/>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32"/>
      <c r="Q21" s="32"/>
      <c r="R21" s="32"/>
      <c r="S21" s="32"/>
      <c r="T21" s="32"/>
      <c r="U21" s="32"/>
      <c r="V21" s="32"/>
      <c r="W21" s="32"/>
      <c r="X21" s="31"/>
      <c r="Y21" s="31"/>
      <c r="Z21" s="31"/>
    </row>
    <row r="22" spans="1:26" s="3" customFormat="1" ht="33" customHeight="1" x14ac:dyDescent="0.2">
      <c r="A22" s="42"/>
      <c r="B22" s="44" t="s">
        <v>518</v>
      </c>
      <c r="C22" s="44" t="s">
        <v>518</v>
      </c>
      <c r="D22" s="44" t="s">
        <v>518</v>
      </c>
      <c r="E22" s="44" t="s">
        <v>518</v>
      </c>
      <c r="F22" s="44" t="s">
        <v>518</v>
      </c>
      <c r="G22" s="44" t="s">
        <v>518</v>
      </c>
      <c r="H22" s="44" t="s">
        <v>518</v>
      </c>
      <c r="I22" s="44" t="s">
        <v>518</v>
      </c>
      <c r="J22" s="44" t="s">
        <v>518</v>
      </c>
      <c r="K22" s="44" t="s">
        <v>518</v>
      </c>
      <c r="L22" s="44" t="s">
        <v>518</v>
      </c>
      <c r="M22" s="44" t="s">
        <v>518</v>
      </c>
      <c r="N22" s="44" t="s">
        <v>518</v>
      </c>
      <c r="O22" s="44" t="s">
        <v>518</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1"/>
  <sheetViews>
    <sheetView topLeftCell="A7" zoomScaleNormal="100" workbookViewId="0">
      <selection activeCell="B25" sqref="B25"/>
    </sheetView>
  </sheetViews>
  <sheetFormatPr defaultColWidth="9.140625" defaultRowHeight="15" x14ac:dyDescent="0.25"/>
  <cols>
    <col min="1" max="1" width="61.7109375" customWidth="1"/>
    <col min="2" max="2" width="18.5703125" customWidth="1"/>
    <col min="3" max="28" width="16.85546875" customWidth="1"/>
    <col min="29" max="29" width="18.7109375" customWidth="1"/>
    <col min="257" max="257" width="61.7109375" customWidth="1"/>
    <col min="258" max="258" width="18.5703125" customWidth="1"/>
    <col min="259" max="284" width="16.85546875" customWidth="1"/>
    <col min="285" max="285" width="18.7109375" customWidth="1"/>
    <col min="513" max="513" width="61.7109375" customWidth="1"/>
    <col min="514" max="514" width="18.5703125" customWidth="1"/>
    <col min="515" max="540" width="16.85546875" customWidth="1"/>
    <col min="541" max="541" width="18.7109375" customWidth="1"/>
    <col min="769" max="769" width="61.7109375" customWidth="1"/>
    <col min="770" max="770" width="18.5703125" customWidth="1"/>
    <col min="771" max="796" width="16.85546875" customWidth="1"/>
    <col min="797" max="797" width="18.7109375" customWidth="1"/>
    <col min="1025" max="1025" width="61.7109375" customWidth="1"/>
    <col min="1026" max="1026" width="18.5703125" customWidth="1"/>
    <col min="1027" max="1052" width="16.85546875" customWidth="1"/>
    <col min="1053" max="1053" width="18.7109375" customWidth="1"/>
    <col min="1281" max="1281" width="61.7109375" customWidth="1"/>
    <col min="1282" max="1282" width="18.5703125" customWidth="1"/>
    <col min="1283" max="1308" width="16.85546875" customWidth="1"/>
    <col min="1309" max="1309" width="18.7109375" customWidth="1"/>
    <col min="1537" max="1537" width="61.7109375" customWidth="1"/>
    <col min="1538" max="1538" width="18.5703125" customWidth="1"/>
    <col min="1539" max="1564" width="16.85546875" customWidth="1"/>
    <col min="1565" max="1565" width="18.7109375" customWidth="1"/>
    <col min="1793" max="1793" width="61.7109375" customWidth="1"/>
    <col min="1794" max="1794" width="18.5703125" customWidth="1"/>
    <col min="1795" max="1820" width="16.85546875" customWidth="1"/>
    <col min="1821" max="1821" width="18.7109375" customWidth="1"/>
    <col min="2049" max="2049" width="61.7109375" customWidth="1"/>
    <col min="2050" max="2050" width="18.5703125" customWidth="1"/>
    <col min="2051" max="2076" width="16.85546875" customWidth="1"/>
    <col min="2077" max="2077" width="18.7109375" customWidth="1"/>
    <col min="2305" max="2305" width="61.7109375" customWidth="1"/>
    <col min="2306" max="2306" width="18.5703125" customWidth="1"/>
    <col min="2307" max="2332" width="16.85546875" customWidth="1"/>
    <col min="2333" max="2333" width="18.7109375" customWidth="1"/>
    <col min="2561" max="2561" width="61.7109375" customWidth="1"/>
    <col min="2562" max="2562" width="18.5703125" customWidth="1"/>
    <col min="2563" max="2588" width="16.85546875" customWidth="1"/>
    <col min="2589" max="2589" width="18.7109375" customWidth="1"/>
    <col min="2817" max="2817" width="61.7109375" customWidth="1"/>
    <col min="2818" max="2818" width="18.5703125" customWidth="1"/>
    <col min="2819" max="2844" width="16.85546875" customWidth="1"/>
    <col min="2845" max="2845" width="18.7109375" customWidth="1"/>
    <col min="3073" max="3073" width="61.7109375" customWidth="1"/>
    <col min="3074" max="3074" width="18.5703125" customWidth="1"/>
    <col min="3075" max="3100" width="16.85546875" customWidth="1"/>
    <col min="3101" max="3101" width="18.7109375" customWidth="1"/>
    <col min="3329" max="3329" width="61.7109375" customWidth="1"/>
    <col min="3330" max="3330" width="18.5703125" customWidth="1"/>
    <col min="3331" max="3356" width="16.85546875" customWidth="1"/>
    <col min="3357" max="3357" width="18.7109375" customWidth="1"/>
    <col min="3585" max="3585" width="61.7109375" customWidth="1"/>
    <col min="3586" max="3586" width="18.5703125" customWidth="1"/>
    <col min="3587" max="3612" width="16.85546875" customWidth="1"/>
    <col min="3613" max="3613" width="18.7109375" customWidth="1"/>
    <col min="3841" max="3841" width="61.7109375" customWidth="1"/>
    <col min="3842" max="3842" width="18.5703125" customWidth="1"/>
    <col min="3843" max="3868" width="16.85546875" customWidth="1"/>
    <col min="3869" max="3869" width="18.7109375" customWidth="1"/>
    <col min="4097" max="4097" width="61.7109375" customWidth="1"/>
    <col min="4098" max="4098" width="18.5703125" customWidth="1"/>
    <col min="4099" max="4124" width="16.85546875" customWidth="1"/>
    <col min="4125" max="4125" width="18.7109375" customWidth="1"/>
    <col min="4353" max="4353" width="61.7109375" customWidth="1"/>
    <col min="4354" max="4354" width="18.5703125" customWidth="1"/>
    <col min="4355" max="4380" width="16.85546875" customWidth="1"/>
    <col min="4381" max="4381" width="18.7109375" customWidth="1"/>
    <col min="4609" max="4609" width="61.7109375" customWidth="1"/>
    <col min="4610" max="4610" width="18.5703125" customWidth="1"/>
    <col min="4611" max="4636" width="16.85546875" customWidth="1"/>
    <col min="4637" max="4637" width="18.7109375" customWidth="1"/>
    <col min="4865" max="4865" width="61.7109375" customWidth="1"/>
    <col min="4866" max="4866" width="18.5703125" customWidth="1"/>
    <col min="4867" max="4892" width="16.85546875" customWidth="1"/>
    <col min="4893" max="4893" width="18.7109375" customWidth="1"/>
    <col min="5121" max="5121" width="61.7109375" customWidth="1"/>
    <col min="5122" max="5122" width="18.5703125" customWidth="1"/>
    <col min="5123" max="5148" width="16.85546875" customWidth="1"/>
    <col min="5149" max="5149" width="18.7109375" customWidth="1"/>
    <col min="5377" max="5377" width="61.7109375" customWidth="1"/>
    <col min="5378" max="5378" width="18.5703125" customWidth="1"/>
    <col min="5379" max="5404" width="16.85546875" customWidth="1"/>
    <col min="5405" max="5405" width="18.7109375" customWidth="1"/>
    <col min="5633" max="5633" width="61.7109375" customWidth="1"/>
    <col min="5634" max="5634" width="18.5703125" customWidth="1"/>
    <col min="5635" max="5660" width="16.85546875" customWidth="1"/>
    <col min="5661" max="5661" width="18.7109375" customWidth="1"/>
    <col min="5889" max="5889" width="61.7109375" customWidth="1"/>
    <col min="5890" max="5890" width="18.5703125" customWidth="1"/>
    <col min="5891" max="5916" width="16.85546875" customWidth="1"/>
    <col min="5917" max="5917" width="18.7109375" customWidth="1"/>
    <col min="6145" max="6145" width="61.7109375" customWidth="1"/>
    <col min="6146" max="6146" width="18.5703125" customWidth="1"/>
    <col min="6147" max="6172" width="16.85546875" customWidth="1"/>
    <col min="6173" max="6173" width="18.7109375" customWidth="1"/>
    <col min="6401" max="6401" width="61.7109375" customWidth="1"/>
    <col min="6402" max="6402" width="18.5703125" customWidth="1"/>
    <col min="6403" max="6428" width="16.85546875" customWidth="1"/>
    <col min="6429" max="6429" width="18.7109375" customWidth="1"/>
    <col min="6657" max="6657" width="61.7109375" customWidth="1"/>
    <col min="6658" max="6658" width="18.5703125" customWidth="1"/>
    <col min="6659" max="6684" width="16.85546875" customWidth="1"/>
    <col min="6685" max="6685" width="18.7109375" customWidth="1"/>
    <col min="6913" max="6913" width="61.7109375" customWidth="1"/>
    <col min="6914" max="6914" width="18.5703125" customWidth="1"/>
    <col min="6915" max="6940" width="16.85546875" customWidth="1"/>
    <col min="6941" max="6941" width="18.7109375" customWidth="1"/>
    <col min="7169" max="7169" width="61.7109375" customWidth="1"/>
    <col min="7170" max="7170" width="18.5703125" customWidth="1"/>
    <col min="7171" max="7196" width="16.85546875" customWidth="1"/>
    <col min="7197" max="7197" width="18.7109375" customWidth="1"/>
    <col min="7425" max="7425" width="61.7109375" customWidth="1"/>
    <col min="7426" max="7426" width="18.5703125" customWidth="1"/>
    <col min="7427" max="7452" width="16.85546875" customWidth="1"/>
    <col min="7453" max="7453" width="18.7109375" customWidth="1"/>
    <col min="7681" max="7681" width="61.7109375" customWidth="1"/>
    <col min="7682" max="7682" width="18.5703125" customWidth="1"/>
    <col min="7683" max="7708" width="16.85546875" customWidth="1"/>
    <col min="7709" max="7709" width="18.7109375" customWidth="1"/>
    <col min="7937" max="7937" width="61.7109375" customWidth="1"/>
    <col min="7938" max="7938" width="18.5703125" customWidth="1"/>
    <col min="7939" max="7964" width="16.85546875" customWidth="1"/>
    <col min="7965" max="7965" width="18.7109375" customWidth="1"/>
    <col min="8193" max="8193" width="61.7109375" customWidth="1"/>
    <col min="8194" max="8194" width="18.5703125" customWidth="1"/>
    <col min="8195" max="8220" width="16.85546875" customWidth="1"/>
    <col min="8221" max="8221" width="18.7109375" customWidth="1"/>
    <col min="8449" max="8449" width="61.7109375" customWidth="1"/>
    <col min="8450" max="8450" width="18.5703125" customWidth="1"/>
    <col min="8451" max="8476" width="16.85546875" customWidth="1"/>
    <col min="8477" max="8477" width="18.7109375" customWidth="1"/>
    <col min="8705" max="8705" width="61.7109375" customWidth="1"/>
    <col min="8706" max="8706" width="18.5703125" customWidth="1"/>
    <col min="8707" max="8732" width="16.85546875" customWidth="1"/>
    <col min="8733" max="8733" width="18.7109375" customWidth="1"/>
    <col min="8961" max="8961" width="61.7109375" customWidth="1"/>
    <col min="8962" max="8962" width="18.5703125" customWidth="1"/>
    <col min="8963" max="8988" width="16.85546875" customWidth="1"/>
    <col min="8989" max="8989" width="18.7109375" customWidth="1"/>
    <col min="9217" max="9217" width="61.7109375" customWidth="1"/>
    <col min="9218" max="9218" width="18.5703125" customWidth="1"/>
    <col min="9219" max="9244" width="16.85546875" customWidth="1"/>
    <col min="9245" max="9245" width="18.7109375" customWidth="1"/>
    <col min="9473" max="9473" width="61.7109375" customWidth="1"/>
    <col min="9474" max="9474" width="18.5703125" customWidth="1"/>
    <col min="9475" max="9500" width="16.85546875" customWidth="1"/>
    <col min="9501" max="9501" width="18.7109375" customWidth="1"/>
    <col min="9729" max="9729" width="61.7109375" customWidth="1"/>
    <col min="9730" max="9730" width="18.5703125" customWidth="1"/>
    <col min="9731" max="9756" width="16.85546875" customWidth="1"/>
    <col min="9757" max="9757" width="18.7109375" customWidth="1"/>
    <col min="9985" max="9985" width="61.7109375" customWidth="1"/>
    <col min="9986" max="9986" width="18.5703125" customWidth="1"/>
    <col min="9987" max="10012" width="16.85546875" customWidth="1"/>
    <col min="10013" max="10013" width="18.7109375" customWidth="1"/>
    <col min="10241" max="10241" width="61.7109375" customWidth="1"/>
    <col min="10242" max="10242" width="18.5703125" customWidth="1"/>
    <col min="10243" max="10268" width="16.85546875" customWidth="1"/>
    <col min="10269" max="10269" width="18.7109375" customWidth="1"/>
    <col min="10497" max="10497" width="61.7109375" customWidth="1"/>
    <col min="10498" max="10498" width="18.5703125" customWidth="1"/>
    <col min="10499" max="10524" width="16.85546875" customWidth="1"/>
    <col min="10525" max="10525" width="18.7109375" customWidth="1"/>
    <col min="10753" max="10753" width="61.7109375" customWidth="1"/>
    <col min="10754" max="10754" width="18.5703125" customWidth="1"/>
    <col min="10755" max="10780" width="16.85546875" customWidth="1"/>
    <col min="10781" max="10781" width="18.7109375" customWidth="1"/>
    <col min="11009" max="11009" width="61.7109375" customWidth="1"/>
    <col min="11010" max="11010" width="18.5703125" customWidth="1"/>
    <col min="11011" max="11036" width="16.85546875" customWidth="1"/>
    <col min="11037" max="11037" width="18.7109375" customWidth="1"/>
    <col min="11265" max="11265" width="61.7109375" customWidth="1"/>
    <col min="11266" max="11266" width="18.5703125" customWidth="1"/>
    <col min="11267" max="11292" width="16.85546875" customWidth="1"/>
    <col min="11293" max="11293" width="18.7109375" customWidth="1"/>
    <col min="11521" max="11521" width="61.7109375" customWidth="1"/>
    <col min="11522" max="11522" width="18.5703125" customWidth="1"/>
    <col min="11523" max="11548" width="16.85546875" customWidth="1"/>
    <col min="11549" max="11549" width="18.7109375" customWidth="1"/>
    <col min="11777" max="11777" width="61.7109375" customWidth="1"/>
    <col min="11778" max="11778" width="18.5703125" customWidth="1"/>
    <col min="11779" max="11804" width="16.85546875" customWidth="1"/>
    <col min="11805" max="11805" width="18.7109375" customWidth="1"/>
    <col min="12033" max="12033" width="61.7109375" customWidth="1"/>
    <col min="12034" max="12034" width="18.5703125" customWidth="1"/>
    <col min="12035" max="12060" width="16.85546875" customWidth="1"/>
    <col min="12061" max="12061" width="18.7109375" customWidth="1"/>
    <col min="12289" max="12289" width="61.7109375" customWidth="1"/>
    <col min="12290" max="12290" width="18.5703125" customWidth="1"/>
    <col min="12291" max="12316" width="16.85546875" customWidth="1"/>
    <col min="12317" max="12317" width="18.7109375" customWidth="1"/>
    <col min="12545" max="12545" width="61.7109375" customWidth="1"/>
    <col min="12546" max="12546" width="18.5703125" customWidth="1"/>
    <col min="12547" max="12572" width="16.85546875" customWidth="1"/>
    <col min="12573" max="12573" width="18.7109375" customWidth="1"/>
    <col min="12801" max="12801" width="61.7109375" customWidth="1"/>
    <col min="12802" max="12802" width="18.5703125" customWidth="1"/>
    <col min="12803" max="12828" width="16.85546875" customWidth="1"/>
    <col min="12829" max="12829" width="18.7109375" customWidth="1"/>
    <col min="13057" max="13057" width="61.7109375" customWidth="1"/>
    <col min="13058" max="13058" width="18.5703125" customWidth="1"/>
    <col min="13059" max="13084" width="16.85546875" customWidth="1"/>
    <col min="13085" max="13085" width="18.7109375" customWidth="1"/>
    <col min="13313" max="13313" width="61.7109375" customWidth="1"/>
    <col min="13314" max="13314" width="18.5703125" customWidth="1"/>
    <col min="13315" max="13340" width="16.85546875" customWidth="1"/>
    <col min="13341" max="13341" width="18.7109375" customWidth="1"/>
    <col min="13569" max="13569" width="61.7109375" customWidth="1"/>
    <col min="13570" max="13570" width="18.5703125" customWidth="1"/>
    <col min="13571" max="13596" width="16.85546875" customWidth="1"/>
    <col min="13597" max="13597" width="18.7109375" customWidth="1"/>
    <col min="13825" max="13825" width="61.7109375" customWidth="1"/>
    <col min="13826" max="13826" width="18.5703125" customWidth="1"/>
    <col min="13827" max="13852" width="16.85546875" customWidth="1"/>
    <col min="13853" max="13853" width="18.7109375" customWidth="1"/>
    <col min="14081" max="14081" width="61.7109375" customWidth="1"/>
    <col min="14082" max="14082" width="18.5703125" customWidth="1"/>
    <col min="14083" max="14108" width="16.85546875" customWidth="1"/>
    <col min="14109" max="14109" width="18.7109375" customWidth="1"/>
    <col min="14337" max="14337" width="61.7109375" customWidth="1"/>
    <col min="14338" max="14338" width="18.5703125" customWidth="1"/>
    <col min="14339" max="14364" width="16.85546875" customWidth="1"/>
    <col min="14365" max="14365" width="18.7109375" customWidth="1"/>
    <col min="14593" max="14593" width="61.7109375" customWidth="1"/>
    <col min="14594" max="14594" width="18.5703125" customWidth="1"/>
    <col min="14595" max="14620" width="16.85546875" customWidth="1"/>
    <col min="14621" max="14621" width="18.7109375" customWidth="1"/>
    <col min="14849" max="14849" width="61.7109375" customWidth="1"/>
    <col min="14850" max="14850" width="18.5703125" customWidth="1"/>
    <col min="14851" max="14876" width="16.85546875" customWidth="1"/>
    <col min="14877" max="14877" width="18.7109375" customWidth="1"/>
    <col min="15105" max="15105" width="61.7109375" customWidth="1"/>
    <col min="15106" max="15106" width="18.5703125" customWidth="1"/>
    <col min="15107" max="15132" width="16.85546875" customWidth="1"/>
    <col min="15133" max="15133" width="18.7109375" customWidth="1"/>
    <col min="15361" max="15361" width="61.7109375" customWidth="1"/>
    <col min="15362" max="15362" width="18.5703125" customWidth="1"/>
    <col min="15363" max="15388" width="16.85546875" customWidth="1"/>
    <col min="15389" max="15389" width="18.7109375" customWidth="1"/>
    <col min="15617" max="15617" width="61.7109375" customWidth="1"/>
    <col min="15618" max="15618" width="18.5703125" customWidth="1"/>
    <col min="15619" max="15644" width="16.85546875" customWidth="1"/>
    <col min="15645" max="15645" width="18.7109375" customWidth="1"/>
    <col min="15873" max="15873" width="61.7109375" customWidth="1"/>
    <col min="15874" max="15874" width="18.5703125" customWidth="1"/>
    <col min="15875" max="15900" width="16.85546875" customWidth="1"/>
    <col min="15901" max="15901" width="18.7109375" customWidth="1"/>
    <col min="16129" max="16129" width="61.7109375" customWidth="1"/>
    <col min="16130" max="16130" width="18.5703125" customWidth="1"/>
    <col min="16131" max="16156" width="16.85546875" customWidth="1"/>
    <col min="16157" max="16157" width="18.7109375" customWidth="1"/>
  </cols>
  <sheetData>
    <row r="1" spans="1:38" s="164" customFormat="1" ht="18.75" x14ac:dyDescent="0.2">
      <c r="A1" s="18"/>
      <c r="B1" s="12"/>
      <c r="C1" s="12"/>
      <c r="D1" s="12"/>
      <c r="E1" s="163"/>
      <c r="F1" s="163"/>
      <c r="G1" s="12"/>
      <c r="H1" s="37" t="s">
        <v>70</v>
      </c>
      <c r="I1" s="163"/>
      <c r="J1" s="163"/>
      <c r="K1" s="163"/>
      <c r="L1" s="163"/>
      <c r="M1" s="163"/>
      <c r="N1" s="163"/>
      <c r="O1" s="163"/>
      <c r="P1" s="163"/>
      <c r="Q1" s="205"/>
      <c r="R1" s="163"/>
      <c r="S1" s="163"/>
      <c r="T1" s="163"/>
      <c r="U1" s="163"/>
      <c r="V1" s="163"/>
      <c r="W1" s="163"/>
      <c r="X1" s="163"/>
      <c r="Y1" s="163"/>
      <c r="Z1" s="163"/>
      <c r="AA1" s="163"/>
      <c r="AB1" s="163"/>
      <c r="AC1" s="163"/>
      <c r="AD1" s="163"/>
      <c r="AE1" s="163"/>
      <c r="AF1" s="167"/>
      <c r="AG1" s="167"/>
    </row>
    <row r="2" spans="1:38" s="167" customFormat="1" ht="18.75" x14ac:dyDescent="0.3">
      <c r="A2" s="18"/>
      <c r="B2" s="12"/>
      <c r="C2" s="12"/>
      <c r="D2" s="12"/>
      <c r="E2" s="164"/>
      <c r="F2" s="164"/>
      <c r="G2" s="12"/>
      <c r="H2" s="15" t="s">
        <v>11</v>
      </c>
      <c r="I2" s="163"/>
      <c r="J2" s="163"/>
      <c r="K2" s="163"/>
      <c r="L2" s="163"/>
      <c r="M2" s="163"/>
      <c r="N2" s="163"/>
      <c r="O2" s="163"/>
      <c r="P2" s="163"/>
      <c r="Q2" s="205"/>
      <c r="R2" s="163"/>
      <c r="S2" s="163"/>
      <c r="T2" s="163"/>
      <c r="U2" s="163"/>
      <c r="V2" s="163"/>
      <c r="W2" s="163"/>
      <c r="X2" s="163"/>
      <c r="Y2" s="163"/>
      <c r="Z2" s="163"/>
      <c r="AA2" s="163"/>
      <c r="AB2" s="163"/>
      <c r="AC2" s="163"/>
      <c r="AD2" s="163"/>
      <c r="AE2" s="163"/>
      <c r="AH2" s="164"/>
      <c r="AI2" s="164"/>
      <c r="AJ2" s="164"/>
      <c r="AK2" s="164"/>
      <c r="AL2" s="164"/>
    </row>
    <row r="3" spans="1:38" s="167" customFormat="1" ht="18.75" x14ac:dyDescent="0.3">
      <c r="A3" s="17"/>
      <c r="B3" s="12"/>
      <c r="C3" s="12"/>
      <c r="D3" s="12"/>
      <c r="E3" s="164"/>
      <c r="F3" s="164"/>
      <c r="G3" s="12"/>
      <c r="H3" s="15" t="s">
        <v>280</v>
      </c>
      <c r="I3" s="163"/>
      <c r="J3" s="163"/>
      <c r="K3" s="163"/>
      <c r="L3" s="163"/>
      <c r="M3" s="163"/>
      <c r="N3" s="163"/>
      <c r="O3" s="163"/>
      <c r="P3" s="163"/>
      <c r="Q3" s="205"/>
      <c r="R3" s="163"/>
      <c r="S3" s="163"/>
      <c r="T3" s="163"/>
      <c r="U3" s="163"/>
      <c r="V3" s="163"/>
      <c r="W3" s="163"/>
      <c r="X3" s="163"/>
      <c r="Y3" s="163"/>
      <c r="Z3" s="163"/>
      <c r="AA3" s="163"/>
      <c r="AB3" s="163"/>
      <c r="AC3" s="163"/>
      <c r="AD3" s="163"/>
      <c r="AE3" s="163"/>
      <c r="AH3" s="164"/>
      <c r="AI3" s="164"/>
      <c r="AJ3" s="164"/>
      <c r="AK3" s="164"/>
      <c r="AL3" s="164"/>
    </row>
    <row r="4" spans="1:38" s="167" customFormat="1" ht="15.75" x14ac:dyDescent="0.2">
      <c r="A4" s="17"/>
      <c r="B4" s="12"/>
      <c r="C4" s="12"/>
      <c r="D4" s="12"/>
      <c r="E4" s="12"/>
      <c r="F4" s="12"/>
      <c r="G4" s="12"/>
      <c r="H4" s="12"/>
      <c r="I4" s="163"/>
      <c r="J4" s="163"/>
      <c r="K4" s="163"/>
      <c r="L4" s="163"/>
      <c r="M4" s="163"/>
      <c r="N4" s="163"/>
      <c r="O4" s="163"/>
      <c r="P4" s="163"/>
      <c r="Q4" s="205"/>
      <c r="R4" s="163"/>
      <c r="S4" s="163"/>
      <c r="T4" s="163"/>
      <c r="U4" s="163"/>
      <c r="V4" s="163"/>
      <c r="W4" s="163"/>
      <c r="X4" s="163"/>
      <c r="Y4" s="163"/>
      <c r="Z4" s="163"/>
      <c r="AA4" s="163"/>
      <c r="AB4" s="163"/>
      <c r="AC4" s="163"/>
      <c r="AD4" s="163"/>
      <c r="AE4" s="163"/>
      <c r="AH4" s="164"/>
      <c r="AI4" s="164"/>
      <c r="AJ4" s="164"/>
      <c r="AK4" s="164"/>
      <c r="AL4" s="164"/>
    </row>
    <row r="5" spans="1:38" s="167" customFormat="1" ht="15.75" x14ac:dyDescent="0.2">
      <c r="A5" s="384" t="str">
        <f>'1. паспорт местоположение'!A5:C5</f>
        <v>Год раскрытия информации: 2016 год</v>
      </c>
      <c r="B5" s="384"/>
      <c r="C5" s="384"/>
      <c r="D5" s="384"/>
      <c r="E5" s="384"/>
      <c r="F5" s="384"/>
      <c r="G5" s="384"/>
      <c r="H5" s="384"/>
      <c r="I5" s="163"/>
      <c r="J5" s="163"/>
      <c r="K5" s="163"/>
      <c r="L5" s="163"/>
      <c r="M5" s="163"/>
      <c r="N5" s="163"/>
      <c r="O5" s="163"/>
      <c r="P5" s="163"/>
      <c r="Q5" s="205"/>
      <c r="R5" s="163"/>
      <c r="S5" s="163"/>
      <c r="T5" s="163"/>
      <c r="U5" s="163"/>
      <c r="V5" s="163"/>
      <c r="W5" s="163"/>
      <c r="X5" s="163"/>
      <c r="Y5" s="163"/>
      <c r="Z5" s="163"/>
      <c r="AA5" s="163"/>
      <c r="AB5" s="163"/>
      <c r="AC5" s="163"/>
      <c r="AD5" s="163"/>
      <c r="AE5" s="163"/>
      <c r="AH5" s="164"/>
      <c r="AI5" s="164"/>
      <c r="AJ5" s="164"/>
      <c r="AK5" s="164"/>
      <c r="AL5" s="164"/>
    </row>
    <row r="6" spans="1:38" s="167" customFormat="1" ht="15.75" x14ac:dyDescent="0.2">
      <c r="A6" s="17"/>
      <c r="B6" s="12"/>
      <c r="C6" s="12"/>
      <c r="D6" s="12"/>
      <c r="E6" s="12"/>
      <c r="F6" s="12"/>
      <c r="G6" s="12"/>
      <c r="H6" s="12"/>
      <c r="I6" s="163"/>
      <c r="J6" s="163"/>
      <c r="K6" s="163"/>
      <c r="L6" s="163"/>
      <c r="M6" s="163"/>
      <c r="N6" s="163"/>
      <c r="O6" s="163"/>
      <c r="P6" s="163"/>
      <c r="Q6" s="205"/>
      <c r="R6" s="163"/>
      <c r="S6" s="163"/>
      <c r="T6" s="163"/>
      <c r="U6" s="163"/>
      <c r="V6" s="163"/>
      <c r="W6" s="163"/>
      <c r="X6" s="163"/>
      <c r="Y6" s="163"/>
      <c r="Z6" s="163"/>
      <c r="AA6" s="163"/>
      <c r="AB6" s="163"/>
      <c r="AC6" s="163"/>
      <c r="AD6" s="163"/>
      <c r="AE6" s="163"/>
      <c r="AH6" s="164"/>
      <c r="AI6" s="164"/>
      <c r="AJ6" s="164"/>
      <c r="AK6" s="164"/>
      <c r="AL6" s="164"/>
    </row>
    <row r="7" spans="1:38" s="167" customFormat="1" ht="18.75" x14ac:dyDescent="0.2">
      <c r="A7" s="336" t="str">
        <f>'1. паспорт местоположение'!A7:C7</f>
        <v xml:space="preserve">Паспорт инвестиционного проекта </v>
      </c>
      <c r="B7" s="336"/>
      <c r="C7" s="336"/>
      <c r="D7" s="336"/>
      <c r="E7" s="336"/>
      <c r="F7" s="336"/>
      <c r="G7" s="336"/>
      <c r="H7" s="336"/>
      <c r="I7" s="163"/>
      <c r="J7" s="163"/>
      <c r="K7" s="163"/>
      <c r="L7" s="163"/>
      <c r="M7" s="163"/>
      <c r="N7" s="163"/>
      <c r="O7" s="163"/>
      <c r="P7" s="163"/>
      <c r="Q7" s="205"/>
      <c r="R7" s="163"/>
      <c r="S7" s="163"/>
      <c r="T7" s="163"/>
      <c r="U7" s="163"/>
      <c r="V7" s="163"/>
      <c r="W7" s="163"/>
      <c r="X7" s="163"/>
      <c r="Y7" s="163"/>
      <c r="Z7" s="163"/>
      <c r="AA7" s="163"/>
      <c r="AB7" s="163"/>
      <c r="AC7" s="163"/>
      <c r="AD7" s="163"/>
      <c r="AE7" s="163"/>
      <c r="AH7" s="164"/>
      <c r="AI7" s="164"/>
      <c r="AJ7" s="164"/>
      <c r="AK7" s="164"/>
      <c r="AL7" s="164"/>
    </row>
    <row r="8" spans="1:38" s="167" customFormat="1" ht="18.75" x14ac:dyDescent="0.2">
      <c r="A8" s="297"/>
      <c r="B8" s="297"/>
      <c r="C8" s="297"/>
      <c r="D8" s="297"/>
      <c r="E8" s="297"/>
      <c r="F8" s="297"/>
      <c r="G8" s="297"/>
      <c r="H8" s="297"/>
      <c r="I8" s="163"/>
      <c r="J8" s="163"/>
      <c r="K8" s="163"/>
      <c r="L8" s="163"/>
      <c r="M8" s="163"/>
      <c r="N8" s="163"/>
      <c r="O8" s="163"/>
      <c r="P8" s="163"/>
      <c r="Q8" s="205"/>
      <c r="R8" s="163"/>
      <c r="S8" s="163"/>
      <c r="T8" s="163"/>
      <c r="U8" s="163"/>
      <c r="V8" s="163"/>
      <c r="W8" s="163"/>
      <c r="X8" s="163"/>
      <c r="Y8" s="163"/>
      <c r="Z8" s="163"/>
      <c r="AA8" s="163"/>
      <c r="AB8" s="163"/>
      <c r="AC8" s="163"/>
      <c r="AD8" s="163"/>
      <c r="AE8" s="163"/>
      <c r="AH8" s="164"/>
      <c r="AI8" s="164"/>
      <c r="AJ8" s="164"/>
      <c r="AK8" s="164"/>
      <c r="AL8" s="164"/>
    </row>
    <row r="9" spans="1:38" s="167" customFormat="1" ht="18.75" x14ac:dyDescent="0.2">
      <c r="A9" s="385" t="str">
        <f>'1. паспорт местоположение'!A9:C9</f>
        <v xml:space="preserve">                         АО "Янтарьэнерго"                         </v>
      </c>
      <c r="B9" s="385"/>
      <c r="C9" s="385"/>
      <c r="D9" s="385"/>
      <c r="E9" s="385"/>
      <c r="F9" s="385"/>
      <c r="G9" s="385"/>
      <c r="H9" s="385"/>
      <c r="I9" s="163"/>
      <c r="J9" s="163"/>
      <c r="K9" s="163"/>
      <c r="L9" s="163"/>
      <c r="M9" s="163"/>
      <c r="N9" s="163"/>
      <c r="O9" s="163"/>
      <c r="P9" s="163"/>
      <c r="Q9" s="205"/>
      <c r="R9" s="163"/>
      <c r="S9" s="163"/>
      <c r="T9" s="163"/>
      <c r="U9" s="163"/>
      <c r="V9" s="163"/>
      <c r="W9" s="163"/>
      <c r="X9" s="163"/>
      <c r="Y9" s="163"/>
      <c r="Z9" s="163"/>
      <c r="AA9" s="163"/>
      <c r="AB9" s="163"/>
      <c r="AC9" s="163"/>
      <c r="AD9" s="163"/>
      <c r="AE9" s="163"/>
      <c r="AH9" s="164"/>
      <c r="AI9" s="164"/>
      <c r="AJ9" s="164"/>
      <c r="AK9" s="164"/>
      <c r="AL9" s="164"/>
    </row>
    <row r="10" spans="1:38" s="167" customFormat="1" ht="15.75" x14ac:dyDescent="0.2">
      <c r="A10" s="341" t="s">
        <v>9</v>
      </c>
      <c r="B10" s="341"/>
      <c r="C10" s="341"/>
      <c r="D10" s="341"/>
      <c r="E10" s="341"/>
      <c r="F10" s="341"/>
      <c r="G10" s="341"/>
      <c r="H10" s="341"/>
      <c r="I10" s="163"/>
      <c r="J10" s="163"/>
      <c r="K10" s="163"/>
      <c r="L10" s="163"/>
      <c r="M10" s="163"/>
      <c r="N10" s="163"/>
      <c r="O10" s="163"/>
      <c r="P10" s="163"/>
      <c r="Q10" s="205"/>
      <c r="R10" s="163"/>
      <c r="S10" s="163"/>
      <c r="T10" s="163"/>
      <c r="U10" s="163"/>
      <c r="V10" s="163"/>
      <c r="W10" s="163"/>
      <c r="X10" s="163"/>
      <c r="Y10" s="163"/>
      <c r="Z10" s="163"/>
      <c r="AA10" s="163"/>
      <c r="AB10" s="163"/>
      <c r="AC10" s="163"/>
      <c r="AD10" s="163"/>
      <c r="AE10" s="163"/>
      <c r="AH10" s="164"/>
      <c r="AI10" s="164"/>
      <c r="AJ10" s="164"/>
      <c r="AK10" s="164"/>
      <c r="AL10" s="164"/>
    </row>
    <row r="11" spans="1:38" s="164" customFormat="1" ht="18.75" x14ac:dyDescent="0.2">
      <c r="A11" s="297"/>
      <c r="B11" s="297"/>
      <c r="C11" s="297"/>
      <c r="D11" s="297"/>
      <c r="E11" s="297"/>
      <c r="F11" s="297"/>
      <c r="G11" s="297"/>
      <c r="H11" s="297"/>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7"/>
      <c r="AG11" s="167"/>
    </row>
    <row r="12" spans="1:38" s="167" customFormat="1" ht="18.75" x14ac:dyDescent="0.2">
      <c r="A12" s="385" t="str">
        <f>'1. паспорт местоположение'!A12:C12</f>
        <v>А_49</v>
      </c>
      <c r="B12" s="385"/>
      <c r="C12" s="385"/>
      <c r="D12" s="385"/>
      <c r="E12" s="385"/>
      <c r="F12" s="385"/>
      <c r="G12" s="385"/>
      <c r="H12" s="385"/>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H12" s="164"/>
      <c r="AI12" s="164"/>
      <c r="AJ12" s="164"/>
      <c r="AK12" s="164"/>
      <c r="AL12" s="164"/>
    </row>
    <row r="13" spans="1:38" s="167" customFormat="1" ht="15.75" x14ac:dyDescent="0.2">
      <c r="A13" s="341" t="s">
        <v>8</v>
      </c>
      <c r="B13" s="341"/>
      <c r="C13" s="341"/>
      <c r="D13" s="341"/>
      <c r="E13" s="341"/>
      <c r="F13" s="341"/>
      <c r="G13" s="341"/>
      <c r="H13" s="341"/>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H13" s="164"/>
      <c r="AI13" s="164"/>
      <c r="AJ13" s="164"/>
      <c r="AK13" s="164"/>
      <c r="AL13" s="164"/>
    </row>
    <row r="14" spans="1:38" s="167" customFormat="1" ht="18.75" x14ac:dyDescent="0.2">
      <c r="A14" s="298"/>
      <c r="B14" s="298"/>
      <c r="C14" s="298"/>
      <c r="D14" s="298"/>
      <c r="E14" s="298"/>
      <c r="F14" s="298"/>
      <c r="G14" s="298"/>
      <c r="H14" s="298"/>
      <c r="I14" s="163"/>
      <c r="J14" s="163"/>
      <c r="K14" s="163"/>
      <c r="L14" s="163"/>
      <c r="M14" s="163"/>
      <c r="N14" s="163"/>
      <c r="O14" s="163"/>
      <c r="P14" s="163"/>
      <c r="Q14" s="207"/>
      <c r="R14" s="163"/>
      <c r="S14" s="163"/>
      <c r="T14" s="163"/>
      <c r="U14" s="163"/>
      <c r="V14" s="163"/>
      <c r="W14" s="163"/>
      <c r="X14" s="163"/>
      <c r="Y14" s="163"/>
      <c r="Z14" s="163"/>
      <c r="AA14" s="163"/>
      <c r="AB14" s="163"/>
      <c r="AC14" s="163"/>
      <c r="AD14" s="163"/>
      <c r="AE14" s="163"/>
      <c r="AH14" s="164"/>
      <c r="AI14" s="164"/>
      <c r="AJ14" s="164"/>
      <c r="AK14" s="164"/>
      <c r="AL14" s="164"/>
    </row>
    <row r="15" spans="1:38" s="167" customFormat="1" ht="18.75" x14ac:dyDescent="0.2">
      <c r="A15" s="385" t="str">
        <f>'1. паспорт местоположение'!A15:C15</f>
        <v>Реконструкция ПС 110/10 кВ О-12 "Южная" (инв№ 5146186)</v>
      </c>
      <c r="B15" s="385"/>
      <c r="C15" s="385"/>
      <c r="D15" s="385"/>
      <c r="E15" s="385"/>
      <c r="F15" s="385"/>
      <c r="G15" s="385"/>
      <c r="H15" s="385"/>
      <c r="I15" s="163"/>
      <c r="J15" s="163"/>
      <c r="K15" s="163"/>
      <c r="L15" s="163"/>
      <c r="M15" s="163"/>
      <c r="N15" s="163"/>
      <c r="O15" s="163"/>
      <c r="P15" s="163"/>
      <c r="Q15" s="207"/>
      <c r="R15" s="163"/>
      <c r="S15" s="163"/>
      <c r="T15" s="163"/>
      <c r="U15" s="163"/>
      <c r="V15" s="163"/>
      <c r="W15" s="163"/>
      <c r="X15" s="163"/>
      <c r="Y15" s="163"/>
      <c r="Z15" s="163"/>
      <c r="AA15" s="163"/>
      <c r="AB15" s="163"/>
      <c r="AC15" s="163"/>
      <c r="AD15" s="163"/>
      <c r="AE15" s="163"/>
      <c r="AH15" s="164"/>
      <c r="AI15" s="164"/>
      <c r="AJ15" s="164"/>
      <c r="AK15" s="164"/>
      <c r="AL15" s="164"/>
    </row>
    <row r="16" spans="1:38" s="167" customFormat="1" ht="15.75" x14ac:dyDescent="0.2">
      <c r="A16" s="341" t="s">
        <v>7</v>
      </c>
      <c r="B16" s="341"/>
      <c r="C16" s="341"/>
      <c r="D16" s="341"/>
      <c r="E16" s="341"/>
      <c r="F16" s="341"/>
      <c r="G16" s="341"/>
      <c r="H16" s="341"/>
      <c r="I16" s="163"/>
      <c r="J16" s="163"/>
      <c r="K16" s="163"/>
      <c r="L16" s="163"/>
      <c r="M16" s="163"/>
      <c r="N16" s="163"/>
      <c r="O16" s="163"/>
      <c r="P16" s="163"/>
      <c r="Q16" s="207"/>
      <c r="R16" s="163"/>
      <c r="S16" s="163"/>
      <c r="T16" s="163"/>
      <c r="U16" s="163"/>
      <c r="V16" s="163"/>
      <c r="W16" s="163"/>
      <c r="X16" s="163"/>
      <c r="Y16" s="163"/>
      <c r="Z16" s="163"/>
      <c r="AA16" s="163"/>
      <c r="AB16" s="163"/>
      <c r="AC16" s="163"/>
      <c r="AD16" s="163"/>
      <c r="AE16" s="163"/>
      <c r="AH16" s="164"/>
      <c r="AI16" s="164"/>
      <c r="AJ16" s="164"/>
      <c r="AK16" s="164"/>
      <c r="AL16" s="164"/>
    </row>
    <row r="17" spans="1:38" s="167" customFormat="1" ht="18.75" x14ac:dyDescent="0.2">
      <c r="A17" s="296"/>
      <c r="B17" s="296"/>
      <c r="C17" s="296"/>
      <c r="D17" s="296"/>
      <c r="E17" s="296"/>
      <c r="F17" s="296"/>
      <c r="G17" s="296"/>
      <c r="H17" s="296"/>
      <c r="I17" s="163"/>
      <c r="J17" s="163"/>
      <c r="K17" s="163"/>
      <c r="L17" s="163"/>
      <c r="M17" s="163"/>
      <c r="N17" s="163"/>
      <c r="O17" s="163"/>
      <c r="P17" s="163"/>
      <c r="Q17" s="207"/>
      <c r="R17" s="163"/>
      <c r="S17" s="163"/>
      <c r="T17" s="163"/>
      <c r="U17" s="163"/>
      <c r="V17" s="163"/>
      <c r="W17" s="163"/>
      <c r="X17" s="163"/>
      <c r="Y17" s="163"/>
      <c r="Z17" s="163"/>
      <c r="AA17" s="163"/>
      <c r="AB17" s="163"/>
      <c r="AC17" s="163"/>
      <c r="AD17" s="163"/>
      <c r="AE17" s="163"/>
      <c r="AH17" s="164"/>
      <c r="AI17" s="164"/>
      <c r="AJ17" s="164"/>
      <c r="AK17" s="164"/>
      <c r="AL17" s="164"/>
    </row>
    <row r="18" spans="1:38" s="167" customFormat="1" ht="18.75" x14ac:dyDescent="0.2">
      <c r="A18" s="361" t="s">
        <v>393</v>
      </c>
      <c r="B18" s="361"/>
      <c r="C18" s="361"/>
      <c r="D18" s="361"/>
      <c r="E18" s="361"/>
      <c r="F18" s="361"/>
      <c r="G18" s="361"/>
      <c r="H18" s="361"/>
      <c r="I18" s="163"/>
      <c r="J18" s="163"/>
      <c r="K18" s="163"/>
      <c r="L18" s="163"/>
      <c r="M18" s="163"/>
      <c r="N18" s="163"/>
      <c r="O18" s="163"/>
      <c r="P18" s="163"/>
      <c r="Q18" s="207"/>
      <c r="R18" s="163"/>
      <c r="S18" s="163"/>
      <c r="T18" s="163"/>
      <c r="U18" s="163"/>
      <c r="V18" s="163"/>
      <c r="W18" s="163"/>
      <c r="X18" s="163"/>
      <c r="Y18" s="163"/>
      <c r="Z18" s="163"/>
      <c r="AA18" s="163"/>
      <c r="AB18" s="163"/>
      <c r="AC18" s="163"/>
      <c r="AD18" s="163"/>
      <c r="AE18" s="163"/>
      <c r="AH18" s="164"/>
      <c r="AI18" s="164"/>
      <c r="AJ18" s="164"/>
      <c r="AK18" s="164"/>
      <c r="AL18" s="164"/>
    </row>
    <row r="19" spans="1:38" s="167" customFormat="1" ht="15.75" x14ac:dyDescent="0.2">
      <c r="A19" s="206"/>
      <c r="B19" s="163"/>
      <c r="C19" s="163"/>
      <c r="D19" s="163"/>
      <c r="E19" s="163"/>
      <c r="F19" s="163"/>
      <c r="G19" s="163"/>
      <c r="H19" s="163"/>
      <c r="I19" s="163"/>
      <c r="J19" s="163"/>
      <c r="K19" s="163"/>
      <c r="L19" s="163"/>
      <c r="M19" s="163"/>
      <c r="N19" s="163"/>
      <c r="O19" s="163"/>
      <c r="P19" s="163"/>
      <c r="Q19" s="208"/>
      <c r="R19" s="163"/>
      <c r="S19" s="163"/>
      <c r="T19" s="163"/>
      <c r="U19" s="163"/>
      <c r="V19" s="163"/>
      <c r="W19" s="163"/>
      <c r="X19" s="163"/>
      <c r="Y19" s="163"/>
      <c r="Z19" s="163"/>
      <c r="AA19" s="163"/>
      <c r="AB19" s="163"/>
      <c r="AC19" s="163"/>
      <c r="AD19" s="163"/>
      <c r="AE19" s="163"/>
      <c r="AH19" s="164"/>
      <c r="AI19" s="164"/>
      <c r="AJ19" s="164"/>
      <c r="AK19" s="164"/>
      <c r="AL19" s="164"/>
    </row>
    <row r="20" spans="1:38" s="167" customFormat="1" ht="15.75" x14ac:dyDescent="0.2">
      <c r="A20" s="206"/>
      <c r="B20" s="163"/>
      <c r="C20" s="163"/>
      <c r="D20" s="163"/>
      <c r="E20" s="163"/>
      <c r="F20" s="163"/>
      <c r="G20" s="163"/>
      <c r="H20" s="163"/>
      <c r="I20" s="163"/>
      <c r="J20" s="163"/>
      <c r="K20" s="163"/>
      <c r="L20" s="163"/>
      <c r="M20" s="163"/>
      <c r="N20" s="163"/>
      <c r="O20" s="163"/>
      <c r="P20" s="163"/>
      <c r="Q20" s="208"/>
      <c r="R20" s="163"/>
      <c r="S20" s="163"/>
      <c r="T20" s="163"/>
      <c r="U20" s="163"/>
      <c r="V20" s="163"/>
      <c r="W20" s="163"/>
      <c r="X20" s="163"/>
      <c r="Y20" s="163"/>
      <c r="Z20" s="163"/>
      <c r="AA20" s="163"/>
      <c r="AB20" s="163"/>
      <c r="AC20" s="163"/>
      <c r="AD20" s="163"/>
      <c r="AE20" s="163"/>
      <c r="AH20" s="164"/>
      <c r="AI20" s="164"/>
      <c r="AJ20" s="164"/>
      <c r="AK20" s="164"/>
      <c r="AL20" s="164"/>
    </row>
    <row r="21" spans="1:38" s="167" customFormat="1" ht="15.75" x14ac:dyDescent="0.2">
      <c r="A21" s="206"/>
      <c r="B21" s="163"/>
      <c r="C21" s="163"/>
      <c r="D21" s="163"/>
      <c r="E21" s="163"/>
      <c r="F21" s="163"/>
      <c r="G21" s="163"/>
      <c r="H21" s="163"/>
      <c r="I21" s="163"/>
      <c r="J21" s="163"/>
      <c r="K21" s="163"/>
      <c r="L21" s="163"/>
      <c r="M21" s="163"/>
      <c r="N21" s="163"/>
      <c r="O21" s="163"/>
      <c r="P21" s="163"/>
      <c r="Q21" s="207"/>
      <c r="R21" s="163"/>
      <c r="S21" s="163"/>
      <c r="T21" s="163"/>
      <c r="U21" s="163"/>
      <c r="V21" s="163"/>
      <c r="W21" s="163"/>
      <c r="X21" s="163"/>
      <c r="Y21" s="163"/>
      <c r="Z21" s="163"/>
      <c r="AA21" s="163"/>
      <c r="AB21" s="163"/>
      <c r="AC21" s="163"/>
      <c r="AD21" s="163"/>
      <c r="AE21" s="163"/>
      <c r="AH21" s="164"/>
      <c r="AI21" s="164"/>
      <c r="AJ21" s="164"/>
      <c r="AK21" s="164"/>
      <c r="AL21" s="164"/>
    </row>
    <row r="22" spans="1:38" s="167" customFormat="1" ht="15.75" x14ac:dyDescent="0.2">
      <c r="A22" s="206"/>
      <c r="B22" s="163"/>
      <c r="C22" s="163"/>
      <c r="D22" s="163"/>
      <c r="E22" s="163"/>
      <c r="F22" s="163"/>
      <c r="G22" s="163"/>
      <c r="H22" s="163"/>
      <c r="I22" s="163"/>
      <c r="J22" s="163"/>
      <c r="K22" s="163"/>
      <c r="L22" s="163"/>
      <c r="M22" s="163"/>
      <c r="N22" s="163"/>
      <c r="O22" s="163"/>
      <c r="P22" s="163"/>
      <c r="Q22" s="207"/>
      <c r="R22" s="163"/>
      <c r="S22" s="163"/>
      <c r="T22" s="163"/>
      <c r="U22" s="163"/>
      <c r="V22" s="163"/>
      <c r="W22" s="163"/>
      <c r="X22" s="163"/>
      <c r="Y22" s="163"/>
      <c r="Z22" s="163"/>
      <c r="AA22" s="163"/>
      <c r="AB22" s="163"/>
      <c r="AC22" s="163"/>
      <c r="AD22" s="163"/>
      <c r="AE22" s="163"/>
      <c r="AH22" s="164"/>
      <c r="AI22" s="164"/>
      <c r="AJ22" s="164"/>
      <c r="AK22" s="164"/>
      <c r="AL22" s="164"/>
    </row>
    <row r="23" spans="1:38" s="167" customFormat="1" ht="15.75" x14ac:dyDescent="0.2">
      <c r="A23" s="163"/>
      <c r="B23" s="163"/>
      <c r="C23" s="163"/>
      <c r="D23" s="206" t="s">
        <v>431</v>
      </c>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H23" s="164"/>
      <c r="AI23" s="164"/>
      <c r="AJ23" s="164"/>
      <c r="AK23" s="164"/>
      <c r="AL23" s="164"/>
    </row>
    <row r="24" spans="1:38" s="163" customFormat="1" ht="16.5" thickBot="1" x14ac:dyDescent="0.3">
      <c r="A24" s="209" t="s">
        <v>279</v>
      </c>
      <c r="B24" s="209" t="s">
        <v>1</v>
      </c>
      <c r="D24" s="210"/>
      <c r="E24" s="211"/>
      <c r="F24" s="211"/>
      <c r="G24" s="211"/>
      <c r="H24" s="211"/>
      <c r="I24"/>
      <c r="J24"/>
      <c r="K24"/>
      <c r="L24"/>
      <c r="M24"/>
      <c r="N24"/>
      <c r="O24"/>
      <c r="P24"/>
      <c r="Q24"/>
      <c r="R24"/>
      <c r="S24"/>
      <c r="T24"/>
      <c r="U24"/>
      <c r="V24"/>
      <c r="W24"/>
      <c r="X24"/>
      <c r="Y24"/>
      <c r="Z24"/>
      <c r="AA24"/>
      <c r="AB24"/>
      <c r="AC24"/>
      <c r="AD24"/>
    </row>
    <row r="25" spans="1:38" s="163" customFormat="1" ht="15.75" x14ac:dyDescent="0.25">
      <c r="A25" s="212" t="s">
        <v>429</v>
      </c>
      <c r="B25" s="213">
        <v>43577394.445135601</v>
      </c>
      <c r="I25"/>
      <c r="J25"/>
      <c r="K25"/>
      <c r="L25"/>
      <c r="M25"/>
      <c r="N25"/>
      <c r="O25"/>
      <c r="P25"/>
      <c r="Q25"/>
      <c r="R25"/>
      <c r="S25"/>
      <c r="T25"/>
      <c r="U25"/>
      <c r="V25"/>
      <c r="W25"/>
      <c r="X25"/>
      <c r="Y25"/>
      <c r="Z25"/>
      <c r="AA25"/>
      <c r="AB25"/>
      <c r="AC25"/>
      <c r="AD25"/>
    </row>
    <row r="26" spans="1:38" s="163" customFormat="1" ht="15.75" x14ac:dyDescent="0.25">
      <c r="A26" s="214" t="s">
        <v>277</v>
      </c>
      <c r="B26" s="215">
        <v>0</v>
      </c>
      <c r="I26"/>
      <c r="J26"/>
      <c r="K26"/>
      <c r="L26"/>
      <c r="M26"/>
      <c r="N26"/>
      <c r="O26"/>
      <c r="P26"/>
      <c r="Q26"/>
      <c r="R26"/>
      <c r="S26"/>
      <c r="T26"/>
      <c r="U26"/>
      <c r="V26"/>
      <c r="W26"/>
      <c r="X26"/>
      <c r="Y26"/>
      <c r="Z26"/>
      <c r="AA26"/>
      <c r="AB26"/>
      <c r="AC26"/>
      <c r="AD26"/>
    </row>
    <row r="27" spans="1:38" s="163" customFormat="1" ht="15.75" x14ac:dyDescent="0.25">
      <c r="A27" s="214" t="s">
        <v>275</v>
      </c>
      <c r="B27" s="215">
        <v>25</v>
      </c>
      <c r="D27" s="206" t="s">
        <v>278</v>
      </c>
      <c r="I27"/>
      <c r="J27"/>
      <c r="K27"/>
      <c r="L27"/>
      <c r="M27"/>
      <c r="N27"/>
      <c r="O27"/>
      <c r="P27"/>
      <c r="Q27"/>
      <c r="R27"/>
      <c r="S27"/>
      <c r="T27"/>
      <c r="U27"/>
      <c r="V27"/>
      <c r="W27"/>
      <c r="X27"/>
      <c r="Y27"/>
      <c r="Z27"/>
      <c r="AA27"/>
      <c r="AB27"/>
      <c r="AC27"/>
      <c r="AD27"/>
    </row>
    <row r="28" spans="1:38" s="163" customFormat="1" ht="16.5" thickBot="1" x14ac:dyDescent="0.3">
      <c r="A28" s="216" t="s">
        <v>273</v>
      </c>
      <c r="B28" s="217">
        <v>1</v>
      </c>
      <c r="D28" s="386" t="s">
        <v>276</v>
      </c>
      <c r="E28" s="387"/>
      <c r="F28" s="388"/>
      <c r="G28" s="304">
        <f>IF(SUM(B90:AB90)=0,"не окупается",SUM(B90:AB90))</f>
        <v>8.2893117007175121</v>
      </c>
      <c r="H28" s="305"/>
      <c r="I28"/>
      <c r="J28"/>
      <c r="K28"/>
      <c r="L28"/>
      <c r="M28"/>
      <c r="N28"/>
      <c r="O28"/>
      <c r="P28"/>
      <c r="Q28"/>
      <c r="R28"/>
      <c r="S28"/>
      <c r="T28"/>
      <c r="U28"/>
      <c r="V28"/>
      <c r="W28"/>
      <c r="X28"/>
      <c r="Y28"/>
      <c r="Z28"/>
      <c r="AA28"/>
      <c r="AB28"/>
      <c r="AC28"/>
      <c r="AD28"/>
    </row>
    <row r="29" spans="1:38" s="163" customFormat="1" ht="15.75" x14ac:dyDescent="0.25">
      <c r="A29" s="212" t="s">
        <v>272</v>
      </c>
      <c r="B29" s="213">
        <f>600000/2</f>
        <v>300000</v>
      </c>
      <c r="D29" s="386" t="s">
        <v>274</v>
      </c>
      <c r="E29" s="387"/>
      <c r="F29" s="388"/>
      <c r="G29" s="304" t="str">
        <f>IF(SUM(B91:AB91)=0,"не окупается",SUM(B91:AB91))</f>
        <v>не окупается</v>
      </c>
      <c r="H29" s="305"/>
      <c r="I29"/>
      <c r="J29"/>
      <c r="K29"/>
      <c r="L29"/>
      <c r="M29"/>
      <c r="N29"/>
      <c r="O29"/>
      <c r="P29"/>
      <c r="Q29"/>
      <c r="R29"/>
      <c r="S29"/>
      <c r="T29"/>
      <c r="U29"/>
      <c r="V29"/>
      <c r="W29"/>
      <c r="X29"/>
      <c r="Y29"/>
      <c r="Z29"/>
      <c r="AA29"/>
      <c r="AB29"/>
      <c r="AC29"/>
      <c r="AD29"/>
    </row>
    <row r="30" spans="1:38" s="163" customFormat="1" ht="15.75" x14ac:dyDescent="0.25">
      <c r="A30" s="214" t="s">
        <v>430</v>
      </c>
      <c r="B30" s="215">
        <v>3</v>
      </c>
      <c r="D30" s="386" t="s">
        <v>437</v>
      </c>
      <c r="E30" s="387"/>
      <c r="F30" s="388"/>
      <c r="G30" s="306">
        <f>AB88</f>
        <v>-9422284.2294952329</v>
      </c>
      <c r="H30" s="307"/>
      <c r="I30"/>
      <c r="J30"/>
      <c r="K30"/>
      <c r="L30"/>
      <c r="M30"/>
      <c r="N30"/>
      <c r="O30"/>
      <c r="P30"/>
      <c r="Q30"/>
      <c r="R30"/>
      <c r="S30"/>
      <c r="T30"/>
      <c r="U30"/>
      <c r="V30"/>
      <c r="W30"/>
      <c r="X30"/>
      <c r="Y30"/>
      <c r="Z30"/>
      <c r="AA30"/>
      <c r="AB30"/>
      <c r="AC30"/>
      <c r="AD30"/>
    </row>
    <row r="31" spans="1:38" s="163" customFormat="1" ht="15.75" x14ac:dyDescent="0.25">
      <c r="A31" s="214" t="s">
        <v>271</v>
      </c>
      <c r="B31" s="215">
        <v>3</v>
      </c>
      <c r="D31" s="386" t="s">
        <v>438</v>
      </c>
      <c r="E31" s="387"/>
      <c r="F31" s="388"/>
      <c r="G31" s="308" t="str">
        <f>IF(G30&gt;0,"да","нет")</f>
        <v>нет</v>
      </c>
      <c r="H31" s="309"/>
      <c r="I31"/>
      <c r="J31"/>
      <c r="K31"/>
      <c r="L31"/>
      <c r="M31"/>
      <c r="N31"/>
      <c r="O31"/>
      <c r="P31"/>
      <c r="Q31"/>
      <c r="R31"/>
      <c r="S31"/>
      <c r="T31"/>
      <c r="U31"/>
      <c r="V31"/>
      <c r="W31"/>
      <c r="X31"/>
      <c r="Y31"/>
      <c r="Z31"/>
      <c r="AA31"/>
      <c r="AB31"/>
      <c r="AC31"/>
      <c r="AD31"/>
    </row>
    <row r="32" spans="1:38" s="163" customFormat="1" ht="15.75" x14ac:dyDescent="0.25">
      <c r="A32" s="214" t="s">
        <v>250</v>
      </c>
      <c r="B32" s="215">
        <f>100000/2</f>
        <v>50000</v>
      </c>
      <c r="I32"/>
      <c r="J32"/>
      <c r="K32"/>
      <c r="L32"/>
      <c r="M32"/>
      <c r="N32"/>
      <c r="O32"/>
      <c r="P32"/>
      <c r="Q32"/>
      <c r="R32"/>
      <c r="S32"/>
      <c r="T32"/>
      <c r="U32"/>
      <c r="V32"/>
      <c r="W32"/>
      <c r="X32"/>
      <c r="Y32"/>
      <c r="Z32"/>
      <c r="AA32"/>
      <c r="AB32"/>
      <c r="AC32"/>
      <c r="AD32"/>
    </row>
    <row r="33" spans="1:30" s="163" customFormat="1" ht="15.75" x14ac:dyDescent="0.25">
      <c r="A33" s="214" t="s">
        <v>270</v>
      </c>
      <c r="B33" s="215">
        <v>1</v>
      </c>
      <c r="I33"/>
      <c r="J33"/>
      <c r="K33"/>
      <c r="L33"/>
      <c r="M33"/>
      <c r="N33"/>
      <c r="O33"/>
      <c r="P33"/>
      <c r="Q33"/>
      <c r="R33"/>
      <c r="S33"/>
      <c r="T33"/>
      <c r="U33"/>
      <c r="V33"/>
      <c r="W33"/>
      <c r="X33"/>
      <c r="Y33"/>
      <c r="Z33"/>
      <c r="AA33"/>
      <c r="AB33"/>
      <c r="AC33"/>
      <c r="AD33"/>
    </row>
    <row r="34" spans="1:30" s="163" customFormat="1" ht="15.75" x14ac:dyDescent="0.25">
      <c r="A34" s="214" t="s">
        <v>269</v>
      </c>
      <c r="B34" s="215">
        <v>1</v>
      </c>
      <c r="I34"/>
      <c r="J34"/>
      <c r="K34"/>
      <c r="L34"/>
      <c r="M34"/>
      <c r="N34"/>
      <c r="O34"/>
      <c r="P34"/>
      <c r="Q34"/>
      <c r="R34"/>
      <c r="S34"/>
      <c r="T34"/>
      <c r="U34"/>
      <c r="V34"/>
      <c r="W34"/>
      <c r="X34"/>
      <c r="Y34"/>
      <c r="Z34"/>
      <c r="AA34"/>
      <c r="AB34"/>
      <c r="AC34"/>
      <c r="AD34"/>
    </row>
    <row r="35" spans="1:30" s="163" customFormat="1" ht="15.75" x14ac:dyDescent="0.25">
      <c r="A35" s="218" t="s">
        <v>439</v>
      </c>
      <c r="B35" s="219">
        <f>2000000/2</f>
        <v>1000000</v>
      </c>
      <c r="I35"/>
      <c r="J35"/>
      <c r="K35"/>
      <c r="L35"/>
      <c r="M35"/>
      <c r="N35"/>
      <c r="O35"/>
      <c r="P35"/>
      <c r="Q35"/>
      <c r="R35"/>
      <c r="S35"/>
      <c r="T35"/>
      <c r="U35"/>
      <c r="V35"/>
      <c r="W35"/>
      <c r="X35"/>
      <c r="Y35"/>
      <c r="Z35"/>
      <c r="AA35"/>
      <c r="AB35"/>
      <c r="AC35"/>
      <c r="AD35"/>
    </row>
    <row r="36" spans="1:30" s="163" customFormat="1" ht="16.5" thickBot="1" x14ac:dyDescent="0.3">
      <c r="A36" s="216" t="s">
        <v>244</v>
      </c>
      <c r="B36" s="220">
        <v>0.2</v>
      </c>
      <c r="I36"/>
      <c r="J36"/>
      <c r="K36"/>
      <c r="L36"/>
      <c r="M36"/>
      <c r="N36"/>
      <c r="O36"/>
      <c r="P36"/>
      <c r="Q36"/>
      <c r="R36"/>
      <c r="S36"/>
      <c r="T36"/>
      <c r="U36"/>
      <c r="V36"/>
      <c r="W36"/>
      <c r="X36"/>
      <c r="Y36"/>
      <c r="Z36"/>
      <c r="AA36"/>
      <c r="AB36"/>
      <c r="AC36"/>
      <c r="AD36"/>
    </row>
    <row r="37" spans="1:30" s="163" customFormat="1" ht="15.75" x14ac:dyDescent="0.25">
      <c r="A37" s="212" t="s">
        <v>431</v>
      </c>
      <c r="B37" s="213">
        <v>0</v>
      </c>
      <c r="I37"/>
      <c r="J37"/>
      <c r="K37"/>
      <c r="L37"/>
      <c r="M37"/>
      <c r="N37"/>
      <c r="O37"/>
      <c r="P37"/>
      <c r="Q37"/>
      <c r="R37"/>
      <c r="S37"/>
      <c r="T37"/>
      <c r="U37"/>
      <c r="V37"/>
      <c r="W37"/>
      <c r="X37"/>
      <c r="Y37"/>
      <c r="Z37"/>
      <c r="AA37"/>
      <c r="AB37"/>
      <c r="AC37"/>
      <c r="AD37"/>
    </row>
    <row r="38" spans="1:30" s="163" customFormat="1" ht="15.75" x14ac:dyDescent="0.25">
      <c r="A38" s="214" t="s">
        <v>268</v>
      </c>
      <c r="B38" s="215"/>
      <c r="I38"/>
      <c r="J38"/>
      <c r="K38"/>
      <c r="L38"/>
      <c r="M38"/>
      <c r="N38"/>
      <c r="O38"/>
      <c r="P38"/>
      <c r="Q38"/>
      <c r="R38"/>
      <c r="S38"/>
      <c r="T38"/>
      <c r="U38"/>
      <c r="V38"/>
      <c r="W38"/>
      <c r="X38"/>
      <c r="Y38"/>
      <c r="Z38"/>
      <c r="AA38"/>
      <c r="AB38"/>
      <c r="AC38"/>
      <c r="AD38"/>
    </row>
    <row r="39" spans="1:30" s="163" customFormat="1" ht="16.5" thickBot="1" x14ac:dyDescent="0.3">
      <c r="A39" s="218" t="s">
        <v>267</v>
      </c>
      <c r="B39" s="221"/>
      <c r="I39"/>
      <c r="J39"/>
      <c r="K39"/>
      <c r="L39"/>
      <c r="M39"/>
      <c r="N39"/>
      <c r="O39"/>
      <c r="P39"/>
      <c r="Q39"/>
      <c r="R39"/>
      <c r="S39"/>
      <c r="T39"/>
      <c r="U39"/>
      <c r="V39"/>
      <c r="W39"/>
      <c r="X39"/>
      <c r="Y39"/>
      <c r="Z39"/>
      <c r="AA39"/>
      <c r="AB39"/>
      <c r="AC39"/>
      <c r="AD39"/>
    </row>
    <row r="40" spans="1:30" s="303" customFormat="1" ht="15.75" x14ac:dyDescent="0.25">
      <c r="A40" s="222" t="s">
        <v>432</v>
      </c>
      <c r="B40" s="223">
        <v>1</v>
      </c>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c r="AD40"/>
    </row>
    <row r="41" spans="1:30" s="303" customFormat="1" ht="15.75" x14ac:dyDescent="0.25">
      <c r="A41" s="224" t="s">
        <v>266</v>
      </c>
      <c r="B41" s="225"/>
      <c r="C41" s="163"/>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c r="AD41"/>
    </row>
    <row r="42" spans="1:30" s="303" customFormat="1" ht="15.75" x14ac:dyDescent="0.25">
      <c r="A42" s="224" t="s">
        <v>265</v>
      </c>
      <c r="B42" s="226"/>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c r="AC42"/>
      <c r="AD42"/>
    </row>
    <row r="43" spans="1:30" s="303" customFormat="1" ht="15.75" x14ac:dyDescent="0.25">
      <c r="A43" s="224" t="s">
        <v>264</v>
      </c>
      <c r="B43" s="226">
        <v>0</v>
      </c>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63"/>
      <c r="AB43" s="163"/>
      <c r="AC43"/>
      <c r="AD43"/>
    </row>
    <row r="44" spans="1:30" s="303" customFormat="1" ht="15.75" x14ac:dyDescent="0.25">
      <c r="A44" s="224" t="s">
        <v>263</v>
      </c>
      <c r="B44" s="226">
        <v>0.20499999999999999</v>
      </c>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c r="AD44"/>
    </row>
    <row r="45" spans="1:30" s="303" customFormat="1" ht="15.75" x14ac:dyDescent="0.25">
      <c r="A45" s="224" t="s">
        <v>262</v>
      </c>
      <c r="B45" s="226">
        <f>1-B43</f>
        <v>1</v>
      </c>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63"/>
      <c r="AB45" s="163"/>
      <c r="AC45"/>
      <c r="AD45"/>
    </row>
    <row r="46" spans="1:30" s="303" customFormat="1" ht="16.5" thickBot="1" x14ac:dyDescent="0.3">
      <c r="A46" s="227" t="s">
        <v>440</v>
      </c>
      <c r="B46" s="228">
        <f>B45*B44+B43*B42*(1-B36)</f>
        <v>0.20499999999999999</v>
      </c>
      <c r="C46" s="163"/>
      <c r="D46" s="163"/>
      <c r="E46" s="163"/>
      <c r="F46" s="163"/>
      <c r="G46" s="163"/>
      <c r="H46" s="163"/>
      <c r="I46" s="163"/>
      <c r="J46" s="163"/>
      <c r="K46" s="163"/>
      <c r="L46" s="163"/>
      <c r="M46" s="163"/>
      <c r="N46" s="163"/>
      <c r="O46" s="163"/>
      <c r="P46" s="163"/>
      <c r="Q46" s="163"/>
      <c r="R46" s="163"/>
      <c r="S46" s="163"/>
      <c r="T46" s="163"/>
      <c r="U46" s="163"/>
      <c r="V46" s="163"/>
      <c r="W46" s="163"/>
      <c r="X46" s="163"/>
      <c r="Y46" s="163"/>
      <c r="Z46" s="163"/>
      <c r="AA46" s="163"/>
      <c r="AB46" s="163"/>
      <c r="AC46"/>
      <c r="AD46"/>
    </row>
    <row r="47" spans="1:30" s="303" customFormat="1" ht="15.75" x14ac:dyDescent="0.25">
      <c r="A47" s="229" t="s">
        <v>261</v>
      </c>
      <c r="B47" s="230">
        <f>B58</f>
        <v>1</v>
      </c>
      <c r="C47" s="230">
        <f t="shared" ref="C47:AA47" si="0">C58</f>
        <v>2</v>
      </c>
      <c r="D47" s="230">
        <f t="shared" si="0"/>
        <v>3</v>
      </c>
      <c r="E47" s="230">
        <f t="shared" si="0"/>
        <v>4</v>
      </c>
      <c r="F47" s="230">
        <f t="shared" si="0"/>
        <v>5</v>
      </c>
      <c r="G47" s="230">
        <f t="shared" si="0"/>
        <v>6</v>
      </c>
      <c r="H47" s="230">
        <f t="shared" si="0"/>
        <v>7</v>
      </c>
      <c r="I47" s="230">
        <f t="shared" si="0"/>
        <v>8</v>
      </c>
      <c r="J47" s="230">
        <f t="shared" si="0"/>
        <v>9</v>
      </c>
      <c r="K47" s="230">
        <f t="shared" si="0"/>
        <v>10</v>
      </c>
      <c r="L47" s="230">
        <f t="shared" si="0"/>
        <v>11</v>
      </c>
      <c r="M47" s="230">
        <f t="shared" si="0"/>
        <v>12</v>
      </c>
      <c r="N47" s="230">
        <f t="shared" si="0"/>
        <v>13</v>
      </c>
      <c r="O47" s="230">
        <f t="shared" si="0"/>
        <v>14</v>
      </c>
      <c r="P47" s="230">
        <f t="shared" si="0"/>
        <v>15</v>
      </c>
      <c r="Q47" s="230">
        <f t="shared" si="0"/>
        <v>16</v>
      </c>
      <c r="R47" s="230">
        <f t="shared" si="0"/>
        <v>17</v>
      </c>
      <c r="S47" s="230">
        <f t="shared" si="0"/>
        <v>18</v>
      </c>
      <c r="T47" s="230">
        <f t="shared" si="0"/>
        <v>19</v>
      </c>
      <c r="U47" s="230">
        <f t="shared" si="0"/>
        <v>20</v>
      </c>
      <c r="V47" s="230">
        <f t="shared" si="0"/>
        <v>21</v>
      </c>
      <c r="W47" s="230">
        <f t="shared" si="0"/>
        <v>22</v>
      </c>
      <c r="X47" s="230">
        <f t="shared" si="0"/>
        <v>23</v>
      </c>
      <c r="Y47" s="230">
        <f t="shared" si="0"/>
        <v>24</v>
      </c>
      <c r="Z47" s="230">
        <f t="shared" si="0"/>
        <v>25</v>
      </c>
      <c r="AA47" s="230">
        <f t="shared" si="0"/>
        <v>26</v>
      </c>
      <c r="AB47" s="230">
        <f>AB58</f>
        <v>27</v>
      </c>
      <c r="AC47"/>
      <c r="AD47"/>
    </row>
    <row r="48" spans="1:30" s="303" customFormat="1" ht="15.75" x14ac:dyDescent="0.25">
      <c r="A48" s="231" t="s">
        <v>260</v>
      </c>
      <c r="B48" s="232">
        <v>0</v>
      </c>
      <c r="C48" s="232">
        <v>5.8000000000000003E-2</v>
      </c>
      <c r="D48" s="232">
        <v>5.5E-2</v>
      </c>
      <c r="E48" s="232">
        <v>5.5E-2</v>
      </c>
      <c r="F48" s="232">
        <v>5.5E-2</v>
      </c>
      <c r="G48" s="232">
        <v>5.5E-2</v>
      </c>
      <c r="H48" s="232">
        <v>5.5E-2</v>
      </c>
      <c r="I48" s="232">
        <v>5.5E-2</v>
      </c>
      <c r="J48" s="232">
        <v>5.5E-2</v>
      </c>
      <c r="K48" s="232">
        <v>5.5E-2</v>
      </c>
      <c r="L48" s="232">
        <v>5.5E-2</v>
      </c>
      <c r="M48" s="232">
        <v>5.5E-2</v>
      </c>
      <c r="N48" s="232">
        <v>5.5E-2</v>
      </c>
      <c r="O48" s="232">
        <v>5.5E-2</v>
      </c>
      <c r="P48" s="232">
        <v>5.5E-2</v>
      </c>
      <c r="Q48" s="232">
        <v>5.5E-2</v>
      </c>
      <c r="R48" s="232">
        <v>5.5E-2</v>
      </c>
      <c r="S48" s="232">
        <v>5.5E-2</v>
      </c>
      <c r="T48" s="232">
        <v>5.5E-2</v>
      </c>
      <c r="U48" s="232">
        <v>5.5E-2</v>
      </c>
      <c r="V48" s="232">
        <v>5.5E-2</v>
      </c>
      <c r="W48" s="232">
        <v>5.5E-2</v>
      </c>
      <c r="X48" s="232">
        <v>5.5E-2</v>
      </c>
      <c r="Y48" s="232">
        <v>5.5E-2</v>
      </c>
      <c r="Z48" s="232">
        <v>5.5E-2</v>
      </c>
      <c r="AA48" s="232">
        <v>5.5E-2</v>
      </c>
      <c r="AB48" s="232">
        <v>5.5E-2</v>
      </c>
      <c r="AC48"/>
      <c r="AD48"/>
    </row>
    <row r="49" spans="1:30" s="303" customFormat="1" ht="15.75" x14ac:dyDescent="0.25">
      <c r="A49" s="231" t="s">
        <v>259</v>
      </c>
      <c r="B49" s="232">
        <v>0</v>
      </c>
      <c r="C49" s="232">
        <v>5.8000000000000052E-2</v>
      </c>
      <c r="D49" s="232">
        <v>0.11619000000000002</v>
      </c>
      <c r="E49" s="232">
        <v>0.17758045</v>
      </c>
      <c r="F49" s="232">
        <v>0.24234737475000001</v>
      </c>
      <c r="G49" s="232">
        <v>0.31067648036124984</v>
      </c>
      <c r="H49" s="232">
        <v>0.38276368678111861</v>
      </c>
      <c r="I49" s="232">
        <v>0.45881568955408003</v>
      </c>
      <c r="J49" s="232">
        <v>0.53905055247955436</v>
      </c>
      <c r="K49" s="232">
        <v>0.62369833286592979</v>
      </c>
      <c r="L49" s="232">
        <v>0.71300174117355586</v>
      </c>
      <c r="M49" s="232">
        <v>0.80721683693810142</v>
      </c>
      <c r="N49" s="232">
        <v>0.90661376296969687</v>
      </c>
      <c r="O49" s="232">
        <v>1.0114775199330301</v>
      </c>
      <c r="P49" s="232">
        <v>1.1221087835293466</v>
      </c>
      <c r="Q49" s="232">
        <v>1.2388247666234604</v>
      </c>
      <c r="R49" s="232">
        <v>1.3619601287877505</v>
      </c>
      <c r="S49" s="232">
        <v>1.4918679358710767</v>
      </c>
      <c r="T49" s="232">
        <v>1.6289206723439857</v>
      </c>
      <c r="U49" s="232">
        <v>1.7735113093229047</v>
      </c>
      <c r="V49" s="232">
        <v>1.9260544313356642</v>
      </c>
      <c r="W49" s="232">
        <v>2.0869874250591254</v>
      </c>
      <c r="X49" s="232">
        <v>2.2567717334373771</v>
      </c>
      <c r="Y49" s="232">
        <v>2.4358941787764326</v>
      </c>
      <c r="Z49" s="232">
        <v>2.6248683586091359</v>
      </c>
      <c r="AA49" s="232">
        <v>2.8242361183326383</v>
      </c>
      <c r="AB49" s="232">
        <v>3.0345691048409336</v>
      </c>
      <c r="AC49"/>
      <c r="AD49"/>
    </row>
    <row r="50" spans="1:30" s="303" customFormat="1" ht="16.5" thickBot="1" x14ac:dyDescent="0.3">
      <c r="A50" s="233" t="s">
        <v>433</v>
      </c>
      <c r="B50" s="234"/>
      <c r="C50" s="235"/>
      <c r="D50" s="235">
        <v>8543972.4723532796</v>
      </c>
      <c r="E50" s="235">
        <v>9013890.95833271</v>
      </c>
      <c r="F50" s="235">
        <v>9509654.9610410091</v>
      </c>
      <c r="G50" s="235">
        <v>10032685.983898263</v>
      </c>
      <c r="H50" s="235">
        <v>10584483.713012667</v>
      </c>
      <c r="I50" s="235">
        <v>11166630.317228364</v>
      </c>
      <c r="J50" s="235">
        <v>11780794.984675923</v>
      </c>
      <c r="K50" s="235">
        <v>12428738.708833098</v>
      </c>
      <c r="L50" s="235">
        <v>13112319.337818919</v>
      </c>
      <c r="M50" s="235">
        <v>13833496.901398959</v>
      </c>
      <c r="N50" s="235">
        <v>14594339.2309759</v>
      </c>
      <c r="O50" s="235">
        <v>15397027.888679573</v>
      </c>
      <c r="P50" s="235">
        <v>16243864.42255695</v>
      </c>
      <c r="Q50" s="235">
        <v>17137276.965797581</v>
      </c>
      <c r="R50" s="235">
        <v>18079827.198916446</v>
      </c>
      <c r="S50" s="235">
        <v>19074217.694856849</v>
      </c>
      <c r="T50" s="235">
        <v>20123299.668073975</v>
      </c>
      <c r="U50" s="235">
        <v>21230081.14981804</v>
      </c>
      <c r="V50" s="235">
        <v>22397735.613058031</v>
      </c>
      <c r="W50" s="235">
        <v>23629611.071776222</v>
      </c>
      <c r="X50" s="235">
        <v>24929239.680723913</v>
      </c>
      <c r="Y50" s="235">
        <v>26300347.863163728</v>
      </c>
      <c r="Z50" s="235">
        <v>27746866.995637733</v>
      </c>
      <c r="AA50" s="235">
        <v>29272944.680397809</v>
      </c>
      <c r="AB50" s="235">
        <v>30882956.637819685</v>
      </c>
      <c r="AC50"/>
      <c r="AD50"/>
    </row>
    <row r="51" spans="1:30" s="303" customFormat="1" ht="16.5" thickBot="1" x14ac:dyDescent="0.3">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c r="AD51"/>
    </row>
    <row r="52" spans="1:30" s="303" customFormat="1" ht="15.75" x14ac:dyDescent="0.25">
      <c r="A52" s="236" t="s">
        <v>258</v>
      </c>
      <c r="B52" s="230">
        <f>B58</f>
        <v>1</v>
      </c>
      <c r="C52" s="230">
        <f t="shared" ref="C52:AA52" si="1">C58</f>
        <v>2</v>
      </c>
      <c r="D52" s="230">
        <f t="shared" si="1"/>
        <v>3</v>
      </c>
      <c r="E52" s="230">
        <f t="shared" si="1"/>
        <v>4</v>
      </c>
      <c r="F52" s="230">
        <f t="shared" si="1"/>
        <v>5</v>
      </c>
      <c r="G52" s="230">
        <f t="shared" si="1"/>
        <v>6</v>
      </c>
      <c r="H52" s="230">
        <f t="shared" si="1"/>
        <v>7</v>
      </c>
      <c r="I52" s="230">
        <f t="shared" si="1"/>
        <v>8</v>
      </c>
      <c r="J52" s="230">
        <f t="shared" si="1"/>
        <v>9</v>
      </c>
      <c r="K52" s="230">
        <f t="shared" si="1"/>
        <v>10</v>
      </c>
      <c r="L52" s="230">
        <f t="shared" si="1"/>
        <v>11</v>
      </c>
      <c r="M52" s="230">
        <f t="shared" si="1"/>
        <v>12</v>
      </c>
      <c r="N52" s="230">
        <f t="shared" si="1"/>
        <v>13</v>
      </c>
      <c r="O52" s="230">
        <f t="shared" si="1"/>
        <v>14</v>
      </c>
      <c r="P52" s="230">
        <f t="shared" si="1"/>
        <v>15</v>
      </c>
      <c r="Q52" s="230">
        <f t="shared" si="1"/>
        <v>16</v>
      </c>
      <c r="R52" s="230">
        <f t="shared" si="1"/>
        <v>17</v>
      </c>
      <c r="S52" s="230">
        <f t="shared" si="1"/>
        <v>18</v>
      </c>
      <c r="T52" s="230">
        <f t="shared" si="1"/>
        <v>19</v>
      </c>
      <c r="U52" s="230">
        <f t="shared" si="1"/>
        <v>20</v>
      </c>
      <c r="V52" s="230">
        <f t="shared" si="1"/>
        <v>21</v>
      </c>
      <c r="W52" s="230">
        <f t="shared" si="1"/>
        <v>22</v>
      </c>
      <c r="X52" s="230">
        <f t="shared" si="1"/>
        <v>23</v>
      </c>
      <c r="Y52" s="230">
        <f t="shared" si="1"/>
        <v>24</v>
      </c>
      <c r="Z52" s="230">
        <f t="shared" si="1"/>
        <v>25</v>
      </c>
      <c r="AA52" s="230">
        <f t="shared" si="1"/>
        <v>26</v>
      </c>
      <c r="AB52" s="230">
        <f>AB58</f>
        <v>27</v>
      </c>
      <c r="AC52"/>
      <c r="AD52"/>
    </row>
    <row r="53" spans="1:30" s="303" customFormat="1" ht="15.75" x14ac:dyDescent="0.25">
      <c r="A53" s="231" t="s">
        <v>257</v>
      </c>
      <c r="B53" s="237">
        <v>0</v>
      </c>
      <c r="C53" s="237">
        <f t="shared" ref="C53:AA53" si="2">B53+B54-B55</f>
        <v>0</v>
      </c>
      <c r="D53" s="237">
        <f t="shared" si="2"/>
        <v>0</v>
      </c>
      <c r="E53" s="237">
        <f t="shared" si="2"/>
        <v>0</v>
      </c>
      <c r="F53" s="237">
        <f t="shared" si="2"/>
        <v>0</v>
      </c>
      <c r="G53" s="237">
        <f t="shared" si="2"/>
        <v>0</v>
      </c>
      <c r="H53" s="237">
        <f t="shared" si="2"/>
        <v>0</v>
      </c>
      <c r="I53" s="237">
        <f t="shared" si="2"/>
        <v>0</v>
      </c>
      <c r="J53" s="237">
        <f t="shared" si="2"/>
        <v>0</v>
      </c>
      <c r="K53" s="237">
        <f t="shared" si="2"/>
        <v>0</v>
      </c>
      <c r="L53" s="237">
        <f t="shared" si="2"/>
        <v>0</v>
      </c>
      <c r="M53" s="237">
        <f t="shared" si="2"/>
        <v>0</v>
      </c>
      <c r="N53" s="237">
        <f t="shared" si="2"/>
        <v>0</v>
      </c>
      <c r="O53" s="237">
        <f t="shared" si="2"/>
        <v>0</v>
      </c>
      <c r="P53" s="237">
        <f t="shared" si="2"/>
        <v>0</v>
      </c>
      <c r="Q53" s="237">
        <f t="shared" si="2"/>
        <v>0</v>
      </c>
      <c r="R53" s="237">
        <f t="shared" si="2"/>
        <v>0</v>
      </c>
      <c r="S53" s="237">
        <f t="shared" si="2"/>
        <v>0</v>
      </c>
      <c r="T53" s="237">
        <f t="shared" si="2"/>
        <v>0</v>
      </c>
      <c r="U53" s="237">
        <f t="shared" si="2"/>
        <v>0</v>
      </c>
      <c r="V53" s="237">
        <f t="shared" si="2"/>
        <v>0</v>
      </c>
      <c r="W53" s="237">
        <f t="shared" si="2"/>
        <v>0</v>
      </c>
      <c r="X53" s="237">
        <f t="shared" si="2"/>
        <v>0</v>
      </c>
      <c r="Y53" s="237">
        <f t="shared" si="2"/>
        <v>0</v>
      </c>
      <c r="Z53" s="237">
        <f t="shared" si="2"/>
        <v>0</v>
      </c>
      <c r="AA53" s="237">
        <f t="shared" si="2"/>
        <v>0</v>
      </c>
      <c r="AB53" s="237">
        <f>AA53+AA54-AA55</f>
        <v>0</v>
      </c>
      <c r="AC53"/>
      <c r="AD53"/>
    </row>
    <row r="54" spans="1:30" s="303" customFormat="1" ht="15.75" x14ac:dyDescent="0.25">
      <c r="A54" s="231" t="s">
        <v>256</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c r="AD54"/>
    </row>
    <row r="55" spans="1:30" s="303" customFormat="1" ht="15.75" x14ac:dyDescent="0.25">
      <c r="A55" s="231" t="s">
        <v>255</v>
      </c>
      <c r="B55" s="237">
        <f>$B$54/$B$40</f>
        <v>0</v>
      </c>
      <c r="C55" s="237">
        <f t="shared" ref="C55:AA55" si="3">IF(ROUND(C53,1)=0,0,B55+C54/$B$40)</f>
        <v>0</v>
      </c>
      <c r="D55" s="237">
        <f t="shared" si="3"/>
        <v>0</v>
      </c>
      <c r="E55" s="237">
        <f t="shared" si="3"/>
        <v>0</v>
      </c>
      <c r="F55" s="237">
        <f t="shared" si="3"/>
        <v>0</v>
      </c>
      <c r="G55" s="237">
        <f t="shared" si="3"/>
        <v>0</v>
      </c>
      <c r="H55" s="237">
        <f t="shared" si="3"/>
        <v>0</v>
      </c>
      <c r="I55" s="237">
        <f t="shared" si="3"/>
        <v>0</v>
      </c>
      <c r="J55" s="237">
        <f t="shared" si="3"/>
        <v>0</v>
      </c>
      <c r="K55" s="237">
        <f t="shared" si="3"/>
        <v>0</v>
      </c>
      <c r="L55" s="237">
        <f t="shared" si="3"/>
        <v>0</v>
      </c>
      <c r="M55" s="237">
        <f t="shared" si="3"/>
        <v>0</v>
      </c>
      <c r="N55" s="237">
        <f t="shared" si="3"/>
        <v>0</v>
      </c>
      <c r="O55" s="237">
        <f t="shared" si="3"/>
        <v>0</v>
      </c>
      <c r="P55" s="237">
        <f t="shared" si="3"/>
        <v>0</v>
      </c>
      <c r="Q55" s="237">
        <f t="shared" si="3"/>
        <v>0</v>
      </c>
      <c r="R55" s="237">
        <f t="shared" si="3"/>
        <v>0</v>
      </c>
      <c r="S55" s="237">
        <f t="shared" si="3"/>
        <v>0</v>
      </c>
      <c r="T55" s="237">
        <f t="shared" si="3"/>
        <v>0</v>
      </c>
      <c r="U55" s="237">
        <f t="shared" si="3"/>
        <v>0</v>
      </c>
      <c r="V55" s="237">
        <f t="shared" si="3"/>
        <v>0</v>
      </c>
      <c r="W55" s="237">
        <f t="shared" si="3"/>
        <v>0</v>
      </c>
      <c r="X55" s="237">
        <f t="shared" si="3"/>
        <v>0</v>
      </c>
      <c r="Y55" s="237">
        <f t="shared" si="3"/>
        <v>0</v>
      </c>
      <c r="Z55" s="237">
        <f t="shared" si="3"/>
        <v>0</v>
      </c>
      <c r="AA55" s="237">
        <f t="shared" si="3"/>
        <v>0</v>
      </c>
      <c r="AB55" s="237">
        <f>IF(ROUND(AB53,1)=0,0,AA55+AB54/$B$40)</f>
        <v>0</v>
      </c>
      <c r="AC55"/>
      <c r="AD55"/>
    </row>
    <row r="56" spans="1:30" s="168" customFormat="1" ht="16.5" thickBot="1" x14ac:dyDescent="0.3">
      <c r="A56" s="233" t="s">
        <v>254</v>
      </c>
      <c r="B56" s="234">
        <f t="shared" ref="B56:AB56" si="4">AVERAGE(SUM(B53:B54),(SUM(B53:B54)-B55))*$B$42</f>
        <v>0</v>
      </c>
      <c r="C56" s="234">
        <f t="shared" si="4"/>
        <v>0</v>
      </c>
      <c r="D56" s="234">
        <f t="shared" si="4"/>
        <v>0</v>
      </c>
      <c r="E56" s="234">
        <f t="shared" si="4"/>
        <v>0</v>
      </c>
      <c r="F56" s="234">
        <f t="shared" si="4"/>
        <v>0</v>
      </c>
      <c r="G56" s="234">
        <f t="shared" si="4"/>
        <v>0</v>
      </c>
      <c r="H56" s="234">
        <f t="shared" si="4"/>
        <v>0</v>
      </c>
      <c r="I56" s="234">
        <f t="shared" si="4"/>
        <v>0</v>
      </c>
      <c r="J56" s="234">
        <f t="shared" si="4"/>
        <v>0</v>
      </c>
      <c r="K56" s="234">
        <f t="shared" si="4"/>
        <v>0</v>
      </c>
      <c r="L56" s="234">
        <f t="shared" si="4"/>
        <v>0</v>
      </c>
      <c r="M56" s="234">
        <f t="shared" si="4"/>
        <v>0</v>
      </c>
      <c r="N56" s="234">
        <f t="shared" si="4"/>
        <v>0</v>
      </c>
      <c r="O56" s="234">
        <f t="shared" si="4"/>
        <v>0</v>
      </c>
      <c r="P56" s="234">
        <f t="shared" si="4"/>
        <v>0</v>
      </c>
      <c r="Q56" s="234">
        <f t="shared" si="4"/>
        <v>0</v>
      </c>
      <c r="R56" s="234">
        <f t="shared" si="4"/>
        <v>0</v>
      </c>
      <c r="S56" s="234">
        <f t="shared" si="4"/>
        <v>0</v>
      </c>
      <c r="T56" s="234">
        <f t="shared" si="4"/>
        <v>0</v>
      </c>
      <c r="U56" s="234">
        <f t="shared" si="4"/>
        <v>0</v>
      </c>
      <c r="V56" s="234">
        <f t="shared" si="4"/>
        <v>0</v>
      </c>
      <c r="W56" s="234">
        <f t="shared" si="4"/>
        <v>0</v>
      </c>
      <c r="X56" s="234">
        <f t="shared" si="4"/>
        <v>0</v>
      </c>
      <c r="Y56" s="234">
        <f t="shared" si="4"/>
        <v>0</v>
      </c>
      <c r="Z56" s="234">
        <f t="shared" si="4"/>
        <v>0</v>
      </c>
      <c r="AA56" s="234">
        <f t="shared" si="4"/>
        <v>0</v>
      </c>
      <c r="AB56" s="234">
        <f t="shared" si="4"/>
        <v>0</v>
      </c>
      <c r="AC56" s="303"/>
      <c r="AD56"/>
    </row>
    <row r="57" spans="1:30" s="168" customFormat="1" ht="16.5" thickBot="1" x14ac:dyDescent="0.3">
      <c r="A57" s="238"/>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69"/>
      <c r="AC57" s="303"/>
      <c r="AD57"/>
    </row>
    <row r="58" spans="1:30" s="168" customFormat="1" ht="15.75" x14ac:dyDescent="0.25">
      <c r="A58" s="236" t="s">
        <v>434</v>
      </c>
      <c r="B58" s="230">
        <v>1</v>
      </c>
      <c r="C58" s="230">
        <f>B58+1</f>
        <v>2</v>
      </c>
      <c r="D58" s="230">
        <f t="shared" ref="D58:AA58" si="5">C58+1</f>
        <v>3</v>
      </c>
      <c r="E58" s="230">
        <f t="shared" si="5"/>
        <v>4</v>
      </c>
      <c r="F58" s="230">
        <f t="shared" si="5"/>
        <v>5</v>
      </c>
      <c r="G58" s="230">
        <f t="shared" si="5"/>
        <v>6</v>
      </c>
      <c r="H58" s="230">
        <f t="shared" si="5"/>
        <v>7</v>
      </c>
      <c r="I58" s="230">
        <f t="shared" si="5"/>
        <v>8</v>
      </c>
      <c r="J58" s="230">
        <f t="shared" si="5"/>
        <v>9</v>
      </c>
      <c r="K58" s="230">
        <f t="shared" si="5"/>
        <v>10</v>
      </c>
      <c r="L58" s="230">
        <f t="shared" si="5"/>
        <v>11</v>
      </c>
      <c r="M58" s="230">
        <f t="shared" si="5"/>
        <v>12</v>
      </c>
      <c r="N58" s="230">
        <f t="shared" si="5"/>
        <v>13</v>
      </c>
      <c r="O58" s="230">
        <f t="shared" si="5"/>
        <v>14</v>
      </c>
      <c r="P58" s="230">
        <f t="shared" si="5"/>
        <v>15</v>
      </c>
      <c r="Q58" s="230">
        <f t="shared" si="5"/>
        <v>16</v>
      </c>
      <c r="R58" s="230">
        <f t="shared" si="5"/>
        <v>17</v>
      </c>
      <c r="S58" s="230">
        <f t="shared" si="5"/>
        <v>18</v>
      </c>
      <c r="T58" s="230">
        <f t="shared" si="5"/>
        <v>19</v>
      </c>
      <c r="U58" s="230">
        <f t="shared" si="5"/>
        <v>20</v>
      </c>
      <c r="V58" s="230">
        <f t="shared" si="5"/>
        <v>21</v>
      </c>
      <c r="W58" s="230">
        <f t="shared" si="5"/>
        <v>22</v>
      </c>
      <c r="X58" s="230">
        <f t="shared" si="5"/>
        <v>23</v>
      </c>
      <c r="Y58" s="230">
        <f t="shared" si="5"/>
        <v>24</v>
      </c>
      <c r="Z58" s="230">
        <f t="shared" si="5"/>
        <v>25</v>
      </c>
      <c r="AA58" s="230">
        <f t="shared" si="5"/>
        <v>26</v>
      </c>
      <c r="AB58" s="230">
        <f>AA58+1</f>
        <v>27</v>
      </c>
      <c r="AC58" s="303"/>
      <c r="AD58"/>
    </row>
    <row r="59" spans="1:30" s="168" customFormat="1" x14ac:dyDescent="0.25">
      <c r="A59" s="239" t="s">
        <v>253</v>
      </c>
      <c r="B59" s="240">
        <f t="shared" ref="B59:AB59" si="6">B50*$B$28</f>
        <v>0</v>
      </c>
      <c r="C59" s="240">
        <f t="shared" si="6"/>
        <v>0</v>
      </c>
      <c r="D59" s="240">
        <f t="shared" si="6"/>
        <v>8543972.4723532796</v>
      </c>
      <c r="E59" s="240">
        <f t="shared" si="6"/>
        <v>9013890.95833271</v>
      </c>
      <c r="F59" s="240">
        <f t="shared" si="6"/>
        <v>9509654.9610410091</v>
      </c>
      <c r="G59" s="240">
        <f t="shared" si="6"/>
        <v>10032685.983898263</v>
      </c>
      <c r="H59" s="240">
        <f t="shared" si="6"/>
        <v>10584483.713012667</v>
      </c>
      <c r="I59" s="240">
        <f t="shared" si="6"/>
        <v>11166630.317228364</v>
      </c>
      <c r="J59" s="240">
        <f t="shared" si="6"/>
        <v>11780794.984675923</v>
      </c>
      <c r="K59" s="240">
        <f t="shared" si="6"/>
        <v>12428738.708833098</v>
      </c>
      <c r="L59" s="240">
        <f t="shared" si="6"/>
        <v>13112319.337818919</v>
      </c>
      <c r="M59" s="240">
        <f t="shared" si="6"/>
        <v>13833496.901398959</v>
      </c>
      <c r="N59" s="240">
        <f t="shared" si="6"/>
        <v>14594339.2309759</v>
      </c>
      <c r="O59" s="240">
        <f t="shared" si="6"/>
        <v>15397027.888679573</v>
      </c>
      <c r="P59" s="240">
        <f t="shared" si="6"/>
        <v>16243864.42255695</v>
      </c>
      <c r="Q59" s="240">
        <f t="shared" si="6"/>
        <v>17137276.965797581</v>
      </c>
      <c r="R59" s="240">
        <f t="shared" si="6"/>
        <v>18079827.198916446</v>
      </c>
      <c r="S59" s="240">
        <f t="shared" si="6"/>
        <v>19074217.694856849</v>
      </c>
      <c r="T59" s="240">
        <f t="shared" si="6"/>
        <v>20123299.668073975</v>
      </c>
      <c r="U59" s="240">
        <f t="shared" si="6"/>
        <v>21230081.14981804</v>
      </c>
      <c r="V59" s="240">
        <f t="shared" si="6"/>
        <v>22397735.613058031</v>
      </c>
      <c r="W59" s="240">
        <f t="shared" si="6"/>
        <v>23629611.071776222</v>
      </c>
      <c r="X59" s="240">
        <f t="shared" si="6"/>
        <v>24929239.680723913</v>
      </c>
      <c r="Y59" s="240">
        <f t="shared" si="6"/>
        <v>26300347.863163728</v>
      </c>
      <c r="Z59" s="240">
        <f t="shared" si="6"/>
        <v>27746866.995637733</v>
      </c>
      <c r="AA59" s="240">
        <f t="shared" si="6"/>
        <v>29272944.680397809</v>
      </c>
      <c r="AB59" s="240">
        <f t="shared" si="6"/>
        <v>30882956.637819685</v>
      </c>
      <c r="AC59" s="303"/>
      <c r="AD59"/>
    </row>
    <row r="60" spans="1:30" s="168" customFormat="1" ht="15.75" x14ac:dyDescent="0.25">
      <c r="A60" s="231" t="s">
        <v>252</v>
      </c>
      <c r="B60" s="237">
        <f>SUM(B61:B66)</f>
        <v>0</v>
      </c>
      <c r="C60" s="237">
        <f>SUM(C61:C66)</f>
        <v>0</v>
      </c>
      <c r="D60" s="237">
        <f t="shared" ref="D60:S60" si="7">SUM(D61:D66)</f>
        <v>-55809.5</v>
      </c>
      <c r="E60" s="237">
        <f t="shared" si="7"/>
        <v>-58879.022499999999</v>
      </c>
      <c r="F60" s="237">
        <f t="shared" si="7"/>
        <v>-434821.58116249996</v>
      </c>
      <c r="G60" s="237">
        <f t="shared" si="7"/>
        <v>-65533.824018062493</v>
      </c>
      <c r="H60" s="237">
        <f t="shared" si="7"/>
        <v>-69138.184339055937</v>
      </c>
      <c r="I60" s="237">
        <f t="shared" si="7"/>
        <v>-510585.49134392804</v>
      </c>
      <c r="J60" s="237">
        <f t="shared" si="7"/>
        <v>-76952.527623977716</v>
      </c>
      <c r="K60" s="237">
        <f t="shared" si="7"/>
        <v>-1704883.2495092261</v>
      </c>
      <c r="L60" s="237">
        <f t="shared" si="7"/>
        <v>-599550.60941074451</v>
      </c>
      <c r="M60" s="237">
        <f t="shared" si="7"/>
        <v>-90360.841846905067</v>
      </c>
      <c r="N60" s="237">
        <f t="shared" si="7"/>
        <v>-95330.688148484842</v>
      </c>
      <c r="O60" s="237">
        <f t="shared" si="7"/>
        <v>-704017.13197656057</v>
      </c>
      <c r="P60" s="237">
        <f t="shared" si="7"/>
        <v>-106105.43917646733</v>
      </c>
      <c r="Q60" s="237">
        <f t="shared" si="7"/>
        <v>-111941.23833117302</v>
      </c>
      <c r="R60" s="237">
        <f t="shared" si="7"/>
        <v>-826686.04507571273</v>
      </c>
      <c r="S60" s="237">
        <f t="shared" si="7"/>
        <v>-2616461.3326646304</v>
      </c>
      <c r="T60" s="237">
        <f t="shared" ref="T60:AB60" si="8">SUM(T61:T66)</f>
        <v>-131446.03361719928</v>
      </c>
      <c r="U60" s="237">
        <f t="shared" si="8"/>
        <v>-970728.95826301654</v>
      </c>
      <c r="V60" s="237">
        <f t="shared" si="8"/>
        <v>-146302.72156678321</v>
      </c>
      <c r="W60" s="237">
        <f t="shared" si="8"/>
        <v>-154349.37125295628</v>
      </c>
      <c r="X60" s="237">
        <f t="shared" si="8"/>
        <v>-1139870.1067030821</v>
      </c>
      <c r="Y60" s="237">
        <f t="shared" si="8"/>
        <v>-171794.70893882163</v>
      </c>
      <c r="Z60" s="237">
        <f t="shared" si="8"/>
        <v>-181243.41793045681</v>
      </c>
      <c r="AA60" s="237">
        <f t="shared" si="8"/>
        <v>-5162718.7597490614</v>
      </c>
      <c r="AB60" s="237">
        <f t="shared" si="8"/>
        <v>-201728.45524204668</v>
      </c>
      <c r="AC60" s="303"/>
      <c r="AD60"/>
    </row>
    <row r="61" spans="1:30" s="168" customFormat="1" ht="15.75" x14ac:dyDescent="0.25">
      <c r="A61" s="241" t="s">
        <v>251</v>
      </c>
      <c r="B61" s="237"/>
      <c r="C61" s="237"/>
      <c r="D61" s="237">
        <v>0</v>
      </c>
      <c r="E61" s="237">
        <v>0</v>
      </c>
      <c r="F61" s="237">
        <f>-IF(F$47&lt;=$B$30,0,$B$29*(1+F$49)*$B$28)</f>
        <v>-372704.21242499998</v>
      </c>
      <c r="G61" s="237">
        <v>0</v>
      </c>
      <c r="H61" s="237">
        <v>0</v>
      </c>
      <c r="I61" s="237">
        <f>-IF(I$47&lt;=$B$30,0,$B$29*(1+I$49)*$B$28)</f>
        <v>-437644.70686622401</v>
      </c>
      <c r="J61" s="237">
        <v>0</v>
      </c>
      <c r="K61" s="237">
        <v>0</v>
      </c>
      <c r="L61" s="237">
        <f>-IF(L$47&lt;=$B$30,0,$B$29*(1+L$49)*$B$28)</f>
        <v>-513900.52235206676</v>
      </c>
      <c r="M61" s="237">
        <v>0</v>
      </c>
      <c r="N61" s="237">
        <v>0</v>
      </c>
      <c r="O61" s="237">
        <f>-IF(O$47&lt;=$B$30,0,$B$29*(1+O$49)*$B$28)</f>
        <v>-603443.2559799091</v>
      </c>
      <c r="P61" s="237">
        <v>0</v>
      </c>
      <c r="Q61" s="237">
        <v>0</v>
      </c>
      <c r="R61" s="237">
        <f>-IF(R$47&lt;=$B$30,0,$B$29*(1+R$49)*$B$28)</f>
        <v>-708588.03863632516</v>
      </c>
      <c r="S61" s="237">
        <v>0</v>
      </c>
      <c r="T61" s="237">
        <v>0</v>
      </c>
      <c r="U61" s="237">
        <f>-IF(U$47&lt;=$B$30,0,$B$29*(1+U$49)*$B$28)</f>
        <v>-832053.39279687137</v>
      </c>
      <c r="V61" s="237">
        <v>0</v>
      </c>
      <c r="W61" s="237">
        <v>0</v>
      </c>
      <c r="X61" s="237">
        <f>-IF(X$47&lt;=$B$30,0,$B$29*(1+X$49)*$B$28)</f>
        <v>-977031.52003121318</v>
      </c>
      <c r="Y61" s="237">
        <v>0</v>
      </c>
      <c r="Z61" s="237">
        <v>0</v>
      </c>
      <c r="AA61" s="237">
        <f>-IF(AA$47&lt;=$B$30,0,$B$29*(1+AA$49)*$B$28)</f>
        <v>-1147270.8354997914</v>
      </c>
      <c r="AB61" s="237">
        <v>0</v>
      </c>
      <c r="AC61" s="310"/>
      <c r="AD61"/>
    </row>
    <row r="62" spans="1:30" s="168" customFormat="1" ht="15.75" x14ac:dyDescent="0.25">
      <c r="A62" s="241" t="str">
        <f>A32</f>
        <v>Прочие расходы при эксплуатации объекта, руб. без НДС</v>
      </c>
      <c r="B62" s="237"/>
      <c r="C62" s="237"/>
      <c r="D62" s="237">
        <f>-IF(D$47&lt;=$B$33,0,$B$32*(1+D$49)*$B$28)</f>
        <v>-55809.5</v>
      </c>
      <c r="E62" s="237">
        <f>-IF(E$47&lt;=$B$33,0,$B$32*(1+E$49)*$B$28)</f>
        <v>-58879.022499999999</v>
      </c>
      <c r="F62" s="237">
        <f>-IF(F$47&lt;=$B$33,0,$B$32*(1+F$49)*$B$28)</f>
        <v>-62117.368737500001</v>
      </c>
      <c r="G62" s="237">
        <f>-IF(G$47&lt;=$B$33,0,$B$32*(1+G$49)*$B$28)</f>
        <v>-65533.824018062493</v>
      </c>
      <c r="H62" s="237">
        <f>-IF(H$47&lt;=$B$33,0,$B$32*(1+H$49)*$B$28)</f>
        <v>-69138.184339055937</v>
      </c>
      <c r="I62" s="237">
        <f t="shared" ref="I62:AB62" si="9">-IF(I$47&lt;=$B$33,0,$B$32*(1+I$49)*$B$28)</f>
        <v>-72940.784477704001</v>
      </c>
      <c r="J62" s="237">
        <f t="shared" si="9"/>
        <v>-76952.527623977716</v>
      </c>
      <c r="K62" s="237">
        <f t="shared" si="9"/>
        <v>-81184.916643296485</v>
      </c>
      <c r="L62" s="237">
        <f t="shared" si="9"/>
        <v>-85650.087058677789</v>
      </c>
      <c r="M62" s="237">
        <f t="shared" si="9"/>
        <v>-90360.841846905067</v>
      </c>
      <c r="N62" s="237">
        <f t="shared" si="9"/>
        <v>-95330.688148484842</v>
      </c>
      <c r="O62" s="237">
        <f t="shared" si="9"/>
        <v>-100573.87599665151</v>
      </c>
      <c r="P62" s="237">
        <f t="shared" si="9"/>
        <v>-106105.43917646733</v>
      </c>
      <c r="Q62" s="237">
        <f t="shared" si="9"/>
        <v>-111941.23833117302</v>
      </c>
      <c r="R62" s="237">
        <f t="shared" si="9"/>
        <v>-118098.00643938752</v>
      </c>
      <c r="S62" s="237">
        <f t="shared" si="9"/>
        <v>-124593.39679355384</v>
      </c>
      <c r="T62" s="237">
        <f t="shared" si="9"/>
        <v>-131446.03361719928</v>
      </c>
      <c r="U62" s="237">
        <f t="shared" si="9"/>
        <v>-138675.56546614523</v>
      </c>
      <c r="V62" s="237">
        <f t="shared" si="9"/>
        <v>-146302.72156678321</v>
      </c>
      <c r="W62" s="237">
        <f t="shared" si="9"/>
        <v>-154349.37125295628</v>
      </c>
      <c r="X62" s="237">
        <f t="shared" si="9"/>
        <v>-162838.58667186886</v>
      </c>
      <c r="Y62" s="237">
        <f t="shared" si="9"/>
        <v>-171794.70893882163</v>
      </c>
      <c r="Z62" s="237">
        <f t="shared" si="9"/>
        <v>-181243.41793045681</v>
      </c>
      <c r="AA62" s="237">
        <f t="shared" si="9"/>
        <v>-191211.80591663191</v>
      </c>
      <c r="AB62" s="237">
        <f t="shared" si="9"/>
        <v>-201728.45524204668</v>
      </c>
      <c r="AC62" s="303"/>
      <c r="AD62"/>
    </row>
    <row r="63" spans="1:30" s="168" customFormat="1" ht="15.75" x14ac:dyDescent="0.25">
      <c r="A63" s="241" t="s">
        <v>439</v>
      </c>
      <c r="B63" s="237"/>
      <c r="C63" s="237"/>
      <c r="D63" s="237">
        <v>0</v>
      </c>
      <c r="E63" s="237">
        <v>0</v>
      </c>
      <c r="F63" s="237">
        <v>0</v>
      </c>
      <c r="G63" s="237">
        <v>0</v>
      </c>
      <c r="H63" s="237">
        <v>0</v>
      </c>
      <c r="I63" s="237">
        <v>0</v>
      </c>
      <c r="J63" s="237">
        <v>0</v>
      </c>
      <c r="K63" s="237">
        <f>-IF(K$47&lt;=$B$30,0,$B$35*(1+K$49)*$B$28)</f>
        <v>-1623698.3328659297</v>
      </c>
      <c r="L63" s="237">
        <v>0</v>
      </c>
      <c r="M63" s="237">
        <v>0</v>
      </c>
      <c r="N63" s="237">
        <v>0</v>
      </c>
      <c r="O63" s="237">
        <v>0</v>
      </c>
      <c r="P63" s="237">
        <v>0</v>
      </c>
      <c r="Q63" s="237">
        <v>0</v>
      </c>
      <c r="R63" s="237">
        <v>0</v>
      </c>
      <c r="S63" s="237">
        <f>-IF(S$47&lt;=$B$30,0,$B$35*(1+S$49)*$B$28)</f>
        <v>-2491867.9358710768</v>
      </c>
      <c r="T63" s="237">
        <v>0</v>
      </c>
      <c r="U63" s="237">
        <v>0</v>
      </c>
      <c r="V63" s="237">
        <v>0</v>
      </c>
      <c r="W63" s="237">
        <v>0</v>
      </c>
      <c r="X63" s="237">
        <v>0</v>
      </c>
      <c r="Y63" s="237">
        <v>0</v>
      </c>
      <c r="Z63" s="237">
        <v>0</v>
      </c>
      <c r="AA63" s="237">
        <f>-IF(AA$47&lt;=$B$30,0,$B$35*(1+AA$49)*$B$28)</f>
        <v>-3824236.1183326384</v>
      </c>
      <c r="AB63" s="237">
        <v>0</v>
      </c>
      <c r="AC63" s="303"/>
      <c r="AD63"/>
    </row>
    <row r="64" spans="1:30" s="168" customFormat="1" ht="15.75" x14ac:dyDescent="0.25">
      <c r="A64" s="241" t="s">
        <v>431</v>
      </c>
      <c r="B64" s="237">
        <f>-$B$37*(1+B$49)*$B$28*365</f>
        <v>0</v>
      </c>
      <c r="C64" s="237">
        <f t="shared" ref="C64:AB64" si="10">-$B$37*(1+C$49)*$B$28*365</f>
        <v>0</v>
      </c>
      <c r="D64" s="237">
        <f t="shared" si="10"/>
        <v>0</v>
      </c>
      <c r="E64" s="237">
        <f t="shared" si="10"/>
        <v>0</v>
      </c>
      <c r="F64" s="237">
        <f t="shared" si="10"/>
        <v>0</v>
      </c>
      <c r="G64" s="237">
        <f t="shared" si="10"/>
        <v>0</v>
      </c>
      <c r="H64" s="237">
        <f t="shared" si="10"/>
        <v>0</v>
      </c>
      <c r="I64" s="237">
        <f t="shared" si="10"/>
        <v>0</v>
      </c>
      <c r="J64" s="237">
        <f t="shared" si="10"/>
        <v>0</v>
      </c>
      <c r="K64" s="237">
        <f t="shared" si="10"/>
        <v>0</v>
      </c>
      <c r="L64" s="237">
        <f t="shared" si="10"/>
        <v>0</v>
      </c>
      <c r="M64" s="237">
        <f t="shared" si="10"/>
        <v>0</v>
      </c>
      <c r="N64" s="237">
        <f t="shared" si="10"/>
        <v>0</v>
      </c>
      <c r="O64" s="237">
        <f t="shared" si="10"/>
        <v>0</v>
      </c>
      <c r="P64" s="237">
        <f t="shared" si="10"/>
        <v>0</v>
      </c>
      <c r="Q64" s="237">
        <f t="shared" si="10"/>
        <v>0</v>
      </c>
      <c r="R64" s="237">
        <f t="shared" si="10"/>
        <v>0</v>
      </c>
      <c r="S64" s="237">
        <f t="shared" si="10"/>
        <v>0</v>
      </c>
      <c r="T64" s="237">
        <f t="shared" si="10"/>
        <v>0</v>
      </c>
      <c r="U64" s="237">
        <f t="shared" si="10"/>
        <v>0</v>
      </c>
      <c r="V64" s="237">
        <f t="shared" si="10"/>
        <v>0</v>
      </c>
      <c r="W64" s="237">
        <f t="shared" si="10"/>
        <v>0</v>
      </c>
      <c r="X64" s="237">
        <f t="shared" si="10"/>
        <v>0</v>
      </c>
      <c r="Y64" s="237">
        <f t="shared" si="10"/>
        <v>0</v>
      </c>
      <c r="Z64" s="237">
        <f t="shared" si="10"/>
        <v>0</v>
      </c>
      <c r="AA64" s="237">
        <f t="shared" si="10"/>
        <v>0</v>
      </c>
      <c r="AB64" s="237">
        <f t="shared" si="10"/>
        <v>0</v>
      </c>
      <c r="AC64" s="303"/>
      <c r="AD64"/>
    </row>
    <row r="65" spans="1:30" s="168" customFormat="1" ht="15.75" x14ac:dyDescent="0.25">
      <c r="A65" s="241" t="s">
        <v>431</v>
      </c>
      <c r="B65" s="237">
        <f t="shared" ref="B65:AB65" si="11">-$B$38*(1+B$49)*12</f>
        <v>0</v>
      </c>
      <c r="C65" s="237">
        <f t="shared" si="11"/>
        <v>0</v>
      </c>
      <c r="D65" s="237">
        <f t="shared" si="11"/>
        <v>0</v>
      </c>
      <c r="E65" s="237">
        <f t="shared" si="11"/>
        <v>0</v>
      </c>
      <c r="F65" s="237">
        <f t="shared" si="11"/>
        <v>0</v>
      </c>
      <c r="G65" s="237">
        <f t="shared" si="11"/>
        <v>0</v>
      </c>
      <c r="H65" s="237">
        <f t="shared" si="11"/>
        <v>0</v>
      </c>
      <c r="I65" s="237">
        <f t="shared" si="11"/>
        <v>0</v>
      </c>
      <c r="J65" s="237">
        <f t="shared" si="11"/>
        <v>0</v>
      </c>
      <c r="K65" s="237">
        <f t="shared" si="11"/>
        <v>0</v>
      </c>
      <c r="L65" s="237">
        <f t="shared" si="11"/>
        <v>0</v>
      </c>
      <c r="M65" s="237">
        <f t="shared" si="11"/>
        <v>0</v>
      </c>
      <c r="N65" s="237">
        <f t="shared" si="11"/>
        <v>0</v>
      </c>
      <c r="O65" s="237">
        <f t="shared" si="11"/>
        <v>0</v>
      </c>
      <c r="P65" s="237">
        <f t="shared" si="11"/>
        <v>0</v>
      </c>
      <c r="Q65" s="237">
        <f t="shared" si="11"/>
        <v>0</v>
      </c>
      <c r="R65" s="237">
        <f t="shared" si="11"/>
        <v>0</v>
      </c>
      <c r="S65" s="237">
        <f t="shared" si="11"/>
        <v>0</v>
      </c>
      <c r="T65" s="237">
        <f t="shared" si="11"/>
        <v>0</v>
      </c>
      <c r="U65" s="237">
        <f t="shared" si="11"/>
        <v>0</v>
      </c>
      <c r="V65" s="237">
        <f t="shared" si="11"/>
        <v>0</v>
      </c>
      <c r="W65" s="237">
        <f t="shared" si="11"/>
        <v>0</v>
      </c>
      <c r="X65" s="237">
        <f t="shared" si="11"/>
        <v>0</v>
      </c>
      <c r="Y65" s="237">
        <f t="shared" si="11"/>
        <v>0</v>
      </c>
      <c r="Z65" s="237">
        <f t="shared" si="11"/>
        <v>0</v>
      </c>
      <c r="AA65" s="237">
        <f t="shared" si="11"/>
        <v>0</v>
      </c>
      <c r="AB65" s="237">
        <f t="shared" si="11"/>
        <v>0</v>
      </c>
      <c r="AC65" s="303"/>
      <c r="AD65"/>
    </row>
    <row r="66" spans="1:30" s="168" customFormat="1" ht="15.75" x14ac:dyDescent="0.25">
      <c r="A66" s="241" t="s">
        <v>441</v>
      </c>
      <c r="B66" s="237">
        <v>0</v>
      </c>
      <c r="C66" s="237">
        <v>0</v>
      </c>
      <c r="D66" s="237">
        <v>0</v>
      </c>
      <c r="E66" s="237">
        <v>0</v>
      </c>
      <c r="F66" s="237">
        <v>0</v>
      </c>
      <c r="G66" s="237">
        <v>0</v>
      </c>
      <c r="H66" s="237">
        <v>0</v>
      </c>
      <c r="I66" s="237">
        <v>0</v>
      </c>
      <c r="J66" s="237">
        <v>0</v>
      </c>
      <c r="K66" s="237">
        <v>0</v>
      </c>
      <c r="L66" s="237">
        <v>0</v>
      </c>
      <c r="M66" s="237">
        <v>0</v>
      </c>
      <c r="N66" s="237">
        <v>0</v>
      </c>
      <c r="O66" s="237">
        <v>0</v>
      </c>
      <c r="P66" s="237">
        <v>0</v>
      </c>
      <c r="Q66" s="237">
        <v>0</v>
      </c>
      <c r="R66" s="237">
        <v>0</v>
      </c>
      <c r="S66" s="237">
        <v>0</v>
      </c>
      <c r="T66" s="237">
        <v>0</v>
      </c>
      <c r="U66" s="237">
        <v>0</v>
      </c>
      <c r="V66" s="237">
        <v>0</v>
      </c>
      <c r="W66" s="237">
        <v>0</v>
      </c>
      <c r="X66" s="237">
        <v>0</v>
      </c>
      <c r="Y66" s="237">
        <v>0</v>
      </c>
      <c r="Z66" s="237">
        <v>0</v>
      </c>
      <c r="AA66" s="237">
        <v>0</v>
      </c>
      <c r="AB66" s="237">
        <v>0</v>
      </c>
      <c r="AC66" s="303"/>
      <c r="AD66"/>
    </row>
    <row r="67" spans="1:30" s="168" customFormat="1" x14ac:dyDescent="0.25">
      <c r="A67" s="242" t="s">
        <v>442</v>
      </c>
      <c r="B67" s="240">
        <f t="shared" ref="B67:AB67" si="12">B59+B60</f>
        <v>0</v>
      </c>
      <c r="C67" s="240">
        <f t="shared" si="12"/>
        <v>0</v>
      </c>
      <c r="D67" s="240">
        <f t="shared" si="12"/>
        <v>8488162.9723532796</v>
      </c>
      <c r="E67" s="240">
        <f t="shared" si="12"/>
        <v>8955011.9358327091</v>
      </c>
      <c r="F67" s="240">
        <f t="shared" si="12"/>
        <v>9074833.3798785098</v>
      </c>
      <c r="G67" s="240">
        <f t="shared" si="12"/>
        <v>9967152.1598802004</v>
      </c>
      <c r="H67" s="240">
        <f t="shared" si="12"/>
        <v>10515345.528673612</v>
      </c>
      <c r="I67" s="240">
        <f t="shared" si="12"/>
        <v>10656044.825884435</v>
      </c>
      <c r="J67" s="240">
        <f t="shared" si="12"/>
        <v>11703842.457051946</v>
      </c>
      <c r="K67" s="240">
        <f t="shared" si="12"/>
        <v>10723855.459323872</v>
      </c>
      <c r="L67" s="240">
        <f t="shared" si="12"/>
        <v>12512768.728408175</v>
      </c>
      <c r="M67" s="240">
        <f t="shared" si="12"/>
        <v>13743136.059552053</v>
      </c>
      <c r="N67" s="240">
        <f t="shared" si="12"/>
        <v>14499008.542827414</v>
      </c>
      <c r="O67" s="240">
        <f t="shared" si="12"/>
        <v>14693010.756703014</v>
      </c>
      <c r="P67" s="240">
        <f t="shared" si="12"/>
        <v>16137758.983380482</v>
      </c>
      <c r="Q67" s="240">
        <f t="shared" si="12"/>
        <v>17025335.727466408</v>
      </c>
      <c r="R67" s="240">
        <f t="shared" si="12"/>
        <v>17253141.153840736</v>
      </c>
      <c r="S67" s="240">
        <f t="shared" si="12"/>
        <v>16457756.362192217</v>
      </c>
      <c r="T67" s="240">
        <f t="shared" si="12"/>
        <v>19991853.634456776</v>
      </c>
      <c r="U67" s="240">
        <f t="shared" si="12"/>
        <v>20259352.191555023</v>
      </c>
      <c r="V67" s="240">
        <f t="shared" si="12"/>
        <v>22251432.891491249</v>
      </c>
      <c r="W67" s="240">
        <f t="shared" si="12"/>
        <v>23475261.700523265</v>
      </c>
      <c r="X67" s="240">
        <f t="shared" si="12"/>
        <v>23789369.574020833</v>
      </c>
      <c r="Y67" s="240">
        <f t="shared" si="12"/>
        <v>26128553.154224906</v>
      </c>
      <c r="Z67" s="240">
        <f t="shared" si="12"/>
        <v>27565623.577707276</v>
      </c>
      <c r="AA67" s="240">
        <f t="shared" si="12"/>
        <v>24110225.920648746</v>
      </c>
      <c r="AB67" s="240">
        <f t="shared" si="12"/>
        <v>30681228.18257764</v>
      </c>
      <c r="AC67" s="303"/>
      <c r="AD67"/>
    </row>
    <row r="68" spans="1:30" s="168" customFormat="1" ht="15.75" x14ac:dyDescent="0.25">
      <c r="A68" s="241" t="s">
        <v>246</v>
      </c>
      <c r="B68" s="237"/>
      <c r="C68" s="237"/>
      <c r="D68" s="237">
        <v>-2056853.0178104001</v>
      </c>
      <c r="E68" s="237">
        <v>-2056853.0178104001</v>
      </c>
      <c r="F68" s="237">
        <v>-2056853.0178104001</v>
      </c>
      <c r="G68" s="237">
        <v>-2056853.0178104001</v>
      </c>
      <c r="H68" s="237">
        <v>-2056853.0178104001</v>
      </c>
      <c r="I68" s="237">
        <v>-2056853.0178104001</v>
      </c>
      <c r="J68" s="237">
        <v>-2056853.0178104001</v>
      </c>
      <c r="K68" s="237">
        <v>-2056853.0178104001</v>
      </c>
      <c r="L68" s="237">
        <v>-2056853.0178104001</v>
      </c>
      <c r="M68" s="237">
        <v>-2056853.0178104001</v>
      </c>
      <c r="N68" s="237">
        <v>-2056853.0178104001</v>
      </c>
      <c r="O68" s="237">
        <v>-2056853.0178104001</v>
      </c>
      <c r="P68" s="237">
        <v>-2056853.0178104001</v>
      </c>
      <c r="Q68" s="237">
        <v>-2056853.0178104001</v>
      </c>
      <c r="R68" s="237">
        <v>-2056853.0178104001</v>
      </c>
      <c r="S68" s="237">
        <v>-2056853.0178104001</v>
      </c>
      <c r="T68" s="237">
        <v>-2056853.0178104001</v>
      </c>
      <c r="U68" s="237">
        <v>-2056853.0178104001</v>
      </c>
      <c r="V68" s="237">
        <v>-2056853.0178104001</v>
      </c>
      <c r="W68" s="237">
        <v>-2056853.0178104001</v>
      </c>
      <c r="X68" s="237">
        <v>-2056853.0178104001</v>
      </c>
      <c r="Y68" s="237">
        <v>-2056853.0178104001</v>
      </c>
      <c r="Z68" s="237">
        <v>-2056853.0178104001</v>
      </c>
      <c r="AA68" s="237">
        <v>-2056853.0178104001</v>
      </c>
      <c r="AB68" s="237">
        <v>-2056853.0178104001</v>
      </c>
      <c r="AC68" s="311">
        <v>-43577394.445135579</v>
      </c>
      <c r="AD68"/>
    </row>
    <row r="69" spans="1:30" s="168" customFormat="1" x14ac:dyDescent="0.25">
      <c r="A69" s="242" t="s">
        <v>443</v>
      </c>
      <c r="B69" s="240">
        <f t="shared" ref="B69:AB69" si="13">B67+B68</f>
        <v>0</v>
      </c>
      <c r="C69" s="240">
        <f t="shared" si="13"/>
        <v>0</v>
      </c>
      <c r="D69" s="240">
        <f t="shared" si="13"/>
        <v>6431309.954542879</v>
      </c>
      <c r="E69" s="240">
        <f t="shared" si="13"/>
        <v>6898158.9180223085</v>
      </c>
      <c r="F69" s="240">
        <f t="shared" si="13"/>
        <v>7017980.3620681092</v>
      </c>
      <c r="G69" s="240">
        <f t="shared" si="13"/>
        <v>7910299.1420697998</v>
      </c>
      <c r="H69" s="240">
        <f t="shared" si="13"/>
        <v>8458492.510863211</v>
      </c>
      <c r="I69" s="240">
        <f t="shared" si="13"/>
        <v>8599191.8080740348</v>
      </c>
      <c r="J69" s="240">
        <f t="shared" si="13"/>
        <v>9646989.4392415453</v>
      </c>
      <c r="K69" s="240">
        <f t="shared" si="13"/>
        <v>8667002.4415134713</v>
      </c>
      <c r="L69" s="240">
        <f t="shared" si="13"/>
        <v>10455915.710597774</v>
      </c>
      <c r="M69" s="240">
        <f t="shared" si="13"/>
        <v>11686283.041741652</v>
      </c>
      <c r="N69" s="240">
        <f t="shared" si="13"/>
        <v>12442155.525017014</v>
      </c>
      <c r="O69" s="240">
        <f t="shared" si="13"/>
        <v>12636157.738892613</v>
      </c>
      <c r="P69" s="240">
        <f t="shared" si="13"/>
        <v>14080905.965570081</v>
      </c>
      <c r="Q69" s="240">
        <f t="shared" si="13"/>
        <v>14968482.709656008</v>
      </c>
      <c r="R69" s="240">
        <f t="shared" si="13"/>
        <v>15196288.136030335</v>
      </c>
      <c r="S69" s="240">
        <f t="shared" si="13"/>
        <v>14400903.344381817</v>
      </c>
      <c r="T69" s="240">
        <f t="shared" si="13"/>
        <v>17935000.616646376</v>
      </c>
      <c r="U69" s="240">
        <f t="shared" si="13"/>
        <v>18202499.173744623</v>
      </c>
      <c r="V69" s="240">
        <f t="shared" si="13"/>
        <v>20194579.873680849</v>
      </c>
      <c r="W69" s="240">
        <f t="shared" si="13"/>
        <v>21418408.682712864</v>
      </c>
      <c r="X69" s="240">
        <f t="shared" si="13"/>
        <v>21732516.556210432</v>
      </c>
      <c r="Y69" s="240">
        <f t="shared" si="13"/>
        <v>24071700.136414506</v>
      </c>
      <c r="Z69" s="240">
        <f t="shared" si="13"/>
        <v>25508770.559896875</v>
      </c>
      <c r="AA69" s="240">
        <f t="shared" si="13"/>
        <v>22053372.902838346</v>
      </c>
      <c r="AB69" s="240">
        <f t="shared" si="13"/>
        <v>28624375.164767239</v>
      </c>
      <c r="AC69" s="303"/>
      <c r="AD69"/>
    </row>
    <row r="70" spans="1:30" s="168" customFormat="1" ht="15.75" x14ac:dyDescent="0.25">
      <c r="A70" s="241" t="s">
        <v>245</v>
      </c>
      <c r="B70" s="237">
        <f t="shared" ref="B70:AB70" si="14">-B56</f>
        <v>0</v>
      </c>
      <c r="C70" s="237">
        <f t="shared" si="14"/>
        <v>0</v>
      </c>
      <c r="D70" s="237">
        <f t="shared" si="14"/>
        <v>0</v>
      </c>
      <c r="E70" s="237">
        <f t="shared" si="14"/>
        <v>0</v>
      </c>
      <c r="F70" s="237">
        <f t="shared" si="14"/>
        <v>0</v>
      </c>
      <c r="G70" s="237">
        <f t="shared" si="14"/>
        <v>0</v>
      </c>
      <c r="H70" s="237">
        <f t="shared" si="14"/>
        <v>0</v>
      </c>
      <c r="I70" s="237">
        <f t="shared" si="14"/>
        <v>0</v>
      </c>
      <c r="J70" s="237">
        <f t="shared" si="14"/>
        <v>0</v>
      </c>
      <c r="K70" s="237">
        <f t="shared" si="14"/>
        <v>0</v>
      </c>
      <c r="L70" s="237">
        <f t="shared" si="14"/>
        <v>0</v>
      </c>
      <c r="M70" s="237">
        <f t="shared" si="14"/>
        <v>0</v>
      </c>
      <c r="N70" s="237">
        <f t="shared" si="14"/>
        <v>0</v>
      </c>
      <c r="O70" s="237">
        <f t="shared" si="14"/>
        <v>0</v>
      </c>
      <c r="P70" s="237">
        <f t="shared" si="14"/>
        <v>0</v>
      </c>
      <c r="Q70" s="237">
        <f t="shared" si="14"/>
        <v>0</v>
      </c>
      <c r="R70" s="237">
        <f t="shared" si="14"/>
        <v>0</v>
      </c>
      <c r="S70" s="237">
        <f t="shared" si="14"/>
        <v>0</v>
      </c>
      <c r="T70" s="237">
        <f t="shared" si="14"/>
        <v>0</v>
      </c>
      <c r="U70" s="237">
        <f t="shared" si="14"/>
        <v>0</v>
      </c>
      <c r="V70" s="237">
        <f t="shared" si="14"/>
        <v>0</v>
      </c>
      <c r="W70" s="237">
        <f t="shared" si="14"/>
        <v>0</v>
      </c>
      <c r="X70" s="237">
        <f t="shared" si="14"/>
        <v>0</v>
      </c>
      <c r="Y70" s="237">
        <f t="shared" si="14"/>
        <v>0</v>
      </c>
      <c r="Z70" s="237">
        <f t="shared" si="14"/>
        <v>0</v>
      </c>
      <c r="AA70" s="237">
        <f t="shared" si="14"/>
        <v>0</v>
      </c>
      <c r="AB70" s="237">
        <f t="shared" si="14"/>
        <v>0</v>
      </c>
      <c r="AC70" s="303"/>
      <c r="AD70"/>
    </row>
    <row r="71" spans="1:30" s="168" customFormat="1" x14ac:dyDescent="0.25">
      <c r="A71" s="242" t="s">
        <v>249</v>
      </c>
      <c r="B71" s="240">
        <f t="shared" ref="B71:AB71" si="15">B69+B70</f>
        <v>0</v>
      </c>
      <c r="C71" s="240">
        <f t="shared" si="15"/>
        <v>0</v>
      </c>
      <c r="D71" s="240">
        <f t="shared" si="15"/>
        <v>6431309.954542879</v>
      </c>
      <c r="E71" s="240">
        <f t="shared" si="15"/>
        <v>6898158.9180223085</v>
      </c>
      <c r="F71" s="240">
        <f t="shared" si="15"/>
        <v>7017980.3620681092</v>
      </c>
      <c r="G71" s="240">
        <f t="shared" si="15"/>
        <v>7910299.1420697998</v>
      </c>
      <c r="H71" s="240">
        <f t="shared" si="15"/>
        <v>8458492.510863211</v>
      </c>
      <c r="I71" s="240">
        <f t="shared" si="15"/>
        <v>8599191.8080740348</v>
      </c>
      <c r="J71" s="240">
        <f t="shared" si="15"/>
        <v>9646989.4392415453</v>
      </c>
      <c r="K71" s="240">
        <f t="shared" si="15"/>
        <v>8667002.4415134713</v>
      </c>
      <c r="L71" s="240">
        <f t="shared" si="15"/>
        <v>10455915.710597774</v>
      </c>
      <c r="M71" s="240">
        <f t="shared" si="15"/>
        <v>11686283.041741652</v>
      </c>
      <c r="N71" s="240">
        <f t="shared" si="15"/>
        <v>12442155.525017014</v>
      </c>
      <c r="O71" s="240">
        <f t="shared" si="15"/>
        <v>12636157.738892613</v>
      </c>
      <c r="P71" s="240">
        <f t="shared" si="15"/>
        <v>14080905.965570081</v>
      </c>
      <c r="Q71" s="240">
        <f t="shared" si="15"/>
        <v>14968482.709656008</v>
      </c>
      <c r="R71" s="240">
        <f t="shared" si="15"/>
        <v>15196288.136030335</v>
      </c>
      <c r="S71" s="240">
        <f t="shared" si="15"/>
        <v>14400903.344381817</v>
      </c>
      <c r="T71" s="240">
        <f t="shared" si="15"/>
        <v>17935000.616646376</v>
      </c>
      <c r="U71" s="240">
        <f t="shared" si="15"/>
        <v>18202499.173744623</v>
      </c>
      <c r="V71" s="240">
        <f t="shared" si="15"/>
        <v>20194579.873680849</v>
      </c>
      <c r="W71" s="240">
        <f t="shared" si="15"/>
        <v>21418408.682712864</v>
      </c>
      <c r="X71" s="240">
        <f t="shared" si="15"/>
        <v>21732516.556210432</v>
      </c>
      <c r="Y71" s="240">
        <f t="shared" si="15"/>
        <v>24071700.136414506</v>
      </c>
      <c r="Z71" s="240">
        <f t="shared" si="15"/>
        <v>25508770.559896875</v>
      </c>
      <c r="AA71" s="240">
        <f t="shared" si="15"/>
        <v>22053372.902838346</v>
      </c>
      <c r="AB71" s="240">
        <f t="shared" si="15"/>
        <v>28624375.164767239</v>
      </c>
      <c r="AC71" s="303"/>
      <c r="AD71"/>
    </row>
    <row r="72" spans="1:30" s="168" customFormat="1" ht="15.75" x14ac:dyDescent="0.25">
      <c r="A72" s="241" t="s">
        <v>244</v>
      </c>
      <c r="B72" s="237">
        <f t="shared" ref="B72:AB72" si="16">-B71*$B$36</f>
        <v>0</v>
      </c>
      <c r="C72" s="237">
        <f t="shared" si="16"/>
        <v>0</v>
      </c>
      <c r="D72" s="237">
        <f t="shared" si="16"/>
        <v>-1286261.9909085759</v>
      </c>
      <c r="E72" s="237">
        <f t="shared" si="16"/>
        <v>-1379631.7836044617</v>
      </c>
      <c r="F72" s="237">
        <f t="shared" si="16"/>
        <v>-1403596.0724136219</v>
      </c>
      <c r="G72" s="237">
        <f t="shared" si="16"/>
        <v>-1582059.8284139601</v>
      </c>
      <c r="H72" s="237">
        <f t="shared" si="16"/>
        <v>-1691698.5021726424</v>
      </c>
      <c r="I72" s="237">
        <f t="shared" si="16"/>
        <v>-1719838.361614807</v>
      </c>
      <c r="J72" s="237">
        <f t="shared" si="16"/>
        <v>-1929397.8878483092</v>
      </c>
      <c r="K72" s="237">
        <f t="shared" si="16"/>
        <v>-1733400.4883026944</v>
      </c>
      <c r="L72" s="237">
        <f t="shared" si="16"/>
        <v>-2091183.1421195548</v>
      </c>
      <c r="M72" s="237">
        <f t="shared" si="16"/>
        <v>-2337256.6083483305</v>
      </c>
      <c r="N72" s="237">
        <f t="shared" si="16"/>
        <v>-2488431.105003403</v>
      </c>
      <c r="O72" s="237">
        <f t="shared" si="16"/>
        <v>-2527231.5477785226</v>
      </c>
      <c r="P72" s="237">
        <f t="shared" si="16"/>
        <v>-2816181.1931140162</v>
      </c>
      <c r="Q72" s="237">
        <f t="shared" si="16"/>
        <v>-2993696.5419312017</v>
      </c>
      <c r="R72" s="237">
        <f t="shared" si="16"/>
        <v>-3039257.6272060671</v>
      </c>
      <c r="S72" s="237">
        <f t="shared" si="16"/>
        <v>-2880180.6688763634</v>
      </c>
      <c r="T72" s="237">
        <f t="shared" si="16"/>
        <v>-3587000.1233292753</v>
      </c>
      <c r="U72" s="237">
        <f t="shared" si="16"/>
        <v>-3640499.8347489247</v>
      </c>
      <c r="V72" s="237">
        <f t="shared" si="16"/>
        <v>-4038915.9747361699</v>
      </c>
      <c r="W72" s="237">
        <f t="shared" si="16"/>
        <v>-4283681.7365425732</v>
      </c>
      <c r="X72" s="237">
        <f t="shared" si="16"/>
        <v>-4346503.3112420868</v>
      </c>
      <c r="Y72" s="237">
        <f t="shared" si="16"/>
        <v>-4814340.0272829011</v>
      </c>
      <c r="Z72" s="237">
        <f t="shared" si="16"/>
        <v>-5101754.1119793756</v>
      </c>
      <c r="AA72" s="237">
        <f t="shared" si="16"/>
        <v>-4410674.5805676691</v>
      </c>
      <c r="AB72" s="237">
        <f t="shared" si="16"/>
        <v>-5724875.0329534486</v>
      </c>
      <c r="AC72" s="303"/>
      <c r="AD72"/>
    </row>
    <row r="73" spans="1:30" s="168" customFormat="1" ht="15.75" thickBot="1" x14ac:dyDescent="0.3">
      <c r="A73" s="243" t="s">
        <v>248</v>
      </c>
      <c r="B73" s="244">
        <f t="shared" ref="B73:AB73" si="17">B71+B72</f>
        <v>0</v>
      </c>
      <c r="C73" s="244">
        <f t="shared" si="17"/>
        <v>0</v>
      </c>
      <c r="D73" s="244">
        <f t="shared" si="17"/>
        <v>5145047.9636343028</v>
      </c>
      <c r="E73" s="244">
        <f t="shared" si="17"/>
        <v>5518527.1344178468</v>
      </c>
      <c r="F73" s="244">
        <f t="shared" si="17"/>
        <v>5614384.2896544877</v>
      </c>
      <c r="G73" s="244">
        <f t="shared" si="17"/>
        <v>6328239.3136558402</v>
      </c>
      <c r="H73" s="244">
        <f t="shared" si="17"/>
        <v>6766794.0086905686</v>
      </c>
      <c r="I73" s="244">
        <f t="shared" si="17"/>
        <v>6879353.4464592282</v>
      </c>
      <c r="J73" s="244">
        <f t="shared" si="17"/>
        <v>7717591.551393236</v>
      </c>
      <c r="K73" s="244">
        <f t="shared" si="17"/>
        <v>6933601.9532107767</v>
      </c>
      <c r="L73" s="244">
        <f t="shared" si="17"/>
        <v>8364732.5684782192</v>
      </c>
      <c r="M73" s="244">
        <f t="shared" si="17"/>
        <v>9349026.4333933219</v>
      </c>
      <c r="N73" s="244">
        <f t="shared" si="17"/>
        <v>9953724.4200136103</v>
      </c>
      <c r="O73" s="244">
        <f t="shared" si="17"/>
        <v>10108926.19111409</v>
      </c>
      <c r="P73" s="244">
        <f t="shared" si="17"/>
        <v>11264724.772456065</v>
      </c>
      <c r="Q73" s="244">
        <f t="shared" si="17"/>
        <v>11974786.167724807</v>
      </c>
      <c r="R73" s="244">
        <f t="shared" si="17"/>
        <v>12157030.508824268</v>
      </c>
      <c r="S73" s="244">
        <f t="shared" si="17"/>
        <v>11520722.675505454</v>
      </c>
      <c r="T73" s="244">
        <f t="shared" si="17"/>
        <v>14348000.493317101</v>
      </c>
      <c r="U73" s="244">
        <f t="shared" si="17"/>
        <v>14561999.338995699</v>
      </c>
      <c r="V73" s="244">
        <f t="shared" si="17"/>
        <v>16155663.89894468</v>
      </c>
      <c r="W73" s="244">
        <f t="shared" si="17"/>
        <v>17134726.946170293</v>
      </c>
      <c r="X73" s="244">
        <f t="shared" si="17"/>
        <v>17386013.244968347</v>
      </c>
      <c r="Y73" s="244">
        <f t="shared" si="17"/>
        <v>19257360.109131604</v>
      </c>
      <c r="Z73" s="244">
        <f t="shared" si="17"/>
        <v>20407016.447917499</v>
      </c>
      <c r="AA73" s="244">
        <f t="shared" si="17"/>
        <v>17642698.322270676</v>
      </c>
      <c r="AB73" s="244">
        <f t="shared" si="17"/>
        <v>22899500.131813791</v>
      </c>
      <c r="AC73" s="303"/>
      <c r="AD73"/>
    </row>
    <row r="74" spans="1:30" s="168" customFormat="1" ht="16.5" thickBot="1" x14ac:dyDescent="0.3">
      <c r="A74" s="238"/>
      <c r="B74" s="170">
        <v>0.5</v>
      </c>
      <c r="C74" s="170">
        <v>1.5</v>
      </c>
      <c r="D74" s="170">
        <v>2.5</v>
      </c>
      <c r="E74" s="170">
        <v>3.5</v>
      </c>
      <c r="F74" s="170">
        <v>4.5</v>
      </c>
      <c r="G74" s="170">
        <v>5.5</v>
      </c>
      <c r="H74" s="170">
        <v>6.5</v>
      </c>
      <c r="I74" s="170">
        <v>7.5</v>
      </c>
      <c r="J74" s="170">
        <v>8.5</v>
      </c>
      <c r="K74" s="170">
        <v>9.5</v>
      </c>
      <c r="L74" s="170">
        <v>10.5</v>
      </c>
      <c r="M74" s="170">
        <v>11.5</v>
      </c>
      <c r="N74" s="170">
        <v>12.5</v>
      </c>
      <c r="O74" s="170">
        <v>13.5</v>
      </c>
      <c r="P74" s="170">
        <v>14.5</v>
      </c>
      <c r="Q74" s="170">
        <v>15.5</v>
      </c>
      <c r="R74" s="170">
        <v>16.5</v>
      </c>
      <c r="S74" s="170">
        <v>17.5</v>
      </c>
      <c r="T74" s="170">
        <v>18.5</v>
      </c>
      <c r="U74" s="170">
        <v>19.5</v>
      </c>
      <c r="V74" s="170">
        <v>20.5</v>
      </c>
      <c r="W74" s="170">
        <v>21.5</v>
      </c>
      <c r="X74" s="170">
        <v>22.5</v>
      </c>
      <c r="Y74" s="170">
        <v>23.5</v>
      </c>
      <c r="Z74" s="170">
        <v>24.5</v>
      </c>
      <c r="AA74" s="170">
        <v>25.5</v>
      </c>
      <c r="AB74" s="170">
        <v>26.5</v>
      </c>
      <c r="AC74" s="303"/>
      <c r="AD74"/>
    </row>
    <row r="75" spans="1:30" s="168" customFormat="1" ht="15.75" x14ac:dyDescent="0.25">
      <c r="A75" s="236" t="s">
        <v>247</v>
      </c>
      <c r="B75" s="230">
        <f>B58</f>
        <v>1</v>
      </c>
      <c r="C75" s="230">
        <f t="shared" ref="C75:AA75" si="18">C58</f>
        <v>2</v>
      </c>
      <c r="D75" s="230">
        <f t="shared" si="18"/>
        <v>3</v>
      </c>
      <c r="E75" s="230">
        <f t="shared" si="18"/>
        <v>4</v>
      </c>
      <c r="F75" s="230">
        <f t="shared" si="18"/>
        <v>5</v>
      </c>
      <c r="G75" s="230">
        <f t="shared" si="18"/>
        <v>6</v>
      </c>
      <c r="H75" s="230">
        <f t="shared" si="18"/>
        <v>7</v>
      </c>
      <c r="I75" s="230">
        <f t="shared" si="18"/>
        <v>8</v>
      </c>
      <c r="J75" s="230">
        <f t="shared" si="18"/>
        <v>9</v>
      </c>
      <c r="K75" s="230">
        <f t="shared" si="18"/>
        <v>10</v>
      </c>
      <c r="L75" s="230">
        <f t="shared" si="18"/>
        <v>11</v>
      </c>
      <c r="M75" s="230">
        <f t="shared" si="18"/>
        <v>12</v>
      </c>
      <c r="N75" s="230">
        <f t="shared" si="18"/>
        <v>13</v>
      </c>
      <c r="O75" s="230">
        <f t="shared" si="18"/>
        <v>14</v>
      </c>
      <c r="P75" s="230">
        <f t="shared" si="18"/>
        <v>15</v>
      </c>
      <c r="Q75" s="230">
        <f t="shared" si="18"/>
        <v>16</v>
      </c>
      <c r="R75" s="230">
        <f t="shared" si="18"/>
        <v>17</v>
      </c>
      <c r="S75" s="230">
        <f t="shared" si="18"/>
        <v>18</v>
      </c>
      <c r="T75" s="230">
        <f t="shared" si="18"/>
        <v>19</v>
      </c>
      <c r="U75" s="230">
        <f t="shared" si="18"/>
        <v>20</v>
      </c>
      <c r="V75" s="230">
        <f t="shared" si="18"/>
        <v>21</v>
      </c>
      <c r="W75" s="230">
        <f t="shared" si="18"/>
        <v>22</v>
      </c>
      <c r="X75" s="230">
        <f t="shared" si="18"/>
        <v>23</v>
      </c>
      <c r="Y75" s="230">
        <f t="shared" si="18"/>
        <v>24</v>
      </c>
      <c r="Z75" s="230">
        <f t="shared" si="18"/>
        <v>25</v>
      </c>
      <c r="AA75" s="230">
        <f t="shared" si="18"/>
        <v>26</v>
      </c>
      <c r="AB75" s="230">
        <f>AB58</f>
        <v>27</v>
      </c>
      <c r="AC75" s="303"/>
      <c r="AD75"/>
    </row>
    <row r="76" spans="1:30" s="168" customFormat="1" x14ac:dyDescent="0.25">
      <c r="A76" s="239" t="s">
        <v>443</v>
      </c>
      <c r="B76" s="240">
        <f t="shared" ref="B76:AB76" si="19">B69</f>
        <v>0</v>
      </c>
      <c r="C76" s="240">
        <f t="shared" si="19"/>
        <v>0</v>
      </c>
      <c r="D76" s="240">
        <f t="shared" si="19"/>
        <v>6431309.954542879</v>
      </c>
      <c r="E76" s="240">
        <f t="shared" si="19"/>
        <v>6898158.9180223085</v>
      </c>
      <c r="F76" s="240">
        <f t="shared" si="19"/>
        <v>7017980.3620681092</v>
      </c>
      <c r="G76" s="240">
        <f t="shared" si="19"/>
        <v>7910299.1420697998</v>
      </c>
      <c r="H76" s="240">
        <f t="shared" si="19"/>
        <v>8458492.510863211</v>
      </c>
      <c r="I76" s="240">
        <f t="shared" si="19"/>
        <v>8599191.8080740348</v>
      </c>
      <c r="J76" s="240">
        <f t="shared" si="19"/>
        <v>9646989.4392415453</v>
      </c>
      <c r="K76" s="240">
        <f t="shared" si="19"/>
        <v>8667002.4415134713</v>
      </c>
      <c r="L76" s="240">
        <f t="shared" si="19"/>
        <v>10455915.710597774</v>
      </c>
      <c r="M76" s="240">
        <f t="shared" si="19"/>
        <v>11686283.041741652</v>
      </c>
      <c r="N76" s="240">
        <f t="shared" si="19"/>
        <v>12442155.525017014</v>
      </c>
      <c r="O76" s="240">
        <f t="shared" si="19"/>
        <v>12636157.738892613</v>
      </c>
      <c r="P76" s="240">
        <f t="shared" si="19"/>
        <v>14080905.965570081</v>
      </c>
      <c r="Q76" s="240">
        <f t="shared" si="19"/>
        <v>14968482.709656008</v>
      </c>
      <c r="R76" s="240">
        <f t="shared" si="19"/>
        <v>15196288.136030335</v>
      </c>
      <c r="S76" s="240">
        <f t="shared" si="19"/>
        <v>14400903.344381817</v>
      </c>
      <c r="T76" s="240">
        <f t="shared" si="19"/>
        <v>17935000.616646376</v>
      </c>
      <c r="U76" s="240">
        <f t="shared" si="19"/>
        <v>18202499.173744623</v>
      </c>
      <c r="V76" s="240">
        <f t="shared" si="19"/>
        <v>20194579.873680849</v>
      </c>
      <c r="W76" s="240">
        <f t="shared" si="19"/>
        <v>21418408.682712864</v>
      </c>
      <c r="X76" s="240">
        <f t="shared" si="19"/>
        <v>21732516.556210432</v>
      </c>
      <c r="Y76" s="240">
        <f t="shared" si="19"/>
        <v>24071700.136414506</v>
      </c>
      <c r="Z76" s="240">
        <f t="shared" si="19"/>
        <v>25508770.559896875</v>
      </c>
      <c r="AA76" s="240">
        <f t="shared" si="19"/>
        <v>22053372.902838346</v>
      </c>
      <c r="AB76" s="240">
        <f t="shared" si="19"/>
        <v>28624375.164767239</v>
      </c>
      <c r="AC76" s="303"/>
      <c r="AD76"/>
    </row>
    <row r="77" spans="1:30" s="168" customFormat="1" ht="15.75" x14ac:dyDescent="0.25">
      <c r="A77" s="241" t="s">
        <v>246</v>
      </c>
      <c r="B77" s="237">
        <f t="shared" ref="B77:AB77" si="20">-B68</f>
        <v>0</v>
      </c>
      <c r="C77" s="237">
        <f t="shared" si="20"/>
        <v>0</v>
      </c>
      <c r="D77" s="237">
        <f t="shared" si="20"/>
        <v>2056853.0178104001</v>
      </c>
      <c r="E77" s="237">
        <f t="shared" si="20"/>
        <v>2056853.0178104001</v>
      </c>
      <c r="F77" s="237">
        <f t="shared" si="20"/>
        <v>2056853.0178104001</v>
      </c>
      <c r="G77" s="237">
        <f t="shared" si="20"/>
        <v>2056853.0178104001</v>
      </c>
      <c r="H77" s="237">
        <f t="shared" si="20"/>
        <v>2056853.0178104001</v>
      </c>
      <c r="I77" s="237">
        <f t="shared" si="20"/>
        <v>2056853.0178104001</v>
      </c>
      <c r="J77" s="237">
        <f t="shared" si="20"/>
        <v>2056853.0178104001</v>
      </c>
      <c r="K77" s="237">
        <f t="shared" si="20"/>
        <v>2056853.0178104001</v>
      </c>
      <c r="L77" s="237">
        <f t="shared" si="20"/>
        <v>2056853.0178104001</v>
      </c>
      <c r="M77" s="237">
        <f t="shared" si="20"/>
        <v>2056853.0178104001</v>
      </c>
      <c r="N77" s="237">
        <f t="shared" si="20"/>
        <v>2056853.0178104001</v>
      </c>
      <c r="O77" s="237">
        <f t="shared" si="20"/>
        <v>2056853.0178104001</v>
      </c>
      <c r="P77" s="237">
        <f t="shared" si="20"/>
        <v>2056853.0178104001</v>
      </c>
      <c r="Q77" s="237">
        <f t="shared" si="20"/>
        <v>2056853.0178104001</v>
      </c>
      <c r="R77" s="237">
        <f t="shared" si="20"/>
        <v>2056853.0178104001</v>
      </c>
      <c r="S77" s="237">
        <f t="shared" si="20"/>
        <v>2056853.0178104001</v>
      </c>
      <c r="T77" s="237">
        <f t="shared" si="20"/>
        <v>2056853.0178104001</v>
      </c>
      <c r="U77" s="237">
        <f t="shared" si="20"/>
        <v>2056853.0178104001</v>
      </c>
      <c r="V77" s="237">
        <f t="shared" si="20"/>
        <v>2056853.0178104001</v>
      </c>
      <c r="W77" s="237">
        <f t="shared" si="20"/>
        <v>2056853.0178104001</v>
      </c>
      <c r="X77" s="237">
        <f t="shared" si="20"/>
        <v>2056853.0178104001</v>
      </c>
      <c r="Y77" s="237">
        <f t="shared" si="20"/>
        <v>2056853.0178104001</v>
      </c>
      <c r="Z77" s="237">
        <f t="shared" si="20"/>
        <v>2056853.0178104001</v>
      </c>
      <c r="AA77" s="237">
        <f t="shared" si="20"/>
        <v>2056853.0178104001</v>
      </c>
      <c r="AB77" s="237">
        <f t="shared" si="20"/>
        <v>2056853.0178104001</v>
      </c>
      <c r="AC77" s="303"/>
      <c r="AD77"/>
    </row>
    <row r="78" spans="1:30" s="168" customFormat="1" ht="15.75" x14ac:dyDescent="0.25">
      <c r="A78" s="241" t="s">
        <v>245</v>
      </c>
      <c r="B78" s="237">
        <f t="shared" ref="B78:AB78" si="21">B70</f>
        <v>0</v>
      </c>
      <c r="C78" s="237">
        <f t="shared" si="21"/>
        <v>0</v>
      </c>
      <c r="D78" s="237">
        <f t="shared" si="21"/>
        <v>0</v>
      </c>
      <c r="E78" s="237">
        <f t="shared" si="21"/>
        <v>0</v>
      </c>
      <c r="F78" s="237">
        <f t="shared" si="21"/>
        <v>0</v>
      </c>
      <c r="G78" s="237">
        <f t="shared" si="21"/>
        <v>0</v>
      </c>
      <c r="H78" s="237">
        <f t="shared" si="21"/>
        <v>0</v>
      </c>
      <c r="I78" s="237">
        <f t="shared" si="21"/>
        <v>0</v>
      </c>
      <c r="J78" s="237">
        <f t="shared" si="21"/>
        <v>0</v>
      </c>
      <c r="K78" s="237">
        <f t="shared" si="21"/>
        <v>0</v>
      </c>
      <c r="L78" s="237">
        <f t="shared" si="21"/>
        <v>0</v>
      </c>
      <c r="M78" s="237">
        <f t="shared" si="21"/>
        <v>0</v>
      </c>
      <c r="N78" s="237">
        <f t="shared" si="21"/>
        <v>0</v>
      </c>
      <c r="O78" s="237">
        <f t="shared" si="21"/>
        <v>0</v>
      </c>
      <c r="P78" s="237">
        <f t="shared" si="21"/>
        <v>0</v>
      </c>
      <c r="Q78" s="237">
        <f t="shared" si="21"/>
        <v>0</v>
      </c>
      <c r="R78" s="237">
        <f t="shared" si="21"/>
        <v>0</v>
      </c>
      <c r="S78" s="237">
        <f t="shared" si="21"/>
        <v>0</v>
      </c>
      <c r="T78" s="237">
        <f t="shared" si="21"/>
        <v>0</v>
      </c>
      <c r="U78" s="237">
        <f t="shared" si="21"/>
        <v>0</v>
      </c>
      <c r="V78" s="237">
        <f t="shared" si="21"/>
        <v>0</v>
      </c>
      <c r="W78" s="237">
        <f t="shared" si="21"/>
        <v>0</v>
      </c>
      <c r="X78" s="237">
        <f t="shared" si="21"/>
        <v>0</v>
      </c>
      <c r="Y78" s="237">
        <f t="shared" si="21"/>
        <v>0</v>
      </c>
      <c r="Z78" s="237">
        <f t="shared" si="21"/>
        <v>0</v>
      </c>
      <c r="AA78" s="237">
        <f t="shared" si="21"/>
        <v>0</v>
      </c>
      <c r="AB78" s="237">
        <f t="shared" si="21"/>
        <v>0</v>
      </c>
      <c r="AC78" s="303"/>
      <c r="AD78"/>
    </row>
    <row r="79" spans="1:30" s="168" customFormat="1" ht="15.75" x14ac:dyDescent="0.25">
      <c r="A79" s="241" t="s">
        <v>244</v>
      </c>
      <c r="B79" s="237">
        <f>IF(SUM($B$72:B72)+SUM($A$79:A79)&gt;0,0,SUM($B$72:B72)-SUM($A$79:A79))</f>
        <v>0</v>
      </c>
      <c r="C79" s="237">
        <f>IF(SUM($B$72:C72)+SUM($A$79:B79)&gt;0,0,SUM($B$72:C72)-SUM($A$79:B79))</f>
        <v>0</v>
      </c>
      <c r="D79" s="237">
        <f>IF(SUM($B$72:D72)+SUM($A$79:C79)&gt;0,0,SUM($B$72:D72)-SUM($A$79:C79))</f>
        <v>-1286261.9909085759</v>
      </c>
      <c r="E79" s="237">
        <f>IF(SUM($B$72:E72)+SUM($A$79:D79)&gt;0,0,SUM($B$72:E72)-SUM($A$79:D79))</f>
        <v>-1379631.7836044619</v>
      </c>
      <c r="F79" s="237">
        <f>IF(SUM($B$72:F72)+SUM($A$79:E79)&gt;0,0,SUM($B$72:F72)-SUM($A$79:E79))</f>
        <v>-1403596.0724136219</v>
      </c>
      <c r="G79" s="237">
        <f>IF(SUM($B$72:G72)+SUM($A$79:F79)&gt;0,0,SUM($B$72:G72)-SUM($A$79:F79))</f>
        <v>-1582059.8284139601</v>
      </c>
      <c r="H79" s="237">
        <f>IF(SUM($B$72:H72)+SUM($A$79:G79)&gt;0,0,SUM($B$72:H72)-SUM($A$79:G79))</f>
        <v>-1691698.5021726424</v>
      </c>
      <c r="I79" s="237">
        <f>IF(SUM($B$72:I72)+SUM($A$79:H79)&gt;0,0,SUM($B$72:I72)-SUM($A$79:H79))</f>
        <v>-1719838.3616148066</v>
      </c>
      <c r="J79" s="237">
        <f>IF(SUM($B$72:J72)+SUM($A$79:I79)&gt;0,0,SUM($B$72:J72)-SUM($A$79:I79))</f>
        <v>-1929397.8878483102</v>
      </c>
      <c r="K79" s="237">
        <f>IF(SUM($B$72:K72)+SUM($A$79:J79)&gt;0,0,SUM($B$72:K72)-SUM($A$79:J79))</f>
        <v>-1733400.4883026946</v>
      </c>
      <c r="L79" s="237">
        <f>IF(SUM($B$72:L72)+SUM($A$79:K79)&gt;0,0,SUM($B$72:L72)-SUM($A$79:K79))</f>
        <v>-2091183.1421195548</v>
      </c>
      <c r="M79" s="237">
        <f>IF(SUM($B$72:M72)+SUM($A$79:L79)&gt;0,0,SUM($B$72:M72)-SUM($A$79:L79))</f>
        <v>-2337256.6083483286</v>
      </c>
      <c r="N79" s="237">
        <f>IF(SUM($B$72:N72)+SUM($A$79:M79)&gt;0,0,SUM($B$72:N72)-SUM($A$79:M79))</f>
        <v>-2488431.1050034016</v>
      </c>
      <c r="O79" s="237">
        <f>IF(SUM($B$72:O72)+SUM($A$79:N79)&gt;0,0,SUM($B$72:O72)-SUM($A$79:N79))</f>
        <v>-2527231.5477785245</v>
      </c>
      <c r="P79" s="237">
        <f>IF(SUM($B$72:P72)+SUM($A$79:O79)&gt;0,0,SUM($B$72:P72)-SUM($A$79:O79))</f>
        <v>-2816181.1931140162</v>
      </c>
      <c r="Q79" s="237">
        <f>IF(SUM($B$72:Q72)+SUM($A$79:P79)&gt;0,0,SUM($B$72:Q72)-SUM($A$79:P79))</f>
        <v>-2993696.5419312008</v>
      </c>
      <c r="R79" s="237">
        <f>IF(SUM($B$72:R72)+SUM($A$79:Q79)&gt;0,0,SUM($B$72:R72)-SUM($A$79:Q79))</f>
        <v>-3039257.6272060685</v>
      </c>
      <c r="S79" s="237">
        <f>IF(SUM($B$72:S72)+SUM($A$79:R79)&gt;0,0,SUM($B$72:S72)-SUM($A$79:R79))</f>
        <v>-2880180.6688763611</v>
      </c>
      <c r="T79" s="237">
        <f>IF(SUM($B$72:T72)+SUM($A$79:S79)&gt;0,0,SUM($B$72:T72)-SUM($A$79:S79))</f>
        <v>-3587000.1233292744</v>
      </c>
      <c r="U79" s="237">
        <f>IF(SUM($B$72:U72)+SUM($A$79:T79)&gt;0,0,SUM($B$72:U72)-SUM($A$79:T79))</f>
        <v>-3640499.8347489238</v>
      </c>
      <c r="V79" s="237">
        <f>IF(SUM($B$72:V72)+SUM($A$79:U79)&gt;0,0,SUM($B$72:V72)-SUM($A$79:U79))</f>
        <v>-4038915.974736169</v>
      </c>
      <c r="W79" s="237">
        <f>IF(SUM($B$72:W72)+SUM($A$79:V79)&gt;0,0,SUM($B$72:W72)-SUM($A$79:V79))</f>
        <v>-4283681.7365425751</v>
      </c>
      <c r="X79" s="237">
        <f>IF(SUM($B$72:X72)+SUM($A$79:W79)&gt;0,0,SUM($B$72:X72)-SUM($A$79:W79))</f>
        <v>-4346503.3112420887</v>
      </c>
      <c r="Y79" s="237">
        <f>IF(SUM($B$72:Y72)+SUM($A$79:X79)&gt;0,0,SUM($B$72:Y72)-SUM($A$79:X79))</f>
        <v>-4814340.0272829011</v>
      </c>
      <c r="Z79" s="237">
        <f>IF(SUM($B$72:Z72)+SUM($A$79:Y79)&gt;0,0,SUM($B$72:Z72)-SUM($A$79:Y79))</f>
        <v>-5101754.1119793728</v>
      </c>
      <c r="AA79" s="237">
        <f>IF(SUM($B$72:AA72)+SUM($A$79:Z79)&gt;0,0,SUM($B$72:AA72)-SUM($A$79:Z79))</f>
        <v>-4410674.5805676654</v>
      </c>
      <c r="AB79" s="237">
        <f>IF(SUM($B$72:AB72)+SUM($A$79:AA79)&gt;0,0,SUM($B$72:AB72)-SUM($A$79:AA79))</f>
        <v>-5724875.032953456</v>
      </c>
      <c r="AC79" s="303"/>
      <c r="AD79"/>
    </row>
    <row r="80" spans="1:30" s="168" customFormat="1" ht="15.75" x14ac:dyDescent="0.25">
      <c r="A80" s="241" t="s">
        <v>243</v>
      </c>
      <c r="B80" s="237">
        <f>IF(((SUM($B$59:B59)+SUM($B$61:B65))+SUM($B$82:B82))&lt;0,((SUM($B$59:B59)+SUM($B$61:B65))+SUM($B$82:B82))*0.18-SUM($A$80:A80),IF(SUM(A$80:$B80)&lt;0,0-SUM(A$80:$B80),0))</f>
        <v>-1232203.2095409713</v>
      </c>
      <c r="C80" s="237">
        <f>IF(((SUM($B$59:C59)+SUM($B$61:C65))+SUM($B$82:C82))&lt;0,((SUM($B$59:C59)+SUM($B$61:C65))+SUM($B$82:C82))*0.18-SUM($A$80:B80),IF(SUM($B$80:B80)&lt;0,0-SUM($B$80:B80),0))</f>
        <v>-8023635.3706058348</v>
      </c>
      <c r="D80" s="237">
        <f>IF(((SUM($B$59:D59)+SUM($B$61:D65))+SUM($B$82:D82))&lt;0,((SUM($B$59:D59)+SUM($B$61:D65))+SUM($B$82:D82))*0.18-SUM($A$80:C80),IF(SUM($B$80:C80)&lt;0,0-SUM($B$80:C80),0))</f>
        <v>1527869.3350235913</v>
      </c>
      <c r="E80" s="237">
        <f>IF(((SUM($B$59:E59)+SUM($B$61:E65))+SUM($B$82:E82))&lt;0,((SUM($B$59:E59)+SUM($B$61:E65))+SUM($B$82:E82))*0.18-SUM($A$80:D80),IF(SUM($B$80:D80)&lt;0,0-SUM($B$80:D80),0))</f>
        <v>1611902.1484498875</v>
      </c>
      <c r="F80" s="237">
        <f>IF(((SUM($B$59:F59)+SUM($B$61:F65))+SUM($B$82:F82))&lt;0,((SUM($B$59:F59)+SUM($B$61:F65))+SUM($B$82:F82))*0.18-SUM($A$80:E80),IF(SUM($B$80:E80)&lt;0,0-SUM($B$80:E80),0))</f>
        <v>1633470.0083781322</v>
      </c>
      <c r="G80" s="237">
        <f>IF(((SUM($B$59:G59)+SUM($B$61:G65))+SUM($B$82:G82))&lt;0,((SUM($B$59:G59)+SUM($B$61:G65))+SUM($B$82:G82))*0.18-SUM($A$80:F80),IF(SUM($B$80:F80)&lt;0,0-SUM($B$80:F80),0))</f>
        <v>1794087.3887784369</v>
      </c>
      <c r="H80" s="237">
        <f>IF(((SUM($B$59:H59)+SUM($B$61:H65))+SUM($B$82:H82))&lt;0,((SUM($B$59:H59)+SUM($B$61:H65))+SUM($B$82:H82))*0.18-SUM($A$80:G80),IF(SUM($B$80:G80)&lt;0,0-SUM($B$80:G80),0))</f>
        <v>1892762.1951612486</v>
      </c>
      <c r="I80" s="237">
        <f>IF(((SUM($B$59:I59)+SUM($B$61:I65))+SUM($B$82:I82))&lt;0,((SUM($B$59:I59)+SUM($B$61:I65))+SUM($B$82:I82))*0.18-SUM($A$80:H80),IF(SUM($B$80:H80)&lt;0,0-SUM($B$80:H80),0))</f>
        <v>795747.50435550977</v>
      </c>
      <c r="J80" s="237">
        <f>IF(((SUM($B$59:J59)+SUM($B$61:J65))+SUM($B$82:J82))&lt;0,((SUM($B$59:J59)+SUM($B$61:J65))+SUM($B$82:J82))*0.18-SUM($A$80:I80),IF(SUM($B$80:I80)&lt;0,0-SUM($B$80:I80),0))</f>
        <v>0</v>
      </c>
      <c r="K80" s="237">
        <f>IF(((SUM($B$59:K59)+SUM($B$61:K65))+SUM($B$82:K82))&lt;0,((SUM($B$59:K59)+SUM($B$61:K65))+SUM($B$82:K82))*0.18-SUM($A$80:J80),IF(SUM($B$80:J80)&lt;0,0-SUM($B$80:J80),0))</f>
        <v>0</v>
      </c>
      <c r="L80" s="237">
        <f>IF(((SUM($B$59:L59)+SUM($B$61:L65))+SUM($B$82:L82))&lt;0,((SUM($B$59:L59)+SUM($B$61:L65))+SUM($B$82:L82))*0.18-SUM($A$80:K80),IF(SUM($B$80:K80)&lt;0,0-SUM($B$80:K80),0))</f>
        <v>0</v>
      </c>
      <c r="M80" s="237">
        <f>IF(((SUM($B$59:M59)+SUM($B$61:M65))+SUM($B$82:M82))&lt;0,((SUM($B$59:M59)+SUM($B$61:M65))+SUM($B$82:M82))*0.18-SUM($A$80:L80),IF(SUM($B$80:L80)&lt;0,0-SUM($B$80:L80),0))</f>
        <v>0</v>
      </c>
      <c r="N80" s="237">
        <f>IF(((SUM($B$59:N59)+SUM($B$61:N65))+SUM($B$82:N82))&lt;0,((SUM($B$59:N59)+SUM($B$61:N65))+SUM($B$82:N82))*0.18-SUM($A$80:M80),IF(SUM($B$80:M80)&lt;0,0-SUM($B$80:M80),0))</f>
        <v>0</v>
      </c>
      <c r="O80" s="237">
        <f>IF(((SUM($B$59:O59)+SUM($B$61:O65))+SUM($B$82:O82))&lt;0,((SUM($B$59:O59)+SUM($B$61:O65))+SUM($B$82:O82))*0.18-SUM($A$80:N80),IF(SUM($B$80:N80)&lt;0,0-SUM($B$80:N80),0))</f>
        <v>0</v>
      </c>
      <c r="P80" s="237">
        <f>IF(((SUM($B$59:P59)+SUM($B$61:P65))+SUM($B$82:P82))&lt;0,((SUM($B$59:P59)+SUM($B$61:P65))+SUM($B$82:P82))*0.18-SUM($A$80:O80),IF(SUM($B$80:O80)&lt;0,0-SUM($B$80:O80),0))</f>
        <v>0</v>
      </c>
      <c r="Q80" s="237">
        <f>IF(((SUM($B$59:Q59)+SUM($B$61:Q65))+SUM($B$82:Q82))&lt;0,((SUM($B$59:Q59)+SUM($B$61:Q65))+SUM($B$82:Q82))*0.18-SUM($A$80:P80),IF(SUM($B$80:P80)&lt;0,0-SUM($B$80:P80),0))</f>
        <v>0</v>
      </c>
      <c r="R80" s="237">
        <f>IF(((SUM($B$59:R59)+SUM($B$61:R65))+SUM($B$82:R82))&lt;0,((SUM($B$59:R59)+SUM($B$61:R65))+SUM($B$82:R82))*0.18-SUM($A$80:Q80),IF(SUM($B$80:Q80)&lt;0,0-SUM($B$80:Q80),0))</f>
        <v>0</v>
      </c>
      <c r="S80" s="237">
        <f>IF(((SUM($B$59:S59)+SUM($B$61:S65))+SUM($B$82:S82))&lt;0,((SUM($B$59:S59)+SUM($B$61:S65))+SUM($B$82:S82))*0.18-SUM($A$80:R80),IF(SUM($B$80:R80)&lt;0,0-SUM($B$80:R80),0))</f>
        <v>0</v>
      </c>
      <c r="T80" s="237">
        <f>IF(((SUM($B$59:T59)+SUM($B$61:T65))+SUM($B$82:T82))&lt;0,((SUM($B$59:T59)+SUM($B$61:T65))+SUM($B$82:T82))*0.18-SUM($A$80:S80),IF(SUM($B$80:S80)&lt;0,0-SUM($B$80:S80),0))</f>
        <v>0</v>
      </c>
      <c r="U80" s="237">
        <f>IF(((SUM($B$59:U59)+SUM($B$61:U65))+SUM($B$82:U82))&lt;0,((SUM($B$59:U59)+SUM($B$61:U65))+SUM($B$82:U82))*0.18-SUM($A$80:T80),IF(SUM($B$80:T80)&lt;0,0-SUM($B$80:T80),0))</f>
        <v>0</v>
      </c>
      <c r="V80" s="237">
        <f>IF(((SUM($B$59:V59)+SUM($B$61:V65))+SUM($B$82:V82))&lt;0,((SUM($B$59:V59)+SUM($B$61:V65))+SUM($B$82:V82))*0.18-SUM($A$80:U80),IF(SUM($B$80:U80)&lt;0,0-SUM($B$80:U80),0))</f>
        <v>0</v>
      </c>
      <c r="W80" s="237">
        <f>IF(((SUM($B$59:W59)+SUM($B$61:W65))+SUM($B$82:W82))&lt;0,((SUM($B$59:W59)+SUM($B$61:W65))+SUM($B$82:W82))*0.18-SUM($A$80:V80),IF(SUM($B$80:V80)&lt;0,0-SUM($B$80:V80),0))</f>
        <v>0</v>
      </c>
      <c r="X80" s="237">
        <f>IF(((SUM($B$59:X59)+SUM($B$61:X65))+SUM($B$82:X82))&lt;0,((SUM($B$59:X59)+SUM($B$61:X65))+SUM($B$82:X82))*0.18-SUM($A$80:W80),IF(SUM($B$80:W80)&lt;0,0-SUM($B$80:W80),0))</f>
        <v>0</v>
      </c>
      <c r="Y80" s="237">
        <f>IF(((SUM($B$59:Y59)+SUM($B$61:Y65))+SUM($B$82:Y82))&lt;0,((SUM($B$59:Y59)+SUM($B$61:Y65))+SUM($B$82:Y82))*0.18-SUM($A$80:X80),IF(SUM($B$80:X80)&lt;0,0-SUM($B$80:X80),0))</f>
        <v>0</v>
      </c>
      <c r="Z80" s="237">
        <f>IF(((SUM($B$59:Z59)+SUM($B$61:Z65))+SUM($B$82:Z82))&lt;0,((SUM($B$59:Z59)+SUM($B$61:Z65))+SUM($B$82:Z82))*0.18-SUM($A$80:Y80),IF(SUM($B$80:Y80)&lt;0,0-SUM($B$80:Y80),0))</f>
        <v>0</v>
      </c>
      <c r="AA80" s="237">
        <f>IF(((SUM($B$59:AA59)+SUM($B$61:AA65))+SUM($B$82:AA82))&lt;0,((SUM($B$59:AA59)+SUM($B$61:AA65))+SUM($B$82:AA82))*0.18-SUM($A$80:Z80),IF(SUM($B$80:Z80)&lt;0,0-SUM($B$80:Z80),0))</f>
        <v>0</v>
      </c>
      <c r="AB80" s="237">
        <f>IF(((SUM($B$59:AB59)+SUM($B$61:AB65))+SUM($B$82:AB82))&lt;0,((SUM($B$59:AB59)+SUM($B$61:AB65))+SUM($B$82:AB82))*0.18-SUM($A$80:AA80),IF(SUM($B$80:AA80)&lt;0,0-SUM($B$80:AA80),0))</f>
        <v>0</v>
      </c>
      <c r="AC80" s="303"/>
      <c r="AD80"/>
    </row>
    <row r="81" spans="1:30" s="168" customFormat="1" ht="15.75" x14ac:dyDescent="0.25">
      <c r="A81" s="241" t="s">
        <v>242</v>
      </c>
      <c r="B81" s="237">
        <f>-B59*(B39)</f>
        <v>0</v>
      </c>
      <c r="C81" s="237">
        <f>-(C59-B59)*$B$39</f>
        <v>0</v>
      </c>
      <c r="D81" s="237">
        <f t="shared" ref="D81:AA81" si="22">-(D59-C59)*$B$39</f>
        <v>0</v>
      </c>
      <c r="E81" s="237">
        <f t="shared" si="22"/>
        <v>0</v>
      </c>
      <c r="F81" s="237">
        <f t="shared" si="22"/>
        <v>0</v>
      </c>
      <c r="G81" s="237">
        <f t="shared" si="22"/>
        <v>0</v>
      </c>
      <c r="H81" s="237">
        <f t="shared" si="22"/>
        <v>0</v>
      </c>
      <c r="I81" s="237">
        <f t="shared" si="22"/>
        <v>0</v>
      </c>
      <c r="J81" s="237">
        <f t="shared" si="22"/>
        <v>0</v>
      </c>
      <c r="K81" s="237">
        <f t="shared" si="22"/>
        <v>0</v>
      </c>
      <c r="L81" s="237">
        <f t="shared" si="22"/>
        <v>0</v>
      </c>
      <c r="M81" s="237">
        <f t="shared" si="22"/>
        <v>0</v>
      </c>
      <c r="N81" s="237">
        <f t="shared" si="22"/>
        <v>0</v>
      </c>
      <c r="O81" s="237">
        <f t="shared" si="22"/>
        <v>0</v>
      </c>
      <c r="P81" s="237">
        <f t="shared" si="22"/>
        <v>0</v>
      </c>
      <c r="Q81" s="237">
        <f t="shared" si="22"/>
        <v>0</v>
      </c>
      <c r="R81" s="237">
        <f t="shared" si="22"/>
        <v>0</v>
      </c>
      <c r="S81" s="237">
        <f t="shared" si="22"/>
        <v>0</v>
      </c>
      <c r="T81" s="237">
        <f t="shared" si="22"/>
        <v>0</v>
      </c>
      <c r="U81" s="237">
        <f t="shared" si="22"/>
        <v>0</v>
      </c>
      <c r="V81" s="237">
        <f t="shared" si="22"/>
        <v>0</v>
      </c>
      <c r="W81" s="237">
        <f t="shared" si="22"/>
        <v>0</v>
      </c>
      <c r="X81" s="237">
        <f t="shared" si="22"/>
        <v>0</v>
      </c>
      <c r="Y81" s="237">
        <f t="shared" si="22"/>
        <v>0</v>
      </c>
      <c r="Z81" s="237">
        <f t="shared" si="22"/>
        <v>0</v>
      </c>
      <c r="AA81" s="237">
        <f t="shared" si="22"/>
        <v>0</v>
      </c>
      <c r="AB81" s="237">
        <f>-(AB59-AA59)*$B$39</f>
        <v>0</v>
      </c>
      <c r="AC81" s="303"/>
      <c r="AD81"/>
    </row>
    <row r="82" spans="1:30" s="168" customFormat="1" ht="15.75" x14ac:dyDescent="0.25">
      <c r="A82" s="241" t="s">
        <v>461</v>
      </c>
      <c r="B82" s="237">
        <v>-6845573.3863387294</v>
      </c>
      <c r="C82" s="237">
        <v>-44575752.0589213</v>
      </c>
      <c r="D82" s="237">
        <v>0</v>
      </c>
      <c r="E82" s="237">
        <v>0</v>
      </c>
      <c r="F82" s="237">
        <v>0</v>
      </c>
      <c r="G82" s="237">
        <v>0</v>
      </c>
      <c r="H82" s="237"/>
      <c r="I82" s="237"/>
      <c r="J82" s="237"/>
      <c r="K82" s="237"/>
      <c r="L82" s="237"/>
      <c r="M82" s="237"/>
      <c r="N82" s="237"/>
      <c r="O82" s="237"/>
      <c r="P82" s="237"/>
      <c r="Q82" s="237"/>
      <c r="R82" s="237"/>
      <c r="S82" s="237"/>
      <c r="T82" s="237"/>
      <c r="U82" s="237"/>
      <c r="V82" s="237"/>
      <c r="W82" s="237"/>
      <c r="X82" s="237"/>
      <c r="Y82" s="237"/>
      <c r="Z82" s="237"/>
      <c r="AA82" s="237"/>
      <c r="AB82" s="237"/>
      <c r="AC82" s="311">
        <v>-43577394.445135623</v>
      </c>
      <c r="AD82"/>
    </row>
    <row r="83" spans="1:30" s="168" customFormat="1" ht="15.75" x14ac:dyDescent="0.25">
      <c r="A83" s="241" t="s">
        <v>241</v>
      </c>
      <c r="B83" s="237">
        <f t="shared" ref="B83:AB83" si="23">B54-B55</f>
        <v>0</v>
      </c>
      <c r="C83" s="237">
        <f t="shared" si="23"/>
        <v>0</v>
      </c>
      <c r="D83" s="237">
        <f t="shared" si="23"/>
        <v>0</v>
      </c>
      <c r="E83" s="237">
        <f t="shared" si="23"/>
        <v>0</v>
      </c>
      <c r="F83" s="237">
        <f t="shared" si="23"/>
        <v>0</v>
      </c>
      <c r="G83" s="237">
        <f t="shared" si="23"/>
        <v>0</v>
      </c>
      <c r="H83" s="237">
        <f t="shared" si="23"/>
        <v>0</v>
      </c>
      <c r="I83" s="237">
        <f t="shared" si="23"/>
        <v>0</v>
      </c>
      <c r="J83" s="237">
        <f t="shared" si="23"/>
        <v>0</v>
      </c>
      <c r="K83" s="237">
        <f t="shared" si="23"/>
        <v>0</v>
      </c>
      <c r="L83" s="237">
        <f t="shared" si="23"/>
        <v>0</v>
      </c>
      <c r="M83" s="237">
        <f t="shared" si="23"/>
        <v>0</v>
      </c>
      <c r="N83" s="237">
        <f t="shared" si="23"/>
        <v>0</v>
      </c>
      <c r="O83" s="237">
        <f t="shared" si="23"/>
        <v>0</v>
      </c>
      <c r="P83" s="237">
        <f t="shared" si="23"/>
        <v>0</v>
      </c>
      <c r="Q83" s="237">
        <f t="shared" si="23"/>
        <v>0</v>
      </c>
      <c r="R83" s="237">
        <f t="shared" si="23"/>
        <v>0</v>
      </c>
      <c r="S83" s="237">
        <f t="shared" si="23"/>
        <v>0</v>
      </c>
      <c r="T83" s="237">
        <f t="shared" si="23"/>
        <v>0</v>
      </c>
      <c r="U83" s="237">
        <f t="shared" si="23"/>
        <v>0</v>
      </c>
      <c r="V83" s="237">
        <f t="shared" si="23"/>
        <v>0</v>
      </c>
      <c r="W83" s="237">
        <f t="shared" si="23"/>
        <v>0</v>
      </c>
      <c r="X83" s="237">
        <f t="shared" si="23"/>
        <v>0</v>
      </c>
      <c r="Y83" s="237">
        <f t="shared" si="23"/>
        <v>0</v>
      </c>
      <c r="Z83" s="237">
        <f t="shared" si="23"/>
        <v>0</v>
      </c>
      <c r="AA83" s="237">
        <f t="shared" si="23"/>
        <v>0</v>
      </c>
      <c r="AB83" s="237">
        <f t="shared" si="23"/>
        <v>0</v>
      </c>
      <c r="AC83" s="303"/>
      <c r="AD83"/>
    </row>
    <row r="84" spans="1:30" s="168" customFormat="1" x14ac:dyDescent="0.25">
      <c r="A84" s="242" t="s">
        <v>240</v>
      </c>
      <c r="B84" s="240">
        <f t="shared" ref="B84:V84" si="24">SUM(B76:B83)</f>
        <v>-8077776.595879701</v>
      </c>
      <c r="C84" s="240">
        <f t="shared" si="24"/>
        <v>-52599387.429527134</v>
      </c>
      <c r="D84" s="240">
        <f t="shared" si="24"/>
        <v>8729770.3164682947</v>
      </c>
      <c r="E84" s="240">
        <f t="shared" si="24"/>
        <v>9187282.300678134</v>
      </c>
      <c r="F84" s="240">
        <f t="shared" si="24"/>
        <v>9304707.3158430196</v>
      </c>
      <c r="G84" s="240">
        <f t="shared" si="24"/>
        <v>10179179.720244678</v>
      </c>
      <c r="H84" s="240">
        <f t="shared" si="24"/>
        <v>10716409.22166222</v>
      </c>
      <c r="I84" s="240">
        <f t="shared" si="24"/>
        <v>9731953.9686251394</v>
      </c>
      <c r="J84" s="240">
        <f t="shared" si="24"/>
        <v>9774444.5692036357</v>
      </c>
      <c r="K84" s="240">
        <f t="shared" si="24"/>
        <v>8990454.9710211772</v>
      </c>
      <c r="L84" s="240">
        <f t="shared" si="24"/>
        <v>10421585.58628862</v>
      </c>
      <c r="M84" s="240">
        <f t="shared" si="24"/>
        <v>11405879.451203724</v>
      </c>
      <c r="N84" s="240">
        <f t="shared" si="24"/>
        <v>12010577.437824013</v>
      </c>
      <c r="O84" s="240">
        <f t="shared" si="24"/>
        <v>12165779.208924489</v>
      </c>
      <c r="P84" s="240">
        <f t="shared" si="24"/>
        <v>13321577.790266465</v>
      </c>
      <c r="Q84" s="240">
        <f t="shared" si="24"/>
        <v>14031639.185535207</v>
      </c>
      <c r="R84" s="240">
        <f t="shared" si="24"/>
        <v>14213883.526634667</v>
      </c>
      <c r="S84" s="240">
        <f t="shared" si="24"/>
        <v>13577575.693315856</v>
      </c>
      <c r="T84" s="240">
        <f t="shared" si="24"/>
        <v>16404853.511127502</v>
      </c>
      <c r="U84" s="240">
        <f t="shared" si="24"/>
        <v>16618852.356806099</v>
      </c>
      <c r="V84" s="240">
        <f t="shared" si="24"/>
        <v>18212516.91675508</v>
      </c>
      <c r="W84" s="240">
        <f t="shared" ref="W84:AB84" si="25">SUM(W76:W83)</f>
        <v>19191579.96398069</v>
      </c>
      <c r="X84" s="240">
        <f t="shared" si="25"/>
        <v>19442866.262778744</v>
      </c>
      <c r="Y84" s="240">
        <f t="shared" si="25"/>
        <v>21314213.126942005</v>
      </c>
      <c r="Z84" s="240">
        <f t="shared" si="25"/>
        <v>22463869.465727903</v>
      </c>
      <c r="AA84" s="240">
        <f t="shared" si="25"/>
        <v>19699551.340081081</v>
      </c>
      <c r="AB84" s="240">
        <f t="shared" si="25"/>
        <v>24956353.149624184</v>
      </c>
      <c r="AC84" s="303"/>
      <c r="AD84"/>
    </row>
    <row r="85" spans="1:30" s="168" customFormat="1" x14ac:dyDescent="0.25">
      <c r="A85" s="242" t="s">
        <v>444</v>
      </c>
      <c r="B85" s="240">
        <f>SUM($B$84:B84)</f>
        <v>-8077776.595879701</v>
      </c>
      <c r="C85" s="240">
        <f>SUM($B$84:C84)</f>
        <v>-60677164.025406837</v>
      </c>
      <c r="D85" s="240">
        <f>SUM($B$84:D84)</f>
        <v>-51947393.708938539</v>
      </c>
      <c r="E85" s="240">
        <f>SUM($B$84:E84)</f>
        <v>-42760111.408260405</v>
      </c>
      <c r="F85" s="240">
        <f>SUM($B$84:F84)</f>
        <v>-33455404.092417385</v>
      </c>
      <c r="G85" s="240">
        <f>SUM($B$84:G84)</f>
        <v>-23276224.372172706</v>
      </c>
      <c r="H85" s="240">
        <f>SUM($B$84:H84)</f>
        <v>-12559815.150510486</v>
      </c>
      <c r="I85" s="240">
        <f>SUM($B$84:I84)</f>
        <v>-2827861.1818853468</v>
      </c>
      <c r="J85" s="240">
        <f>SUM($B$84:J84)</f>
        <v>6946583.3873182889</v>
      </c>
      <c r="K85" s="240">
        <f>SUM($B$84:K84)</f>
        <v>15937038.358339466</v>
      </c>
      <c r="L85" s="240">
        <f>SUM($B$84:L84)</f>
        <v>26358623.944628086</v>
      </c>
      <c r="M85" s="240">
        <f>SUM($B$84:M84)</f>
        <v>37764503.395831808</v>
      </c>
      <c r="N85" s="240">
        <f>SUM($B$84:N84)</f>
        <v>49775080.833655819</v>
      </c>
      <c r="O85" s="240">
        <f>SUM($B$84:O84)</f>
        <v>61940860.042580307</v>
      </c>
      <c r="P85" s="240">
        <f>SUM($B$84:P84)</f>
        <v>75262437.832846776</v>
      </c>
      <c r="Q85" s="240">
        <f>SUM($B$84:Q84)</f>
        <v>89294077.018381983</v>
      </c>
      <c r="R85" s="240">
        <f>SUM($B$84:R84)</f>
        <v>103507960.54501665</v>
      </c>
      <c r="S85" s="240">
        <f>SUM($B$84:S84)</f>
        <v>117085536.23833251</v>
      </c>
      <c r="T85" s="240">
        <f>SUM($B$84:T84)</f>
        <v>133490389.74946001</v>
      </c>
      <c r="U85" s="240">
        <f>SUM($B$84:U84)</f>
        <v>150109242.10626611</v>
      </c>
      <c r="V85" s="240">
        <f>SUM($B$84:V84)</f>
        <v>168321759.02302119</v>
      </c>
      <c r="W85" s="240">
        <f>SUM($B$84:W84)</f>
        <v>187513338.9870019</v>
      </c>
      <c r="X85" s="240">
        <f>SUM($B$84:X84)</f>
        <v>206956205.24978065</v>
      </c>
      <c r="Y85" s="240">
        <f>SUM($B$84:Y84)</f>
        <v>228270418.37672266</v>
      </c>
      <c r="Z85" s="240">
        <f>SUM($B$84:Z84)</f>
        <v>250734287.84245056</v>
      </c>
      <c r="AA85" s="240">
        <f>SUM($B$84:AA84)</f>
        <v>270433839.18253165</v>
      </c>
      <c r="AB85" s="240">
        <f>SUM($B$84:AB84)</f>
        <v>295390192.33215582</v>
      </c>
      <c r="AC85" s="303"/>
      <c r="AD85"/>
    </row>
    <row r="86" spans="1:30" s="168" customFormat="1" ht="15.75" x14ac:dyDescent="0.25">
      <c r="A86" s="245" t="s">
        <v>435</v>
      </c>
      <c r="B86" s="246">
        <f t="shared" ref="B86:AB86" si="26">1/POWER((1+$B$44),B74)</f>
        <v>0.9109750373485539</v>
      </c>
      <c r="C86" s="246">
        <f t="shared" si="26"/>
        <v>0.75599588161705711</v>
      </c>
      <c r="D86" s="246">
        <f t="shared" si="26"/>
        <v>0.6273824743710017</v>
      </c>
      <c r="E86" s="246">
        <f t="shared" si="26"/>
        <v>0.52064935632448273</v>
      </c>
      <c r="F86" s="246">
        <f t="shared" si="26"/>
        <v>0.43207415462612664</v>
      </c>
      <c r="G86" s="246">
        <f t="shared" si="26"/>
        <v>0.35856776317520883</v>
      </c>
      <c r="H86" s="246">
        <f t="shared" si="26"/>
        <v>0.29756660844415667</v>
      </c>
      <c r="I86" s="246">
        <f t="shared" si="26"/>
        <v>0.24694324352212174</v>
      </c>
      <c r="J86" s="246">
        <f t="shared" si="26"/>
        <v>0.20493215230051592</v>
      </c>
      <c r="K86" s="246">
        <f t="shared" si="26"/>
        <v>0.1700681761830008</v>
      </c>
      <c r="L86" s="246">
        <f t="shared" si="26"/>
        <v>0.14113541591950271</v>
      </c>
      <c r="M86" s="246">
        <f t="shared" si="26"/>
        <v>0.11712482648921385</v>
      </c>
      <c r="N86" s="246">
        <f t="shared" si="26"/>
        <v>9.719902613212765E-2</v>
      </c>
      <c r="O86" s="246">
        <f t="shared" si="26"/>
        <v>8.0663092225832109E-2</v>
      </c>
      <c r="P86" s="246">
        <f t="shared" si="26"/>
        <v>6.6940325498615838E-2</v>
      </c>
      <c r="Q86" s="246">
        <f t="shared" si="26"/>
        <v>5.5552137343249659E-2</v>
      </c>
      <c r="R86" s="246">
        <f t="shared" si="26"/>
        <v>4.6101358791078552E-2</v>
      </c>
      <c r="S86" s="246">
        <f t="shared" si="26"/>
        <v>3.825838903823945E-2</v>
      </c>
      <c r="T86" s="246">
        <f t="shared" si="26"/>
        <v>3.174970044667174E-2</v>
      </c>
      <c r="U86" s="246">
        <f t="shared" si="26"/>
        <v>2.6348299125868668E-2</v>
      </c>
      <c r="V86" s="246">
        <f t="shared" si="26"/>
        <v>2.1865808403210511E-2</v>
      </c>
      <c r="W86" s="246">
        <f t="shared" si="26"/>
        <v>1.814589908980126E-2</v>
      </c>
      <c r="X86" s="246">
        <f t="shared" si="26"/>
        <v>1.5058837418922204E-2</v>
      </c>
      <c r="Y86" s="246">
        <f t="shared" si="26"/>
        <v>1.2496960513628384E-2</v>
      </c>
      <c r="Z86" s="246">
        <f t="shared" si="26"/>
        <v>1.0370921588073345E-2</v>
      </c>
      <c r="AA86" s="246">
        <f t="shared" si="26"/>
        <v>8.6065739320110735E-3</v>
      </c>
      <c r="AB86" s="246">
        <f t="shared" si="26"/>
        <v>7.1423850058183183E-3</v>
      </c>
      <c r="AC86" s="303"/>
      <c r="AD86"/>
    </row>
    <row r="87" spans="1:30" s="168" customFormat="1" x14ac:dyDescent="0.25">
      <c r="A87" s="239" t="s">
        <v>445</v>
      </c>
      <c r="B87" s="240">
        <f t="shared" ref="B87:AB87" si="27">B84*B86</f>
        <v>-7358652.8361247852</v>
      </c>
      <c r="C87" s="240">
        <f t="shared" si="27"/>
        <v>-39764920.272302516</v>
      </c>
      <c r="D87" s="240">
        <f t="shared" si="27"/>
        <v>5476904.9018364009</v>
      </c>
      <c r="E87" s="240">
        <f t="shared" si="27"/>
        <v>4783352.6162193837</v>
      </c>
      <c r="F87" s="240">
        <f t="shared" si="27"/>
        <v>4020323.5475364085</v>
      </c>
      <c r="G87" s="240">
        <f t="shared" si="27"/>
        <v>3649925.7032465823</v>
      </c>
      <c r="H87" s="240">
        <f t="shared" si="27"/>
        <v>3188845.5467897113</v>
      </c>
      <c r="I87" s="240">
        <f t="shared" si="27"/>
        <v>2403240.2788202767</v>
      </c>
      <c r="J87" s="240">
        <f t="shared" si="27"/>
        <v>2003097.9631089903</v>
      </c>
      <c r="K87" s="240">
        <f t="shared" si="27"/>
        <v>1528990.2799769649</v>
      </c>
      <c r="L87" s="240">
        <f t="shared" si="27"/>
        <v>1470854.8162615388</v>
      </c>
      <c r="M87" s="240">
        <f t="shared" si="27"/>
        <v>1335911.6516791258</v>
      </c>
      <c r="N87" s="240">
        <f t="shared" si="27"/>
        <v>1167416.430240999</v>
      </c>
      <c r="O87" s="240">
        <f t="shared" si="27"/>
        <v>981329.3703285869</v>
      </c>
      <c r="P87" s="240">
        <f t="shared" si="27"/>
        <v>891750.75343556865</v>
      </c>
      <c r="Q87" s="240">
        <f t="shared" si="27"/>
        <v>779487.54718577559</v>
      </c>
      <c r="R87" s="240">
        <f t="shared" si="27"/>
        <v>655279.34427598573</v>
      </c>
      <c r="S87" s="240">
        <f t="shared" si="27"/>
        <v>519456.17307102174</v>
      </c>
      <c r="T87" s="240">
        <f t="shared" si="27"/>
        <v>520849.1848498293</v>
      </c>
      <c r="U87" s="240">
        <f t="shared" si="27"/>
        <v>437878.4930257746</v>
      </c>
      <c r="V87" s="240">
        <f t="shared" si="27"/>
        <v>398231.40544199682</v>
      </c>
      <c r="W87" s="240">
        <f t="shared" si="27"/>
        <v>348248.4734002453</v>
      </c>
      <c r="X87" s="240">
        <f t="shared" si="27"/>
        <v>292786.96200903266</v>
      </c>
      <c r="Y87" s="240">
        <f t="shared" si="27"/>
        <v>266362.87982645404</v>
      </c>
      <c r="Z87" s="240">
        <f t="shared" si="27"/>
        <v>232971.02879377914</v>
      </c>
      <c r="AA87" s="240">
        <f t="shared" si="27"/>
        <v>169545.64503585565</v>
      </c>
      <c r="AB87" s="240">
        <f t="shared" si="27"/>
        <v>178247.88253578253</v>
      </c>
      <c r="AC87" s="303"/>
      <c r="AD87"/>
    </row>
    <row r="88" spans="1:30" s="164" customFormat="1" ht="14.25" x14ac:dyDescent="0.2">
      <c r="A88" s="239" t="s">
        <v>446</v>
      </c>
      <c r="B88" s="240">
        <f>SUM($B$87:B87)</f>
        <v>-7358652.8361247852</v>
      </c>
      <c r="C88" s="240">
        <f>SUM($B$87:C87)</f>
        <v>-47123573.108427301</v>
      </c>
      <c r="D88" s="240">
        <f>SUM($B$87:D87)</f>
        <v>-41646668.206590898</v>
      </c>
      <c r="E88" s="240">
        <f>SUM($B$87:E87)</f>
        <v>-36863315.590371512</v>
      </c>
      <c r="F88" s="240">
        <f>SUM($B$87:F87)</f>
        <v>-32842992.042835101</v>
      </c>
      <c r="G88" s="240">
        <f>SUM($B$87:G87)</f>
        <v>-29193066.339588519</v>
      </c>
      <c r="H88" s="240">
        <f>SUM($B$87:H87)</f>
        <v>-26004220.79279881</v>
      </c>
      <c r="I88" s="240">
        <f>SUM($B$87:I87)</f>
        <v>-23600980.513978533</v>
      </c>
      <c r="J88" s="240">
        <f>SUM($B$87:J87)</f>
        <v>-21597882.550869543</v>
      </c>
      <c r="K88" s="240">
        <f>SUM($B$87:K87)</f>
        <v>-20068892.270892579</v>
      </c>
      <c r="L88" s="240">
        <f>SUM($B$87:L87)</f>
        <v>-18598037.454631042</v>
      </c>
      <c r="M88" s="240">
        <f>SUM($B$87:M87)</f>
        <v>-17262125.802951917</v>
      </c>
      <c r="N88" s="240">
        <f>SUM($B$87:N87)</f>
        <v>-16094709.372710917</v>
      </c>
      <c r="O88" s="240">
        <f>SUM($B$87:O87)</f>
        <v>-15113380.002382331</v>
      </c>
      <c r="P88" s="240">
        <f>SUM($B$87:P87)</f>
        <v>-14221629.248946762</v>
      </c>
      <c r="Q88" s="240">
        <f>SUM($B$87:Q87)</f>
        <v>-13442141.701760987</v>
      </c>
      <c r="R88" s="240">
        <f>SUM($B$87:R87)</f>
        <v>-12786862.357485002</v>
      </c>
      <c r="S88" s="240">
        <f>SUM($B$87:S87)</f>
        <v>-12267406.184413981</v>
      </c>
      <c r="T88" s="240">
        <f>SUM($B$87:T87)</f>
        <v>-11746556.999564152</v>
      </c>
      <c r="U88" s="240">
        <f>SUM($B$87:U87)</f>
        <v>-11308678.506538378</v>
      </c>
      <c r="V88" s="240">
        <f>SUM($B$87:V87)</f>
        <v>-10910447.101096381</v>
      </c>
      <c r="W88" s="240">
        <f>SUM($B$87:W87)</f>
        <v>-10562198.627696136</v>
      </c>
      <c r="X88" s="240">
        <f>SUM($B$87:X87)</f>
        <v>-10269411.665687103</v>
      </c>
      <c r="Y88" s="240">
        <f>SUM($B$87:Y87)</f>
        <v>-10003048.785860648</v>
      </c>
      <c r="Z88" s="240">
        <f>SUM($B$87:Z87)</f>
        <v>-9770077.7570668701</v>
      </c>
      <c r="AA88" s="240">
        <f>SUM($B$87:AA87)</f>
        <v>-9600532.1120310146</v>
      </c>
      <c r="AB88" s="240">
        <f>SUM($B$87:AB87)</f>
        <v>-9422284.2294952329</v>
      </c>
      <c r="AC88" s="303"/>
      <c r="AD88" s="168"/>
    </row>
    <row r="89" spans="1:30" s="164" customFormat="1" ht="14.25" x14ac:dyDescent="0.2">
      <c r="A89" s="239" t="s">
        <v>447</v>
      </c>
      <c r="B89" s="247">
        <f>IF((ISERR(IRR($B$84:B84))),0,IF(IRR($B$84:B84)&lt;0,0,IRR($B$84:B84)))</f>
        <v>0</v>
      </c>
      <c r="C89" s="247">
        <f>IF((ISERR(IRR($B$84:C84))),0,IF(IRR($B$84:C84)&lt;0,0,IRR($B$84:C84)))</f>
        <v>0</v>
      </c>
      <c r="D89" s="247">
        <f>IF((ISERR(IRR($B$84:D84))),0,IF(IRR($B$84:D84)&lt;0,0,IRR($B$84:D84)))</f>
        <v>0</v>
      </c>
      <c r="E89" s="247">
        <f>IF((ISERR(IRR($B$84:E84))),0,IF(IRR($B$84:E84)&lt;0,0,IRR($B$84:E84)))</f>
        <v>0</v>
      </c>
      <c r="F89" s="247">
        <f>IF((ISERR(IRR($B$84:F84))),0,IF(IRR($B$84:F84)&lt;0,0,IRR($B$84:F84)))</f>
        <v>0</v>
      </c>
      <c r="G89" s="247">
        <f>IF((ISERR(IRR($B$84:G84))),0,IF(IRR($B$84:G84)&lt;0,0,IRR($B$84:G84)))</f>
        <v>0</v>
      </c>
      <c r="H89" s="247">
        <f>IF((ISERR(IRR($B$84:H84))),0,IF(IRR($B$84:H84)&lt;0,0,IRR($B$84:H84)))</f>
        <v>0</v>
      </c>
      <c r="I89" s="247">
        <f>IF((ISERR(IRR($B$84:I84))),0,IF(IRR($B$84:I84)&lt;0,0,IRR($B$84:I84)))</f>
        <v>0</v>
      </c>
      <c r="J89" s="247">
        <f>IF((ISERR(IRR($B$84:J84))),0,IF(IRR($B$84:J84)&lt;0,0,IRR($B$84:J84)))</f>
        <v>2.6349435212296157E-2</v>
      </c>
      <c r="K89" s="247">
        <f>IF((ISERR(IRR($B$84:K84))),0,IF(IRR($B$84:K84)&lt;0,0,IRR($B$84:K84)))</f>
        <v>5.2582789577608757E-2</v>
      </c>
      <c r="L89" s="247">
        <f>IF((ISERR(IRR($B$84:L84))),0,IF(IRR($B$84:L84)&lt;0,0,IRR($B$84:L84)))</f>
        <v>7.5142876474814768E-2</v>
      </c>
      <c r="M89" s="247">
        <f>IF((ISERR(IRR($B$84:M84))),0,IF(IRR($B$84:M84)&lt;0,0,IRR($B$84:M84)))</f>
        <v>9.3394876404719218E-2</v>
      </c>
      <c r="N89" s="247">
        <f>IF((ISERR(IRR($B$84:N84))),0,IF(IRR($B$84:N84)&lt;0,0,IRR($B$84:N84)))</f>
        <v>0.10775659998890696</v>
      </c>
      <c r="O89" s="247">
        <f>IF((ISERR(IRR($B$84:O84))),0,IF(IRR($B$84:O84)&lt;0,0,IRR($B$84:O84)))</f>
        <v>0.11881000116022089</v>
      </c>
      <c r="P89" s="247">
        <f>IF((ISERR(IRR($B$84:P84))),0,IF(IRR($B$84:P84)&lt;0,0,IRR($B$84:P84)))</f>
        <v>0.12811295570909387</v>
      </c>
      <c r="Q89" s="247">
        <f>IF((ISERR(IRR($B$84:Q84))),0,IF(IRR($B$84:Q84)&lt;0,0,IRR($B$84:Q84)))</f>
        <v>0.13569892757037771</v>
      </c>
      <c r="R89" s="247">
        <f>IF((ISERR(IRR($B$84:R84))),0,IF(IRR($B$84:R84)&lt;0,0,IRR($B$84:R84)))</f>
        <v>0.14171534933660213</v>
      </c>
      <c r="S89" s="247">
        <f>IF((ISERR(IRR($B$84:S84))),0,IF(IRR($B$84:S84)&lt;0,0,IRR($B$84:S84)))</f>
        <v>0.14627888792598109</v>
      </c>
      <c r="T89" s="247">
        <f>IF((ISERR(IRR($B$84:T84))),0,IF(IRR($B$84:T84)&lt;0,0,IRR($B$84:T84)))</f>
        <v>0.15067707851409784</v>
      </c>
      <c r="U89" s="247">
        <f>IF((ISERR(IRR($B$84:U84))),0,IF(IRR($B$84:U84)&lt;0,0,IRR($B$84:U84)))</f>
        <v>0.15423597497941821</v>
      </c>
      <c r="V89" s="247">
        <f>IF((ISERR(IRR($B$84:V84))),0,IF(IRR($B$84:V84)&lt;0,0,IRR($B$84:V84)))</f>
        <v>0.15736920256046694</v>
      </c>
      <c r="W89" s="247">
        <f>IF((ISERR(IRR($B$84:W84))),0,IF(IRR($B$84:W84)&lt;0,0,IRR($B$84:W84)))</f>
        <v>0.16003116842845855</v>
      </c>
      <c r="X89" s="247">
        <f>IF((ISERR(IRR($B$84:X84))),0,IF(IRR($B$84:X84)&lt;0,0,IRR($B$84:X84)))</f>
        <v>0.16221805943272471</v>
      </c>
      <c r="Y89" s="247">
        <f>IF((ISERR(IRR($B$84:Y84))),0,IF(IRR($B$84:Y84)&lt;0,0,IRR($B$84:Y84)))</f>
        <v>0.16417019008742129</v>
      </c>
      <c r="Z89" s="247">
        <f>IF((ISERR(IRR($B$84:Z84))),0,IF(IRR($B$84:Z84)&lt;0,0,IRR($B$84:Z84)))</f>
        <v>0.16584986805511792</v>
      </c>
      <c r="AA89" s="247">
        <f>IF((ISERR(IRR($B$84:AA84))),0,IF(IRR($B$84:AA84)&lt;0,0,IRR($B$84:AA84)))</f>
        <v>0.16706088858157431</v>
      </c>
      <c r="AB89" s="247">
        <f>IF((ISERR(IRR($B$84:AB84))),0,IF(IRR($B$84:AB84)&lt;0,0,IRR($B$84:AB84)))</f>
        <v>0.1683260539765763</v>
      </c>
      <c r="AC89" s="303"/>
      <c r="AD89" s="168"/>
    </row>
    <row r="90" spans="1:30" s="164" customFormat="1" ht="14.25" x14ac:dyDescent="0.2">
      <c r="A90" s="239" t="s">
        <v>448</v>
      </c>
      <c r="B90" s="248">
        <f>IF(AND(B85&gt;0,A85&lt;0),(B75-(B85/(B85-A85))),0)</f>
        <v>0</v>
      </c>
      <c r="C90" s="248">
        <f t="shared" ref="C90:AA90" si="28">IF(AND(C85&gt;0,B85&lt;0),(C75-(C85/(C85-B85))),0)</f>
        <v>0</v>
      </c>
      <c r="D90" s="248">
        <f t="shared" si="28"/>
        <v>0</v>
      </c>
      <c r="E90" s="248">
        <f t="shared" si="28"/>
        <v>0</v>
      </c>
      <c r="F90" s="248">
        <f t="shared" si="28"/>
        <v>0</v>
      </c>
      <c r="G90" s="248">
        <f t="shared" si="28"/>
        <v>0</v>
      </c>
      <c r="H90" s="248">
        <f>IF(AND(H85&gt;0,G85&lt;0),(H75-(H85/(H85-G85))),0)</f>
        <v>0</v>
      </c>
      <c r="I90" s="248">
        <f t="shared" si="28"/>
        <v>0</v>
      </c>
      <c r="J90" s="248">
        <f t="shared" si="28"/>
        <v>8.2893117007175121</v>
      </c>
      <c r="K90" s="248">
        <f t="shared" si="28"/>
        <v>0</v>
      </c>
      <c r="L90" s="248">
        <f t="shared" si="28"/>
        <v>0</v>
      </c>
      <c r="M90" s="248">
        <f t="shared" si="28"/>
        <v>0</v>
      </c>
      <c r="N90" s="248">
        <f t="shared" si="28"/>
        <v>0</v>
      </c>
      <c r="O90" s="248">
        <f t="shared" si="28"/>
        <v>0</v>
      </c>
      <c r="P90" s="248">
        <f t="shared" si="28"/>
        <v>0</v>
      </c>
      <c r="Q90" s="248">
        <f t="shared" si="28"/>
        <v>0</v>
      </c>
      <c r="R90" s="248">
        <f t="shared" si="28"/>
        <v>0</v>
      </c>
      <c r="S90" s="248">
        <f t="shared" si="28"/>
        <v>0</v>
      </c>
      <c r="T90" s="248">
        <f t="shared" si="28"/>
        <v>0</v>
      </c>
      <c r="U90" s="248">
        <f t="shared" si="28"/>
        <v>0</v>
      </c>
      <c r="V90" s="248">
        <f t="shared" si="28"/>
        <v>0</v>
      </c>
      <c r="W90" s="248">
        <f t="shared" si="28"/>
        <v>0</v>
      </c>
      <c r="X90" s="248">
        <f t="shared" si="28"/>
        <v>0</v>
      </c>
      <c r="Y90" s="248">
        <f t="shared" si="28"/>
        <v>0</v>
      </c>
      <c r="Z90" s="248">
        <f t="shared" si="28"/>
        <v>0</v>
      </c>
      <c r="AA90" s="248">
        <f t="shared" si="28"/>
        <v>0</v>
      </c>
      <c r="AB90" s="248">
        <f>IF(AND(AB85&gt;0,AA85&lt;0),(AB75-(AB85/(AB85-AA85))),0)</f>
        <v>0</v>
      </c>
      <c r="AC90" s="303"/>
      <c r="AD90" s="168"/>
    </row>
    <row r="91" spans="1:30" s="164" customFormat="1" thickBot="1" x14ac:dyDescent="0.25">
      <c r="A91" s="249" t="s">
        <v>449</v>
      </c>
      <c r="B91" s="250">
        <f t="shared" ref="B91:AA91" si="29">IF(AND(B88&gt;0,A88&lt;0),(B75-(B88/(B88-A88))),0)</f>
        <v>0</v>
      </c>
      <c r="C91" s="250">
        <f t="shared" si="29"/>
        <v>0</v>
      </c>
      <c r="D91" s="250">
        <f t="shared" si="29"/>
        <v>0</v>
      </c>
      <c r="E91" s="250">
        <f t="shared" si="29"/>
        <v>0</v>
      </c>
      <c r="F91" s="250">
        <f t="shared" si="29"/>
        <v>0</v>
      </c>
      <c r="G91" s="250">
        <f t="shared" si="29"/>
        <v>0</v>
      </c>
      <c r="H91" s="250">
        <f t="shared" si="29"/>
        <v>0</v>
      </c>
      <c r="I91" s="250">
        <f t="shared" si="29"/>
        <v>0</v>
      </c>
      <c r="J91" s="250">
        <f t="shared" si="29"/>
        <v>0</v>
      </c>
      <c r="K91" s="250">
        <f t="shared" si="29"/>
        <v>0</v>
      </c>
      <c r="L91" s="250">
        <f t="shared" si="29"/>
        <v>0</v>
      </c>
      <c r="M91" s="250">
        <f t="shared" si="29"/>
        <v>0</v>
      </c>
      <c r="N91" s="250">
        <f t="shared" si="29"/>
        <v>0</v>
      </c>
      <c r="O91" s="250">
        <f t="shared" si="29"/>
        <v>0</v>
      </c>
      <c r="P91" s="250">
        <f t="shared" si="29"/>
        <v>0</v>
      </c>
      <c r="Q91" s="250">
        <f t="shared" si="29"/>
        <v>0</v>
      </c>
      <c r="R91" s="250">
        <f t="shared" si="29"/>
        <v>0</v>
      </c>
      <c r="S91" s="250">
        <f t="shared" si="29"/>
        <v>0</v>
      </c>
      <c r="T91" s="250">
        <f t="shared" si="29"/>
        <v>0</v>
      </c>
      <c r="U91" s="250">
        <f t="shared" si="29"/>
        <v>0</v>
      </c>
      <c r="V91" s="250">
        <f t="shared" si="29"/>
        <v>0</v>
      </c>
      <c r="W91" s="250">
        <f t="shared" si="29"/>
        <v>0</v>
      </c>
      <c r="X91" s="250">
        <f t="shared" si="29"/>
        <v>0</v>
      </c>
      <c r="Y91" s="250">
        <f t="shared" si="29"/>
        <v>0</v>
      </c>
      <c r="Z91" s="250">
        <f t="shared" si="29"/>
        <v>0</v>
      </c>
      <c r="AA91" s="250">
        <f t="shared" si="29"/>
        <v>0</v>
      </c>
      <c r="AB91" s="250">
        <f>IF(AND(AB88&gt;0,AA88&lt;0),(AB75-(AB88/(AB88-AA88))),0)</f>
        <v>0</v>
      </c>
      <c r="AC91" s="303"/>
      <c r="AD91" s="168"/>
    </row>
    <row r="92" spans="1:30" s="164" customFormat="1" ht="15.75" x14ac:dyDescent="0.2">
      <c r="A92" s="163"/>
      <c r="B92" s="251">
        <v>2016</v>
      </c>
      <c r="C92" s="251">
        <f>B92+1</f>
        <v>2017</v>
      </c>
      <c r="D92" s="163">
        <f t="shared" ref="D92:AA92" si="30">C92+1</f>
        <v>2018</v>
      </c>
      <c r="E92" s="163">
        <f t="shared" si="30"/>
        <v>2019</v>
      </c>
      <c r="F92" s="163">
        <f t="shared" si="30"/>
        <v>2020</v>
      </c>
      <c r="G92" s="163">
        <f t="shared" si="30"/>
        <v>2021</v>
      </c>
      <c r="H92" s="163">
        <f t="shared" si="30"/>
        <v>2022</v>
      </c>
      <c r="I92" s="163">
        <f t="shared" si="30"/>
        <v>2023</v>
      </c>
      <c r="J92" s="163">
        <f t="shared" si="30"/>
        <v>2024</v>
      </c>
      <c r="K92" s="163">
        <f t="shared" si="30"/>
        <v>2025</v>
      </c>
      <c r="L92" s="163">
        <f t="shared" si="30"/>
        <v>2026</v>
      </c>
      <c r="M92" s="163">
        <f t="shared" si="30"/>
        <v>2027</v>
      </c>
      <c r="N92" s="163">
        <f t="shared" si="30"/>
        <v>2028</v>
      </c>
      <c r="O92" s="163">
        <f t="shared" si="30"/>
        <v>2029</v>
      </c>
      <c r="P92" s="163">
        <f t="shared" si="30"/>
        <v>2030</v>
      </c>
      <c r="Q92" s="163">
        <f t="shared" si="30"/>
        <v>2031</v>
      </c>
      <c r="R92" s="163">
        <f t="shared" si="30"/>
        <v>2032</v>
      </c>
      <c r="S92" s="163">
        <f t="shared" si="30"/>
        <v>2033</v>
      </c>
      <c r="T92" s="163">
        <f t="shared" si="30"/>
        <v>2034</v>
      </c>
      <c r="U92" s="163">
        <f t="shared" si="30"/>
        <v>2035</v>
      </c>
      <c r="V92" s="163">
        <f t="shared" si="30"/>
        <v>2036</v>
      </c>
      <c r="W92" s="163">
        <f t="shared" si="30"/>
        <v>2037</v>
      </c>
      <c r="X92" s="163">
        <f t="shared" si="30"/>
        <v>2038</v>
      </c>
      <c r="Y92" s="163">
        <f t="shared" si="30"/>
        <v>2039</v>
      </c>
      <c r="Z92" s="163">
        <f t="shared" si="30"/>
        <v>2040</v>
      </c>
      <c r="AA92" s="163">
        <f t="shared" si="30"/>
        <v>2041</v>
      </c>
      <c r="AB92" s="163">
        <f>AA92+1</f>
        <v>2042</v>
      </c>
      <c r="AC92" s="312"/>
      <c r="AD92" s="312"/>
    </row>
    <row r="93" spans="1:30" s="164" customFormat="1" ht="15.75" x14ac:dyDescent="0.2">
      <c r="A93" s="389" t="s">
        <v>450</v>
      </c>
      <c r="B93" s="389"/>
      <c r="C93" s="389"/>
      <c r="D93" s="389"/>
      <c r="E93" s="389"/>
      <c r="F93" s="389"/>
      <c r="G93" s="389"/>
      <c r="H93" s="389"/>
      <c r="I93" s="389"/>
      <c r="J93" s="389"/>
      <c r="K93" s="389"/>
      <c r="L93" s="389"/>
      <c r="M93" s="389"/>
      <c r="N93" s="389"/>
      <c r="O93" s="389"/>
      <c r="P93" s="389"/>
      <c r="Q93" s="389"/>
      <c r="R93" s="389"/>
      <c r="S93" s="389"/>
      <c r="T93" s="389"/>
      <c r="U93" s="389"/>
      <c r="V93" s="389"/>
      <c r="W93" s="389"/>
      <c r="X93" s="389"/>
      <c r="Y93" s="389"/>
      <c r="Z93" s="389"/>
      <c r="AA93" s="389"/>
      <c r="AB93" s="389"/>
      <c r="AC93" s="303"/>
      <c r="AD93" s="168"/>
    </row>
    <row r="94" spans="1:30" s="164" customFormat="1" ht="64.150000000000006" customHeight="1" x14ac:dyDescent="0.2">
      <c r="A94" s="383" t="s">
        <v>451</v>
      </c>
      <c r="B94" s="383"/>
      <c r="C94" s="383"/>
      <c r="D94" s="383"/>
      <c r="E94" s="383"/>
      <c r="F94" s="383"/>
      <c r="G94" s="383"/>
      <c r="H94" s="383"/>
      <c r="I94" s="383"/>
      <c r="J94" s="163"/>
      <c r="K94" s="163"/>
      <c r="L94" s="163"/>
      <c r="M94" s="163"/>
      <c r="N94" s="163"/>
      <c r="O94" s="163"/>
      <c r="P94" s="163"/>
      <c r="Q94" s="163"/>
      <c r="R94" s="163"/>
      <c r="S94" s="163"/>
      <c r="T94" s="163"/>
      <c r="U94" s="163"/>
      <c r="V94" s="163"/>
      <c r="W94" s="163"/>
      <c r="X94" s="163"/>
      <c r="Y94" s="163"/>
      <c r="Z94" s="163"/>
      <c r="AA94" s="163"/>
      <c r="AB94" s="163"/>
      <c r="AC94" s="303"/>
      <c r="AD94" s="168"/>
    </row>
    <row r="95" spans="1:30" s="164" customFormat="1" ht="15.75" x14ac:dyDescent="0.2">
      <c r="A95" s="163"/>
      <c r="B95" s="163"/>
      <c r="C95" s="252"/>
      <c r="D95" s="163"/>
      <c r="E95" s="163"/>
      <c r="F95" s="163"/>
      <c r="G95" s="163"/>
      <c r="H95" s="163"/>
      <c r="I95" s="163"/>
      <c r="J95" s="163"/>
      <c r="K95" s="163"/>
      <c r="L95" s="163"/>
      <c r="M95" s="163"/>
      <c r="N95" s="163"/>
      <c r="O95" s="163"/>
      <c r="P95" s="163"/>
      <c r="Q95" s="163"/>
      <c r="R95" s="163"/>
      <c r="S95" s="163"/>
      <c r="T95" s="163"/>
      <c r="U95" s="163"/>
      <c r="V95" s="163"/>
      <c r="W95" s="163"/>
      <c r="X95" s="163"/>
      <c r="Y95" s="163"/>
      <c r="Z95" s="163"/>
      <c r="AA95" s="163"/>
      <c r="AB95" s="163"/>
      <c r="AC95" s="303"/>
      <c r="AD95" s="168"/>
    </row>
    <row r="96" spans="1:30" s="166" customFormat="1" ht="32.25" hidden="1" customHeight="1" x14ac:dyDescent="0.2">
      <c r="A96" s="165" t="s">
        <v>530</v>
      </c>
      <c r="B96" s="313">
        <f>B82*B86</f>
        <v>-6236146.4712921903</v>
      </c>
      <c r="C96" s="313">
        <f t="shared" ref="C96:AB96" si="31">C82*C86</f>
        <v>-33699084.976527557</v>
      </c>
      <c r="D96" s="313">
        <f t="shared" si="31"/>
        <v>0</v>
      </c>
      <c r="E96" s="313">
        <f>E82*E86</f>
        <v>0</v>
      </c>
      <c r="F96" s="313">
        <f t="shared" si="31"/>
        <v>0</v>
      </c>
      <c r="G96" s="313">
        <f t="shared" si="31"/>
        <v>0</v>
      </c>
      <c r="H96" s="313">
        <f t="shared" si="31"/>
        <v>0</v>
      </c>
      <c r="I96" s="313">
        <f t="shared" si="31"/>
        <v>0</v>
      </c>
      <c r="J96" s="313">
        <f>J82*J86</f>
        <v>0</v>
      </c>
      <c r="K96" s="313">
        <f t="shared" si="31"/>
        <v>0</v>
      </c>
      <c r="L96" s="313">
        <f>L82*L86</f>
        <v>0</v>
      </c>
      <c r="M96" s="313">
        <f t="shared" si="31"/>
        <v>0</v>
      </c>
      <c r="N96" s="313">
        <f t="shared" si="31"/>
        <v>0</v>
      </c>
      <c r="O96" s="313">
        <f t="shared" si="31"/>
        <v>0</v>
      </c>
      <c r="P96" s="313">
        <f t="shared" si="31"/>
        <v>0</v>
      </c>
      <c r="Q96" s="313">
        <f t="shared" si="31"/>
        <v>0</v>
      </c>
      <c r="R96" s="313">
        <f t="shared" si="31"/>
        <v>0</v>
      </c>
      <c r="S96" s="313">
        <f t="shared" si="31"/>
        <v>0</v>
      </c>
      <c r="T96" s="313">
        <f t="shared" si="31"/>
        <v>0</v>
      </c>
      <c r="U96" s="313">
        <f t="shared" si="31"/>
        <v>0</v>
      </c>
      <c r="V96" s="313">
        <f t="shared" si="31"/>
        <v>0</v>
      </c>
      <c r="W96" s="313">
        <f t="shared" si="31"/>
        <v>0</v>
      </c>
      <c r="X96" s="313">
        <f t="shared" si="31"/>
        <v>0</v>
      </c>
      <c r="Y96" s="313">
        <f t="shared" si="31"/>
        <v>0</v>
      </c>
      <c r="Z96" s="313">
        <f t="shared" si="31"/>
        <v>0</v>
      </c>
      <c r="AA96" s="313">
        <f t="shared" si="31"/>
        <v>0</v>
      </c>
      <c r="AB96" s="313">
        <f t="shared" si="31"/>
        <v>0</v>
      </c>
      <c r="AC96" s="314">
        <f>SUM(C96:AB96)</f>
        <v>-33699084.976527557</v>
      </c>
      <c r="AD96" s="168"/>
    </row>
    <row r="97" spans="1:30" s="166" customFormat="1" ht="15.75" hidden="1" x14ac:dyDescent="0.2">
      <c r="A97" s="315">
        <f>AC96</f>
        <v>-33699084.976527557</v>
      </c>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c r="AA97" s="165"/>
      <c r="AB97" s="165"/>
      <c r="AC97" s="303"/>
      <c r="AD97" s="168"/>
    </row>
    <row r="98" spans="1:30" s="166" customFormat="1" ht="15.75" hidden="1"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303"/>
      <c r="AD98" s="168"/>
    </row>
    <row r="99" spans="1:30" s="166" customFormat="1" ht="15.75" hidden="1" x14ac:dyDescent="0.2">
      <c r="A99" s="165" t="s">
        <v>531</v>
      </c>
      <c r="B99" s="316">
        <f>(G30+-A97)/-A97</f>
        <v>0.72039940443314276</v>
      </c>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c r="AA99" s="165"/>
      <c r="AB99" s="165"/>
      <c r="AC99" s="303"/>
      <c r="AD99" s="168"/>
    </row>
    <row r="100" spans="1:30" s="166" customFormat="1" ht="15.75" x14ac:dyDescent="0.25">
      <c r="A100"/>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c r="AC100" s="303"/>
      <c r="AD100" s="168"/>
    </row>
    <row r="101" spans="1:30" s="164" customFormat="1" ht="15.75" x14ac:dyDescent="0.2">
      <c r="A101" s="163"/>
      <c r="B101" s="163"/>
      <c r="C101" s="163"/>
      <c r="D101" s="163"/>
      <c r="E101" s="163"/>
      <c r="F101" s="163"/>
      <c r="G101" s="163"/>
      <c r="H101" s="163"/>
      <c r="I101" s="163"/>
      <c r="J101" s="163"/>
      <c r="K101" s="163"/>
      <c r="L101" s="163"/>
      <c r="M101" s="163"/>
      <c r="N101" s="163"/>
      <c r="O101" s="163"/>
      <c r="P101" s="163"/>
      <c r="Q101" s="163"/>
      <c r="R101" s="163"/>
      <c r="S101" s="163"/>
      <c r="T101" s="163"/>
      <c r="U101" s="163"/>
      <c r="V101" s="163"/>
      <c r="W101" s="163"/>
      <c r="X101" s="163"/>
      <c r="Y101" s="163"/>
      <c r="Z101" s="163"/>
      <c r="AA101" s="163"/>
      <c r="AB101" s="163"/>
      <c r="AC101" s="303"/>
      <c r="AD101" s="168"/>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B93"/>
  </mergeCells>
  <pageMargins left="0.70866141732283472" right="0.70866141732283472" top="0.39" bottom="0.34"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46"/>
  <sheetViews>
    <sheetView view="pageBreakPreview" topLeftCell="A7" zoomScale="80" zoomScaleSheetLayoutView="80" workbookViewId="0">
      <selection activeCell="C27" sqref="C27:D27"/>
    </sheetView>
  </sheetViews>
  <sheetFormatPr defaultRowHeight="15.75" x14ac:dyDescent="0.25"/>
  <cols>
    <col min="1" max="1" width="9.140625" style="59"/>
    <col min="2" max="2" width="37.7109375" style="59" customWidth="1"/>
    <col min="3" max="4" width="12"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70</v>
      </c>
    </row>
    <row r="2" spans="1:44" ht="18.75" x14ac:dyDescent="0.3">
      <c r="L2" s="15" t="s">
        <v>11</v>
      </c>
    </row>
    <row r="3" spans="1:44" ht="18.75" x14ac:dyDescent="0.3">
      <c r="L3" s="15" t="s">
        <v>69</v>
      </c>
    </row>
    <row r="4" spans="1:44" ht="18.75" x14ac:dyDescent="0.3">
      <c r="K4" s="15"/>
    </row>
    <row r="5" spans="1:44" x14ac:dyDescent="0.25">
      <c r="A5" s="335" t="str">
        <f>'1. паспорт местоположение'!A5:C5</f>
        <v>Год раскрытия информации: 2016 год</v>
      </c>
      <c r="B5" s="335"/>
      <c r="C5" s="335"/>
      <c r="D5" s="335"/>
      <c r="E5" s="335"/>
      <c r="F5" s="335"/>
      <c r="G5" s="335"/>
      <c r="H5" s="335"/>
      <c r="I5" s="335"/>
      <c r="J5" s="335"/>
      <c r="K5" s="335"/>
      <c r="L5" s="335"/>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336" t="s">
        <v>10</v>
      </c>
      <c r="B7" s="336"/>
      <c r="C7" s="336"/>
      <c r="D7" s="336"/>
      <c r="E7" s="336"/>
      <c r="F7" s="336"/>
      <c r="G7" s="336"/>
      <c r="H7" s="336"/>
      <c r="I7" s="336"/>
      <c r="J7" s="336"/>
      <c r="K7" s="336"/>
      <c r="L7" s="336"/>
    </row>
    <row r="8" spans="1:44" ht="18.75" x14ac:dyDescent="0.25">
      <c r="A8" s="336"/>
      <c r="B8" s="336"/>
      <c r="C8" s="336"/>
      <c r="D8" s="336"/>
      <c r="E8" s="336"/>
      <c r="F8" s="336"/>
      <c r="G8" s="336"/>
      <c r="H8" s="336"/>
      <c r="I8" s="336"/>
      <c r="J8" s="336"/>
      <c r="K8" s="336"/>
      <c r="L8" s="336"/>
    </row>
    <row r="9" spans="1:44" x14ac:dyDescent="0.25">
      <c r="A9" s="337" t="str">
        <f>'1. паспорт местоположение'!A9:C9</f>
        <v xml:space="preserve">                         АО "Янтарьэнерго"                         </v>
      </c>
      <c r="B9" s="337"/>
      <c r="C9" s="337"/>
      <c r="D9" s="337"/>
      <c r="E9" s="337"/>
      <c r="F9" s="337"/>
      <c r="G9" s="337"/>
      <c r="H9" s="337"/>
      <c r="I9" s="337"/>
      <c r="J9" s="337"/>
      <c r="K9" s="337"/>
      <c r="L9" s="337"/>
    </row>
    <row r="10" spans="1:44" x14ac:dyDescent="0.25">
      <c r="A10" s="341" t="s">
        <v>9</v>
      </c>
      <c r="B10" s="341"/>
      <c r="C10" s="341"/>
      <c r="D10" s="341"/>
      <c r="E10" s="341"/>
      <c r="F10" s="341"/>
      <c r="G10" s="341"/>
      <c r="H10" s="341"/>
      <c r="I10" s="341"/>
      <c r="J10" s="341"/>
      <c r="K10" s="341"/>
      <c r="L10" s="341"/>
    </row>
    <row r="11" spans="1:44" ht="18.75" x14ac:dyDescent="0.25">
      <c r="A11" s="336"/>
      <c r="B11" s="336"/>
      <c r="C11" s="336"/>
      <c r="D11" s="336"/>
      <c r="E11" s="336"/>
      <c r="F11" s="336"/>
      <c r="G11" s="336"/>
      <c r="H11" s="336"/>
      <c r="I11" s="336"/>
      <c r="J11" s="336"/>
      <c r="K11" s="336"/>
      <c r="L11" s="336"/>
    </row>
    <row r="12" spans="1:44" x14ac:dyDescent="0.25">
      <c r="A12" s="337" t="str">
        <f>'1. паспорт местоположение'!A12:C12</f>
        <v>А_49</v>
      </c>
      <c r="B12" s="337"/>
      <c r="C12" s="337"/>
      <c r="D12" s="337"/>
      <c r="E12" s="337"/>
      <c r="F12" s="337"/>
      <c r="G12" s="337"/>
      <c r="H12" s="337"/>
      <c r="I12" s="337"/>
      <c r="J12" s="337"/>
      <c r="K12" s="337"/>
      <c r="L12" s="337"/>
    </row>
    <row r="13" spans="1:44" x14ac:dyDescent="0.25">
      <c r="A13" s="341" t="s">
        <v>8</v>
      </c>
      <c r="B13" s="341"/>
      <c r="C13" s="341"/>
      <c r="D13" s="341"/>
      <c r="E13" s="341"/>
      <c r="F13" s="341"/>
      <c r="G13" s="341"/>
      <c r="H13" s="341"/>
      <c r="I13" s="341"/>
      <c r="J13" s="341"/>
      <c r="K13" s="341"/>
      <c r="L13" s="341"/>
    </row>
    <row r="14" spans="1:44" ht="18.75" x14ac:dyDescent="0.25">
      <c r="A14" s="342"/>
      <c r="B14" s="342"/>
      <c r="C14" s="342"/>
      <c r="D14" s="342"/>
      <c r="E14" s="342"/>
      <c r="F14" s="342"/>
      <c r="G14" s="342"/>
      <c r="H14" s="342"/>
      <c r="I14" s="342"/>
      <c r="J14" s="342"/>
      <c r="K14" s="342"/>
      <c r="L14" s="342"/>
    </row>
    <row r="15" spans="1:44" x14ac:dyDescent="0.25">
      <c r="A15" s="343" t="str">
        <f>'1. паспорт местоположение'!A15:C15</f>
        <v>Реконструкция ПС 110/10 кВ О-12 "Южная" (инв№ 5146186)</v>
      </c>
      <c r="B15" s="343"/>
      <c r="C15" s="343"/>
      <c r="D15" s="343"/>
      <c r="E15" s="343"/>
      <c r="F15" s="343"/>
      <c r="G15" s="343"/>
      <c r="H15" s="343"/>
      <c r="I15" s="343"/>
      <c r="J15" s="343"/>
      <c r="K15" s="343"/>
      <c r="L15" s="343"/>
    </row>
    <row r="16" spans="1:44" x14ac:dyDescent="0.25">
      <c r="A16" s="341" t="s">
        <v>7</v>
      </c>
      <c r="B16" s="341"/>
      <c r="C16" s="341"/>
      <c r="D16" s="341"/>
      <c r="E16" s="341"/>
      <c r="F16" s="341"/>
      <c r="G16" s="341"/>
      <c r="H16" s="341"/>
      <c r="I16" s="341"/>
      <c r="J16" s="341"/>
      <c r="K16" s="341"/>
      <c r="L16" s="341"/>
    </row>
    <row r="17" spans="1:12" x14ac:dyDescent="0.25">
      <c r="L17" s="93"/>
    </row>
    <row r="18" spans="1:12" x14ac:dyDescent="0.25">
      <c r="K18" s="92"/>
    </row>
    <row r="19" spans="1:12" x14ac:dyDescent="0.25">
      <c r="A19" s="400" t="s">
        <v>394</v>
      </c>
      <c r="B19" s="400"/>
      <c r="C19" s="400"/>
      <c r="D19" s="400"/>
      <c r="E19" s="400"/>
      <c r="F19" s="400"/>
      <c r="G19" s="400"/>
      <c r="H19" s="400"/>
      <c r="I19" s="400"/>
      <c r="J19" s="400"/>
      <c r="K19" s="400"/>
      <c r="L19" s="400"/>
    </row>
    <row r="20" spans="1:12" x14ac:dyDescent="0.25">
      <c r="A20" s="63"/>
      <c r="B20" s="63"/>
      <c r="C20" s="91"/>
      <c r="D20" s="91"/>
      <c r="E20" s="91"/>
      <c r="F20" s="91"/>
      <c r="G20" s="91"/>
      <c r="H20" s="91"/>
      <c r="I20" s="91"/>
      <c r="J20" s="91"/>
      <c r="K20" s="91"/>
      <c r="L20" s="91"/>
    </row>
    <row r="21" spans="1:12" x14ac:dyDescent="0.25">
      <c r="A21" s="390" t="s">
        <v>208</v>
      </c>
      <c r="B21" s="390" t="s">
        <v>207</v>
      </c>
      <c r="C21" s="396" t="s">
        <v>351</v>
      </c>
      <c r="D21" s="396"/>
      <c r="E21" s="396"/>
      <c r="F21" s="396"/>
      <c r="G21" s="396"/>
      <c r="H21" s="396"/>
      <c r="I21" s="391" t="s">
        <v>206</v>
      </c>
      <c r="J21" s="393" t="s">
        <v>353</v>
      </c>
      <c r="K21" s="390" t="s">
        <v>205</v>
      </c>
      <c r="L21" s="392" t="s">
        <v>352</v>
      </c>
    </row>
    <row r="22" spans="1:12" x14ac:dyDescent="0.25">
      <c r="A22" s="390"/>
      <c r="B22" s="390"/>
      <c r="C22" s="397" t="s">
        <v>3</v>
      </c>
      <c r="D22" s="397"/>
      <c r="E22" s="145"/>
      <c r="F22" s="146"/>
      <c r="G22" s="398" t="s">
        <v>2</v>
      </c>
      <c r="H22" s="399"/>
      <c r="I22" s="391"/>
      <c r="J22" s="394"/>
      <c r="K22" s="390"/>
      <c r="L22" s="392"/>
    </row>
    <row r="23" spans="1:12" ht="47.25" x14ac:dyDescent="0.25">
      <c r="A23" s="390"/>
      <c r="B23" s="390"/>
      <c r="C23" s="90" t="s">
        <v>204</v>
      </c>
      <c r="D23" s="90" t="s">
        <v>203</v>
      </c>
      <c r="E23" s="90" t="s">
        <v>204</v>
      </c>
      <c r="F23" s="90" t="s">
        <v>203</v>
      </c>
      <c r="G23" s="90" t="s">
        <v>204</v>
      </c>
      <c r="H23" s="90" t="s">
        <v>203</v>
      </c>
      <c r="I23" s="391"/>
      <c r="J23" s="395"/>
      <c r="K23" s="390"/>
      <c r="L23" s="392"/>
    </row>
    <row r="24" spans="1:12" x14ac:dyDescent="0.25">
      <c r="A24" s="70">
        <v>1</v>
      </c>
      <c r="B24" s="70">
        <v>2</v>
      </c>
      <c r="C24" s="90">
        <v>3</v>
      </c>
      <c r="D24" s="90">
        <v>4</v>
      </c>
      <c r="E24" s="90">
        <v>5</v>
      </c>
      <c r="F24" s="90">
        <v>6</v>
      </c>
      <c r="G24" s="90">
        <v>7</v>
      </c>
      <c r="H24" s="90">
        <v>8</v>
      </c>
      <c r="I24" s="90">
        <v>9</v>
      </c>
      <c r="J24" s="90">
        <v>10</v>
      </c>
      <c r="K24" s="90">
        <v>11</v>
      </c>
      <c r="L24" s="90">
        <v>12</v>
      </c>
    </row>
    <row r="25" spans="1:12" x14ac:dyDescent="0.25">
      <c r="A25" s="84">
        <v>1</v>
      </c>
      <c r="B25" s="175" t="s">
        <v>202</v>
      </c>
      <c r="C25" s="83" t="s">
        <v>452</v>
      </c>
      <c r="D25" s="82" t="s">
        <v>452</v>
      </c>
      <c r="E25" s="89"/>
      <c r="F25" s="89"/>
      <c r="G25" s="89"/>
      <c r="H25" s="89"/>
      <c r="I25" s="89"/>
      <c r="J25" s="89"/>
      <c r="K25" s="82"/>
      <c r="L25" s="101"/>
    </row>
    <row r="26" spans="1:12" ht="31.5" x14ac:dyDescent="0.25">
      <c r="A26" s="192">
        <v>1.1000000000000001</v>
      </c>
      <c r="B26" s="193" t="s">
        <v>468</v>
      </c>
      <c r="C26" s="198" t="s">
        <v>469</v>
      </c>
      <c r="D26" s="198" t="s">
        <v>469</v>
      </c>
      <c r="E26" s="89"/>
      <c r="F26" s="89"/>
      <c r="G26" s="89"/>
      <c r="H26" s="89"/>
      <c r="I26" s="200"/>
      <c r="J26" s="89"/>
      <c r="K26" s="82"/>
      <c r="L26" s="82"/>
    </row>
    <row r="27" spans="1:12" s="66" customFormat="1" ht="31.5" x14ac:dyDescent="0.25">
      <c r="A27" s="192">
        <v>1.2</v>
      </c>
      <c r="B27" s="193" t="s">
        <v>470</v>
      </c>
      <c r="C27" s="198" t="s">
        <v>469</v>
      </c>
      <c r="D27" s="198" t="s">
        <v>469</v>
      </c>
      <c r="E27" s="89"/>
      <c r="F27" s="89"/>
      <c r="G27" s="89"/>
      <c r="H27" s="89"/>
      <c r="I27" s="200"/>
      <c r="J27" s="89"/>
      <c r="K27" s="82"/>
      <c r="L27" s="82"/>
    </row>
    <row r="28" spans="1:12" s="66" customFormat="1" ht="31.5" x14ac:dyDescent="0.25">
      <c r="A28" s="192">
        <v>1.3</v>
      </c>
      <c r="B28" s="193" t="s">
        <v>471</v>
      </c>
      <c r="C28" s="198">
        <v>42459</v>
      </c>
      <c r="D28" s="198">
        <v>42643</v>
      </c>
      <c r="E28" s="89"/>
      <c r="F28" s="89"/>
      <c r="G28" s="89"/>
      <c r="H28" s="89"/>
      <c r="I28" s="176"/>
      <c r="J28" s="89"/>
      <c r="K28" s="82"/>
      <c r="L28" s="82"/>
    </row>
    <row r="29" spans="1:12" s="66" customFormat="1" ht="63" x14ac:dyDescent="0.25">
      <c r="A29" s="192">
        <v>1.4</v>
      </c>
      <c r="B29" s="193" t="s">
        <v>472</v>
      </c>
      <c r="C29" s="198">
        <v>42673</v>
      </c>
      <c r="D29" s="198">
        <v>42714</v>
      </c>
      <c r="E29" s="89"/>
      <c r="F29" s="89"/>
      <c r="G29" s="89"/>
      <c r="H29" s="89"/>
      <c r="I29" s="176"/>
      <c r="J29" s="89"/>
      <c r="K29" s="82"/>
      <c r="L29" s="82"/>
    </row>
    <row r="30" spans="1:12" s="66" customFormat="1" ht="31.5" x14ac:dyDescent="0.25">
      <c r="A30" s="192">
        <v>1.5</v>
      </c>
      <c r="B30" s="193" t="s">
        <v>473</v>
      </c>
      <c r="C30" s="198">
        <v>42714</v>
      </c>
      <c r="D30" s="198">
        <v>42735</v>
      </c>
      <c r="E30" s="89"/>
      <c r="F30" s="89"/>
      <c r="G30" s="89"/>
      <c r="H30" s="89"/>
      <c r="I30" s="176"/>
      <c r="J30" s="89"/>
      <c r="K30" s="82"/>
      <c r="L30" s="82"/>
    </row>
    <row r="31" spans="1:12" s="66" customFormat="1" ht="31.5" x14ac:dyDescent="0.25">
      <c r="A31" s="192">
        <v>1.6</v>
      </c>
      <c r="B31" s="193" t="s">
        <v>474</v>
      </c>
      <c r="C31" s="198">
        <v>42855</v>
      </c>
      <c r="D31" s="198">
        <v>42916</v>
      </c>
      <c r="E31" s="89"/>
      <c r="F31" s="89"/>
      <c r="G31" s="89"/>
      <c r="H31" s="89"/>
      <c r="I31" s="200">
        <v>1</v>
      </c>
      <c r="J31" s="89"/>
      <c r="K31" s="82"/>
      <c r="L31" s="82"/>
    </row>
    <row r="32" spans="1:12" s="66" customFormat="1" x14ac:dyDescent="0.25">
      <c r="A32" s="192">
        <v>2</v>
      </c>
      <c r="B32" s="194" t="s">
        <v>475</v>
      </c>
      <c r="C32" s="177" t="s">
        <v>452</v>
      </c>
      <c r="D32" s="177" t="s">
        <v>452</v>
      </c>
      <c r="E32" s="89"/>
      <c r="F32" s="89"/>
      <c r="G32" s="89"/>
      <c r="H32" s="89"/>
      <c r="I32" s="177" t="s">
        <v>452</v>
      </c>
      <c r="J32" s="89"/>
      <c r="K32" s="82"/>
      <c r="L32" s="82"/>
    </row>
    <row r="33" spans="1:12" s="66" customFormat="1" ht="31.5" x14ac:dyDescent="0.25">
      <c r="A33" s="192">
        <v>2.1</v>
      </c>
      <c r="B33" s="193" t="s">
        <v>476</v>
      </c>
      <c r="C33" s="198">
        <v>42767</v>
      </c>
      <c r="D33" s="198">
        <v>42855</v>
      </c>
      <c r="E33" s="89"/>
      <c r="F33" s="89"/>
      <c r="G33" s="89"/>
      <c r="H33" s="89"/>
      <c r="I33" s="176"/>
      <c r="J33" s="89"/>
      <c r="K33" s="82"/>
      <c r="L33" s="82"/>
    </row>
    <row r="34" spans="1:12" s="66" customFormat="1" ht="63" x14ac:dyDescent="0.25">
      <c r="A34" s="192">
        <v>2.2000000000000002</v>
      </c>
      <c r="B34" s="193" t="s">
        <v>477</v>
      </c>
      <c r="C34" s="198" t="s">
        <v>469</v>
      </c>
      <c r="D34" s="198" t="s">
        <v>469</v>
      </c>
      <c r="E34" s="88"/>
      <c r="F34" s="88"/>
      <c r="G34" s="88"/>
      <c r="H34" s="88"/>
      <c r="I34" s="176"/>
      <c r="J34" s="88"/>
      <c r="K34" s="88"/>
      <c r="L34" s="82"/>
    </row>
    <row r="35" spans="1:12" s="66" customFormat="1" ht="31.5" x14ac:dyDescent="0.25">
      <c r="A35" s="192">
        <v>2.2999999999999998</v>
      </c>
      <c r="B35" s="193" t="s">
        <v>478</v>
      </c>
      <c r="C35" s="198" t="s">
        <v>469</v>
      </c>
      <c r="D35" s="198" t="s">
        <v>469</v>
      </c>
      <c r="E35" s="88"/>
      <c r="F35" s="88"/>
      <c r="G35" s="88"/>
      <c r="H35" s="88"/>
      <c r="I35" s="176"/>
      <c r="J35" s="88"/>
      <c r="K35" s="88"/>
      <c r="L35" s="82"/>
    </row>
    <row r="36" spans="1:12" ht="47.25" x14ac:dyDescent="0.25">
      <c r="A36" s="192">
        <v>3</v>
      </c>
      <c r="B36" s="194" t="s">
        <v>479</v>
      </c>
      <c r="C36" s="177" t="s">
        <v>452</v>
      </c>
      <c r="D36" s="177" t="s">
        <v>452</v>
      </c>
      <c r="E36" s="87"/>
      <c r="F36" s="86"/>
      <c r="G36" s="86"/>
      <c r="H36" s="86"/>
      <c r="I36" s="177" t="s">
        <v>452</v>
      </c>
      <c r="J36" s="85"/>
      <c r="K36" s="82"/>
      <c r="L36" s="82"/>
    </row>
    <row r="37" spans="1:12" ht="47.25" x14ac:dyDescent="0.25">
      <c r="A37" s="192">
        <v>3.1</v>
      </c>
      <c r="B37" s="193" t="s">
        <v>480</v>
      </c>
      <c r="C37" s="198">
        <v>42855</v>
      </c>
      <c r="D37" s="198">
        <v>42946</v>
      </c>
      <c r="E37" s="87"/>
      <c r="F37" s="86"/>
      <c r="G37" s="86"/>
      <c r="H37" s="86"/>
      <c r="I37" s="176"/>
      <c r="J37" s="85"/>
      <c r="K37" s="82"/>
      <c r="L37" s="82"/>
    </row>
    <row r="38" spans="1:12" ht="31.5" x14ac:dyDescent="0.25">
      <c r="A38" s="192">
        <v>3.2</v>
      </c>
      <c r="B38" s="193" t="s">
        <v>481</v>
      </c>
      <c r="C38" s="198" t="s">
        <v>482</v>
      </c>
      <c r="D38" s="198" t="s">
        <v>483</v>
      </c>
      <c r="E38" s="82"/>
      <c r="F38" s="82"/>
      <c r="G38" s="82"/>
      <c r="H38" s="82"/>
      <c r="I38" s="176"/>
      <c r="J38" s="82"/>
      <c r="K38" s="82"/>
      <c r="L38" s="82"/>
    </row>
    <row r="39" spans="1:12" ht="31.5" x14ac:dyDescent="0.25">
      <c r="A39" s="192">
        <v>3.3</v>
      </c>
      <c r="B39" s="193" t="s">
        <v>484</v>
      </c>
      <c r="C39" s="198" t="s">
        <v>485</v>
      </c>
      <c r="D39" s="198" t="s">
        <v>483</v>
      </c>
      <c r="E39" s="82"/>
      <c r="F39" s="82"/>
      <c r="G39" s="82"/>
      <c r="H39" s="82"/>
      <c r="I39" s="176"/>
      <c r="J39" s="82"/>
      <c r="K39" s="82"/>
      <c r="L39" s="82"/>
    </row>
    <row r="40" spans="1:12" ht="31.5" x14ac:dyDescent="0.25">
      <c r="A40" s="192">
        <v>3.4</v>
      </c>
      <c r="B40" s="193" t="s">
        <v>486</v>
      </c>
      <c r="C40" s="198" t="s">
        <v>487</v>
      </c>
      <c r="D40" s="198" t="s">
        <v>488</v>
      </c>
      <c r="E40" s="82"/>
      <c r="F40" s="82"/>
      <c r="G40" s="82"/>
      <c r="H40" s="82"/>
      <c r="I40" s="176"/>
      <c r="J40" s="82"/>
      <c r="K40" s="82"/>
      <c r="L40" s="82"/>
    </row>
    <row r="41" spans="1:12" ht="31.5" x14ac:dyDescent="0.25">
      <c r="A41" s="192">
        <v>3.5</v>
      </c>
      <c r="B41" s="193" t="s">
        <v>489</v>
      </c>
      <c r="C41" s="198" t="s">
        <v>490</v>
      </c>
      <c r="D41" s="198" t="s">
        <v>488</v>
      </c>
      <c r="E41" s="82"/>
      <c r="F41" s="82"/>
      <c r="G41" s="82"/>
      <c r="H41" s="82"/>
      <c r="I41" s="176"/>
      <c r="J41" s="82"/>
      <c r="K41" s="82"/>
      <c r="L41" s="82"/>
    </row>
    <row r="42" spans="1:12" ht="31.15" customHeight="1" x14ac:dyDescent="0.25">
      <c r="A42" s="192">
        <v>4</v>
      </c>
      <c r="B42" s="194" t="s">
        <v>491</v>
      </c>
      <c r="C42" s="198" t="s">
        <v>452</v>
      </c>
      <c r="D42" s="198" t="s">
        <v>452</v>
      </c>
      <c r="E42" s="82"/>
      <c r="F42" s="82"/>
      <c r="G42" s="82"/>
      <c r="H42" s="82"/>
      <c r="I42" s="177" t="s">
        <v>452</v>
      </c>
      <c r="J42" s="82"/>
      <c r="K42" s="82"/>
      <c r="L42" s="82"/>
    </row>
    <row r="43" spans="1:12" ht="31.5" x14ac:dyDescent="0.25">
      <c r="A43" s="192">
        <v>4.0999999999999996</v>
      </c>
      <c r="B43" s="193" t="s">
        <v>492</v>
      </c>
      <c r="C43" s="198" t="s">
        <v>493</v>
      </c>
      <c r="D43" s="198" t="s">
        <v>494</v>
      </c>
      <c r="E43" s="82"/>
      <c r="F43" s="82"/>
      <c r="G43" s="82"/>
      <c r="H43" s="82"/>
      <c r="I43" s="176"/>
      <c r="J43" s="82"/>
      <c r="K43" s="82"/>
      <c r="L43" s="82"/>
    </row>
    <row r="44" spans="1:12" ht="63" x14ac:dyDescent="0.25">
      <c r="A44" s="192">
        <v>4.2</v>
      </c>
      <c r="B44" s="193" t="s">
        <v>495</v>
      </c>
      <c r="C44" s="198" t="s">
        <v>469</v>
      </c>
      <c r="D44" s="198" t="s">
        <v>469</v>
      </c>
      <c r="E44" s="82"/>
      <c r="F44" s="82"/>
      <c r="G44" s="82"/>
      <c r="H44" s="82"/>
      <c r="I44" s="176"/>
      <c r="J44" s="82"/>
      <c r="K44" s="82"/>
      <c r="L44" s="82"/>
    </row>
    <row r="45" spans="1:12" ht="31.5" x14ac:dyDescent="0.25">
      <c r="A45" s="192">
        <v>4.3</v>
      </c>
      <c r="B45" s="193" t="s">
        <v>496</v>
      </c>
      <c r="C45" s="198" t="s">
        <v>497</v>
      </c>
      <c r="D45" s="198" t="s">
        <v>498</v>
      </c>
      <c r="E45" s="82"/>
      <c r="F45" s="82"/>
      <c r="G45" s="82"/>
      <c r="H45" s="82"/>
      <c r="I45" s="176"/>
      <c r="J45" s="82"/>
      <c r="K45" s="82"/>
      <c r="L45" s="82"/>
    </row>
    <row r="46" spans="1:12" ht="32.25" thickBot="1" x14ac:dyDescent="0.3">
      <c r="A46" s="195">
        <v>4.4000000000000004</v>
      </c>
      <c r="B46" s="197" t="s">
        <v>499</v>
      </c>
      <c r="C46" s="198" t="s">
        <v>500</v>
      </c>
      <c r="D46" s="198" t="s">
        <v>498</v>
      </c>
      <c r="E46" s="82"/>
      <c r="F46" s="82"/>
      <c r="G46" s="82"/>
      <c r="H46" s="82"/>
      <c r="I46" s="199"/>
      <c r="J46" s="82"/>
      <c r="K46" s="82"/>
      <c r="L46"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2017-01-31T13:42:03Z</dcterms:modified>
</cp:coreProperties>
</file>