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s>
  <calcPr calcId="152511"/>
</workbook>
</file>

<file path=xl/calcChain.xml><?xml version="1.0" encoding="utf-8"?>
<calcChain xmlns="http://schemas.openxmlformats.org/spreadsheetml/2006/main">
  <c r="K33" i="15" l="1"/>
  <c r="J33" i="15"/>
  <c r="J30" i="15"/>
  <c r="J29" i="15" l="1"/>
  <c r="J27" i="15"/>
  <c r="J24" i="15"/>
  <c r="B22" i="22" l="1"/>
  <c r="B21" i="22"/>
  <c r="A15" i="22"/>
  <c r="A12" i="22"/>
  <c r="A9" i="22"/>
  <c r="I27" i="15"/>
  <c r="I29" i="15" s="1"/>
  <c r="C48" i="7" l="1"/>
  <c r="F33" i="15"/>
  <c r="F30"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29" i="15"/>
  <c r="F27" i="15"/>
  <c r="F24" i="15"/>
  <c r="G29" i="15"/>
  <c r="G27" i="15"/>
  <c r="A15" i="19" l="1"/>
  <c r="A12" i="19"/>
  <c r="A9" i="19"/>
  <c r="A8" i="17"/>
  <c r="E9" i="14"/>
  <c r="A14" i="12"/>
  <c r="B140" i="19" l="1"/>
  <c r="C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E136" i="19"/>
  <c r="F136" i="19" s="1"/>
  <c r="G136" i="19" s="1"/>
  <c r="H136" i="19" s="1"/>
  <c r="I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D91" i="19"/>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C91" i="19"/>
  <c r="B76" i="19"/>
  <c r="B74" i="19"/>
  <c r="B73" i="19"/>
  <c r="A62" i="19"/>
  <c r="B60" i="19"/>
  <c r="C58" i="19"/>
  <c r="B52" i="19"/>
  <c r="B50" i="19"/>
  <c r="B59" i="19" s="1"/>
  <c r="B49" i="19"/>
  <c r="H48" i="19"/>
  <c r="G48" i="19"/>
  <c r="F48" i="19"/>
  <c r="E48" i="19"/>
  <c r="D48" i="19"/>
  <c r="C48" i="19"/>
  <c r="B48" i="19"/>
  <c r="B47" i="19"/>
  <c r="B45" i="19"/>
  <c r="B44" i="19"/>
  <c r="B27" i="19"/>
  <c r="A7" i="19"/>
  <c r="A5" i="19"/>
  <c r="C49" i="19" l="1"/>
  <c r="B81" i="19"/>
  <c r="B25" i="19"/>
  <c r="B54" i="19" s="1"/>
  <c r="B55" i="19" s="1"/>
  <c r="B56" i="19" s="1"/>
  <c r="B69" i="19" s="1"/>
  <c r="B77" i="19" s="1"/>
  <c r="J136" i="19"/>
  <c r="I48" i="19"/>
  <c r="B46" i="19"/>
  <c r="B85" i="19"/>
  <c r="B99" i="19" s="1"/>
  <c r="C141" i="19"/>
  <c r="C73" i="19" s="1"/>
  <c r="C85" i="19" s="1"/>
  <c r="C99" i="19" s="1"/>
  <c r="G120" i="19"/>
  <c r="D140" i="19"/>
  <c r="E140" i="19" s="1"/>
  <c r="F140" i="19" s="1"/>
  <c r="B29" i="19"/>
  <c r="B80" i="19"/>
  <c r="B66" i="19"/>
  <c r="B68" i="19" s="1"/>
  <c r="B79" i="19"/>
  <c r="F137" i="19"/>
  <c r="E49" i="19"/>
  <c r="C74" i="19"/>
  <c r="D58" i="19"/>
  <c r="C52" i="19"/>
  <c r="C47" i="19"/>
  <c r="D49" i="19"/>
  <c r="AQ81" i="19"/>
  <c r="G140" i="19"/>
  <c r="G141" i="19" s="1"/>
  <c r="G73" i="19" s="1"/>
  <c r="G85" i="19" s="1"/>
  <c r="G99" i="19" s="1"/>
  <c r="C108" i="19"/>
  <c r="C50" i="19" s="1"/>
  <c r="C59" i="19" s="1"/>
  <c r="D109" i="19"/>
  <c r="F141" i="19"/>
  <c r="F73" i="19" s="1"/>
  <c r="F85" i="19" s="1"/>
  <c r="F99" i="19" s="1"/>
  <c r="E141" i="19"/>
  <c r="E73" i="19" s="1"/>
  <c r="E85" i="19" s="1"/>
  <c r="E99" i="19" s="1"/>
  <c r="C67" i="19" l="1"/>
  <c r="C61" i="19"/>
  <c r="C60" i="19" s="1"/>
  <c r="D141" i="19"/>
  <c r="D73" i="19" s="1"/>
  <c r="D85" i="19" s="1"/>
  <c r="D99" i="19" s="1"/>
  <c r="K136" i="19"/>
  <c r="J48" i="19"/>
  <c r="C66" i="19"/>
  <c r="C68" i="19" s="1"/>
  <c r="C80" i="19"/>
  <c r="C79" i="19"/>
  <c r="F76" i="19"/>
  <c r="D67" i="19"/>
  <c r="C76" i="19"/>
  <c r="B75" i="19"/>
  <c r="B70" i="19"/>
  <c r="H140" i="19"/>
  <c r="G137" i="19"/>
  <c r="F49" i="19"/>
  <c r="E109" i="19"/>
  <c r="D108" i="19"/>
  <c r="D50" i="19" s="1"/>
  <c r="D59" i="19" s="1"/>
  <c r="D74" i="19"/>
  <c r="E58" i="19"/>
  <c r="D47" i="19"/>
  <c r="D61" i="19" s="1"/>
  <c r="D60" i="19" s="1"/>
  <c r="D52" i="19"/>
  <c r="B82" i="19"/>
  <c r="C53" i="19"/>
  <c r="L136" i="19" l="1"/>
  <c r="K48" i="19"/>
  <c r="I140" i="19"/>
  <c r="I141" i="19" s="1"/>
  <c r="I73" i="19" s="1"/>
  <c r="I85" i="19" s="1"/>
  <c r="I99" i="19" s="1"/>
  <c r="D76" i="19"/>
  <c r="E67" i="19"/>
  <c r="D66" i="19"/>
  <c r="D68" i="19" s="1"/>
  <c r="D80" i="19"/>
  <c r="H141" i="19"/>
  <c r="H73" i="19" s="1"/>
  <c r="H85" i="19" s="1"/>
  <c r="H99" i="19" s="1"/>
  <c r="F109" i="19"/>
  <c r="E108" i="19"/>
  <c r="E50" i="19" s="1"/>
  <c r="E59" i="19" s="1"/>
  <c r="H137" i="19"/>
  <c r="G49" i="19"/>
  <c r="C55" i="19"/>
  <c r="D53" i="19" s="1"/>
  <c r="E47" i="19"/>
  <c r="E61" i="19" s="1"/>
  <c r="E60" i="19" s="1"/>
  <c r="F58" i="19"/>
  <c r="E74" i="19"/>
  <c r="E52" i="19"/>
  <c r="D79" i="19"/>
  <c r="E79" i="19" s="1"/>
  <c r="B71" i="19"/>
  <c r="C75" i="19"/>
  <c r="M136" i="19" l="1"/>
  <c r="L48" i="19"/>
  <c r="D55" i="19"/>
  <c r="B78" i="19"/>
  <c r="B83" i="19" s="1"/>
  <c r="D75" i="19"/>
  <c r="B72" i="19"/>
  <c r="F52" i="19"/>
  <c r="F74" i="19"/>
  <c r="G58" i="19"/>
  <c r="F47" i="19"/>
  <c r="F61" i="19" s="1"/>
  <c r="F60" i="19" s="1"/>
  <c r="I137" i="19"/>
  <c r="H49" i="19"/>
  <c r="G109" i="19"/>
  <c r="F108" i="19"/>
  <c r="F50" i="19" s="1"/>
  <c r="F59" i="19" s="1"/>
  <c r="F79" i="19" s="1"/>
  <c r="C82" i="19"/>
  <c r="C56" i="19"/>
  <c r="C69" i="19" s="1"/>
  <c r="E80" i="19"/>
  <c r="E66" i="19"/>
  <c r="E68" i="19" s="1"/>
  <c r="E76" i="19"/>
  <c r="F67" i="19"/>
  <c r="J140" i="19"/>
  <c r="M48" i="19" l="1"/>
  <c r="N136" i="19"/>
  <c r="G67" i="19"/>
  <c r="C77" i="19"/>
  <c r="C70" i="19"/>
  <c r="G108" i="19"/>
  <c r="G50" i="19" s="1"/>
  <c r="G59" i="19" s="1"/>
  <c r="H109" i="19"/>
  <c r="G74" i="19"/>
  <c r="H58" i="19"/>
  <c r="G52" i="19"/>
  <c r="G47" i="19"/>
  <c r="G61" i="19" s="1"/>
  <c r="G60" i="19" s="1"/>
  <c r="B86" i="19"/>
  <c r="B84" i="19"/>
  <c r="B89" i="19" s="1"/>
  <c r="B88" i="19"/>
  <c r="K140" i="19"/>
  <c r="K141" i="19"/>
  <c r="K73" i="19" s="1"/>
  <c r="K85" i="19" s="1"/>
  <c r="K99" i="19" s="1"/>
  <c r="E75" i="19"/>
  <c r="J137" i="19"/>
  <c r="I49" i="19"/>
  <c r="D56" i="19"/>
  <c r="D69" i="19" s="1"/>
  <c r="D82" i="19"/>
  <c r="J141" i="19"/>
  <c r="J73" i="19" s="1"/>
  <c r="J85" i="19" s="1"/>
  <c r="J99" i="19" s="1"/>
  <c r="F80" i="19"/>
  <c r="F66" i="19"/>
  <c r="F68" i="19" s="1"/>
  <c r="E53" i="19"/>
  <c r="N48" i="19" l="1"/>
  <c r="O136" i="19"/>
  <c r="H74" i="19"/>
  <c r="H52" i="19"/>
  <c r="I58" i="19"/>
  <c r="H47" i="19"/>
  <c r="H61" i="19" s="1"/>
  <c r="H60" i="19" s="1"/>
  <c r="C71" i="19"/>
  <c r="C72" i="19" s="1"/>
  <c r="F75" i="19"/>
  <c r="D77" i="19"/>
  <c r="D70" i="19"/>
  <c r="B87" i="19"/>
  <c r="B90" i="19" s="1"/>
  <c r="I109" i="19"/>
  <c r="H108" i="19"/>
  <c r="H50" i="19" s="1"/>
  <c r="H59" i="19" s="1"/>
  <c r="E55" i="19"/>
  <c r="F53" i="19"/>
  <c r="K137" i="19"/>
  <c r="J49" i="19"/>
  <c r="L140" i="19"/>
  <c r="L141" i="19" s="1"/>
  <c r="L73" i="19" s="1"/>
  <c r="L85" i="19" s="1"/>
  <c r="L99" i="19" s="1"/>
  <c r="G80" i="19"/>
  <c r="G66" i="19"/>
  <c r="G68" i="19" s="1"/>
  <c r="G79" i="19"/>
  <c r="H67" i="19"/>
  <c r="G76" i="19"/>
  <c r="O48" i="19" l="1"/>
  <c r="P136" i="19"/>
  <c r="F55" i="19"/>
  <c r="I67" i="19"/>
  <c r="H76" i="19"/>
  <c r="G75" i="19"/>
  <c r="E82" i="19"/>
  <c r="E56" i="19"/>
  <c r="E69" i="19" s="1"/>
  <c r="J58" i="19"/>
  <c r="I74" i="19"/>
  <c r="I47" i="19"/>
  <c r="I61" i="19" s="1"/>
  <c r="I60" i="19" s="1"/>
  <c r="I52" i="19"/>
  <c r="L137" i="19"/>
  <c r="K49" i="19"/>
  <c r="H80" i="19"/>
  <c r="H66" i="19"/>
  <c r="H68" i="19" s="1"/>
  <c r="H79" i="19"/>
  <c r="D71" i="19"/>
  <c r="M140" i="19"/>
  <c r="J109" i="19"/>
  <c r="I108" i="19"/>
  <c r="I50" i="19" s="1"/>
  <c r="I59" i="19" s="1"/>
  <c r="C78" i="19"/>
  <c r="C83" i="19" s="1"/>
  <c r="P48" i="19" l="1"/>
  <c r="Q136" i="19"/>
  <c r="K109" i="19"/>
  <c r="J108" i="19"/>
  <c r="J50" i="19" s="1"/>
  <c r="J59" i="19" s="1"/>
  <c r="H75" i="19"/>
  <c r="D78" i="19"/>
  <c r="D83" i="19" s="1"/>
  <c r="D86" i="19" s="1"/>
  <c r="N140" i="19"/>
  <c r="N141" i="19" s="1"/>
  <c r="N73" i="19" s="1"/>
  <c r="N85" i="19" s="1"/>
  <c r="N99" i="19" s="1"/>
  <c r="D72" i="19"/>
  <c r="E77" i="19"/>
  <c r="E70" i="19"/>
  <c r="I76" i="19"/>
  <c r="J67" i="19"/>
  <c r="M141" i="19"/>
  <c r="M73" i="19" s="1"/>
  <c r="M85" i="19" s="1"/>
  <c r="M99" i="19" s="1"/>
  <c r="F82" i="19"/>
  <c r="F56" i="19"/>
  <c r="F69" i="19" s="1"/>
  <c r="C86" i="19"/>
  <c r="C84" i="19"/>
  <c r="C89" i="19" s="1"/>
  <c r="C88" i="19"/>
  <c r="I66" i="19"/>
  <c r="I68" i="19" s="1"/>
  <c r="I80" i="19"/>
  <c r="I79" i="19"/>
  <c r="M137" i="19"/>
  <c r="L49" i="19"/>
  <c r="J74" i="19"/>
  <c r="J47" i="19"/>
  <c r="J61" i="19" s="1"/>
  <c r="J60" i="19" s="1"/>
  <c r="J52" i="19"/>
  <c r="K58" i="19"/>
  <c r="G53" i="19"/>
  <c r="R136" i="19" l="1"/>
  <c r="Q48" i="19"/>
  <c r="D88" i="19"/>
  <c r="G55" i="19"/>
  <c r="H53" i="19" s="1"/>
  <c r="N137" i="19"/>
  <c r="M49" i="19"/>
  <c r="F77" i="19"/>
  <c r="F70" i="19"/>
  <c r="E71" i="19"/>
  <c r="J80" i="19"/>
  <c r="J66" i="19"/>
  <c r="J68" i="19" s="1"/>
  <c r="J79" i="19"/>
  <c r="I75" i="19"/>
  <c r="D87" i="19"/>
  <c r="C87" i="19"/>
  <c r="C90" i="19" s="1"/>
  <c r="K67" i="19"/>
  <c r="J76" i="19"/>
  <c r="K108" i="19"/>
  <c r="K50" i="19" s="1"/>
  <c r="K59" i="19" s="1"/>
  <c r="L109" i="19"/>
  <c r="K74" i="19"/>
  <c r="L58" i="19"/>
  <c r="K52" i="19"/>
  <c r="K47" i="19"/>
  <c r="K61" i="19" s="1"/>
  <c r="K60" i="19" s="1"/>
  <c r="D84" i="19"/>
  <c r="D89" i="19" s="1"/>
  <c r="O140" i="19"/>
  <c r="O141" i="19"/>
  <c r="O73" i="19" s="1"/>
  <c r="O85" i="19" s="1"/>
  <c r="O99" i="19" s="1"/>
  <c r="R48" i="19" l="1"/>
  <c r="S136" i="19"/>
  <c r="L52" i="19"/>
  <c r="L47" i="19"/>
  <c r="L61" i="19" s="1"/>
  <c r="L60" i="19" s="1"/>
  <c r="L74" i="19"/>
  <c r="M58" i="19"/>
  <c r="J75" i="19"/>
  <c r="E78" i="19"/>
  <c r="E83" i="19" s="1"/>
  <c r="P140" i="19"/>
  <c r="P141" i="19" s="1"/>
  <c r="P73" i="19" s="1"/>
  <c r="P85" i="19" s="1"/>
  <c r="P99" i="19" s="1"/>
  <c r="D90" i="19"/>
  <c r="F71" i="19"/>
  <c r="O137" i="19"/>
  <c r="N49" i="19"/>
  <c r="L108" i="19"/>
  <c r="L50" i="19" s="1"/>
  <c r="L59" i="19" s="1"/>
  <c r="M109" i="19"/>
  <c r="K76" i="19"/>
  <c r="L67" i="19"/>
  <c r="H55" i="19"/>
  <c r="K80" i="19"/>
  <c r="K66" i="19"/>
  <c r="K68" i="19" s="1"/>
  <c r="K79" i="19"/>
  <c r="E72" i="19"/>
  <c r="G82" i="19"/>
  <c r="G56" i="19"/>
  <c r="G69" i="19" s="1"/>
  <c r="F78" i="19" l="1"/>
  <c r="F83" i="19" s="1"/>
  <c r="F86" i="19" s="1"/>
  <c r="S48" i="19"/>
  <c r="T136" i="19"/>
  <c r="F72" i="19"/>
  <c r="P137" i="19"/>
  <c r="O49" i="19"/>
  <c r="H82" i="19"/>
  <c r="H56" i="19"/>
  <c r="H69" i="19" s="1"/>
  <c r="N109" i="19"/>
  <c r="M108" i="19"/>
  <c r="M50" i="19" s="1"/>
  <c r="M59" i="19" s="1"/>
  <c r="Q140" i="19"/>
  <c r="E86" i="19"/>
  <c r="F88" i="19"/>
  <c r="E88" i="19"/>
  <c r="E84" i="19"/>
  <c r="E89" i="19" s="1"/>
  <c r="F84" i="19"/>
  <c r="I53" i="19"/>
  <c r="L80" i="19"/>
  <c r="L66" i="19"/>
  <c r="L68" i="19" s="1"/>
  <c r="L79" i="19"/>
  <c r="G77" i="19"/>
  <c r="G70" i="19"/>
  <c r="K75" i="19"/>
  <c r="M67" i="19"/>
  <c r="L76" i="19"/>
  <c r="M74" i="19"/>
  <c r="M52" i="19"/>
  <c r="N58" i="19"/>
  <c r="M47" i="19"/>
  <c r="M61" i="19" s="1"/>
  <c r="M60" i="19" s="1"/>
  <c r="U136" i="19" l="1"/>
  <c r="T48" i="19"/>
  <c r="F89" i="19"/>
  <c r="O58" i="19"/>
  <c r="N47" i="19"/>
  <c r="N61" i="19" s="1"/>
  <c r="N60" i="19" s="1"/>
  <c r="N74" i="19"/>
  <c r="N52" i="19"/>
  <c r="M76" i="19"/>
  <c r="N67" i="19"/>
  <c r="R140" i="19"/>
  <c r="R141" i="19" s="1"/>
  <c r="R73" i="19" s="1"/>
  <c r="R85" i="19" s="1"/>
  <c r="R99" i="19" s="1"/>
  <c r="I55" i="19"/>
  <c r="J53" i="19" s="1"/>
  <c r="Q141" i="19"/>
  <c r="Q73" i="19" s="1"/>
  <c r="Q85" i="19" s="1"/>
  <c r="Q99" i="19" s="1"/>
  <c r="Q137" i="19"/>
  <c r="P49" i="19"/>
  <c r="M80" i="19"/>
  <c r="M66" i="19"/>
  <c r="M68" i="19" s="1"/>
  <c r="M79" i="19"/>
  <c r="H77" i="19"/>
  <c r="H70" i="19"/>
  <c r="G71" i="19"/>
  <c r="L75" i="19"/>
  <c r="E87" i="19"/>
  <c r="E90" i="19" s="1"/>
  <c r="F87" i="19"/>
  <c r="O109" i="19"/>
  <c r="N108" i="19"/>
  <c r="N50" i="19" s="1"/>
  <c r="N59" i="19" s="1"/>
  <c r="V136" i="19" l="1"/>
  <c r="U48" i="19"/>
  <c r="G78" i="19"/>
  <c r="G83" i="19" s="1"/>
  <c r="F90" i="19"/>
  <c r="G72" i="19"/>
  <c r="M75" i="19"/>
  <c r="R137" i="19"/>
  <c r="Q49" i="19"/>
  <c r="J55" i="19"/>
  <c r="N80" i="19"/>
  <c r="N66" i="19"/>
  <c r="N68" i="19" s="1"/>
  <c r="N79" i="19"/>
  <c r="H71" i="19"/>
  <c r="I82" i="19"/>
  <c r="I56" i="19"/>
  <c r="I69" i="19" s="1"/>
  <c r="N76" i="19"/>
  <c r="O67" i="19"/>
  <c r="P109" i="19"/>
  <c r="O108" i="19"/>
  <c r="O50" i="19" s="1"/>
  <c r="O59" i="19" s="1"/>
  <c r="S140" i="19"/>
  <c r="S141" i="19"/>
  <c r="S73" i="19" s="1"/>
  <c r="S85" i="19" s="1"/>
  <c r="S99" i="19" s="1"/>
  <c r="O74" i="19"/>
  <c r="P58" i="19"/>
  <c r="O52" i="19"/>
  <c r="O47" i="19"/>
  <c r="O61" i="19" s="1"/>
  <c r="O60" i="19" s="1"/>
  <c r="W136" i="19" l="1"/>
  <c r="V48" i="19"/>
  <c r="P67" i="19"/>
  <c r="O76" i="19"/>
  <c r="S137" i="19"/>
  <c r="R49" i="19"/>
  <c r="G86" i="19"/>
  <c r="G88" i="19"/>
  <c r="G84" i="19"/>
  <c r="G89" i="19" s="1"/>
  <c r="T140" i="19"/>
  <c r="H72" i="19"/>
  <c r="J82" i="19"/>
  <c r="J56" i="19"/>
  <c r="J69" i="19" s="1"/>
  <c r="P47" i="19"/>
  <c r="P61" i="19" s="1"/>
  <c r="P60" i="19" s="1"/>
  <c r="P74" i="19"/>
  <c r="Q58" i="19"/>
  <c r="P52" i="19"/>
  <c r="O80" i="19"/>
  <c r="O66" i="19"/>
  <c r="O68" i="19" s="1"/>
  <c r="O79" i="19"/>
  <c r="I77" i="19"/>
  <c r="I70" i="19"/>
  <c r="K53" i="19"/>
  <c r="Q109" i="19"/>
  <c r="P108" i="19"/>
  <c r="P50" i="19" s="1"/>
  <c r="P59" i="19" s="1"/>
  <c r="N75" i="19"/>
  <c r="H78" i="19"/>
  <c r="H83" i="19" s="1"/>
  <c r="H86" i="19" s="1"/>
  <c r="W48" i="19" l="1"/>
  <c r="X136" i="19"/>
  <c r="H88" i="19"/>
  <c r="I71" i="19"/>
  <c r="I78" i="19" s="1"/>
  <c r="I83" i="19" s="1"/>
  <c r="J77" i="19"/>
  <c r="J70" i="19"/>
  <c r="U141" i="19"/>
  <c r="U73" i="19" s="1"/>
  <c r="U85" i="19" s="1"/>
  <c r="U99" i="19" s="1"/>
  <c r="U140" i="19"/>
  <c r="T137" i="19"/>
  <c r="S49" i="19"/>
  <c r="P66" i="19"/>
  <c r="P68" i="19" s="1"/>
  <c r="P80" i="19"/>
  <c r="P79" i="19"/>
  <c r="Q108" i="19"/>
  <c r="Q50" i="19" s="1"/>
  <c r="Q59" i="19" s="1"/>
  <c r="R109" i="19"/>
  <c r="Q74" i="19"/>
  <c r="Q52" i="19"/>
  <c r="R58" i="19"/>
  <c r="Q47" i="19"/>
  <c r="Q61" i="19" s="1"/>
  <c r="Q60" i="19" s="1"/>
  <c r="H87" i="19"/>
  <c r="G87" i="19"/>
  <c r="G90" i="19" s="1"/>
  <c r="P76" i="19"/>
  <c r="Q67" i="19"/>
  <c r="K55" i="19"/>
  <c r="L53" i="19" s="1"/>
  <c r="O75" i="19"/>
  <c r="T141" i="19"/>
  <c r="T73" i="19" s="1"/>
  <c r="T85" i="19" s="1"/>
  <c r="T99" i="19" s="1"/>
  <c r="H84" i="19"/>
  <c r="H89" i="19" s="1"/>
  <c r="X48" i="19" l="1"/>
  <c r="Y136" i="19"/>
  <c r="I86" i="19"/>
  <c r="I88" i="19"/>
  <c r="I84" i="19"/>
  <c r="I89" i="19" s="1"/>
  <c r="P75" i="19"/>
  <c r="L55" i="19"/>
  <c r="S109" i="19"/>
  <c r="R108" i="19"/>
  <c r="R50" i="19" s="1"/>
  <c r="R59" i="19" s="1"/>
  <c r="J71" i="19"/>
  <c r="J78" i="19" s="1"/>
  <c r="J83" i="19" s="1"/>
  <c r="K82" i="19"/>
  <c r="K56" i="19"/>
  <c r="K69" i="19" s="1"/>
  <c r="H90" i="19"/>
  <c r="R74" i="19"/>
  <c r="R52" i="19"/>
  <c r="S58" i="19"/>
  <c r="R47" i="19"/>
  <c r="R61" i="19" s="1"/>
  <c r="R60" i="19" s="1"/>
  <c r="Q80" i="19"/>
  <c r="Q66" i="19"/>
  <c r="Q68" i="19" s="1"/>
  <c r="Q79" i="19"/>
  <c r="U137" i="19"/>
  <c r="T49" i="19"/>
  <c r="Q76" i="19"/>
  <c r="R67" i="19"/>
  <c r="V140" i="19"/>
  <c r="I72" i="19"/>
  <c r="Z136" i="19" l="1"/>
  <c r="Y48" i="19"/>
  <c r="J72" i="19"/>
  <c r="J86" i="19"/>
  <c r="J88" i="19"/>
  <c r="J84" i="19"/>
  <c r="J89" i="19" s="1"/>
  <c r="L82" i="19"/>
  <c r="L56" i="19"/>
  <c r="L69" i="19" s="1"/>
  <c r="W140" i="19"/>
  <c r="W141" i="19" s="1"/>
  <c r="W73" i="19" s="1"/>
  <c r="W85" i="19" s="1"/>
  <c r="W99" i="19" s="1"/>
  <c r="V137" i="19"/>
  <c r="U49" i="19"/>
  <c r="M53" i="19"/>
  <c r="V141" i="19"/>
  <c r="V73" i="19" s="1"/>
  <c r="V85" i="19" s="1"/>
  <c r="V99" i="19" s="1"/>
  <c r="S74" i="19"/>
  <c r="T58" i="19"/>
  <c r="S52" i="19"/>
  <c r="S47" i="19"/>
  <c r="S61" i="19" s="1"/>
  <c r="S60" i="19" s="1"/>
  <c r="K77" i="19"/>
  <c r="K70" i="19"/>
  <c r="R80" i="19"/>
  <c r="R66" i="19"/>
  <c r="R68" i="19" s="1"/>
  <c r="R79" i="19"/>
  <c r="R76" i="19"/>
  <c r="S67" i="19"/>
  <c r="Q75" i="19"/>
  <c r="S108" i="19"/>
  <c r="S50" i="19" s="1"/>
  <c r="S59" i="19" s="1"/>
  <c r="T109" i="19"/>
  <c r="J87" i="19"/>
  <c r="I87" i="19"/>
  <c r="I90" i="19" s="1"/>
  <c r="Z48" i="19" l="1"/>
  <c r="AA136" i="19"/>
  <c r="U109" i="19"/>
  <c r="T108" i="19"/>
  <c r="T50" i="19" s="1"/>
  <c r="T59" i="19" s="1"/>
  <c r="T67" i="19"/>
  <c r="S76" i="19"/>
  <c r="W137" i="19"/>
  <c r="V49" i="19"/>
  <c r="S66" i="19"/>
  <c r="S68" i="19" s="1"/>
  <c r="S80" i="19"/>
  <c r="S79" i="19"/>
  <c r="K71" i="19"/>
  <c r="K78" i="19" s="1"/>
  <c r="K83" i="19" s="1"/>
  <c r="U58" i="19"/>
  <c r="T47" i="19"/>
  <c r="T61" i="19" s="1"/>
  <c r="T60" i="19" s="1"/>
  <c r="T74" i="19"/>
  <c r="T52" i="19"/>
  <c r="M55" i="19"/>
  <c r="N53" i="19" s="1"/>
  <c r="X140" i="19"/>
  <c r="J90" i="19"/>
  <c r="R75" i="19"/>
  <c r="L77" i="19"/>
  <c r="L70" i="19"/>
  <c r="AA48" i="19" l="1"/>
  <c r="AB136" i="19"/>
  <c r="K86" i="19"/>
  <c r="K87" i="19" s="1"/>
  <c r="K90" i="19" s="1"/>
  <c r="K84" i="19"/>
  <c r="K89" i="19" s="1"/>
  <c r="K88" i="19"/>
  <c r="L71" i="19"/>
  <c r="L78" i="19" s="1"/>
  <c r="N55" i="19"/>
  <c r="L83" i="19"/>
  <c r="M56" i="19"/>
  <c r="M69" i="19" s="1"/>
  <c r="M82" i="19"/>
  <c r="X137" i="19"/>
  <c r="W49" i="19"/>
  <c r="T76" i="19"/>
  <c r="U67" i="19"/>
  <c r="Y140" i="19"/>
  <c r="Y141" i="19" s="1"/>
  <c r="Y73" i="19" s="1"/>
  <c r="Y85" i="19" s="1"/>
  <c r="Y99" i="19" s="1"/>
  <c r="U47" i="19"/>
  <c r="U61" i="19" s="1"/>
  <c r="U60" i="19" s="1"/>
  <c r="U74" i="19"/>
  <c r="U52" i="19"/>
  <c r="V58" i="19"/>
  <c r="T66" i="19"/>
  <c r="T68" i="19" s="1"/>
  <c r="T80" i="19"/>
  <c r="T79" i="19"/>
  <c r="X141" i="19"/>
  <c r="X73" i="19" s="1"/>
  <c r="X85" i="19" s="1"/>
  <c r="X99" i="19" s="1"/>
  <c r="K72" i="19"/>
  <c r="S75" i="19"/>
  <c r="U108" i="19"/>
  <c r="U50" i="19" s="1"/>
  <c r="U59" i="19" s="1"/>
  <c r="V109" i="19"/>
  <c r="L72" i="19" l="1"/>
  <c r="AC136" i="19"/>
  <c r="AB48" i="19"/>
  <c r="W109" i="19"/>
  <c r="V108" i="19"/>
  <c r="V50" i="19" s="1"/>
  <c r="V59" i="19" s="1"/>
  <c r="V74" i="19"/>
  <c r="V52" i="19"/>
  <c r="V47" i="19"/>
  <c r="V61" i="19" s="1"/>
  <c r="V60" i="19" s="1"/>
  <c r="W58" i="19"/>
  <c r="L86" i="19"/>
  <c r="L87" i="19" s="1"/>
  <c r="G30" i="19" s="1"/>
  <c r="L84" i="19"/>
  <c r="L89" i="19" s="1"/>
  <c r="G28" i="19" s="1"/>
  <c r="C105" i="19" s="1"/>
  <c r="L88" i="19"/>
  <c r="B105" i="19" s="1"/>
  <c r="U80" i="19"/>
  <c r="U66" i="19"/>
  <c r="U68" i="19" s="1"/>
  <c r="U79" i="19"/>
  <c r="Z140" i="19"/>
  <c r="Y137" i="19"/>
  <c r="X49" i="19"/>
  <c r="N82" i="19"/>
  <c r="N56" i="19"/>
  <c r="N69" i="19" s="1"/>
  <c r="U76" i="19"/>
  <c r="V67" i="19"/>
  <c r="O53" i="19"/>
  <c r="T75" i="19"/>
  <c r="M77" i="19"/>
  <c r="M70" i="19"/>
  <c r="AD136" i="19" l="1"/>
  <c r="AC48" i="19"/>
  <c r="M71" i="19"/>
  <c r="M78" i="19" s="1"/>
  <c r="M83" i="19" s="1"/>
  <c r="Z137" i="19"/>
  <c r="Y49" i="19"/>
  <c r="N77" i="19"/>
  <c r="N70" i="19"/>
  <c r="AA140" i="19"/>
  <c r="AA141" i="19"/>
  <c r="AA73" i="19" s="1"/>
  <c r="AA85" i="19" s="1"/>
  <c r="AA99" i="19" s="1"/>
  <c r="U75" i="19"/>
  <c r="L90" i="19"/>
  <c r="G29" i="19" s="1"/>
  <c r="D105" i="19" s="1"/>
  <c r="A105" i="19"/>
  <c r="O55" i="19"/>
  <c r="P53" i="19" s="1"/>
  <c r="Z141" i="19"/>
  <c r="Z73" i="19" s="1"/>
  <c r="Z85" i="19" s="1"/>
  <c r="Z99" i="19" s="1"/>
  <c r="W74" i="19"/>
  <c r="X58" i="19"/>
  <c r="W52" i="19"/>
  <c r="W47" i="19"/>
  <c r="W61" i="19" s="1"/>
  <c r="W60" i="19" s="1"/>
  <c r="V80" i="19"/>
  <c r="V66" i="19"/>
  <c r="V68" i="19" s="1"/>
  <c r="V79" i="19"/>
  <c r="V76" i="19"/>
  <c r="W67" i="19"/>
  <c r="W108" i="19"/>
  <c r="W50" i="19" s="1"/>
  <c r="W59" i="19" s="1"/>
  <c r="X109" i="19"/>
  <c r="AD48" i="19" l="1"/>
  <c r="AE136" i="19"/>
  <c r="M72" i="19"/>
  <c r="X67" i="19"/>
  <c r="W76" i="19"/>
  <c r="V75" i="19"/>
  <c r="X74" i="19"/>
  <c r="X52" i="19"/>
  <c r="Y58" i="19"/>
  <c r="X47" i="19"/>
  <c r="X61" i="19" s="1"/>
  <c r="X60" i="19" s="1"/>
  <c r="P55" i="19"/>
  <c r="Q53" i="19" s="1"/>
  <c r="AA137" i="19"/>
  <c r="Z49" i="19"/>
  <c r="Y109" i="19"/>
  <c r="X108" i="19"/>
  <c r="X50" i="19" s="1"/>
  <c r="X59" i="19" s="1"/>
  <c r="AB140" i="19"/>
  <c r="AB141" i="19" s="1"/>
  <c r="AB73" i="19" s="1"/>
  <c r="AB85" i="19" s="1"/>
  <c r="AB99" i="19" s="1"/>
  <c r="W80" i="19"/>
  <c r="W66" i="19"/>
  <c r="W68" i="19" s="1"/>
  <c r="W79" i="19"/>
  <c r="O82" i="19"/>
  <c r="O56" i="19"/>
  <c r="O69" i="19" s="1"/>
  <c r="N71" i="19"/>
  <c r="N78" i="19" s="1"/>
  <c r="N83" i="19" s="1"/>
  <c r="M86" i="19"/>
  <c r="M87" i="19" s="1"/>
  <c r="M90" i="19" s="1"/>
  <c r="M84" i="19"/>
  <c r="M89" i="19" s="1"/>
  <c r="M88" i="19"/>
  <c r="AF136" i="19" l="1"/>
  <c r="AE48" i="19"/>
  <c r="N72" i="19"/>
  <c r="O77" i="19"/>
  <c r="O70" i="19"/>
  <c r="AB137" i="19"/>
  <c r="AA49" i="19"/>
  <c r="X66" i="19"/>
  <c r="X68" i="19" s="1"/>
  <c r="X80" i="19"/>
  <c r="X79" i="19"/>
  <c r="N86" i="19"/>
  <c r="N87" i="19" s="1"/>
  <c r="N90" i="19" s="1"/>
  <c r="N88" i="19"/>
  <c r="N84" i="19"/>
  <c r="N89" i="19" s="1"/>
  <c r="Y74" i="19"/>
  <c r="Z58" i="19"/>
  <c r="Y47" i="19"/>
  <c r="Y61" i="19" s="1"/>
  <c r="Y60" i="19" s="1"/>
  <c r="Y52" i="19"/>
  <c r="Z109" i="19"/>
  <c r="Y108" i="19"/>
  <c r="Y50" i="19" s="1"/>
  <c r="Y59" i="19" s="1"/>
  <c r="Q55" i="19"/>
  <c r="W75" i="19"/>
  <c r="AC141" i="19"/>
  <c r="AC73" i="19" s="1"/>
  <c r="AC85" i="19" s="1"/>
  <c r="AC99" i="19" s="1"/>
  <c r="AC140" i="19"/>
  <c r="P56" i="19"/>
  <c r="P69" i="19" s="1"/>
  <c r="P82" i="19"/>
  <c r="X76" i="19"/>
  <c r="Y67" i="19"/>
  <c r="AG136" i="19" l="1"/>
  <c r="AF48" i="19"/>
  <c r="Q82" i="19"/>
  <c r="Q56" i="19"/>
  <c r="Q69" i="19" s="1"/>
  <c r="Z47" i="19"/>
  <c r="Z61" i="19" s="1"/>
  <c r="Z60" i="19" s="1"/>
  <c r="Z74" i="19"/>
  <c r="AA58" i="19"/>
  <c r="Z52" i="19"/>
  <c r="Y80" i="19"/>
  <c r="Y66" i="19"/>
  <c r="Y68" i="19" s="1"/>
  <c r="Y79" i="19"/>
  <c r="AC137" i="19"/>
  <c r="AB49" i="19"/>
  <c r="P77" i="19"/>
  <c r="P70" i="19"/>
  <c r="AA109" i="19"/>
  <c r="Z108" i="19"/>
  <c r="Z50" i="19" s="1"/>
  <c r="Z59" i="19" s="1"/>
  <c r="O71" i="19"/>
  <c r="O78" i="19" s="1"/>
  <c r="O83" i="19" s="1"/>
  <c r="Y76" i="19"/>
  <c r="Z67" i="19"/>
  <c r="AD140" i="19"/>
  <c r="R53" i="19"/>
  <c r="X75" i="19"/>
  <c r="AG48" i="19" l="1"/>
  <c r="AH136" i="19"/>
  <c r="O72" i="19"/>
  <c r="O86" i="19"/>
  <c r="O87" i="19" s="1"/>
  <c r="O90" i="19" s="1"/>
  <c r="O84" i="19"/>
  <c r="O89" i="19" s="1"/>
  <c r="O88" i="19"/>
  <c r="AE140" i="19"/>
  <c r="AD137" i="19"/>
  <c r="AC49" i="19"/>
  <c r="AD141" i="19"/>
  <c r="AD73" i="19" s="1"/>
  <c r="AD85" i="19" s="1"/>
  <c r="AD99" i="19" s="1"/>
  <c r="P71" i="19"/>
  <c r="P78" i="19" s="1"/>
  <c r="P83" i="19" s="1"/>
  <c r="AA74" i="19"/>
  <c r="AB58" i="19"/>
  <c r="AA52" i="19"/>
  <c r="AA47" i="19"/>
  <c r="AA61" i="19" s="1"/>
  <c r="AA60" i="19" s="1"/>
  <c r="Z76" i="19"/>
  <c r="AA67" i="19"/>
  <c r="Z80" i="19"/>
  <c r="Z66" i="19"/>
  <c r="Z68" i="19" s="1"/>
  <c r="Z79" i="19"/>
  <c r="Y75" i="19"/>
  <c r="Q77" i="19"/>
  <c r="Q70" i="19"/>
  <c r="R55" i="19"/>
  <c r="S53" i="19" s="1"/>
  <c r="AA108" i="19"/>
  <c r="AA50" i="19" s="1"/>
  <c r="AA59" i="19" s="1"/>
  <c r="AB109" i="19"/>
  <c r="AI136" i="19" l="1"/>
  <c r="AH48" i="19"/>
  <c r="S55" i="19"/>
  <c r="AB52" i="19"/>
  <c r="AB74" i="19"/>
  <c r="AC58" i="19"/>
  <c r="AB47" i="19"/>
  <c r="AB61" i="19" s="1"/>
  <c r="AB60" i="19" s="1"/>
  <c r="AF140" i="19"/>
  <c r="AF141" i="19" s="1"/>
  <c r="AF73" i="19" s="1"/>
  <c r="AF85" i="19" s="1"/>
  <c r="AF99" i="19" s="1"/>
  <c r="AB108" i="19"/>
  <c r="AB50" i="19" s="1"/>
  <c r="AB59" i="19" s="1"/>
  <c r="AC109" i="19"/>
  <c r="Q71" i="19"/>
  <c r="Q78" i="19" s="1"/>
  <c r="Q83" i="19" s="1"/>
  <c r="P86" i="19"/>
  <c r="P87" i="19" s="1"/>
  <c r="P90" i="19" s="1"/>
  <c r="P84" i="19"/>
  <c r="P89" i="19" s="1"/>
  <c r="P88" i="19"/>
  <c r="AA76" i="19"/>
  <c r="AB67" i="19"/>
  <c r="AQ67" i="19"/>
  <c r="AA80" i="19"/>
  <c r="AA66" i="19"/>
  <c r="AA68" i="19" s="1"/>
  <c r="AA79" i="19"/>
  <c r="AE137" i="19"/>
  <c r="AD49" i="19"/>
  <c r="R82" i="19"/>
  <c r="R56" i="19"/>
  <c r="R69" i="19" s="1"/>
  <c r="Z75" i="19"/>
  <c r="P72" i="19"/>
  <c r="AE141" i="19"/>
  <c r="AE73" i="19" s="1"/>
  <c r="AE85" i="19" s="1"/>
  <c r="AE99" i="19" s="1"/>
  <c r="AI48" i="19" l="1"/>
  <c r="AJ136" i="19"/>
  <c r="Q86" i="19"/>
  <c r="Q87" i="19" s="1"/>
  <c r="Q90" i="19" s="1"/>
  <c r="Q88" i="19"/>
  <c r="Q84" i="19"/>
  <c r="Q89" i="19" s="1"/>
  <c r="AA75" i="19"/>
  <c r="AD109" i="19"/>
  <c r="AC108" i="19"/>
  <c r="AC50" i="19" s="1"/>
  <c r="AC59" i="19" s="1"/>
  <c r="AF137" i="19"/>
  <c r="AE49" i="19"/>
  <c r="AB76" i="19"/>
  <c r="AC67" i="19"/>
  <c r="AB80" i="19"/>
  <c r="AB66" i="19"/>
  <c r="AB68" i="19" s="1"/>
  <c r="AB79" i="19"/>
  <c r="AC74" i="19"/>
  <c r="AC52" i="19"/>
  <c r="AD58" i="19"/>
  <c r="AC47" i="19"/>
  <c r="AC61" i="19" s="1"/>
  <c r="AC60" i="19" s="1"/>
  <c r="S82" i="19"/>
  <c r="S56" i="19"/>
  <c r="S69" i="19" s="1"/>
  <c r="R77" i="19"/>
  <c r="R70" i="19"/>
  <c r="Q72" i="19"/>
  <c r="AG140" i="19"/>
  <c r="T53" i="19"/>
  <c r="AJ48" i="19" l="1"/>
  <c r="AK136" i="19"/>
  <c r="AH140" i="19"/>
  <c r="AE58" i="19"/>
  <c r="AD74" i="19"/>
  <c r="AD47" i="19"/>
  <c r="AD61" i="19" s="1"/>
  <c r="AD60" i="19" s="1"/>
  <c r="AD52" i="19"/>
  <c r="AB75" i="19"/>
  <c r="AE109" i="19"/>
  <c r="AD108" i="19"/>
  <c r="AD50" i="19" s="1"/>
  <c r="AD59" i="19" s="1"/>
  <c r="AG141" i="19"/>
  <c r="AG73" i="19" s="1"/>
  <c r="AG85" i="19" s="1"/>
  <c r="AG99" i="19" s="1"/>
  <c r="S77" i="19"/>
  <c r="S70" i="19"/>
  <c r="AG137" i="19"/>
  <c r="AF49" i="19"/>
  <c r="AC76" i="19"/>
  <c r="AD67" i="19"/>
  <c r="T55" i="19"/>
  <c r="R71" i="19"/>
  <c r="R78" i="19" s="1"/>
  <c r="R83" i="19" s="1"/>
  <c r="AC80" i="19"/>
  <c r="AC66" i="19"/>
  <c r="AC68" i="19" s="1"/>
  <c r="AC79" i="19"/>
  <c r="AL136" i="19" l="1"/>
  <c r="AK48" i="19"/>
  <c r="R72" i="19"/>
  <c r="AD76" i="19"/>
  <c r="AE67" i="19"/>
  <c r="S71" i="19"/>
  <c r="S78" i="19" s="1"/>
  <c r="S83" i="19" s="1"/>
  <c r="AE74" i="19"/>
  <c r="AF58" i="19"/>
  <c r="AE52" i="19"/>
  <c r="AE47" i="19"/>
  <c r="AE61" i="19" s="1"/>
  <c r="AE60" i="19" s="1"/>
  <c r="AC75" i="19"/>
  <c r="T56" i="19"/>
  <c r="T69" i="19" s="1"/>
  <c r="T82" i="19"/>
  <c r="AD80" i="19"/>
  <c r="AD66" i="19"/>
  <c r="AD68" i="19" s="1"/>
  <c r="AD79" i="19"/>
  <c r="R86" i="19"/>
  <c r="R87" i="19" s="1"/>
  <c r="R90" i="19" s="1"/>
  <c r="R88" i="19"/>
  <c r="R84" i="19"/>
  <c r="R89" i="19" s="1"/>
  <c r="U53" i="19"/>
  <c r="AF109" i="19"/>
  <c r="AE108" i="19"/>
  <c r="AE50" i="19" s="1"/>
  <c r="AE59" i="19" s="1"/>
  <c r="AI140" i="19"/>
  <c r="AI141" i="19"/>
  <c r="AI73" i="19" s="1"/>
  <c r="AI85" i="19" s="1"/>
  <c r="AI99" i="19" s="1"/>
  <c r="AH137" i="19"/>
  <c r="AG49" i="19"/>
  <c r="AH141" i="19"/>
  <c r="AH73" i="19" s="1"/>
  <c r="AH85" i="19" s="1"/>
  <c r="AH99" i="19" s="1"/>
  <c r="AL48" i="19" l="1"/>
  <c r="AM136" i="19"/>
  <c r="S72" i="19"/>
  <c r="AE66" i="19"/>
  <c r="AE68" i="19" s="1"/>
  <c r="AE80" i="19"/>
  <c r="AE79" i="19"/>
  <c r="AF74" i="19"/>
  <c r="AF47" i="19"/>
  <c r="AF61" i="19" s="1"/>
  <c r="AF60" i="19" s="1"/>
  <c r="AF52" i="19"/>
  <c r="AG58" i="19"/>
  <c r="AI137" i="19"/>
  <c r="AH49" i="19"/>
  <c r="AF108" i="19"/>
  <c r="AF50" i="19" s="1"/>
  <c r="AF59" i="19" s="1"/>
  <c r="AG109" i="19"/>
  <c r="S86" i="19"/>
  <c r="S87" i="19" s="1"/>
  <c r="S90" i="19" s="1"/>
  <c r="S88" i="19"/>
  <c r="S84" i="19"/>
  <c r="S89" i="19" s="1"/>
  <c r="U55" i="19"/>
  <c r="AF67" i="19"/>
  <c r="AE76" i="19"/>
  <c r="AJ140" i="19"/>
  <c r="AD75" i="19"/>
  <c r="T77" i="19"/>
  <c r="T70" i="19"/>
  <c r="AM48" i="19" l="1"/>
  <c r="AN136" i="19"/>
  <c r="AK140" i="19"/>
  <c r="U82" i="19"/>
  <c r="U56" i="19"/>
  <c r="U69" i="19" s="1"/>
  <c r="AG108" i="19"/>
  <c r="AG50" i="19" s="1"/>
  <c r="AG59" i="19" s="1"/>
  <c r="AH109" i="19"/>
  <c r="AG52" i="19"/>
  <c r="AG47" i="19"/>
  <c r="AG61" i="19" s="1"/>
  <c r="AG60" i="19" s="1"/>
  <c r="AH58" i="19"/>
  <c r="AG74" i="19"/>
  <c r="AF66" i="19"/>
  <c r="AF68" i="19" s="1"/>
  <c r="AF80" i="19"/>
  <c r="AF79" i="19"/>
  <c r="AF76" i="19"/>
  <c r="AG67" i="19"/>
  <c r="AR67" i="19"/>
  <c r="T71" i="19"/>
  <c r="T78" i="19" s="1"/>
  <c r="T83" i="19" s="1"/>
  <c r="AJ141" i="19"/>
  <c r="AJ73" i="19" s="1"/>
  <c r="AJ85" i="19" s="1"/>
  <c r="AJ99" i="19" s="1"/>
  <c r="V53" i="19"/>
  <c r="AI49" i="19"/>
  <c r="AJ137" i="19"/>
  <c r="AE75" i="19"/>
  <c r="AO136" i="19" l="1"/>
  <c r="AN48" i="19"/>
  <c r="T86" i="19"/>
  <c r="T87" i="19" s="1"/>
  <c r="T90" i="19" s="1"/>
  <c r="T88" i="19"/>
  <c r="T84" i="19"/>
  <c r="T89" i="19" s="1"/>
  <c r="AK137" i="19"/>
  <c r="AJ49" i="19"/>
  <c r="AF75" i="19"/>
  <c r="T72" i="19"/>
  <c r="AI109" i="19"/>
  <c r="AH108" i="19"/>
  <c r="AH50" i="19" s="1"/>
  <c r="AH59" i="19" s="1"/>
  <c r="AL140" i="19"/>
  <c r="V55" i="19"/>
  <c r="AH74" i="19"/>
  <c r="AH52" i="19"/>
  <c r="AI58" i="19"/>
  <c r="AH47" i="19"/>
  <c r="AH61" i="19" s="1"/>
  <c r="AH60" i="19" s="1"/>
  <c r="AG80" i="19"/>
  <c r="AG66" i="19"/>
  <c r="AG68" i="19" s="1"/>
  <c r="AG79" i="19"/>
  <c r="AK141" i="19"/>
  <c r="AK73" i="19" s="1"/>
  <c r="AK85" i="19" s="1"/>
  <c r="AK99" i="19" s="1"/>
  <c r="AG76" i="19"/>
  <c r="AH67" i="19"/>
  <c r="U77" i="19"/>
  <c r="U70" i="19"/>
  <c r="AP136" i="19" l="1"/>
  <c r="AO48" i="19"/>
  <c r="AG75" i="19"/>
  <c r="AM140" i="19"/>
  <c r="AM141" i="19"/>
  <c r="AM73" i="19" s="1"/>
  <c r="AM85" i="19" s="1"/>
  <c r="AM99" i="19" s="1"/>
  <c r="AL137" i="19"/>
  <c r="AK49" i="19"/>
  <c r="U71" i="19"/>
  <c r="U78" i="19" s="1"/>
  <c r="U83" i="19" s="1"/>
  <c r="AL141" i="19"/>
  <c r="AL73" i="19" s="1"/>
  <c r="AL85" i="19" s="1"/>
  <c r="AL99" i="19" s="1"/>
  <c r="V82" i="19"/>
  <c r="V56" i="19"/>
  <c r="V69" i="19" s="1"/>
  <c r="AH80" i="19"/>
  <c r="AH66" i="19"/>
  <c r="AH68" i="19" s="1"/>
  <c r="AH79" i="19"/>
  <c r="AH76" i="19"/>
  <c r="AI67" i="19"/>
  <c r="AI74" i="19"/>
  <c r="AJ58" i="19"/>
  <c r="AI52" i="19"/>
  <c r="AI47" i="19"/>
  <c r="AI61" i="19" s="1"/>
  <c r="AI60" i="19" s="1"/>
  <c r="W53" i="19"/>
  <c r="AI108" i="19"/>
  <c r="AI50" i="19" s="1"/>
  <c r="AI59" i="19" s="1"/>
  <c r="AJ109" i="19"/>
  <c r="AQ136" i="19" l="1"/>
  <c r="AR136" i="19" s="1"/>
  <c r="AS136" i="19" s="1"/>
  <c r="AT136" i="19" s="1"/>
  <c r="AU136" i="19" s="1"/>
  <c r="AV136" i="19" s="1"/>
  <c r="AW136" i="19" s="1"/>
  <c r="AX136" i="19" s="1"/>
  <c r="AY136" i="19" s="1"/>
  <c r="AP48" i="19"/>
  <c r="U72" i="19"/>
  <c r="U86" i="19"/>
  <c r="U87" i="19" s="1"/>
  <c r="U90" i="19" s="1"/>
  <c r="U84" i="19"/>
  <c r="U89" i="19" s="1"/>
  <c r="U88" i="19"/>
  <c r="W55" i="19"/>
  <c r="X53" i="19" s="1"/>
  <c r="AJ67" i="19"/>
  <c r="AI76" i="19"/>
  <c r="AH75" i="19"/>
  <c r="AI80" i="19"/>
  <c r="AI66" i="19"/>
  <c r="AI68" i="19" s="1"/>
  <c r="AI79" i="19"/>
  <c r="AK58" i="19"/>
  <c r="AJ47" i="19"/>
  <c r="AJ61" i="19" s="1"/>
  <c r="AJ60" i="19" s="1"/>
  <c r="AJ74" i="19"/>
  <c r="AJ52" i="19"/>
  <c r="V77" i="19"/>
  <c r="V70" i="19"/>
  <c r="AN140" i="19"/>
  <c r="AK109" i="19"/>
  <c r="AJ108" i="19"/>
  <c r="AJ50" i="19" s="1"/>
  <c r="AJ59" i="19" s="1"/>
  <c r="AM137" i="19"/>
  <c r="AL49" i="19"/>
  <c r="AJ80" i="19" l="1"/>
  <c r="AJ66" i="19"/>
  <c r="AJ68" i="19" s="1"/>
  <c r="AJ79" i="19"/>
  <c r="V71" i="19"/>
  <c r="V78" i="19" s="1"/>
  <c r="V83" i="19" s="1"/>
  <c r="AJ76" i="19"/>
  <c r="AK67" i="19"/>
  <c r="AO140" i="19"/>
  <c r="X55" i="19"/>
  <c r="AN137" i="19"/>
  <c r="AM49" i="19"/>
  <c r="AN141" i="19"/>
  <c r="AN73" i="19" s="1"/>
  <c r="AN85" i="19" s="1"/>
  <c r="AN99" i="19" s="1"/>
  <c r="AI75" i="19"/>
  <c r="AL109" i="19"/>
  <c r="AK108" i="19"/>
  <c r="AK50" i="19" s="1"/>
  <c r="AK59" i="19" s="1"/>
  <c r="AK47" i="19"/>
  <c r="AK61" i="19" s="1"/>
  <c r="AK60" i="19" s="1"/>
  <c r="AK74" i="19"/>
  <c r="AL58" i="19"/>
  <c r="AK52" i="19"/>
  <c r="W82" i="19"/>
  <c r="W56" i="19"/>
  <c r="W69" i="19" s="1"/>
  <c r="V86" i="19" l="1"/>
  <c r="V87" i="19" s="1"/>
  <c r="V90" i="19" s="1"/>
  <c r="V84" i="19"/>
  <c r="V89" i="19" s="1"/>
  <c r="V88" i="19"/>
  <c r="X56" i="19"/>
  <c r="X69" i="19" s="1"/>
  <c r="X82" i="19"/>
  <c r="AP140" i="19"/>
  <c r="AK66" i="19"/>
  <c r="AK68" i="19" s="1"/>
  <c r="AK80" i="19"/>
  <c r="AK79" i="19"/>
  <c r="W77" i="19"/>
  <c r="W70" i="19"/>
  <c r="AM109" i="19"/>
  <c r="AL108" i="19"/>
  <c r="AL50" i="19" s="1"/>
  <c r="AL59" i="19" s="1"/>
  <c r="AJ75" i="19"/>
  <c r="AL74" i="19"/>
  <c r="AL52" i="19"/>
  <c r="AM58" i="19"/>
  <c r="AL47" i="19"/>
  <c r="AL61" i="19" s="1"/>
  <c r="AL60" i="19" s="1"/>
  <c r="Y53" i="19"/>
  <c r="AK76" i="19"/>
  <c r="AL67" i="19"/>
  <c r="AO137" i="19"/>
  <c r="AN49" i="19"/>
  <c r="AO141" i="19"/>
  <c r="AO73" i="19" s="1"/>
  <c r="AO85" i="19" s="1"/>
  <c r="AO99" i="19" s="1"/>
  <c r="V72" i="19"/>
  <c r="W71" i="19" l="1"/>
  <c r="W78" i="19" s="1"/>
  <c r="W83" i="19" s="1"/>
  <c r="AK75" i="19"/>
  <c r="X77" i="19"/>
  <c r="X70" i="19"/>
  <c r="AL76" i="19"/>
  <c r="AM67" i="19"/>
  <c r="AM74" i="19"/>
  <c r="AN58" i="19"/>
  <c r="AM52" i="19"/>
  <c r="AM47" i="19"/>
  <c r="AM61" i="19" s="1"/>
  <c r="AM60" i="19" s="1"/>
  <c r="AQ140" i="19"/>
  <c r="AQ141" i="19"/>
  <c r="AL80" i="19"/>
  <c r="AL66" i="19"/>
  <c r="AL68" i="19" s="1"/>
  <c r="AL79" i="19"/>
  <c r="AP141" i="19"/>
  <c r="AP73" i="19" s="1"/>
  <c r="AP85" i="19" s="1"/>
  <c r="AP99" i="19" s="1"/>
  <c r="AQ99" i="19" s="1"/>
  <c r="A100" i="19" s="1"/>
  <c r="AP137" i="19"/>
  <c r="AO49" i="19"/>
  <c r="Y55" i="19"/>
  <c r="Z53" i="19" s="1"/>
  <c r="AM108" i="19"/>
  <c r="AM50" i="19" s="1"/>
  <c r="AM59" i="19" s="1"/>
  <c r="AN109" i="19"/>
  <c r="W72" i="19" l="1"/>
  <c r="Z55" i="19"/>
  <c r="AA53" i="19" s="1"/>
  <c r="AN67" i="19"/>
  <c r="AM76" i="19"/>
  <c r="Y82" i="19"/>
  <c r="Y56" i="19"/>
  <c r="Y69" i="19" s="1"/>
  <c r="AR140" i="19"/>
  <c r="AN108" i="19"/>
  <c r="AN50" i="19" s="1"/>
  <c r="AN59" i="19" s="1"/>
  <c r="AO109" i="19"/>
  <c r="AL75" i="19"/>
  <c r="W86" i="19"/>
  <c r="W87" i="19" s="1"/>
  <c r="W90" i="19" s="1"/>
  <c r="W84" i="19"/>
  <c r="W89" i="19" s="1"/>
  <c r="W88" i="19"/>
  <c r="AN74" i="19"/>
  <c r="AN52" i="19"/>
  <c r="AO58" i="19"/>
  <c r="AN47" i="19"/>
  <c r="AN61" i="19" s="1"/>
  <c r="AN60" i="19" s="1"/>
  <c r="X71" i="19"/>
  <c r="X78" i="19" s="1"/>
  <c r="X83" i="19" s="1"/>
  <c r="AM80" i="19"/>
  <c r="AM66" i="19"/>
  <c r="AM68" i="19" s="1"/>
  <c r="AM79" i="19"/>
  <c r="AQ137" i="19"/>
  <c r="AR137" i="19" s="1"/>
  <c r="AS137" i="19" s="1"/>
  <c r="AT137" i="19" s="1"/>
  <c r="AU137" i="19" s="1"/>
  <c r="AV137" i="19" s="1"/>
  <c r="AW137" i="19" s="1"/>
  <c r="AX137" i="19" s="1"/>
  <c r="AY137" i="19" s="1"/>
  <c r="AP49" i="19"/>
  <c r="X72" i="19" l="1"/>
  <c r="AS140" i="19"/>
  <c r="AP58" i="19"/>
  <c r="AO47" i="19"/>
  <c r="AO61" i="19" s="1"/>
  <c r="AO60" i="19" s="1"/>
  <c r="AO74" i="19"/>
  <c r="AO52" i="19"/>
  <c r="AP109" i="19"/>
  <c r="AP108" i="19" s="1"/>
  <c r="AP50" i="19" s="1"/>
  <c r="AP59" i="19" s="1"/>
  <c r="AO108" i="19"/>
  <c r="AO50" i="19" s="1"/>
  <c r="AO59" i="19" s="1"/>
  <c r="AR141" i="19"/>
  <c r="AN76" i="19"/>
  <c r="AO67" i="19"/>
  <c r="AN66" i="19"/>
  <c r="AN68" i="19" s="1"/>
  <c r="AN80" i="19"/>
  <c r="AN79" i="19"/>
  <c r="Y77" i="19"/>
  <c r="Y70" i="19"/>
  <c r="Z82" i="19"/>
  <c r="Z56" i="19"/>
  <c r="Z69" i="19" s="1"/>
  <c r="X86" i="19"/>
  <c r="X87" i="19" s="1"/>
  <c r="X90" i="19" s="1"/>
  <c r="X88" i="19"/>
  <c r="X84" i="19"/>
  <c r="X89" i="19" s="1"/>
  <c r="AM75" i="19"/>
  <c r="AA55" i="19"/>
  <c r="AB53" i="19" s="1"/>
  <c r="AB55" i="19" l="1"/>
  <c r="Y71" i="19"/>
  <c r="Y78" i="19" s="1"/>
  <c r="Y83" i="19" s="1"/>
  <c r="AN75" i="19"/>
  <c r="AO80" i="19"/>
  <c r="AO66" i="19"/>
  <c r="AO68" i="19" s="1"/>
  <c r="AO79" i="19"/>
  <c r="AO76" i="19"/>
  <c r="AP67" i="19"/>
  <c r="AP80" i="19"/>
  <c r="AP47" i="19"/>
  <c r="AP61" i="19" s="1"/>
  <c r="AP60" i="19" s="1"/>
  <c r="AP66" i="19" s="1"/>
  <c r="AP74" i="19"/>
  <c r="AP52" i="19"/>
  <c r="Z77" i="19"/>
  <c r="Z70" i="19"/>
  <c r="AT140" i="19"/>
  <c r="AS141" i="19"/>
  <c r="AA82" i="19"/>
  <c r="AA56" i="19"/>
  <c r="AA69" i="19" s="1"/>
  <c r="AP68" i="19" l="1"/>
  <c r="AP75" i="19" s="1"/>
  <c r="Y72" i="19"/>
  <c r="Y86" i="19"/>
  <c r="Y87" i="19" s="1"/>
  <c r="Y90" i="19" s="1"/>
  <c r="Y88" i="19"/>
  <c r="Y84" i="19"/>
  <c r="Y89" i="19" s="1"/>
  <c r="Z71" i="19"/>
  <c r="Z78" i="19" s="1"/>
  <c r="Z83" i="19" s="1"/>
  <c r="AB82" i="19"/>
  <c r="AB56" i="19"/>
  <c r="AB69" i="19" s="1"/>
  <c r="AP76" i="19"/>
  <c r="AS67" i="19"/>
  <c r="AO75" i="19"/>
  <c r="AU140" i="19"/>
  <c r="AP79" i="19"/>
  <c r="AA77" i="19"/>
  <c r="AA70" i="19"/>
  <c r="AT141" i="19"/>
  <c r="AC53" i="19"/>
  <c r="Z72" i="19" l="1"/>
  <c r="Z86" i="19"/>
  <c r="Z87" i="19" s="1"/>
  <c r="Z90" i="19" s="1"/>
  <c r="Z84" i="19"/>
  <c r="Z89" i="19" s="1"/>
  <c r="Z88" i="19"/>
  <c r="AC55" i="19"/>
  <c r="AD53" i="19" s="1"/>
  <c r="AB77" i="19"/>
  <c r="AB70" i="19"/>
  <c r="AA71" i="19"/>
  <c r="AA78" i="19" s="1"/>
  <c r="AA83" i="19" s="1"/>
  <c r="AV140" i="19"/>
  <c r="AV141" i="19" s="1"/>
  <c r="AU141" i="19"/>
  <c r="AA72" i="19" l="1"/>
  <c r="AD55" i="19"/>
  <c r="AW140" i="19"/>
  <c r="AW141" i="19" s="1"/>
  <c r="AB71" i="19"/>
  <c r="AB78" i="19" s="1"/>
  <c r="AB83" i="19" s="1"/>
  <c r="AC82" i="19"/>
  <c r="AC56" i="19"/>
  <c r="AC69" i="19" s="1"/>
  <c r="AA86" i="19"/>
  <c r="AA87" i="19" s="1"/>
  <c r="AA90" i="19" s="1"/>
  <c r="AA88" i="19"/>
  <c r="AA84" i="19"/>
  <c r="AA89" i="19" s="1"/>
  <c r="AB86" i="19" l="1"/>
  <c r="AB87" i="19" s="1"/>
  <c r="AB90" i="19" s="1"/>
  <c r="AB88" i="19"/>
  <c r="AB84" i="19"/>
  <c r="AB89" i="19" s="1"/>
  <c r="AB72" i="19"/>
  <c r="AD56" i="19"/>
  <c r="AD69" i="19" s="1"/>
  <c r="AD82" i="19"/>
  <c r="AC77" i="19"/>
  <c r="AC70" i="19"/>
  <c r="AX140" i="19"/>
  <c r="AE53" i="19"/>
  <c r="AC71" i="19" l="1"/>
  <c r="AC78" i="19" s="1"/>
  <c r="AC83" i="19" s="1"/>
  <c r="AE55" i="19"/>
  <c r="AY140" i="19"/>
  <c r="AY141" i="19" s="1"/>
  <c r="AX141" i="19"/>
  <c r="AD77" i="19"/>
  <c r="AD70" i="19"/>
  <c r="AC72" i="19" l="1"/>
  <c r="AE82" i="19"/>
  <c r="AE56" i="19"/>
  <c r="AE69" i="19" s="1"/>
  <c r="AF53" i="19"/>
  <c r="AD71" i="19"/>
  <c r="AD78" i="19" s="1"/>
  <c r="AD83" i="19" s="1"/>
  <c r="AC86" i="19"/>
  <c r="AC87" i="19" s="1"/>
  <c r="AC90" i="19" s="1"/>
  <c r="AC84" i="19"/>
  <c r="AC89" i="19" s="1"/>
  <c r="AC88" i="19"/>
  <c r="AD72" i="19" l="1"/>
  <c r="AD86" i="19"/>
  <c r="AD87" i="19" s="1"/>
  <c r="AD90" i="19" s="1"/>
  <c r="AD88" i="19"/>
  <c r="AD84" i="19"/>
  <c r="AD89" i="19" s="1"/>
  <c r="AF55" i="19"/>
  <c r="AE77" i="19"/>
  <c r="AE70" i="19"/>
  <c r="AF56" i="19" l="1"/>
  <c r="AF69" i="19" s="1"/>
  <c r="AF82" i="19"/>
  <c r="AE71" i="19"/>
  <c r="AE78" i="19" s="1"/>
  <c r="AE83" i="19" s="1"/>
  <c r="AG53" i="19"/>
  <c r="AE72" i="19" l="1"/>
  <c r="AE86" i="19"/>
  <c r="AE87" i="19" s="1"/>
  <c r="AE90" i="19" s="1"/>
  <c r="AE84" i="19"/>
  <c r="AE89" i="19" s="1"/>
  <c r="AE88" i="19"/>
  <c r="AG55" i="19"/>
  <c r="AF77" i="19"/>
  <c r="AF70" i="19"/>
  <c r="AG82" i="19" l="1"/>
  <c r="AG56" i="19"/>
  <c r="AG69" i="19" s="1"/>
  <c r="AF71" i="19"/>
  <c r="AF78" i="19" s="1"/>
  <c r="AF83" i="19" s="1"/>
  <c r="AH53" i="19"/>
  <c r="AF86" i="19" l="1"/>
  <c r="AF87" i="19" s="1"/>
  <c r="AF90" i="19" s="1"/>
  <c r="AF88" i="19"/>
  <c r="AF84" i="19"/>
  <c r="AF89" i="19" s="1"/>
  <c r="AF72" i="19"/>
  <c r="AG77" i="19"/>
  <c r="AG70" i="19"/>
  <c r="AH55" i="19"/>
  <c r="AH56" i="19" l="1"/>
  <c r="AH69" i="19" s="1"/>
  <c r="AH82" i="19"/>
  <c r="AI53" i="19"/>
  <c r="AG71" i="19"/>
  <c r="AG78" i="19" s="1"/>
  <c r="AG83" i="19" s="1"/>
  <c r="AG86" i="19" l="1"/>
  <c r="AG87" i="19" s="1"/>
  <c r="AG90" i="19" s="1"/>
  <c r="AG84" i="19"/>
  <c r="AG89" i="19" s="1"/>
  <c r="AG88" i="19"/>
  <c r="AI55" i="19"/>
  <c r="AJ53" i="19" s="1"/>
  <c r="AG72" i="19"/>
  <c r="AH77" i="19"/>
  <c r="AH70" i="19"/>
  <c r="AH71" i="19" l="1"/>
  <c r="AH78" i="19" s="1"/>
  <c r="AH83" i="19" s="1"/>
  <c r="AJ55" i="19"/>
  <c r="AK53" i="19" s="1"/>
  <c r="AI82" i="19"/>
  <c r="AI56" i="19"/>
  <c r="AI69" i="19" s="1"/>
  <c r="AH86" i="19" l="1"/>
  <c r="AH87" i="19" s="1"/>
  <c r="AH90" i="19" s="1"/>
  <c r="AH88" i="19"/>
  <c r="AH84" i="19"/>
  <c r="AH89" i="19" s="1"/>
  <c r="AK55" i="19"/>
  <c r="AJ82" i="19"/>
  <c r="AJ56" i="19"/>
  <c r="AJ69" i="19" s="1"/>
  <c r="AI77" i="19"/>
  <c r="AI70" i="19"/>
  <c r="AH72" i="19"/>
  <c r="AK82" i="19" l="1"/>
  <c r="AK56" i="19"/>
  <c r="AK69" i="19" s="1"/>
  <c r="AJ77" i="19"/>
  <c r="AJ70" i="19"/>
  <c r="AI71" i="19"/>
  <c r="AI78" i="19" s="1"/>
  <c r="AI83" i="19" s="1"/>
  <c r="AL53" i="19"/>
  <c r="AI72" i="19" l="1"/>
  <c r="AI86" i="19"/>
  <c r="AI87" i="19" s="1"/>
  <c r="AI90" i="19" s="1"/>
  <c r="AI88" i="19"/>
  <c r="AI84" i="19"/>
  <c r="AI89" i="19" s="1"/>
  <c r="AK77" i="19"/>
  <c r="AK70" i="19"/>
  <c r="AL55" i="19"/>
  <c r="AJ71" i="19"/>
  <c r="AJ78" i="19" s="1"/>
  <c r="AJ83" i="19" s="1"/>
  <c r="AJ86" i="19" l="1"/>
  <c r="AJ87" i="19" s="1"/>
  <c r="AJ90" i="19" s="1"/>
  <c r="AJ84" i="19"/>
  <c r="AJ89" i="19" s="1"/>
  <c r="AJ88" i="19"/>
  <c r="AL82" i="19"/>
  <c r="AL56" i="19"/>
  <c r="AL69" i="19" s="1"/>
  <c r="AM53" i="19"/>
  <c r="AJ72" i="19"/>
  <c r="AK71" i="19"/>
  <c r="AK78" i="19" s="1"/>
  <c r="AK83" i="19" s="1"/>
  <c r="AK72" i="19" l="1"/>
  <c r="AL77" i="19"/>
  <c r="AL70" i="19"/>
  <c r="AK86" i="19"/>
  <c r="AK87" i="19" s="1"/>
  <c r="AK90" i="19" s="1"/>
  <c r="AK88" i="19"/>
  <c r="AK84" i="19"/>
  <c r="AK89" i="19" s="1"/>
  <c r="AM55" i="19"/>
  <c r="AN53" i="19" s="1"/>
  <c r="AN55" i="19" l="1"/>
  <c r="AM82" i="19"/>
  <c r="AM56" i="19"/>
  <c r="AM69" i="19" s="1"/>
  <c r="AL71" i="19"/>
  <c r="AL78" i="19" s="1"/>
  <c r="AL83" i="19" s="1"/>
  <c r="AL72" i="19" l="1"/>
  <c r="AL86" i="19"/>
  <c r="AL87" i="19" s="1"/>
  <c r="AL90" i="19" s="1"/>
  <c r="AL84" i="19"/>
  <c r="AL89" i="19" s="1"/>
  <c r="AL88" i="19"/>
  <c r="AN56" i="19"/>
  <c r="AN69" i="19" s="1"/>
  <c r="AN82" i="19"/>
  <c r="AO53" i="19"/>
  <c r="AM77" i="19"/>
  <c r="AM70" i="19"/>
  <c r="AO55" i="19" l="1"/>
  <c r="AP53" i="19" s="1"/>
  <c r="AP55" i="19" s="1"/>
  <c r="AM71" i="19"/>
  <c r="AM78" i="19" s="1"/>
  <c r="AM83" i="19" s="1"/>
  <c r="AN77" i="19"/>
  <c r="AN70" i="19"/>
  <c r="AM86" i="19" l="1"/>
  <c r="AM87" i="19" s="1"/>
  <c r="AM90" i="19" s="1"/>
  <c r="AM88" i="19"/>
  <c r="AM84" i="19"/>
  <c r="AM89" i="19" s="1"/>
  <c r="AM72" i="19"/>
  <c r="AN71" i="19"/>
  <c r="AN78" i="19" s="1"/>
  <c r="AN83" i="19" s="1"/>
  <c r="AP82" i="19"/>
  <c r="AP56" i="19"/>
  <c r="AP69" i="19" s="1"/>
  <c r="AO82" i="19"/>
  <c r="AO56" i="19"/>
  <c r="AO69" i="19" s="1"/>
  <c r="AN86" i="19" l="1"/>
  <c r="AN87" i="19" s="1"/>
  <c r="AN90" i="19" s="1"/>
  <c r="AN88" i="19"/>
  <c r="AN84" i="19"/>
  <c r="AN89" i="19" s="1"/>
  <c r="AP77" i="19"/>
  <c r="AP70" i="19"/>
  <c r="AO77" i="19"/>
  <c r="AO70" i="19"/>
  <c r="AN72" i="19"/>
  <c r="AO71" i="19" l="1"/>
  <c r="AO78" i="19" s="1"/>
  <c r="AO83" i="19" s="1"/>
  <c r="AP71" i="19"/>
  <c r="AO72" i="19" l="1"/>
  <c r="AP78" i="19"/>
  <c r="AP83" i="19" s="1"/>
  <c r="AP84" i="19" s="1"/>
  <c r="AO86" i="19"/>
  <c r="AO87" i="19" s="1"/>
  <c r="AO90" i="19" s="1"/>
  <c r="AO88" i="19"/>
  <c r="AO84" i="19"/>
  <c r="AO89" i="19" s="1"/>
  <c r="AP72" i="19"/>
  <c r="AP86" i="19" l="1"/>
  <c r="AP87" i="19" s="1"/>
  <c r="AP88" i="19"/>
  <c r="AP89"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<sst xmlns="http://schemas.openxmlformats.org/spreadsheetml/2006/main" count="1272" uniqueCount="620">
  <si>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</si>
  <si>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</si>
  <si>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</si>
  <si>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</si>
  <si>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</si>
  <si>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</si>
  <si>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</si>
  <si>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</si>
  <si>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</si>
  <si>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</si>
  <si>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</si>
  <si>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</si>
  <si>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</si>
  <si>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</si>
  <si>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</si>
  <si>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</si>
  <si>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</si>
  <si>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</si>
  <si>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</si>
  <si>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</si>
  <si>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</si>
  <si>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</si>
  <si>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</si>
  <si>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</si>
  <si>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</si>
  <si>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</si>
  <si>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</si>
  <si>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</si>
  <si>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</si>
  <si>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</si>
  <si>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</si>
  <si>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</si>
  <si>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</si>
  <si>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</si>
  <si>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</si>
  <si>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</si>
  <si>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</si>
  <si>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</si>
  <si>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</si>
  <si>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</si>
  <si>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</si>
  <si>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</si>
  <si>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</si>
  <si>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</si>
  <si>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</si>
  <si>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</si>
  <si>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</si>
  <si>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</si>
  <si>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</si>
  <si>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</si>
  <si>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</si>
  <si>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</si>
  <si>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</si>
  <si>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</si>
  <si>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</si>
  <si>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</si>
  <si>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</si>
  <si>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</si>
  <si>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</si>
  <si>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</si>
  <si>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</si>
  <si>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</si>
  <si>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</si>
  <si>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</si>
  <si>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</si>
  <si>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</si>
  <si>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</si>
  <si>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</si>
  <si>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</si>
  <si>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</si>
  <si>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</si>
  <si>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</si>
  <si>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</si>
  <si>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</si>
  <si>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</si>
  <si>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</si>
  <si>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</si>
  <si>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</si>
  <si>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</si>
  <si>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</si>
  <si>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</si>
  <si>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</si>
  <si>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</si>
  <si>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</si>
  <si>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</si>
  <si>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</si>
  <si>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</si>
  <si>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</si>
  <si>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</si>
  <si>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</si>
  <si>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</si>
  <si>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</si>
  <si>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</si>
  <si>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</si>
  <si>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</si>
  <si>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</si>
  <si>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</si>
  <si>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</si>
  <si>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</si>
  <si>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</si>
  <si>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</si>
  <si>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</si>
  <si>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</si>
  <si>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</si>
  <si>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</si>
  <si>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</si>
  <si>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</si>
  <si>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</si>
  <si>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</si>
  <si>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</si>
  <si>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</si>
  <si>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</si>
  <si>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</si>
  <si>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</si>
  <si>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</si>
  <si>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</si>
  <si>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</si>
  <si>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</si>
  <si>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</si>
  <si>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</si>
  <si>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</si>
  <si>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</si>
  <si>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</si>
  <si>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</si>
  <si>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</si>
  <si>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</si>
  <si>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</si>
  <si>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</si>
  <si>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</si>
  <si>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</si>
  <si>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</si>
  <si>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</si>
  <si>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</si>
  <si>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</si>
  <si>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</si>
  <si>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</si>
  <si>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</si>
  <si>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</si>
  <si>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</si>
  <si>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</si>
  <si>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</si>
  <si>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</si>
  <si>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</si>
  <si>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</si>
  <si>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</si>
  <si>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</si>
  <si>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</si>
  <si>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</si>
  <si>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</si>
  <si>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</si>
  <si>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</si>
  <si>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</si>
  <si>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</si>
  <si>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</si>
  <si>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</si>
  <si>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</si>
  <si>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</si>
  <si>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</si>
  <si>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</si>
  <si>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</si>
  <si>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</si>
  <si>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</si>
  <si>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</si>
  <si>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</si>
  <si>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</si>
  <si>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</si>
  <si>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</si>
  <si>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</si>
  <si>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</si>
  <si>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</si>
  <si>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</si>
  <si>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</si>
  <si>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</si>
  <si>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</si>
  <si>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</si>
  <si>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</si>
  <si>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</si>
  <si>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</si>
  <si>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</si>
  <si>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</si>
  <si>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</si>
  <si>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</si>
  <si>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</si>
  <si>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</si>
  <si>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</si>
  <si>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</si>
  <si>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</si>
  <si>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</si>
  <si>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</si>
  <si>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</si>
  <si>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</si>
  <si>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</si>
  <si>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</si>
  <si>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</si>
  <si>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</si>
  <si>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</si>
  <si>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</si>
  <si>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</si>
  <si>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</si>
  <si>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</si>
  <si>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</si>
  <si>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</si>
  <si>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</si>
  <si>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</si>
  <si>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</si>
  <si>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</si>
  <si>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</si>
  <si>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</si>
  <si>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</si>
  <si>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</si>
  <si>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</si>
  <si>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</si>
  <si>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</si>
  <si>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</si>
  <si>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</si>
  <si>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</si>
  <si>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</si>
  <si>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</si>
  <si>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</si>
  <si>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</si>
  <si>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</si>
  <si>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</si>
  <si>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</si>
  <si>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</si>
  <si>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</si>
  <si>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</si>
  <si>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</si>
  <si>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</si>
  <si>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</si>
  <si>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</si>
  <si>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</si>
  <si>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</si>
  <si>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</si>
  <si>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</si>
  <si>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</si>
  <si>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</si>
  <si>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</si>
  <si>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</si>
  <si>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</si>
  <si>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</si>
  <si>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</si>
  <si>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</si>
  <si>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</si>
  <si>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</si>
  <si>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</si>
  <si>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</si>
  <si>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</si>
  <si>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</si>
  <si>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</si>
  <si>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</si>
  <si>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</si>
  <si>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</si>
  <si>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</si>
  <si>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</si>
  <si>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</si>
  <si>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</si>
  <si>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</si>
  <si>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</si>
  <si>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</si>
  <si>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</si>
  <si>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</si>
  <si>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</si>
  <si>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</si>
  <si>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</si>
  <si>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</si>
  <si>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</si>
  <si>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</si>
  <si>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</si>
  <si>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</si>
  <si>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</si>
  <si>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</si>
  <si>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</si>
  <si>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</si>
  <si>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</si>
  <si>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</si>
  <si>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</si>
  <si>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</si>
  <si>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</si>
  <si>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</si>
  <si>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</si>
  <si>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</si>
  <si>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</si>
  <si>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</si>
  <si>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</si>
  <si>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</si>
  <si>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</si>
  <si>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</si>
  <si>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</si>
  <si>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</si>
  <si>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</si>
  <si>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</si>
  <si>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</si>
  <si>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</si>
  <si>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</si>
  <si>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</si>
  <si>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</si>
  <si>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</si>
  <si>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</si>
  <si>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</si>
  <si>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</si>
  <si>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</si>
  <si>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</si>
  <si>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</si>
  <si>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</si>
  <si>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</si>
  <si>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</si>
  <si>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</si>
  <si>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</si>
  <si>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</si>
  <si>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</si>
  <si>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</si>
  <si>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</si>
  <si>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</si>
  <si>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</si>
  <si>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</si>
  <si>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</si>
  <si>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</si>
  <si>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</si>
  <si>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</si>
  <si>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</si>
  <si>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</si>
  <si>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</si>
  <si>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</si>
  <si>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</si>
  <si>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</si>
  <si>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</si>
  <si>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</si>
  <si>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</si>
  <si>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</si>
  <si>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</si>
  <si>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</si>
  <si>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</si>
  <si>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</si>
  <si>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</si>
  <si>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</si>
  <si>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</si>
  <si>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</si>
  <si>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</si>
  <si>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</si>
  <si>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</si>
  <si>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</si>
  <si>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</si>
  <si>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</si>
  <si>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</si>
  <si>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</si>
  <si>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</si>
  <si>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</si>
  <si>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</si>
  <si>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</si>
  <si>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</si>
  <si>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</si>
  <si>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</si>
  <si>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</si>
  <si>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</si>
  <si>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</si>
  <si>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</si>
  <si>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</si>
  <si>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</si>
  <si>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</si>
  <si>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</si>
  <si>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</si>
  <si>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</si>
  <si>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</si>
  <si>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</si>
  <si>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</si>
  <si>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</si>
  <si>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</si>
  <si>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</si>
  <si>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</si>
  <si>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</si>
  <si>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</si>
  <si>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</si>
  <si>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</si>
  <si>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</si>
  <si>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</si>
  <si>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</si>
  <si>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</si>
  <si>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</si>
  <si>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</si>
  <si>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</si>
  <si>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</si>
  <si>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</si>
  <si>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</si>
  <si>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</si>
  <si>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</si>
  <si>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</si>
  <si>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</si>
  <si>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</si>
  <si>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</si>
  <si>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</si>
  <si>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</si>
  <si>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</si>
  <si>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</si>
  <si>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</si>
  <si>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</si>
  <si>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</si>
  <si>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</si>
  <si>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</si>
  <si>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</si>
  <si>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</si>
  <si>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</si>
  <si>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</si>
  <si>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</si>
  <si>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</si>
  <si>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</si>
  <si>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</si>
  <si>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</si>
  <si>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</si>
  <si>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</si>
  <si>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</si>
  <si>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</si>
  <si>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</si>
  <si>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</si>
  <si>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</si>
  <si>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</si>
  <si>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</si>
  <si>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</si>
  <si>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</si>
  <si>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</si>
  <si>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</si>
  <si>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</si>
  <si>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</si>
  <si>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</si>
  <si>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</si>
  <si>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</si>
  <si>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</si>
  <si>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</si>
  <si>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</si>
  <si>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</si>
  <si>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</si>
  <si>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</si>
  <si>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</si>
  <si>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</si>
  <si>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</si>
  <si>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</si>
  <si>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</si>
  <si>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</si>
  <si>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</si>
  <si>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</si>
  <si>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</si>
  <si>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</si>
  <si>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</si>
  <si>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</si>
  <si>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</si>
  <si>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</si>
  <si>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</si>
  <si>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</si>
  <si>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</si>
  <si>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</si>
  <si>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</si>
  <si>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</si>
  <si>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</si>
  <si>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</si>
  <si>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</si>
  <si>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</si>
  <si>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</si>
  <si>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</si>
  <si>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</si>
  <si>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</si>
  <si>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</si>
  <si>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</si>
  <si>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</si>
  <si>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</si>
  <si>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</si>
  <si>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</si>
  <si>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</si>
  <si>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</si>
  <si>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</si>
  <si>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</si>
  <si>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</si>
  <si>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</si>
  <si>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</si>
  <si>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</si>
  <si>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</si>
  <si>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</si>
  <si>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</si>
  <si>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</si>
  <si>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</si>
  <si>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</si>
  <si>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</si>
  <si>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</si>
  <si>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</si>
  <si>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</si>
  <si>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</si>
  <si>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</si>
  <si>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</si>
  <si>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</si>
  <si>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</si>
  <si>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</si>
  <si>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</si>
  <si>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</si>
  <si>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</si>
  <si>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</si>
  <si>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</si>
  <si>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</si>
  <si>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</si>
  <si>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</si>
  <si>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</si>
  <si>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</si>
  <si>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</si>
  <si>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</si>
  <si>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</si>
  <si>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</si>
  <si>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</si>
  <si>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</si>
  <si>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</si>
  <si>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</si>
  <si>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</si>
  <si>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</si>
  <si>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</si>
  <si>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</si>
  <si>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</si>
  <si>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</si>
  <si>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</si>
  <si>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</si>
  <si>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</si>
  <si>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</si>
  <si>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</si>
  <si>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</si>
  <si>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</si>
  <si>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</si>
  <si>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</si>
  <si>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</si>
  <si>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</si>
  <si>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</si>
  <si>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</si>
  <si>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</si>
  <si>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</si>
  <si>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</si>
  <si>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</si>
  <si>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</si>
  <si>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</si>
  <si>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</si>
  <si>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</si>
  <si>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</si>
  <si>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</si>
  <si>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</si>
  <si>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</si>
  <si>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</si>
  <si>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</si>
  <si>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</si>
  <si>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</si>
  <si>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</si>
  <si>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</si>
  <si>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</si>
  <si>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</si>
  <si>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</si>
  <si>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</si>
  <si>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</si>
  <si>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</si>
  <si>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</si>
  <si>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92_Транспортные средства</t>
  </si>
  <si>
    <t>Прочие</t>
  </si>
  <si>
    <t>обеспечение оперативно-выездных и ремонтных бригад спецмеханизмами и автотранспортом</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</si>
  <si>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</si>
  <si>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</si>
  <si>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</si>
  <si>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</si>
  <si>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</si>
  <si>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</si>
  <si>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</si>
  <si>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</si>
  <si>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</si>
  <si>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</si>
  <si>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</si>
  <si>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</si>
  <si>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</si>
  <si>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</si>
  <si>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</si>
  <si>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</si>
  <si>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</si>
  <si>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</si>
  <si>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</si>
  <si>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</si>
  <si>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</si>
  <si>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</si>
  <si>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</si>
  <si>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</si>
  <si>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</si>
  <si>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</si>
  <si>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</si>
  <si>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</si>
  <si>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</si>
  <si>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</si>
  <si>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</si>
  <si>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</si>
  <si>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</si>
  <si>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</si>
  <si>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</si>
  <si>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</si>
  <si>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</si>
  <si>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</si>
  <si>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</si>
  <si>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</si>
  <si>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</si>
  <si>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</si>
  <si>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</si>
  <si>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</si>
  <si>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</si>
  <si>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</si>
  <si>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</si>
  <si>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</si>
  <si>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</si>
  <si>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A_prj_111001_14517</t>
  </si>
  <si>
    <t>Акционерное общество "Янтарьэнерго" ДЗО  ПАО "Россети"</t>
  </si>
  <si>
    <t>не требуется</t>
  </si>
  <si>
    <t>Собственный источник финансирования</t>
  </si>
  <si>
    <t>невозможно выполнять функции по восстановлению после аварийного отключения ЛЭП и ремонту электрооборудования</t>
  </si>
  <si>
    <t>приобретение спецмеханизмов в объеме запланированном на 2020 год</t>
  </si>
  <si>
    <t>нд</t>
  </si>
  <si>
    <t>проведение ремонтных работ</t>
  </si>
  <si>
    <t xml:space="preserve">Факт </t>
  </si>
  <si>
    <t xml:space="preserve"> по состоянию на 01.01.2015</t>
  </si>
  <si>
    <t xml:space="preserve"> по состоянию на 01.01.2016</t>
  </si>
  <si>
    <t>Факт 2015</t>
  </si>
  <si>
    <t>Год 2016</t>
  </si>
  <si>
    <t>Год 2017</t>
  </si>
  <si>
    <t>Год 2018</t>
  </si>
  <si>
    <t>Год 2019</t>
  </si>
  <si>
    <t>Год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</si>
</sst>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43"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1"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2"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2"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3" fillId="0" borderId="1" xfId="1" applyBorder="1" applyAlignment="1">
      <alignment horizontal="left"/>
    </xf>
    <xf numFmtId="0" fontId="71" fillId="0" borderId="1" xfId="1" applyFont="1" applyBorder="1" applyAlignment="1">
      <alignment vertical="center" wrapText="1"/>
    </xf>
    <xf numFmtId="49" fontId="37" fillId="0" borderId="1" xfId="49" applyNumberFormat="1" applyFont="1" applyBorder="1" applyAlignment="1">
      <alignment horizontal="center" vertical="center" wrapText="1"/>
    </xf>
    <xf numFmtId="0" fontId="11" fillId="0" borderId="1" xfId="2" applyFont="1" applyFill="1" applyBorder="1" applyAlignment="1">
      <alignment horizontal="center"/>
    </xf>
    <xf numFmtId="173" fontId="42" fillId="0" borderId="1" xfId="2" applyNumberFormat="1" applyFont="1" applyFill="1" applyBorder="1" applyAlignment="1">
      <alignment horizontal="center" vertical="center" wrapText="1"/>
    </xf>
    <xf numFmtId="173" fontId="11" fillId="0" borderId="1" xfId="2" applyNumberFormat="1" applyFont="1" applyBorder="1" applyAlignment="1">
      <alignment horizontal="center" vertical="center"/>
    </xf>
    <xf numFmtId="173" fontId="11" fillId="0" borderId="1" xfId="0" applyNumberFormat="1" applyFont="1" applyFill="1" applyBorder="1" applyAlignment="1">
      <alignment horizontal="center" vertical="center"/>
    </xf>
    <xf numFmtId="173" fontId="11" fillId="0" borderId="1" xfId="2" applyNumberFormat="1" applyFont="1" applyFill="1" applyBorder="1" applyAlignment="1">
      <alignment horizontal="center" vertical="center" wrapText="1"/>
    </xf>
    <xf numFmtId="173" fontId="42" fillId="0" borderId="1" xfId="2" applyNumberFormat="1" applyFont="1" applyBorder="1" applyAlignment="1">
      <alignment horizontal="center" vertical="center"/>
    </xf>
    <xf numFmtId="173" fontId="42" fillId="0" borderId="0" xfId="2" applyNumberFormat="1" applyFont="1" applyFill="1" applyAlignment="1">
      <alignment horizontal="center" vertical="center"/>
    </xf>
    <xf numFmtId="173" fontId="42" fillId="0" borderId="1" xfId="0" applyNumberFormat="1" applyFont="1" applyFill="1" applyBorder="1" applyAlignment="1">
      <alignment horizontal="center" vertical="center"/>
    </xf>
    <xf numFmtId="173" fontId="43" fillId="0" borderId="1" xfId="45" applyNumberFormat="1" applyFont="1" applyFill="1" applyBorder="1" applyAlignment="1">
      <alignment horizontal="center" vertical="center" wrapText="1"/>
    </xf>
    <xf numFmtId="173" fontId="43"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left" vertical="center"/>
    </xf>
    <xf numFmtId="0" fontId="0" fillId="0" borderId="3" xfId="0" applyBorder="1" applyAlignment="1">
      <alignment horizontal="left"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0274896"/>
        <c:axId val="500275288"/>
      </c:lineChart>
      <c:catAx>
        <c:axId val="500274896"/>
        <c:scaling>
          <c:orientation val="minMax"/>
        </c:scaling>
        <c:delete val="0"/>
        <c:axPos val="b"/>
        <c:numFmt formatCode="General" sourceLinked="1"/>
        <c:majorTickMark val="out"/>
        <c:minorTickMark val="none"/>
        <c:tickLblPos val="nextTo"/>
        <c:crossAx val="500275288"/>
        <c:crosses val="autoZero"/>
        <c:auto val="1"/>
        <c:lblAlgn val="ctr"/>
        <c:lblOffset val="100"/>
        <c:noMultiLvlLbl val="0"/>
      </c:catAx>
      <c:valAx>
        <c:axId val="500275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00274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913664"/>
        <c:axId val="82914056"/>
      </c:lineChart>
      <c:catAx>
        <c:axId val="82913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14056"/>
        <c:crosses val="autoZero"/>
        <c:auto val="1"/>
        <c:lblAlgn val="ctr"/>
        <c:lblOffset val="100"/>
        <c:noMultiLvlLbl val="0"/>
      </c:catAx>
      <c:valAx>
        <c:axId val="829140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913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60" workbookViewId="0">
      <selection activeCell="C33" sqref="C3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549</v>
      </c>
      <c r="B5" s="351"/>
      <c r="C5" s="351"/>
      <c r="D5" s="186"/>
      <c r="E5" s="186"/>
      <c r="F5" s="186"/>
      <c r="G5" s="186"/>
      <c r="H5" s="186"/>
      <c r="I5" s="186"/>
      <c r="J5" s="186"/>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604</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603</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6" t="s">
        <v>551</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531</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2" t="s">
        <v>68</v>
      </c>
      <c r="C20" s="41"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5" t="s">
        <v>365</v>
      </c>
      <c r="C22" s="41" t="s">
        <v>552</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64</v>
      </c>
      <c r="B23" s="40" t="s">
        <v>65</v>
      </c>
      <c r="C23" s="41" t="s">
        <v>553</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48"/>
      <c r="B24" s="349"/>
      <c r="C24" s="350"/>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63</v>
      </c>
      <c r="B25" s="183" t="s">
        <v>478</v>
      </c>
      <c r="C25" s="39" t="s">
        <v>554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62</v>
      </c>
      <c r="B26" s="183" t="s">
        <v>76</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60</v>
      </c>
      <c r="B27" s="183" t="s">
        <v>75</v>
      </c>
      <c r="C27" s="39" t="s">
        <v>550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59</v>
      </c>
      <c r="B28" s="183" t="s">
        <v>479</v>
      </c>
      <c r="C28" s="39" t="s">
        <v>555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57</v>
      </c>
      <c r="B29" s="183" t="s">
        <v>480</v>
      </c>
      <c r="C29" s="39" t="s">
        <v>555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55</v>
      </c>
      <c r="B30" s="183" t="s">
        <v>481</v>
      </c>
      <c r="C30" s="39" t="s">
        <v>555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74</v>
      </c>
      <c r="B31" s="44" t="s">
        <v>482</v>
      </c>
      <c r="C31" s="39" t="s">
        <v>555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72</v>
      </c>
      <c r="B32" s="44" t="s">
        <v>483</v>
      </c>
      <c r="C32" s="39" t="s">
        <v>555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71</v>
      </c>
      <c r="B33" s="44" t="s">
        <v>484</v>
      </c>
      <c r="C33" s="39" t="s">
        <v>556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500</v>
      </c>
      <c r="B34" s="44" t="s">
        <v>485</v>
      </c>
      <c r="C34" s="39" t="s">
        <v>556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488</v>
      </c>
      <c r="B35" s="44" t="s">
        <v>73</v>
      </c>
      <c r="C35" s="28" t="s">
        <v>555</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501</v>
      </c>
      <c r="B36" s="44" t="s">
        <v>486</v>
      </c>
      <c r="C36" s="28" t="s">
        <v>555</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489</v>
      </c>
      <c r="B37" s="44" t="s">
        <v>487</v>
      </c>
      <c r="C37" s="28" t="s">
        <v>555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502</v>
      </c>
      <c r="B38" s="44" t="s">
        <v>246</v>
      </c>
      <c r="C38" s="28" t="s">
        <v>555</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48"/>
      <c r="B39" s="349"/>
      <c r="C39" s="350"/>
      <c r="D39" s="26"/>
      <c r="E39" s="26"/>
      <c r="F39" s="26"/>
      <c r="G39" s="26"/>
      <c r="H39" s="26"/>
      <c r="I39" s="26"/>
      <c r="J39" s="26"/>
      <c r="K39" s="26"/>
      <c r="L39" s="26"/>
      <c r="M39" s="26"/>
      <c r="N39" s="26"/>
      <c r="O39" s="26"/>
      <c r="P39" s="26"/>
      <c r="Q39" s="26"/>
      <c r="R39" s="26"/>
      <c r="S39" s="26"/>
      <c r="T39" s="26"/>
      <c r="U39" s="26"/>
      <c r="V39" s="26"/>
    </row>
    <row r="40" spans="1:22" ht="63" x14ac:dyDescent="0.25">
      <c r="A40" s="27" t="s">
        <v>490</v>
      </c>
      <c r="B40" s="44" t="s">
        <v>544</v>
      </c>
      <c r="C40" s="335" t="s">
        <v>609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503</v>
      </c>
      <c r="B41" s="44" t="s">
        <v>526</v>
      </c>
      <c r="C41" s="28" t="s">
        <v>555</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491</v>
      </c>
      <c r="B42" s="44" t="s">
        <v>541</v>
      </c>
      <c r="C42" s="28" t="s">
        <v>555</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506</v>
      </c>
      <c r="B43" s="44" t="s">
        <v>507</v>
      </c>
      <c r="C43" s="28" t="s">
        <v>557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492</v>
      </c>
      <c r="B44" s="44" t="s">
        <v>532</v>
      </c>
      <c r="C44" s="2" t="s">
        <v>558</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527</v>
      </c>
      <c r="B45" s="44" t="s">
        <v>533</v>
      </c>
      <c r="C45" s="2" t="s">
        <v>559</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493</v>
      </c>
      <c r="B46" s="44" t="s">
        <v>534</v>
      </c>
      <c r="C46" s="2" t="s">
        <v>559</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48"/>
      <c r="B47" s="349"/>
      <c r="C47" s="35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528</v>
      </c>
      <c r="B48" s="44" t="s">
        <v>542</v>
      </c>
      <c r="C48" s="200" t="str">
        <f>CONCATENATE(ROUND('6.2. Паспорт фин осв ввод'!AB24,2)," млн.руб.")</f>
        <v>50,6 млн.руб.</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494</v>
      </c>
      <c r="B49" s="44" t="s">
        <v>543</v>
      </c>
      <c r="C49" s="200" t="str">
        <f>CONCATENATE(ROUND('6.2. Паспорт фин осв ввод'!AB30,2)," млн.руб.")</f>
        <v>34,41 млн.руб.</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9" zoomScale="90" zoomScaleNormal="90" zoomScaleSheetLayoutView="89" workbookViewId="0">
      <pane xSplit="2" ySplit="5" topLeftCell="C24" activePane="bottomRight" state="frozen"/>
      <selection activeCell="A19" sqref="A19"/>
      <selection pane="topRight" activeCell="C19" sqref="C19"/>
      <selection pane="bottomLeft" activeCell="A24" sqref="A24"/>
      <selection pane="bottomRight" activeCell="G30" sqref="G30"/>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customWidth="1"/>
    <col min="9" max="9" width="8.7109375" style="70" customWidth="1"/>
    <col min="10" max="10" width="13.42578125" style="70" customWidth="1"/>
    <col min="11" max="11" width="8.7109375" style="70" customWidth="1"/>
    <col min="12" max="12" width="10.5703125" style="69" customWidth="1"/>
    <col min="13" max="23" width="8.7109375" style="69" customWidth="1"/>
    <col min="24" max="24" width="10.5703125" style="69" customWidth="1"/>
    <col min="25" max="27" width="8.7109375" style="69" customWidth="1"/>
    <col min="28" max="28" width="17.7109375" style="69" customWidth="1"/>
    <col min="29" max="29" width="36" style="69" bestFit="1" customWidth="1"/>
    <col min="30" max="16384" width="9.140625" style="69"/>
  </cols>
  <sheetData>
    <row r="1" spans="1:29" ht="18.75" x14ac:dyDescent="0.25">
      <c r="A1" s="70"/>
      <c r="B1" s="70"/>
      <c r="C1" s="70"/>
      <c r="D1" s="70"/>
      <c r="E1" s="70"/>
      <c r="F1" s="70"/>
      <c r="L1" s="70"/>
      <c r="M1" s="70"/>
      <c r="AC1" s="43" t="s">
        <v>70</v>
      </c>
    </row>
    <row r="2" spans="1:29" ht="18.75" x14ac:dyDescent="0.3">
      <c r="A2" s="70"/>
      <c r="B2" s="70"/>
      <c r="C2" s="70"/>
      <c r="D2" s="70"/>
      <c r="E2" s="70"/>
      <c r="F2" s="70"/>
      <c r="L2" s="70"/>
      <c r="M2" s="70"/>
      <c r="AC2" s="15" t="s">
        <v>11</v>
      </c>
    </row>
    <row r="3" spans="1:29" ht="18.75" x14ac:dyDescent="0.3">
      <c r="A3" s="70"/>
      <c r="B3" s="70"/>
      <c r="C3" s="70"/>
      <c r="D3" s="70"/>
      <c r="E3" s="70"/>
      <c r="F3" s="70"/>
      <c r="L3" s="70"/>
      <c r="M3" s="70"/>
      <c r="AC3" s="15" t="s">
        <v>69</v>
      </c>
    </row>
    <row r="4" spans="1:29"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5" s="70"/>
      <c r="B5" s="70"/>
      <c r="C5" s="70"/>
      <c r="D5" s="70"/>
      <c r="E5" s="70"/>
      <c r="F5" s="70"/>
      <c r="L5" s="70"/>
      <c r="M5" s="70"/>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57" t="str">
        <f>'1. паспорт местоположение'!A15</f>
        <v>92_Транспортные средства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29" t="s">
        <v>516</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26" t="s">
        <v>201</v>
      </c>
      <c r="B20" s="426" t="s">
        <v>200</v>
      </c>
      <c r="C20" s="415" t="s">
        <v>199</v>
      </c>
      <c r="D20" s="415"/>
      <c r="E20" s="428" t="s">
        <v>198</v>
      </c>
      <c r="F20" s="428"/>
      <c r="G20" s="426" t="s">
        <v>614</v>
      </c>
      <c r="H20" s="434" t="s">
        <v>615</v>
      </c>
      <c r="I20" s="435"/>
      <c r="J20" s="435"/>
      <c r="K20" s="435"/>
      <c r="L20" s="434" t="s">
        <v>616</v>
      </c>
      <c r="M20" s="435"/>
      <c r="N20" s="435"/>
      <c r="O20" s="435"/>
      <c r="P20" s="434" t="s">
        <v>617</v>
      </c>
      <c r="Q20" s="435"/>
      <c r="R20" s="435"/>
      <c r="S20" s="435"/>
      <c r="T20" s="434" t="s">
        <v>618</v>
      </c>
      <c r="U20" s="435"/>
      <c r="V20" s="435"/>
      <c r="W20" s="435"/>
      <c r="X20" s="434" t="s">
        <v>619</v>
      </c>
      <c r="Y20" s="435"/>
      <c r="Z20" s="435"/>
      <c r="AA20" s="435"/>
      <c r="AB20" s="430" t="s">
        <v>197</v>
      </c>
      <c r="AC20" s="431"/>
      <c r="AD20" s="91"/>
      <c r="AE20" s="91"/>
      <c r="AF20" s="91"/>
    </row>
    <row r="21" spans="1:32" ht="99.75" customHeight="1" x14ac:dyDescent="0.25">
      <c r="A21" s="427"/>
      <c r="B21" s="427"/>
      <c r="C21" s="415"/>
      <c r="D21" s="415"/>
      <c r="E21" s="428"/>
      <c r="F21" s="428"/>
      <c r="G21" s="427"/>
      <c r="H21" s="415" t="s">
        <v>3</v>
      </c>
      <c r="I21" s="415"/>
      <c r="J21" s="415" t="s">
        <v>611</v>
      </c>
      <c r="K21" s="415"/>
      <c r="L21" s="415" t="s">
        <v>3</v>
      </c>
      <c r="M21" s="415"/>
      <c r="N21" s="415" t="s">
        <v>196</v>
      </c>
      <c r="O21" s="415"/>
      <c r="P21" s="415" t="s">
        <v>3</v>
      </c>
      <c r="Q21" s="415"/>
      <c r="R21" s="415" t="s">
        <v>196</v>
      </c>
      <c r="S21" s="415"/>
      <c r="T21" s="423" t="s">
        <v>3</v>
      </c>
      <c r="U21" s="424"/>
      <c r="V21" s="423" t="s">
        <v>196</v>
      </c>
      <c r="W21" s="424"/>
      <c r="X21" s="423" t="s">
        <v>3</v>
      </c>
      <c r="Y21" s="424"/>
      <c r="Z21" s="423" t="s">
        <v>196</v>
      </c>
      <c r="AA21" s="424"/>
      <c r="AB21" s="432"/>
      <c r="AC21" s="433"/>
    </row>
    <row r="22" spans="1:32" ht="89.25" customHeight="1" x14ac:dyDescent="0.25">
      <c r="A22" s="422"/>
      <c r="B22" s="422"/>
      <c r="C22" s="88" t="s">
        <v>3</v>
      </c>
      <c r="D22" s="88" t="s">
        <v>194</v>
      </c>
      <c r="E22" s="90" t="s">
        <v>612</v>
      </c>
      <c r="F22" s="90" t="s">
        <v>613</v>
      </c>
      <c r="G22" s="422"/>
      <c r="H22" s="89" t="s">
        <v>495</v>
      </c>
      <c r="I22" s="89" t="s">
        <v>496</v>
      </c>
      <c r="J22" s="89" t="s">
        <v>495</v>
      </c>
      <c r="K22" s="89" t="s">
        <v>496</v>
      </c>
      <c r="L22" s="89" t="s">
        <v>495</v>
      </c>
      <c r="M22" s="89" t="s">
        <v>496</v>
      </c>
      <c r="N22" s="89" t="s">
        <v>495</v>
      </c>
      <c r="O22" s="89" t="s">
        <v>496</v>
      </c>
      <c r="P22" s="89" t="s">
        <v>495</v>
      </c>
      <c r="Q22" s="89" t="s">
        <v>496</v>
      </c>
      <c r="R22" s="89" t="s">
        <v>495</v>
      </c>
      <c r="S22" s="89" t="s">
        <v>496</v>
      </c>
      <c r="T22" s="199" t="s">
        <v>495</v>
      </c>
      <c r="U22" s="199" t="s">
        <v>496</v>
      </c>
      <c r="V22" s="199" t="s">
        <v>495</v>
      </c>
      <c r="W22" s="199" t="s">
        <v>496</v>
      </c>
      <c r="X22" s="199" t="s">
        <v>495</v>
      </c>
      <c r="Y22" s="199" t="s">
        <v>496</v>
      </c>
      <c r="Z22" s="199" t="s">
        <v>495</v>
      </c>
      <c r="AA22" s="199" t="s">
        <v>496</v>
      </c>
      <c r="AB22" s="88" t="s">
        <v>195</v>
      </c>
      <c r="AC22" s="88" t="s">
        <v>194</v>
      </c>
    </row>
    <row r="23" spans="1:32" ht="19.5" customHeight="1" x14ac:dyDescent="0.25">
      <c r="A23" s="81">
        <v>1</v>
      </c>
      <c r="B23" s="81">
        <v>2</v>
      </c>
      <c r="C23" s="81">
        <v>3</v>
      </c>
      <c r="D23" s="81">
        <v>4</v>
      </c>
      <c r="E23" s="81">
        <v>5</v>
      </c>
      <c r="F23" s="81">
        <v>6</v>
      </c>
      <c r="G23" s="178">
        <v>7</v>
      </c>
      <c r="H23" s="178">
        <v>8</v>
      </c>
      <c r="I23" s="178">
        <v>9</v>
      </c>
      <c r="J23" s="178">
        <v>10</v>
      </c>
      <c r="K23" s="178">
        <v>11</v>
      </c>
      <c r="L23" s="178">
        <v>12</v>
      </c>
      <c r="M23" s="178">
        <v>13</v>
      </c>
      <c r="N23" s="178">
        <v>14</v>
      </c>
      <c r="O23" s="178">
        <v>15</v>
      </c>
      <c r="P23" s="178">
        <v>16</v>
      </c>
      <c r="Q23" s="178">
        <v>17</v>
      </c>
      <c r="R23" s="178">
        <v>18</v>
      </c>
      <c r="S23" s="178">
        <v>19</v>
      </c>
      <c r="T23" s="198">
        <v>16</v>
      </c>
      <c r="U23" s="198">
        <v>17</v>
      </c>
      <c r="V23" s="198">
        <v>18</v>
      </c>
      <c r="W23" s="198">
        <v>19</v>
      </c>
      <c r="X23" s="198">
        <v>16</v>
      </c>
      <c r="Y23" s="198">
        <v>17</v>
      </c>
      <c r="Z23" s="198">
        <v>18</v>
      </c>
      <c r="AA23" s="198">
        <v>19</v>
      </c>
      <c r="AB23" s="178">
        <v>20</v>
      </c>
      <c r="AC23" s="178">
        <v>21</v>
      </c>
    </row>
    <row r="24" spans="1:32" ht="47.25" customHeight="1" x14ac:dyDescent="0.25">
      <c r="A24" s="86">
        <v>1</v>
      </c>
      <c r="B24" s="85" t="s">
        <v>193</v>
      </c>
      <c r="C24" s="339">
        <v>58.300205333333331</v>
      </c>
      <c r="D24" s="339">
        <v>0</v>
      </c>
      <c r="E24" s="343">
        <v>58.300205333333331</v>
      </c>
      <c r="F24" s="343">
        <f>E24-G24</f>
        <v>48.894505333333328</v>
      </c>
      <c r="G24" s="339">
        <v>9.4056999999999995</v>
      </c>
      <c r="H24" s="339">
        <v>10.000266666666668</v>
      </c>
      <c r="I24" s="339">
        <v>2</v>
      </c>
      <c r="J24" s="339">
        <f>14635525.64/1000000</f>
        <v>14.635525640000001</v>
      </c>
      <c r="K24" s="344">
        <v>2.5997998299999985</v>
      </c>
      <c r="L24" s="339">
        <v>16.999733333333332</v>
      </c>
      <c r="M24" s="339">
        <v>0</v>
      </c>
      <c r="N24" s="339">
        <v>0</v>
      </c>
      <c r="O24" s="339">
        <v>0</v>
      </c>
      <c r="P24" s="339">
        <v>0</v>
      </c>
      <c r="Q24" s="339">
        <v>0</v>
      </c>
      <c r="R24" s="339">
        <v>0</v>
      </c>
      <c r="S24" s="339">
        <v>0</v>
      </c>
      <c r="T24" s="339">
        <v>0</v>
      </c>
      <c r="U24" s="339">
        <v>0</v>
      </c>
      <c r="V24" s="339">
        <v>0</v>
      </c>
      <c r="W24" s="339">
        <v>0</v>
      </c>
      <c r="X24" s="339">
        <v>23.6</v>
      </c>
      <c r="Y24" s="339">
        <v>0</v>
      </c>
      <c r="Z24" s="339">
        <v>0</v>
      </c>
      <c r="AA24" s="339">
        <v>0</v>
      </c>
      <c r="AB24" s="339">
        <f>H24+L24+P24+T24+X24</f>
        <v>50.6</v>
      </c>
      <c r="AC24" s="345">
        <v>0</v>
      </c>
    </row>
    <row r="25" spans="1:32" ht="24" customHeight="1" x14ac:dyDescent="0.25">
      <c r="A25" s="83" t="s">
        <v>192</v>
      </c>
      <c r="B25" s="54" t="s">
        <v>191</v>
      </c>
      <c r="C25" s="339">
        <v>0</v>
      </c>
      <c r="D25" s="339">
        <v>0</v>
      </c>
      <c r="E25" s="340">
        <v>0</v>
      </c>
      <c r="F25" s="340">
        <v>0</v>
      </c>
      <c r="G25" s="342">
        <v>0</v>
      </c>
      <c r="H25" s="342">
        <v>0</v>
      </c>
      <c r="I25" s="342">
        <v>0</v>
      </c>
      <c r="J25" s="342">
        <v>0</v>
      </c>
      <c r="K25" s="342">
        <v>0</v>
      </c>
      <c r="L25" s="342">
        <v>0</v>
      </c>
      <c r="M25" s="342">
        <v>0</v>
      </c>
      <c r="N25" s="342">
        <v>0</v>
      </c>
      <c r="O25" s="342">
        <v>0</v>
      </c>
      <c r="P25" s="342">
        <v>0</v>
      </c>
      <c r="Q25" s="342">
        <v>0</v>
      </c>
      <c r="R25" s="342">
        <v>0</v>
      </c>
      <c r="S25" s="342">
        <v>0</v>
      </c>
      <c r="T25" s="342">
        <v>0</v>
      </c>
      <c r="U25" s="342">
        <v>0</v>
      </c>
      <c r="V25" s="342">
        <v>0</v>
      </c>
      <c r="W25" s="342">
        <v>0</v>
      </c>
      <c r="X25" s="342">
        <v>0</v>
      </c>
      <c r="Y25" s="342">
        <v>0</v>
      </c>
      <c r="Z25" s="342">
        <v>0</v>
      </c>
      <c r="AA25" s="342">
        <v>0</v>
      </c>
      <c r="AB25" s="339">
        <f t="shared" ref="AB25:AB64" si="0">H25+L25+P25+T25+X25</f>
        <v>0</v>
      </c>
      <c r="AC25" s="343">
        <v>0</v>
      </c>
    </row>
    <row r="26" spans="1:32" x14ac:dyDescent="0.25">
      <c r="A26" s="83" t="s">
        <v>190</v>
      </c>
      <c r="B26" s="54" t="s">
        <v>189</v>
      </c>
      <c r="C26" s="339">
        <v>0</v>
      </c>
      <c r="D26" s="339">
        <v>0</v>
      </c>
      <c r="E26" s="342">
        <v>0</v>
      </c>
      <c r="F26" s="342">
        <v>0</v>
      </c>
      <c r="G26" s="342">
        <v>0</v>
      </c>
      <c r="H26" s="342">
        <v>0</v>
      </c>
      <c r="I26" s="342">
        <v>0</v>
      </c>
      <c r="J26" s="342">
        <v>0</v>
      </c>
      <c r="K26" s="342">
        <v>0</v>
      </c>
      <c r="L26" s="342">
        <v>0</v>
      </c>
      <c r="M26" s="342">
        <v>0</v>
      </c>
      <c r="N26" s="342">
        <v>0</v>
      </c>
      <c r="O26" s="342">
        <v>0</v>
      </c>
      <c r="P26" s="342">
        <v>0</v>
      </c>
      <c r="Q26" s="342">
        <v>0</v>
      </c>
      <c r="R26" s="342">
        <v>0</v>
      </c>
      <c r="S26" s="342">
        <v>0</v>
      </c>
      <c r="T26" s="342">
        <v>0</v>
      </c>
      <c r="U26" s="342">
        <v>0</v>
      </c>
      <c r="V26" s="342">
        <v>0</v>
      </c>
      <c r="W26" s="342">
        <v>0</v>
      </c>
      <c r="X26" s="342">
        <v>0</v>
      </c>
      <c r="Y26" s="342">
        <v>0</v>
      </c>
      <c r="Z26" s="342">
        <v>0</v>
      </c>
      <c r="AA26" s="342">
        <v>0</v>
      </c>
      <c r="AB26" s="339">
        <f t="shared" si="0"/>
        <v>0</v>
      </c>
      <c r="AC26" s="343">
        <v>0</v>
      </c>
    </row>
    <row r="27" spans="1:32" ht="31.5" x14ac:dyDescent="0.25">
      <c r="A27" s="83" t="s">
        <v>188</v>
      </c>
      <c r="B27" s="54" t="s">
        <v>451</v>
      </c>
      <c r="C27" s="339">
        <v>49.406953672316384</v>
      </c>
      <c r="D27" s="339">
        <v>0</v>
      </c>
      <c r="E27" s="342">
        <v>49.406953672316384</v>
      </c>
      <c r="F27" s="340">
        <f>E27-G27</f>
        <v>41.436021468926555</v>
      </c>
      <c r="G27" s="342">
        <f>G24/1.18</f>
        <v>7.9709322033898307</v>
      </c>
      <c r="H27" s="342">
        <v>8.4748022598870083</v>
      </c>
      <c r="I27" s="342">
        <f>I24/1.18</f>
        <v>1.6949152542372883</v>
      </c>
      <c r="J27" s="342">
        <f>12418.1657966102/1000</f>
        <v>12.4181657966102</v>
      </c>
      <c r="K27" s="342">
        <v>2.1645925289830803</v>
      </c>
      <c r="L27" s="342">
        <v>14.406553672316383</v>
      </c>
      <c r="M27" s="342">
        <v>0</v>
      </c>
      <c r="N27" s="342">
        <v>0</v>
      </c>
      <c r="O27" s="342">
        <v>0</v>
      </c>
      <c r="P27" s="342">
        <v>0</v>
      </c>
      <c r="Q27" s="342">
        <v>0</v>
      </c>
      <c r="R27" s="342">
        <v>0</v>
      </c>
      <c r="S27" s="342">
        <v>0</v>
      </c>
      <c r="T27" s="342">
        <v>0</v>
      </c>
      <c r="U27" s="342">
        <v>0</v>
      </c>
      <c r="V27" s="342">
        <v>0</v>
      </c>
      <c r="W27" s="342">
        <v>0</v>
      </c>
      <c r="X27" s="342">
        <v>20.000000000000004</v>
      </c>
      <c r="Y27" s="342">
        <v>0</v>
      </c>
      <c r="Z27" s="342">
        <v>0</v>
      </c>
      <c r="AA27" s="342">
        <v>0</v>
      </c>
      <c r="AB27" s="339">
        <f t="shared" si="0"/>
        <v>42.881355932203391</v>
      </c>
      <c r="AC27" s="345">
        <v>0</v>
      </c>
    </row>
    <row r="28" spans="1:32" x14ac:dyDescent="0.25">
      <c r="A28" s="83" t="s">
        <v>187</v>
      </c>
      <c r="B28" s="54" t="s">
        <v>186</v>
      </c>
      <c r="C28" s="339">
        <v>0</v>
      </c>
      <c r="D28" s="339">
        <v>0</v>
      </c>
      <c r="E28" s="342">
        <v>0</v>
      </c>
      <c r="F28" s="342">
        <v>0</v>
      </c>
      <c r="G28" s="342">
        <v>0</v>
      </c>
      <c r="H28" s="342">
        <v>0</v>
      </c>
      <c r="I28" s="342">
        <v>0</v>
      </c>
      <c r="J28" s="342">
        <v>0</v>
      </c>
      <c r="K28" s="342">
        <v>0</v>
      </c>
      <c r="L28" s="342">
        <v>0</v>
      </c>
      <c r="M28" s="342">
        <v>0</v>
      </c>
      <c r="N28" s="342">
        <v>0</v>
      </c>
      <c r="O28" s="342">
        <v>0</v>
      </c>
      <c r="P28" s="342">
        <v>0</v>
      </c>
      <c r="Q28" s="342">
        <v>0</v>
      </c>
      <c r="R28" s="342">
        <v>0</v>
      </c>
      <c r="S28" s="342">
        <v>0</v>
      </c>
      <c r="T28" s="342">
        <v>0</v>
      </c>
      <c r="U28" s="342">
        <v>0</v>
      </c>
      <c r="V28" s="342">
        <v>0</v>
      </c>
      <c r="W28" s="342">
        <v>0</v>
      </c>
      <c r="X28" s="342">
        <v>0</v>
      </c>
      <c r="Y28" s="342">
        <v>0</v>
      </c>
      <c r="Z28" s="342">
        <v>0</v>
      </c>
      <c r="AA28" s="342">
        <v>0</v>
      </c>
      <c r="AB28" s="339">
        <f t="shared" si="0"/>
        <v>0</v>
      </c>
      <c r="AC28" s="343">
        <v>0</v>
      </c>
    </row>
    <row r="29" spans="1:32" x14ac:dyDescent="0.25">
      <c r="A29" s="83" t="s">
        <v>185</v>
      </c>
      <c r="B29" s="87" t="s">
        <v>184</v>
      </c>
      <c r="C29" s="339">
        <v>8.893251661016949</v>
      </c>
      <c r="D29" s="339">
        <v>0</v>
      </c>
      <c r="E29" s="342">
        <v>8.893251661016949</v>
      </c>
      <c r="F29" s="340">
        <f>E29-G29</f>
        <v>7.4584838644067792</v>
      </c>
      <c r="G29" s="342">
        <f>G27*0.18</f>
        <v>1.4347677966101695</v>
      </c>
      <c r="H29" s="342">
        <v>1.5254644067796601</v>
      </c>
      <c r="I29" s="342">
        <f>I27*0.18</f>
        <v>0.30508474576271188</v>
      </c>
      <c r="J29" s="342">
        <f>J24-J27</f>
        <v>2.2173598433898007</v>
      </c>
      <c r="K29" s="342">
        <v>0.43520730101691907</v>
      </c>
      <c r="L29" s="342">
        <v>2.5931796610169489</v>
      </c>
      <c r="M29" s="342">
        <v>0</v>
      </c>
      <c r="N29" s="342">
        <v>0</v>
      </c>
      <c r="O29" s="342">
        <v>0</v>
      </c>
      <c r="P29" s="342">
        <v>0</v>
      </c>
      <c r="Q29" s="342">
        <v>0</v>
      </c>
      <c r="R29" s="342">
        <v>0</v>
      </c>
      <c r="S29" s="342">
        <v>0</v>
      </c>
      <c r="T29" s="342">
        <v>0</v>
      </c>
      <c r="U29" s="342">
        <v>0</v>
      </c>
      <c r="V29" s="342">
        <v>0</v>
      </c>
      <c r="W29" s="342">
        <v>0</v>
      </c>
      <c r="X29" s="342">
        <v>3.5999999999999979</v>
      </c>
      <c r="Y29" s="342">
        <v>0</v>
      </c>
      <c r="Z29" s="342">
        <v>0</v>
      </c>
      <c r="AA29" s="342">
        <v>0</v>
      </c>
      <c r="AB29" s="339">
        <f t="shared" si="0"/>
        <v>7.7186440677966068</v>
      </c>
      <c r="AC29" s="343">
        <v>0</v>
      </c>
    </row>
    <row r="30" spans="1:32" ht="47.25" x14ac:dyDescent="0.25">
      <c r="A30" s="86" t="s">
        <v>64</v>
      </c>
      <c r="B30" s="85" t="s">
        <v>183</v>
      </c>
      <c r="C30" s="339">
        <v>49.407179661016947</v>
      </c>
      <c r="D30" s="339">
        <v>0</v>
      </c>
      <c r="E30" s="343">
        <v>49.407179661016947</v>
      </c>
      <c r="F30" s="343">
        <f>E30-G30</f>
        <v>26.276274186440684</v>
      </c>
      <c r="G30" s="339">
        <v>23.130905474576263</v>
      </c>
      <c r="H30" s="339">
        <v>1.6949152542372883</v>
      </c>
      <c r="I30" s="339">
        <v>0</v>
      </c>
      <c r="J30" s="339">
        <f>314098/1000000</f>
        <v>0.31409799999999999</v>
      </c>
      <c r="K30" s="344">
        <v>0.21459799999999998</v>
      </c>
      <c r="L30" s="339">
        <v>12.711864406779661</v>
      </c>
      <c r="M30" s="339">
        <v>0</v>
      </c>
      <c r="N30" s="339">
        <v>0</v>
      </c>
      <c r="O30" s="339">
        <v>0</v>
      </c>
      <c r="P30" s="339">
        <v>0</v>
      </c>
      <c r="Q30" s="339">
        <v>0</v>
      </c>
      <c r="R30" s="339">
        <v>0</v>
      </c>
      <c r="S30" s="339">
        <v>0</v>
      </c>
      <c r="T30" s="339">
        <v>0</v>
      </c>
      <c r="U30" s="339">
        <v>0</v>
      </c>
      <c r="V30" s="339">
        <v>0</v>
      </c>
      <c r="W30" s="339">
        <v>0</v>
      </c>
      <c r="X30" s="339">
        <v>20</v>
      </c>
      <c r="Y30" s="339">
        <v>0</v>
      </c>
      <c r="Z30" s="339">
        <v>0</v>
      </c>
      <c r="AA30" s="339">
        <v>0</v>
      </c>
      <c r="AB30" s="339">
        <f t="shared" si="0"/>
        <v>34.406779661016948</v>
      </c>
      <c r="AC30" s="345">
        <v>0</v>
      </c>
    </row>
    <row r="31" spans="1:32" x14ac:dyDescent="0.25">
      <c r="A31" s="86" t="s">
        <v>182</v>
      </c>
      <c r="B31" s="54" t="s">
        <v>181</v>
      </c>
      <c r="C31" s="339">
        <v>0</v>
      </c>
      <c r="D31" s="339">
        <v>0</v>
      </c>
      <c r="E31" s="342">
        <v>0</v>
      </c>
      <c r="F31" s="342">
        <v>0</v>
      </c>
      <c r="G31" s="342">
        <v>0</v>
      </c>
      <c r="H31" s="342">
        <v>0</v>
      </c>
      <c r="I31" s="342">
        <v>0</v>
      </c>
      <c r="J31" s="342">
        <v>0</v>
      </c>
      <c r="K31" s="342">
        <v>0</v>
      </c>
      <c r="L31" s="342">
        <v>0</v>
      </c>
      <c r="M31" s="342">
        <v>0</v>
      </c>
      <c r="N31" s="342">
        <v>0</v>
      </c>
      <c r="O31" s="342">
        <v>0</v>
      </c>
      <c r="P31" s="342">
        <v>0</v>
      </c>
      <c r="Q31" s="342">
        <v>0</v>
      </c>
      <c r="R31" s="342">
        <v>0</v>
      </c>
      <c r="S31" s="342">
        <v>0</v>
      </c>
      <c r="T31" s="342">
        <v>0</v>
      </c>
      <c r="U31" s="342">
        <v>0</v>
      </c>
      <c r="V31" s="342">
        <v>0</v>
      </c>
      <c r="W31" s="342">
        <v>0</v>
      </c>
      <c r="X31" s="342">
        <v>0</v>
      </c>
      <c r="Y31" s="342">
        <v>0</v>
      </c>
      <c r="Z31" s="342">
        <v>0</v>
      </c>
      <c r="AA31" s="342">
        <v>0</v>
      </c>
      <c r="AB31" s="339">
        <f t="shared" si="0"/>
        <v>0</v>
      </c>
      <c r="AC31" s="343">
        <v>0</v>
      </c>
    </row>
    <row r="32" spans="1:32" ht="31.5" x14ac:dyDescent="0.25">
      <c r="A32" s="86" t="s">
        <v>180</v>
      </c>
      <c r="B32" s="54" t="s">
        <v>179</v>
      </c>
      <c r="C32" s="339">
        <v>0</v>
      </c>
      <c r="D32" s="339">
        <v>0</v>
      </c>
      <c r="E32" s="342">
        <v>0</v>
      </c>
      <c r="F32" s="342">
        <v>0</v>
      </c>
      <c r="G32" s="342">
        <v>0</v>
      </c>
      <c r="H32" s="342">
        <v>0</v>
      </c>
      <c r="I32" s="342">
        <v>0</v>
      </c>
      <c r="J32" s="342">
        <v>0</v>
      </c>
      <c r="K32" s="342">
        <v>0</v>
      </c>
      <c r="L32" s="342">
        <v>0</v>
      </c>
      <c r="M32" s="342">
        <v>0</v>
      </c>
      <c r="N32" s="342">
        <v>0</v>
      </c>
      <c r="O32" s="342">
        <v>0</v>
      </c>
      <c r="P32" s="342">
        <v>0</v>
      </c>
      <c r="Q32" s="342">
        <v>0</v>
      </c>
      <c r="R32" s="342">
        <v>0</v>
      </c>
      <c r="S32" s="342">
        <v>0</v>
      </c>
      <c r="T32" s="342">
        <v>0</v>
      </c>
      <c r="U32" s="342">
        <v>0</v>
      </c>
      <c r="V32" s="342">
        <v>0</v>
      </c>
      <c r="W32" s="342">
        <v>0</v>
      </c>
      <c r="X32" s="342">
        <v>0</v>
      </c>
      <c r="Y32" s="342">
        <v>0</v>
      </c>
      <c r="Z32" s="342">
        <v>0</v>
      </c>
      <c r="AA32" s="342">
        <v>0</v>
      </c>
      <c r="AB32" s="339">
        <f t="shared" si="0"/>
        <v>0</v>
      </c>
      <c r="AC32" s="343">
        <v>0</v>
      </c>
    </row>
    <row r="33" spans="1:29" x14ac:dyDescent="0.25">
      <c r="A33" s="86" t="s">
        <v>178</v>
      </c>
      <c r="B33" s="54" t="s">
        <v>177</v>
      </c>
      <c r="C33" s="339">
        <v>49.407179661016947</v>
      </c>
      <c r="D33" s="339">
        <v>0</v>
      </c>
      <c r="E33" s="342">
        <v>49.407179661016947</v>
      </c>
      <c r="F33" s="340">
        <f>E33-G33</f>
        <v>26.276274186440684</v>
      </c>
      <c r="G33" s="342">
        <v>23.130905474576263</v>
      </c>
      <c r="H33" s="342">
        <v>1.6949152542372883</v>
      </c>
      <c r="I33" s="341">
        <v>0</v>
      </c>
      <c r="J33" s="341">
        <f>J30</f>
        <v>0.31409799999999999</v>
      </c>
      <c r="K33" s="342">
        <f>K30</f>
        <v>0.21459799999999998</v>
      </c>
      <c r="L33" s="342">
        <v>12.711864406779661</v>
      </c>
      <c r="M33" s="342">
        <v>0</v>
      </c>
      <c r="N33" s="342">
        <v>0</v>
      </c>
      <c r="O33" s="342">
        <v>0</v>
      </c>
      <c r="P33" s="342">
        <v>0</v>
      </c>
      <c r="Q33" s="342">
        <v>0</v>
      </c>
      <c r="R33" s="341">
        <v>0</v>
      </c>
      <c r="S33" s="341">
        <v>0</v>
      </c>
      <c r="T33" s="341">
        <v>0</v>
      </c>
      <c r="U33" s="341">
        <v>0</v>
      </c>
      <c r="V33" s="341">
        <v>0</v>
      </c>
      <c r="W33" s="341">
        <v>0</v>
      </c>
      <c r="X33" s="341">
        <v>20</v>
      </c>
      <c r="Y33" s="342">
        <v>0</v>
      </c>
      <c r="Z33" s="341">
        <v>0</v>
      </c>
      <c r="AA33" s="342">
        <v>0</v>
      </c>
      <c r="AB33" s="339">
        <f t="shared" si="0"/>
        <v>34.406779661016948</v>
      </c>
      <c r="AC33" s="343">
        <v>0</v>
      </c>
    </row>
    <row r="34" spans="1:29" x14ac:dyDescent="0.25">
      <c r="A34" s="86" t="s">
        <v>176</v>
      </c>
      <c r="B34" s="54" t="s">
        <v>175</v>
      </c>
      <c r="C34" s="339">
        <v>0</v>
      </c>
      <c r="D34" s="339">
        <v>0</v>
      </c>
      <c r="E34" s="342">
        <v>0</v>
      </c>
      <c r="F34" s="342">
        <v>0</v>
      </c>
      <c r="G34" s="342">
        <v>0</v>
      </c>
      <c r="H34" s="342">
        <v>0</v>
      </c>
      <c r="I34" s="342">
        <v>0</v>
      </c>
      <c r="J34" s="342">
        <v>0</v>
      </c>
      <c r="K34" s="342">
        <v>0</v>
      </c>
      <c r="L34" s="342">
        <v>0</v>
      </c>
      <c r="M34" s="342">
        <v>0</v>
      </c>
      <c r="N34" s="342">
        <v>0</v>
      </c>
      <c r="O34" s="342">
        <v>0</v>
      </c>
      <c r="P34" s="342">
        <v>0</v>
      </c>
      <c r="Q34" s="342">
        <v>0</v>
      </c>
      <c r="R34" s="342">
        <v>0</v>
      </c>
      <c r="S34" s="342">
        <v>0</v>
      </c>
      <c r="T34" s="342">
        <v>0</v>
      </c>
      <c r="U34" s="342">
        <v>0</v>
      </c>
      <c r="V34" s="342">
        <v>0</v>
      </c>
      <c r="W34" s="342">
        <v>0</v>
      </c>
      <c r="X34" s="342">
        <v>0</v>
      </c>
      <c r="Y34" s="342">
        <v>0</v>
      </c>
      <c r="Z34" s="342">
        <v>0</v>
      </c>
      <c r="AA34" s="342">
        <v>0</v>
      </c>
      <c r="AB34" s="339">
        <f t="shared" si="0"/>
        <v>0</v>
      </c>
      <c r="AC34" s="343">
        <v>0</v>
      </c>
    </row>
    <row r="35" spans="1:29" ht="31.5" x14ac:dyDescent="0.25">
      <c r="A35" s="86" t="s">
        <v>63</v>
      </c>
      <c r="B35" s="85" t="s">
        <v>174</v>
      </c>
      <c r="C35" s="339">
        <v>0</v>
      </c>
      <c r="D35" s="339">
        <v>0</v>
      </c>
      <c r="E35" s="343">
        <v>0</v>
      </c>
      <c r="F35" s="343">
        <v>0</v>
      </c>
      <c r="G35" s="339">
        <v>0</v>
      </c>
      <c r="H35" s="339">
        <v>0</v>
      </c>
      <c r="I35" s="339">
        <v>0</v>
      </c>
      <c r="J35" s="339">
        <v>0</v>
      </c>
      <c r="K35" s="344">
        <v>0</v>
      </c>
      <c r="L35" s="339">
        <v>0</v>
      </c>
      <c r="M35" s="339">
        <v>0</v>
      </c>
      <c r="N35" s="339">
        <v>0</v>
      </c>
      <c r="O35" s="339">
        <v>0</v>
      </c>
      <c r="P35" s="339">
        <v>0</v>
      </c>
      <c r="Q35" s="339">
        <v>0</v>
      </c>
      <c r="R35" s="339">
        <v>0</v>
      </c>
      <c r="S35" s="339">
        <v>0</v>
      </c>
      <c r="T35" s="339">
        <v>0</v>
      </c>
      <c r="U35" s="339">
        <v>0</v>
      </c>
      <c r="V35" s="339">
        <v>0</v>
      </c>
      <c r="W35" s="339">
        <v>0</v>
      </c>
      <c r="X35" s="339">
        <v>0</v>
      </c>
      <c r="Y35" s="339">
        <v>0</v>
      </c>
      <c r="Z35" s="339">
        <v>0</v>
      </c>
      <c r="AA35" s="339">
        <v>0</v>
      </c>
      <c r="AB35" s="339">
        <f t="shared" si="0"/>
        <v>0</v>
      </c>
      <c r="AC35" s="345">
        <v>0</v>
      </c>
    </row>
    <row r="36" spans="1:29" ht="31.5" x14ac:dyDescent="0.25">
      <c r="A36" s="83" t="s">
        <v>173</v>
      </c>
      <c r="B36" s="82" t="s">
        <v>172</v>
      </c>
      <c r="C36" s="346">
        <v>0</v>
      </c>
      <c r="D36" s="339">
        <v>0</v>
      </c>
      <c r="E36" s="342">
        <v>0</v>
      </c>
      <c r="F36" s="342">
        <v>0</v>
      </c>
      <c r="G36" s="342">
        <v>0</v>
      </c>
      <c r="H36" s="342">
        <v>0</v>
      </c>
      <c r="I36" s="342">
        <v>0</v>
      </c>
      <c r="J36" s="342">
        <v>0</v>
      </c>
      <c r="K36" s="342">
        <v>0</v>
      </c>
      <c r="L36" s="342">
        <v>0</v>
      </c>
      <c r="M36" s="342">
        <v>0</v>
      </c>
      <c r="N36" s="342">
        <v>0</v>
      </c>
      <c r="O36" s="342">
        <v>0</v>
      </c>
      <c r="P36" s="342">
        <v>0</v>
      </c>
      <c r="Q36" s="342">
        <v>0</v>
      </c>
      <c r="R36" s="342">
        <v>0</v>
      </c>
      <c r="S36" s="342">
        <v>0</v>
      </c>
      <c r="T36" s="342">
        <v>0</v>
      </c>
      <c r="U36" s="342">
        <v>0</v>
      </c>
      <c r="V36" s="342">
        <v>0</v>
      </c>
      <c r="W36" s="342">
        <v>0</v>
      </c>
      <c r="X36" s="342">
        <v>0</v>
      </c>
      <c r="Y36" s="342">
        <v>0</v>
      </c>
      <c r="Z36" s="342">
        <v>0</v>
      </c>
      <c r="AA36" s="342">
        <v>0</v>
      </c>
      <c r="AB36" s="339">
        <f t="shared" si="0"/>
        <v>0</v>
      </c>
      <c r="AC36" s="343">
        <v>0</v>
      </c>
    </row>
    <row r="37" spans="1:29" x14ac:dyDescent="0.25">
      <c r="A37" s="83" t="s">
        <v>171</v>
      </c>
      <c r="B37" s="82" t="s">
        <v>161</v>
      </c>
      <c r="C37" s="346">
        <v>0</v>
      </c>
      <c r="D37" s="339">
        <v>0</v>
      </c>
      <c r="E37" s="342">
        <v>0</v>
      </c>
      <c r="F37" s="342">
        <v>0</v>
      </c>
      <c r="G37" s="342">
        <v>0</v>
      </c>
      <c r="H37" s="342">
        <v>0</v>
      </c>
      <c r="I37" s="342">
        <v>0</v>
      </c>
      <c r="J37" s="342">
        <v>0</v>
      </c>
      <c r="K37" s="342">
        <v>0</v>
      </c>
      <c r="L37" s="342">
        <v>0</v>
      </c>
      <c r="M37" s="342">
        <v>0</v>
      </c>
      <c r="N37" s="342">
        <v>0</v>
      </c>
      <c r="O37" s="342">
        <v>0</v>
      </c>
      <c r="P37" s="342">
        <v>0</v>
      </c>
      <c r="Q37" s="342">
        <v>0</v>
      </c>
      <c r="R37" s="342">
        <v>0</v>
      </c>
      <c r="S37" s="342">
        <v>0</v>
      </c>
      <c r="T37" s="342">
        <v>0</v>
      </c>
      <c r="U37" s="342">
        <v>0</v>
      </c>
      <c r="V37" s="342">
        <v>0</v>
      </c>
      <c r="W37" s="342">
        <v>0</v>
      </c>
      <c r="X37" s="342">
        <v>0</v>
      </c>
      <c r="Y37" s="342">
        <v>0</v>
      </c>
      <c r="Z37" s="342">
        <v>0</v>
      </c>
      <c r="AA37" s="342">
        <v>0</v>
      </c>
      <c r="AB37" s="339">
        <f t="shared" si="0"/>
        <v>0</v>
      </c>
      <c r="AC37" s="343">
        <v>0</v>
      </c>
    </row>
    <row r="38" spans="1:29" x14ac:dyDescent="0.25">
      <c r="A38" s="83" t="s">
        <v>170</v>
      </c>
      <c r="B38" s="82" t="s">
        <v>159</v>
      </c>
      <c r="C38" s="346">
        <v>0</v>
      </c>
      <c r="D38" s="339">
        <v>0</v>
      </c>
      <c r="E38" s="342">
        <v>0</v>
      </c>
      <c r="F38" s="342">
        <v>0</v>
      </c>
      <c r="G38" s="342">
        <v>0</v>
      </c>
      <c r="H38" s="342">
        <v>0</v>
      </c>
      <c r="I38" s="342">
        <v>0</v>
      </c>
      <c r="J38" s="342">
        <v>0</v>
      </c>
      <c r="K38" s="342">
        <v>0</v>
      </c>
      <c r="L38" s="342">
        <v>0</v>
      </c>
      <c r="M38" s="342">
        <v>0</v>
      </c>
      <c r="N38" s="342">
        <v>0</v>
      </c>
      <c r="O38" s="342">
        <v>0</v>
      </c>
      <c r="P38" s="342">
        <v>0</v>
      </c>
      <c r="Q38" s="342">
        <v>0</v>
      </c>
      <c r="R38" s="342">
        <v>0</v>
      </c>
      <c r="S38" s="342">
        <v>0</v>
      </c>
      <c r="T38" s="342">
        <v>0</v>
      </c>
      <c r="U38" s="342">
        <v>0</v>
      </c>
      <c r="V38" s="342">
        <v>0</v>
      </c>
      <c r="W38" s="342">
        <v>0</v>
      </c>
      <c r="X38" s="342">
        <v>0</v>
      </c>
      <c r="Y38" s="342">
        <v>0</v>
      </c>
      <c r="Z38" s="342">
        <v>0</v>
      </c>
      <c r="AA38" s="342">
        <v>0</v>
      </c>
      <c r="AB38" s="339">
        <f t="shared" si="0"/>
        <v>0</v>
      </c>
      <c r="AC38" s="343">
        <v>0</v>
      </c>
    </row>
    <row r="39" spans="1:29" ht="31.5" x14ac:dyDescent="0.25">
      <c r="A39" s="83" t="s">
        <v>169</v>
      </c>
      <c r="B39" s="54" t="s">
        <v>157</v>
      </c>
      <c r="C39" s="339">
        <v>0</v>
      </c>
      <c r="D39" s="339">
        <v>0</v>
      </c>
      <c r="E39" s="342">
        <v>0</v>
      </c>
      <c r="F39" s="342">
        <v>0</v>
      </c>
      <c r="G39" s="342">
        <v>0</v>
      </c>
      <c r="H39" s="342">
        <v>0</v>
      </c>
      <c r="I39" s="342">
        <v>0</v>
      </c>
      <c r="J39" s="342">
        <v>0</v>
      </c>
      <c r="K39" s="342">
        <v>0</v>
      </c>
      <c r="L39" s="342">
        <v>0</v>
      </c>
      <c r="M39" s="342">
        <v>0</v>
      </c>
      <c r="N39" s="342">
        <v>0</v>
      </c>
      <c r="O39" s="342">
        <v>0</v>
      </c>
      <c r="P39" s="342">
        <v>0</v>
      </c>
      <c r="Q39" s="342">
        <v>0</v>
      </c>
      <c r="R39" s="342">
        <v>0</v>
      </c>
      <c r="S39" s="342">
        <v>0</v>
      </c>
      <c r="T39" s="342">
        <v>0</v>
      </c>
      <c r="U39" s="342">
        <v>0</v>
      </c>
      <c r="V39" s="342">
        <v>0</v>
      </c>
      <c r="W39" s="342">
        <v>0</v>
      </c>
      <c r="X39" s="342">
        <v>0</v>
      </c>
      <c r="Y39" s="342">
        <v>0</v>
      </c>
      <c r="Z39" s="342">
        <v>0</v>
      </c>
      <c r="AA39" s="342">
        <v>0</v>
      </c>
      <c r="AB39" s="339">
        <f t="shared" si="0"/>
        <v>0</v>
      </c>
      <c r="AC39" s="343">
        <v>0</v>
      </c>
    </row>
    <row r="40" spans="1:29" ht="31.5" x14ac:dyDescent="0.25">
      <c r="A40" s="83" t="s">
        <v>168</v>
      </c>
      <c r="B40" s="54" t="s">
        <v>155</v>
      </c>
      <c r="C40" s="339">
        <v>0</v>
      </c>
      <c r="D40" s="339">
        <v>0</v>
      </c>
      <c r="E40" s="342">
        <v>0</v>
      </c>
      <c r="F40" s="342">
        <v>0</v>
      </c>
      <c r="G40" s="342">
        <v>0</v>
      </c>
      <c r="H40" s="342">
        <v>0</v>
      </c>
      <c r="I40" s="342">
        <v>0</v>
      </c>
      <c r="J40" s="342">
        <v>0</v>
      </c>
      <c r="K40" s="342">
        <v>0</v>
      </c>
      <c r="L40" s="342">
        <v>0</v>
      </c>
      <c r="M40" s="342">
        <v>0</v>
      </c>
      <c r="N40" s="342">
        <v>0</v>
      </c>
      <c r="O40" s="342">
        <v>0</v>
      </c>
      <c r="P40" s="342">
        <v>0</v>
      </c>
      <c r="Q40" s="342">
        <v>0</v>
      </c>
      <c r="R40" s="342">
        <v>0</v>
      </c>
      <c r="S40" s="342">
        <v>0</v>
      </c>
      <c r="T40" s="342">
        <v>0</v>
      </c>
      <c r="U40" s="342">
        <v>0</v>
      </c>
      <c r="V40" s="342">
        <v>0</v>
      </c>
      <c r="W40" s="342">
        <v>0</v>
      </c>
      <c r="X40" s="342">
        <v>0</v>
      </c>
      <c r="Y40" s="342">
        <v>0</v>
      </c>
      <c r="Z40" s="342">
        <v>0</v>
      </c>
      <c r="AA40" s="342">
        <v>0</v>
      </c>
      <c r="AB40" s="339">
        <f t="shared" si="0"/>
        <v>0</v>
      </c>
      <c r="AC40" s="343">
        <v>0</v>
      </c>
    </row>
    <row r="41" spans="1:29" x14ac:dyDescent="0.25">
      <c r="A41" s="83" t="s">
        <v>167</v>
      </c>
      <c r="B41" s="54" t="s">
        <v>153</v>
      </c>
      <c r="C41" s="339">
        <v>0</v>
      </c>
      <c r="D41" s="339">
        <v>0</v>
      </c>
      <c r="E41" s="342">
        <v>0</v>
      </c>
      <c r="F41" s="342">
        <v>0</v>
      </c>
      <c r="G41" s="342">
        <v>0</v>
      </c>
      <c r="H41" s="342">
        <v>0</v>
      </c>
      <c r="I41" s="342">
        <v>0</v>
      </c>
      <c r="J41" s="342">
        <v>0</v>
      </c>
      <c r="K41" s="342">
        <v>0</v>
      </c>
      <c r="L41" s="342">
        <v>0</v>
      </c>
      <c r="M41" s="342">
        <v>0</v>
      </c>
      <c r="N41" s="342">
        <v>0</v>
      </c>
      <c r="O41" s="342">
        <v>0</v>
      </c>
      <c r="P41" s="342">
        <v>0</v>
      </c>
      <c r="Q41" s="342">
        <v>0</v>
      </c>
      <c r="R41" s="342">
        <v>0</v>
      </c>
      <c r="S41" s="342">
        <v>0</v>
      </c>
      <c r="T41" s="342">
        <v>0</v>
      </c>
      <c r="U41" s="342">
        <v>0</v>
      </c>
      <c r="V41" s="342">
        <v>0</v>
      </c>
      <c r="W41" s="342">
        <v>0</v>
      </c>
      <c r="X41" s="342">
        <v>0</v>
      </c>
      <c r="Y41" s="342">
        <v>0</v>
      </c>
      <c r="Z41" s="342">
        <v>0</v>
      </c>
      <c r="AA41" s="342">
        <v>0</v>
      </c>
      <c r="AB41" s="339">
        <f t="shared" si="0"/>
        <v>0</v>
      </c>
      <c r="AC41" s="343">
        <v>0</v>
      </c>
    </row>
    <row r="42" spans="1:29" ht="18.75" x14ac:dyDescent="0.25">
      <c r="A42" s="83" t="s">
        <v>166</v>
      </c>
      <c r="B42" s="82" t="s">
        <v>151</v>
      </c>
      <c r="C42" s="346">
        <v>0</v>
      </c>
      <c r="D42" s="339">
        <v>0</v>
      </c>
      <c r="E42" s="342">
        <v>0</v>
      </c>
      <c r="F42" s="342">
        <v>0</v>
      </c>
      <c r="G42" s="342">
        <v>0</v>
      </c>
      <c r="H42" s="342">
        <v>0</v>
      </c>
      <c r="I42" s="342">
        <v>0</v>
      </c>
      <c r="J42" s="342">
        <v>0</v>
      </c>
      <c r="K42" s="342">
        <v>0</v>
      </c>
      <c r="L42" s="342">
        <v>0</v>
      </c>
      <c r="M42" s="342">
        <v>0</v>
      </c>
      <c r="N42" s="342">
        <v>0</v>
      </c>
      <c r="O42" s="342">
        <v>0</v>
      </c>
      <c r="P42" s="342">
        <v>0</v>
      </c>
      <c r="Q42" s="342">
        <v>0</v>
      </c>
      <c r="R42" s="342">
        <v>0</v>
      </c>
      <c r="S42" s="342">
        <v>0</v>
      </c>
      <c r="T42" s="342">
        <v>0</v>
      </c>
      <c r="U42" s="342">
        <v>0</v>
      </c>
      <c r="V42" s="342">
        <v>0</v>
      </c>
      <c r="W42" s="342">
        <v>0</v>
      </c>
      <c r="X42" s="342">
        <v>0</v>
      </c>
      <c r="Y42" s="342">
        <v>0</v>
      </c>
      <c r="Z42" s="342">
        <v>0</v>
      </c>
      <c r="AA42" s="342">
        <v>0</v>
      </c>
      <c r="AB42" s="339">
        <f t="shared" si="0"/>
        <v>0</v>
      </c>
      <c r="AC42" s="343">
        <v>0</v>
      </c>
    </row>
    <row r="43" spans="1:29" x14ac:dyDescent="0.25">
      <c r="A43" s="86" t="s">
        <v>62</v>
      </c>
      <c r="B43" s="85" t="s">
        <v>165</v>
      </c>
      <c r="C43" s="339">
        <v>0</v>
      </c>
      <c r="D43" s="339">
        <v>0</v>
      </c>
      <c r="E43" s="343">
        <v>0</v>
      </c>
      <c r="F43" s="343">
        <v>0</v>
      </c>
      <c r="G43" s="339">
        <v>0</v>
      </c>
      <c r="H43" s="339">
        <v>0</v>
      </c>
      <c r="I43" s="339">
        <v>0</v>
      </c>
      <c r="J43" s="339">
        <v>0</v>
      </c>
      <c r="K43" s="344">
        <v>0</v>
      </c>
      <c r="L43" s="339">
        <v>0</v>
      </c>
      <c r="M43" s="339">
        <v>0</v>
      </c>
      <c r="N43" s="339">
        <v>0</v>
      </c>
      <c r="O43" s="339">
        <v>0</v>
      </c>
      <c r="P43" s="339">
        <v>0</v>
      </c>
      <c r="Q43" s="339">
        <v>0</v>
      </c>
      <c r="R43" s="339">
        <v>0</v>
      </c>
      <c r="S43" s="339">
        <v>0</v>
      </c>
      <c r="T43" s="339">
        <v>0</v>
      </c>
      <c r="U43" s="339">
        <v>0</v>
      </c>
      <c r="V43" s="339">
        <v>0</v>
      </c>
      <c r="W43" s="339">
        <v>0</v>
      </c>
      <c r="X43" s="339">
        <v>0</v>
      </c>
      <c r="Y43" s="339">
        <v>0</v>
      </c>
      <c r="Z43" s="339">
        <v>0</v>
      </c>
      <c r="AA43" s="339">
        <v>0</v>
      </c>
      <c r="AB43" s="339">
        <f t="shared" si="0"/>
        <v>0</v>
      </c>
      <c r="AC43" s="345">
        <v>0</v>
      </c>
    </row>
    <row r="44" spans="1:29" x14ac:dyDescent="0.25">
      <c r="A44" s="83" t="s">
        <v>164</v>
      </c>
      <c r="B44" s="54" t="s">
        <v>163</v>
      </c>
      <c r="C44" s="339">
        <v>0</v>
      </c>
      <c r="D44" s="339">
        <v>0</v>
      </c>
      <c r="E44" s="342">
        <v>0</v>
      </c>
      <c r="F44" s="342">
        <v>0</v>
      </c>
      <c r="G44" s="342">
        <v>0</v>
      </c>
      <c r="H44" s="342">
        <v>0</v>
      </c>
      <c r="I44" s="342">
        <v>0</v>
      </c>
      <c r="J44" s="342">
        <v>0</v>
      </c>
      <c r="K44" s="342">
        <v>0</v>
      </c>
      <c r="L44" s="342">
        <v>0</v>
      </c>
      <c r="M44" s="342">
        <v>0</v>
      </c>
      <c r="N44" s="342">
        <v>0</v>
      </c>
      <c r="O44" s="342">
        <v>0</v>
      </c>
      <c r="P44" s="342">
        <v>0</v>
      </c>
      <c r="Q44" s="342">
        <v>0</v>
      </c>
      <c r="R44" s="342">
        <v>0</v>
      </c>
      <c r="S44" s="342">
        <v>0</v>
      </c>
      <c r="T44" s="342">
        <v>0</v>
      </c>
      <c r="U44" s="342">
        <v>0</v>
      </c>
      <c r="V44" s="342">
        <v>0</v>
      </c>
      <c r="W44" s="342">
        <v>0</v>
      </c>
      <c r="X44" s="342">
        <v>0</v>
      </c>
      <c r="Y44" s="342">
        <v>0</v>
      </c>
      <c r="Z44" s="342">
        <v>0</v>
      </c>
      <c r="AA44" s="342">
        <v>0</v>
      </c>
      <c r="AB44" s="339">
        <f t="shared" si="0"/>
        <v>0</v>
      </c>
      <c r="AC44" s="343">
        <v>0</v>
      </c>
    </row>
    <row r="45" spans="1:29" x14ac:dyDescent="0.25">
      <c r="A45" s="83" t="s">
        <v>162</v>
      </c>
      <c r="B45" s="54" t="s">
        <v>161</v>
      </c>
      <c r="C45" s="339">
        <v>0</v>
      </c>
      <c r="D45" s="339">
        <v>0</v>
      </c>
      <c r="E45" s="342">
        <v>0</v>
      </c>
      <c r="F45" s="342">
        <v>0</v>
      </c>
      <c r="G45" s="342">
        <v>0</v>
      </c>
      <c r="H45" s="342">
        <v>0</v>
      </c>
      <c r="I45" s="342">
        <v>0</v>
      </c>
      <c r="J45" s="342">
        <v>0</v>
      </c>
      <c r="K45" s="342">
        <v>0</v>
      </c>
      <c r="L45" s="342">
        <v>0</v>
      </c>
      <c r="M45" s="342">
        <v>0</v>
      </c>
      <c r="N45" s="342">
        <v>0</v>
      </c>
      <c r="O45" s="342">
        <v>0</v>
      </c>
      <c r="P45" s="342">
        <v>0</v>
      </c>
      <c r="Q45" s="342">
        <v>0</v>
      </c>
      <c r="R45" s="342">
        <v>0</v>
      </c>
      <c r="S45" s="342">
        <v>0</v>
      </c>
      <c r="T45" s="342">
        <v>0</v>
      </c>
      <c r="U45" s="342">
        <v>0</v>
      </c>
      <c r="V45" s="342">
        <v>0</v>
      </c>
      <c r="W45" s="342">
        <v>0</v>
      </c>
      <c r="X45" s="342">
        <v>0</v>
      </c>
      <c r="Y45" s="342">
        <v>0</v>
      </c>
      <c r="Z45" s="342">
        <v>0</v>
      </c>
      <c r="AA45" s="342">
        <v>0</v>
      </c>
      <c r="AB45" s="339">
        <f t="shared" si="0"/>
        <v>0</v>
      </c>
      <c r="AC45" s="343">
        <v>0</v>
      </c>
    </row>
    <row r="46" spans="1:29" x14ac:dyDescent="0.25">
      <c r="A46" s="83" t="s">
        <v>160</v>
      </c>
      <c r="B46" s="54" t="s">
        <v>159</v>
      </c>
      <c r="C46" s="339">
        <v>0</v>
      </c>
      <c r="D46" s="339">
        <v>0</v>
      </c>
      <c r="E46" s="342">
        <v>0</v>
      </c>
      <c r="F46" s="342">
        <v>0</v>
      </c>
      <c r="G46" s="342">
        <v>0</v>
      </c>
      <c r="H46" s="342">
        <v>0</v>
      </c>
      <c r="I46" s="342">
        <v>0</v>
      </c>
      <c r="J46" s="342">
        <v>0</v>
      </c>
      <c r="K46" s="342">
        <v>0</v>
      </c>
      <c r="L46" s="342">
        <v>0</v>
      </c>
      <c r="M46" s="342">
        <v>0</v>
      </c>
      <c r="N46" s="342">
        <v>0</v>
      </c>
      <c r="O46" s="342">
        <v>0</v>
      </c>
      <c r="P46" s="342">
        <v>0</v>
      </c>
      <c r="Q46" s="342">
        <v>0</v>
      </c>
      <c r="R46" s="342">
        <v>0</v>
      </c>
      <c r="S46" s="342">
        <v>0</v>
      </c>
      <c r="T46" s="342">
        <v>0</v>
      </c>
      <c r="U46" s="342">
        <v>0</v>
      </c>
      <c r="V46" s="342">
        <v>0</v>
      </c>
      <c r="W46" s="342">
        <v>0</v>
      </c>
      <c r="X46" s="342">
        <v>0</v>
      </c>
      <c r="Y46" s="342">
        <v>0</v>
      </c>
      <c r="Z46" s="342">
        <v>0</v>
      </c>
      <c r="AA46" s="342">
        <v>0</v>
      </c>
      <c r="AB46" s="339">
        <f t="shared" si="0"/>
        <v>0</v>
      </c>
      <c r="AC46" s="343">
        <v>0</v>
      </c>
    </row>
    <row r="47" spans="1:29" ht="31.5" x14ac:dyDescent="0.25">
      <c r="A47" s="83" t="s">
        <v>158</v>
      </c>
      <c r="B47" s="54" t="s">
        <v>157</v>
      </c>
      <c r="C47" s="339">
        <v>0</v>
      </c>
      <c r="D47" s="339">
        <v>0</v>
      </c>
      <c r="E47" s="342">
        <v>0</v>
      </c>
      <c r="F47" s="342">
        <v>0</v>
      </c>
      <c r="G47" s="342">
        <v>0</v>
      </c>
      <c r="H47" s="342">
        <v>0</v>
      </c>
      <c r="I47" s="342">
        <v>0</v>
      </c>
      <c r="J47" s="342">
        <v>0</v>
      </c>
      <c r="K47" s="342">
        <v>0</v>
      </c>
      <c r="L47" s="342">
        <v>0</v>
      </c>
      <c r="M47" s="342">
        <v>0</v>
      </c>
      <c r="N47" s="342">
        <v>0</v>
      </c>
      <c r="O47" s="342">
        <v>0</v>
      </c>
      <c r="P47" s="342">
        <v>0</v>
      </c>
      <c r="Q47" s="342">
        <v>0</v>
      </c>
      <c r="R47" s="342">
        <v>0</v>
      </c>
      <c r="S47" s="342">
        <v>0</v>
      </c>
      <c r="T47" s="342">
        <v>0</v>
      </c>
      <c r="U47" s="342">
        <v>0</v>
      </c>
      <c r="V47" s="342">
        <v>0</v>
      </c>
      <c r="W47" s="342">
        <v>0</v>
      </c>
      <c r="X47" s="342">
        <v>0</v>
      </c>
      <c r="Y47" s="342">
        <v>0</v>
      </c>
      <c r="Z47" s="342">
        <v>0</v>
      </c>
      <c r="AA47" s="342">
        <v>0</v>
      </c>
      <c r="AB47" s="339">
        <f t="shared" si="0"/>
        <v>0</v>
      </c>
      <c r="AC47" s="343">
        <v>0</v>
      </c>
    </row>
    <row r="48" spans="1:29" ht="31.5" x14ac:dyDescent="0.25">
      <c r="A48" s="83" t="s">
        <v>156</v>
      </c>
      <c r="B48" s="54" t="s">
        <v>155</v>
      </c>
      <c r="C48" s="339">
        <v>0</v>
      </c>
      <c r="D48" s="339">
        <v>0</v>
      </c>
      <c r="E48" s="342">
        <v>0</v>
      </c>
      <c r="F48" s="342">
        <v>0</v>
      </c>
      <c r="G48" s="342">
        <v>0</v>
      </c>
      <c r="H48" s="342">
        <v>0</v>
      </c>
      <c r="I48" s="342">
        <v>0</v>
      </c>
      <c r="J48" s="342">
        <v>0</v>
      </c>
      <c r="K48" s="342">
        <v>0</v>
      </c>
      <c r="L48" s="342">
        <v>0</v>
      </c>
      <c r="M48" s="342">
        <v>0</v>
      </c>
      <c r="N48" s="342">
        <v>0</v>
      </c>
      <c r="O48" s="342">
        <v>0</v>
      </c>
      <c r="P48" s="342">
        <v>0</v>
      </c>
      <c r="Q48" s="342">
        <v>0</v>
      </c>
      <c r="R48" s="342">
        <v>0</v>
      </c>
      <c r="S48" s="342">
        <v>0</v>
      </c>
      <c r="T48" s="342">
        <v>0</v>
      </c>
      <c r="U48" s="342">
        <v>0</v>
      </c>
      <c r="V48" s="342">
        <v>0</v>
      </c>
      <c r="W48" s="342">
        <v>0</v>
      </c>
      <c r="X48" s="342">
        <v>0</v>
      </c>
      <c r="Y48" s="342">
        <v>0</v>
      </c>
      <c r="Z48" s="342">
        <v>0</v>
      </c>
      <c r="AA48" s="342">
        <v>0</v>
      </c>
      <c r="AB48" s="339">
        <f t="shared" si="0"/>
        <v>0</v>
      </c>
      <c r="AC48" s="343">
        <v>0</v>
      </c>
    </row>
    <row r="49" spans="1:29" x14ac:dyDescent="0.25">
      <c r="A49" s="83" t="s">
        <v>154</v>
      </c>
      <c r="B49" s="54" t="s">
        <v>153</v>
      </c>
      <c r="C49" s="339">
        <v>0</v>
      </c>
      <c r="D49" s="339">
        <v>0</v>
      </c>
      <c r="E49" s="342">
        <v>0</v>
      </c>
      <c r="F49" s="342">
        <v>0</v>
      </c>
      <c r="G49" s="342">
        <v>0</v>
      </c>
      <c r="H49" s="342">
        <v>0</v>
      </c>
      <c r="I49" s="342">
        <v>0</v>
      </c>
      <c r="J49" s="342">
        <v>0</v>
      </c>
      <c r="K49" s="342">
        <v>0</v>
      </c>
      <c r="L49" s="342">
        <v>0</v>
      </c>
      <c r="M49" s="342">
        <v>0</v>
      </c>
      <c r="N49" s="342">
        <v>0</v>
      </c>
      <c r="O49" s="342">
        <v>0</v>
      </c>
      <c r="P49" s="342">
        <v>0</v>
      </c>
      <c r="Q49" s="342">
        <v>0</v>
      </c>
      <c r="R49" s="342">
        <v>0</v>
      </c>
      <c r="S49" s="342">
        <v>0</v>
      </c>
      <c r="T49" s="342">
        <v>0</v>
      </c>
      <c r="U49" s="342">
        <v>0</v>
      </c>
      <c r="V49" s="342">
        <v>0</v>
      </c>
      <c r="W49" s="342">
        <v>0</v>
      </c>
      <c r="X49" s="342">
        <v>0</v>
      </c>
      <c r="Y49" s="342">
        <v>0</v>
      </c>
      <c r="Z49" s="342">
        <v>0</v>
      </c>
      <c r="AA49" s="342">
        <v>0</v>
      </c>
      <c r="AB49" s="339">
        <f t="shared" si="0"/>
        <v>0</v>
      </c>
      <c r="AC49" s="343">
        <v>0</v>
      </c>
    </row>
    <row r="50" spans="1:29" ht="18.75" x14ac:dyDescent="0.25">
      <c r="A50" s="83" t="s">
        <v>152</v>
      </c>
      <c r="B50" s="82" t="s">
        <v>151</v>
      </c>
      <c r="C50" s="346">
        <v>0</v>
      </c>
      <c r="D50" s="339">
        <v>0</v>
      </c>
      <c r="E50" s="342">
        <v>0</v>
      </c>
      <c r="F50" s="342">
        <v>0</v>
      </c>
      <c r="G50" s="342">
        <v>0</v>
      </c>
      <c r="H50" s="342">
        <v>0</v>
      </c>
      <c r="I50" s="342">
        <v>0</v>
      </c>
      <c r="J50" s="342">
        <v>0</v>
      </c>
      <c r="K50" s="342">
        <v>0</v>
      </c>
      <c r="L50" s="342">
        <v>0</v>
      </c>
      <c r="M50" s="342">
        <v>0</v>
      </c>
      <c r="N50" s="342">
        <v>0</v>
      </c>
      <c r="O50" s="342">
        <v>0</v>
      </c>
      <c r="P50" s="342">
        <v>0</v>
      </c>
      <c r="Q50" s="342">
        <v>0</v>
      </c>
      <c r="R50" s="342">
        <v>0</v>
      </c>
      <c r="S50" s="342">
        <v>0</v>
      </c>
      <c r="T50" s="342">
        <v>0</v>
      </c>
      <c r="U50" s="342">
        <v>0</v>
      </c>
      <c r="V50" s="342">
        <v>0</v>
      </c>
      <c r="W50" s="342">
        <v>0</v>
      </c>
      <c r="X50" s="342">
        <v>0</v>
      </c>
      <c r="Y50" s="342">
        <v>0</v>
      </c>
      <c r="Z50" s="342">
        <v>0</v>
      </c>
      <c r="AA50" s="342">
        <v>0</v>
      </c>
      <c r="AB50" s="339">
        <f t="shared" si="0"/>
        <v>0</v>
      </c>
      <c r="AC50" s="343">
        <v>0</v>
      </c>
    </row>
    <row r="51" spans="1:29" ht="35.25" customHeight="1" x14ac:dyDescent="0.25">
      <c r="A51" s="86" t="s">
        <v>60</v>
      </c>
      <c r="B51" s="85" t="s">
        <v>150</v>
      </c>
      <c r="C51" s="339">
        <v>0</v>
      </c>
      <c r="D51" s="339">
        <v>0</v>
      </c>
      <c r="E51" s="343">
        <v>0</v>
      </c>
      <c r="F51" s="343">
        <v>0</v>
      </c>
      <c r="G51" s="339">
        <v>0</v>
      </c>
      <c r="H51" s="339">
        <v>0</v>
      </c>
      <c r="I51" s="339">
        <v>0</v>
      </c>
      <c r="J51" s="339">
        <v>0</v>
      </c>
      <c r="K51" s="344">
        <v>0</v>
      </c>
      <c r="L51" s="339">
        <v>0</v>
      </c>
      <c r="M51" s="339">
        <v>0</v>
      </c>
      <c r="N51" s="339">
        <v>0</v>
      </c>
      <c r="O51" s="339">
        <v>0</v>
      </c>
      <c r="P51" s="339">
        <v>0</v>
      </c>
      <c r="Q51" s="339">
        <v>0</v>
      </c>
      <c r="R51" s="339">
        <v>0</v>
      </c>
      <c r="S51" s="339">
        <v>0</v>
      </c>
      <c r="T51" s="339">
        <v>0</v>
      </c>
      <c r="U51" s="339">
        <v>0</v>
      </c>
      <c r="V51" s="339">
        <v>0</v>
      </c>
      <c r="W51" s="339">
        <v>0</v>
      </c>
      <c r="X51" s="339">
        <v>0</v>
      </c>
      <c r="Y51" s="339">
        <v>0</v>
      </c>
      <c r="Z51" s="339">
        <v>0</v>
      </c>
      <c r="AA51" s="339">
        <v>0</v>
      </c>
      <c r="AB51" s="339">
        <f t="shared" si="0"/>
        <v>0</v>
      </c>
      <c r="AC51" s="345">
        <v>0</v>
      </c>
    </row>
    <row r="52" spans="1:29" x14ac:dyDescent="0.25">
      <c r="A52" s="83" t="s">
        <v>149</v>
      </c>
      <c r="B52" s="54" t="s">
        <v>148</v>
      </c>
      <c r="C52" s="339">
        <v>49.407179661016947</v>
      </c>
      <c r="D52" s="339">
        <v>0</v>
      </c>
      <c r="E52" s="342">
        <v>0</v>
      </c>
      <c r="F52" s="342">
        <v>0</v>
      </c>
      <c r="G52" s="342">
        <v>9.4056999999999995</v>
      </c>
      <c r="H52" s="342">
        <v>1.6949152542372883</v>
      </c>
      <c r="I52" s="341">
        <v>0</v>
      </c>
      <c r="J52" s="345">
        <v>0.31409799999999999</v>
      </c>
      <c r="K52" s="342">
        <v>0.21459799999999998</v>
      </c>
      <c r="L52" s="342">
        <v>12.711864406779661</v>
      </c>
      <c r="M52" s="342">
        <v>0</v>
      </c>
      <c r="N52" s="342">
        <v>0</v>
      </c>
      <c r="O52" s="342">
        <v>0</v>
      </c>
      <c r="P52" s="342">
        <v>0</v>
      </c>
      <c r="Q52" s="342">
        <v>0</v>
      </c>
      <c r="R52" s="341">
        <v>0</v>
      </c>
      <c r="S52" s="341">
        <v>0</v>
      </c>
      <c r="T52" s="341">
        <v>0</v>
      </c>
      <c r="U52" s="341">
        <v>0</v>
      </c>
      <c r="V52" s="341">
        <v>0</v>
      </c>
      <c r="W52" s="341">
        <v>0</v>
      </c>
      <c r="X52" s="341">
        <v>20</v>
      </c>
      <c r="Y52" s="342">
        <v>0</v>
      </c>
      <c r="Z52" s="342">
        <v>0</v>
      </c>
      <c r="AA52" s="342">
        <v>0</v>
      </c>
      <c r="AB52" s="339">
        <f t="shared" si="0"/>
        <v>34.406779661016948</v>
      </c>
      <c r="AC52" s="343">
        <v>0</v>
      </c>
    </row>
    <row r="53" spans="1:29" x14ac:dyDescent="0.25">
      <c r="A53" s="83" t="s">
        <v>147</v>
      </c>
      <c r="B53" s="54" t="s">
        <v>141</v>
      </c>
      <c r="C53" s="339">
        <v>0</v>
      </c>
      <c r="D53" s="339">
        <v>0</v>
      </c>
      <c r="E53" s="342">
        <v>0</v>
      </c>
      <c r="F53" s="342">
        <v>0</v>
      </c>
      <c r="G53" s="342">
        <v>0</v>
      </c>
      <c r="H53" s="342">
        <v>0</v>
      </c>
      <c r="I53" s="342">
        <v>0</v>
      </c>
      <c r="J53" s="342">
        <v>0</v>
      </c>
      <c r="K53" s="342">
        <v>0</v>
      </c>
      <c r="L53" s="342">
        <v>0</v>
      </c>
      <c r="M53" s="342">
        <v>0</v>
      </c>
      <c r="N53" s="342">
        <v>0</v>
      </c>
      <c r="O53" s="342">
        <v>0</v>
      </c>
      <c r="P53" s="342">
        <v>0</v>
      </c>
      <c r="Q53" s="342">
        <v>0</v>
      </c>
      <c r="R53" s="342">
        <v>0</v>
      </c>
      <c r="S53" s="342">
        <v>0</v>
      </c>
      <c r="T53" s="342">
        <v>0</v>
      </c>
      <c r="U53" s="342">
        <v>0</v>
      </c>
      <c r="V53" s="342">
        <v>0</v>
      </c>
      <c r="W53" s="342">
        <v>0</v>
      </c>
      <c r="X53" s="342">
        <v>0</v>
      </c>
      <c r="Y53" s="342">
        <v>0</v>
      </c>
      <c r="Z53" s="342">
        <v>0</v>
      </c>
      <c r="AA53" s="342">
        <v>0</v>
      </c>
      <c r="AB53" s="339">
        <f t="shared" si="0"/>
        <v>0</v>
      </c>
      <c r="AC53" s="343">
        <v>0</v>
      </c>
    </row>
    <row r="54" spans="1:29" x14ac:dyDescent="0.25">
      <c r="A54" s="83" t="s">
        <v>146</v>
      </c>
      <c r="B54" s="82" t="s">
        <v>140</v>
      </c>
      <c r="C54" s="346">
        <v>0</v>
      </c>
      <c r="D54" s="339">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39">
        <f t="shared" si="0"/>
        <v>0</v>
      </c>
      <c r="AC54" s="343">
        <v>0</v>
      </c>
    </row>
    <row r="55" spans="1:29" x14ac:dyDescent="0.25">
      <c r="A55" s="83" t="s">
        <v>145</v>
      </c>
      <c r="B55" s="82" t="s">
        <v>139</v>
      </c>
      <c r="C55" s="346">
        <v>0</v>
      </c>
      <c r="D55" s="339">
        <v>0</v>
      </c>
      <c r="E55" s="342">
        <v>0</v>
      </c>
      <c r="F55" s="342">
        <v>0</v>
      </c>
      <c r="G55" s="342">
        <v>0</v>
      </c>
      <c r="H55" s="342">
        <v>0</v>
      </c>
      <c r="I55" s="342">
        <v>0</v>
      </c>
      <c r="J55" s="342">
        <v>0</v>
      </c>
      <c r="K55" s="342">
        <v>0</v>
      </c>
      <c r="L55" s="342">
        <v>0</v>
      </c>
      <c r="M55" s="342">
        <v>0</v>
      </c>
      <c r="N55" s="342">
        <v>0</v>
      </c>
      <c r="O55" s="342">
        <v>0</v>
      </c>
      <c r="P55" s="342">
        <v>0</v>
      </c>
      <c r="Q55" s="342">
        <v>0</v>
      </c>
      <c r="R55" s="342">
        <v>0</v>
      </c>
      <c r="S55" s="342">
        <v>0</v>
      </c>
      <c r="T55" s="342">
        <v>0</v>
      </c>
      <c r="U55" s="342">
        <v>0</v>
      </c>
      <c r="V55" s="342">
        <v>0</v>
      </c>
      <c r="W55" s="342">
        <v>0</v>
      </c>
      <c r="X55" s="342">
        <v>0</v>
      </c>
      <c r="Y55" s="342">
        <v>0</v>
      </c>
      <c r="Z55" s="342">
        <v>0</v>
      </c>
      <c r="AA55" s="342">
        <v>0</v>
      </c>
      <c r="AB55" s="339">
        <f t="shared" si="0"/>
        <v>0</v>
      </c>
      <c r="AC55" s="343">
        <v>0</v>
      </c>
    </row>
    <row r="56" spans="1:29" x14ac:dyDescent="0.25">
      <c r="A56" s="83" t="s">
        <v>144</v>
      </c>
      <c r="B56" s="82" t="s">
        <v>138</v>
      </c>
      <c r="C56" s="346">
        <v>0</v>
      </c>
      <c r="D56" s="339">
        <v>0</v>
      </c>
      <c r="E56" s="342">
        <v>0</v>
      </c>
      <c r="F56" s="342">
        <v>0</v>
      </c>
      <c r="G56" s="342">
        <v>0</v>
      </c>
      <c r="H56" s="342">
        <v>0</v>
      </c>
      <c r="I56" s="342">
        <v>0</v>
      </c>
      <c r="J56" s="342">
        <v>0</v>
      </c>
      <c r="K56" s="342">
        <v>0</v>
      </c>
      <c r="L56" s="342">
        <v>0</v>
      </c>
      <c r="M56" s="342">
        <v>0</v>
      </c>
      <c r="N56" s="342">
        <v>0</v>
      </c>
      <c r="O56" s="342">
        <v>0</v>
      </c>
      <c r="P56" s="342">
        <v>0</v>
      </c>
      <c r="Q56" s="342">
        <v>0</v>
      </c>
      <c r="R56" s="342">
        <v>0</v>
      </c>
      <c r="S56" s="342">
        <v>0</v>
      </c>
      <c r="T56" s="342">
        <v>0</v>
      </c>
      <c r="U56" s="342">
        <v>0</v>
      </c>
      <c r="V56" s="342">
        <v>0</v>
      </c>
      <c r="W56" s="342">
        <v>0</v>
      </c>
      <c r="X56" s="342">
        <v>0</v>
      </c>
      <c r="Y56" s="342">
        <v>0</v>
      </c>
      <c r="Z56" s="342">
        <v>0</v>
      </c>
      <c r="AA56" s="342">
        <v>0</v>
      </c>
      <c r="AB56" s="339">
        <f t="shared" si="0"/>
        <v>0</v>
      </c>
      <c r="AC56" s="343">
        <v>0</v>
      </c>
    </row>
    <row r="57" spans="1:29" ht="18.75" x14ac:dyDescent="0.25">
      <c r="A57" s="83" t="s">
        <v>143</v>
      </c>
      <c r="B57" s="82" t="s">
        <v>137</v>
      </c>
      <c r="C57" s="346">
        <v>0</v>
      </c>
      <c r="D57" s="339">
        <v>0</v>
      </c>
      <c r="E57" s="342">
        <v>0</v>
      </c>
      <c r="F57" s="342">
        <v>0</v>
      </c>
      <c r="G57" s="342">
        <v>0</v>
      </c>
      <c r="H57" s="342">
        <v>0</v>
      </c>
      <c r="I57" s="342">
        <v>0</v>
      </c>
      <c r="J57" s="342">
        <v>0</v>
      </c>
      <c r="K57" s="342">
        <v>0</v>
      </c>
      <c r="L57" s="342">
        <v>0</v>
      </c>
      <c r="M57" s="342">
        <v>0</v>
      </c>
      <c r="N57" s="342">
        <v>0</v>
      </c>
      <c r="O57" s="342">
        <v>0</v>
      </c>
      <c r="P57" s="342">
        <v>0</v>
      </c>
      <c r="Q57" s="342">
        <v>0</v>
      </c>
      <c r="R57" s="342">
        <v>0</v>
      </c>
      <c r="S57" s="342">
        <v>0</v>
      </c>
      <c r="T57" s="342">
        <v>0</v>
      </c>
      <c r="U57" s="342">
        <v>0</v>
      </c>
      <c r="V57" s="342">
        <v>0</v>
      </c>
      <c r="W57" s="342">
        <v>0</v>
      </c>
      <c r="X57" s="342">
        <v>0</v>
      </c>
      <c r="Y57" s="342">
        <v>0</v>
      </c>
      <c r="Z57" s="342">
        <v>0</v>
      </c>
      <c r="AA57" s="342">
        <v>0</v>
      </c>
      <c r="AB57" s="339">
        <f t="shared" si="0"/>
        <v>0</v>
      </c>
      <c r="AC57" s="343">
        <v>0</v>
      </c>
    </row>
    <row r="58" spans="1:29" ht="36.75" customHeight="1" x14ac:dyDescent="0.25">
      <c r="A58" s="86" t="s">
        <v>59</v>
      </c>
      <c r="B58" s="105" t="s">
        <v>243</v>
      </c>
      <c r="C58" s="339">
        <v>0</v>
      </c>
      <c r="D58" s="339">
        <v>0</v>
      </c>
      <c r="E58" s="343">
        <v>0</v>
      </c>
      <c r="F58" s="343">
        <v>0</v>
      </c>
      <c r="G58" s="339">
        <v>0</v>
      </c>
      <c r="H58" s="339">
        <v>0</v>
      </c>
      <c r="I58" s="339">
        <v>0</v>
      </c>
      <c r="J58" s="339">
        <v>0</v>
      </c>
      <c r="K58" s="344">
        <v>0</v>
      </c>
      <c r="L58" s="339">
        <v>0</v>
      </c>
      <c r="M58" s="339">
        <v>0</v>
      </c>
      <c r="N58" s="339">
        <v>0</v>
      </c>
      <c r="O58" s="339">
        <v>0</v>
      </c>
      <c r="P58" s="339">
        <v>0</v>
      </c>
      <c r="Q58" s="339">
        <v>0</v>
      </c>
      <c r="R58" s="339">
        <v>0</v>
      </c>
      <c r="S58" s="339">
        <v>0</v>
      </c>
      <c r="T58" s="339">
        <v>0</v>
      </c>
      <c r="U58" s="339">
        <v>0</v>
      </c>
      <c r="V58" s="339">
        <v>0</v>
      </c>
      <c r="W58" s="339">
        <v>0</v>
      </c>
      <c r="X58" s="339">
        <v>0</v>
      </c>
      <c r="Y58" s="339">
        <v>0</v>
      </c>
      <c r="Z58" s="339">
        <v>0</v>
      </c>
      <c r="AA58" s="339">
        <v>0</v>
      </c>
      <c r="AB58" s="339">
        <f t="shared" si="0"/>
        <v>0</v>
      </c>
      <c r="AC58" s="345">
        <v>0</v>
      </c>
    </row>
    <row r="59" spans="1:29" x14ac:dyDescent="0.25">
      <c r="A59" s="86" t="s">
        <v>57</v>
      </c>
      <c r="B59" s="85" t="s">
        <v>142</v>
      </c>
      <c r="C59" s="339">
        <v>0</v>
      </c>
      <c r="D59" s="339">
        <v>0</v>
      </c>
      <c r="E59" s="343">
        <v>0</v>
      </c>
      <c r="F59" s="343">
        <v>0</v>
      </c>
      <c r="G59" s="339">
        <v>0</v>
      </c>
      <c r="H59" s="339">
        <v>0</v>
      </c>
      <c r="I59" s="339">
        <v>0</v>
      </c>
      <c r="J59" s="339">
        <v>0</v>
      </c>
      <c r="K59" s="344">
        <v>0</v>
      </c>
      <c r="L59" s="339">
        <v>0</v>
      </c>
      <c r="M59" s="339">
        <v>0</v>
      </c>
      <c r="N59" s="339">
        <v>0</v>
      </c>
      <c r="O59" s="339">
        <v>0</v>
      </c>
      <c r="P59" s="339">
        <v>0</v>
      </c>
      <c r="Q59" s="339">
        <v>0</v>
      </c>
      <c r="R59" s="339">
        <v>0</v>
      </c>
      <c r="S59" s="339">
        <v>0</v>
      </c>
      <c r="T59" s="339">
        <v>0</v>
      </c>
      <c r="U59" s="339">
        <v>0</v>
      </c>
      <c r="V59" s="339">
        <v>0</v>
      </c>
      <c r="W59" s="339">
        <v>0</v>
      </c>
      <c r="X59" s="339">
        <v>0</v>
      </c>
      <c r="Y59" s="339">
        <v>0</v>
      </c>
      <c r="Z59" s="339">
        <v>0</v>
      </c>
      <c r="AA59" s="339">
        <v>0</v>
      </c>
      <c r="AB59" s="339">
        <f t="shared" si="0"/>
        <v>0</v>
      </c>
      <c r="AC59" s="345">
        <v>0</v>
      </c>
    </row>
    <row r="60" spans="1:29" x14ac:dyDescent="0.25">
      <c r="A60" s="83" t="s">
        <v>237</v>
      </c>
      <c r="B60" s="84" t="s">
        <v>163</v>
      </c>
      <c r="C60" s="347">
        <v>0</v>
      </c>
      <c r="D60" s="339">
        <v>0</v>
      </c>
      <c r="E60" s="342">
        <v>0</v>
      </c>
      <c r="F60" s="342">
        <v>0</v>
      </c>
      <c r="G60" s="342">
        <v>0</v>
      </c>
      <c r="H60" s="342">
        <v>0</v>
      </c>
      <c r="I60" s="342">
        <v>0</v>
      </c>
      <c r="J60" s="342">
        <v>0</v>
      </c>
      <c r="K60" s="342">
        <v>0</v>
      </c>
      <c r="L60" s="342">
        <v>0</v>
      </c>
      <c r="M60" s="342">
        <v>0</v>
      </c>
      <c r="N60" s="342">
        <v>0</v>
      </c>
      <c r="O60" s="342">
        <v>0</v>
      </c>
      <c r="P60" s="342">
        <v>0</v>
      </c>
      <c r="Q60" s="342">
        <v>0</v>
      </c>
      <c r="R60" s="342">
        <v>0</v>
      </c>
      <c r="S60" s="342">
        <v>0</v>
      </c>
      <c r="T60" s="342">
        <v>0</v>
      </c>
      <c r="U60" s="342">
        <v>0</v>
      </c>
      <c r="V60" s="342">
        <v>0</v>
      </c>
      <c r="W60" s="342">
        <v>0</v>
      </c>
      <c r="X60" s="342">
        <v>0</v>
      </c>
      <c r="Y60" s="342">
        <v>0</v>
      </c>
      <c r="Z60" s="342">
        <v>0</v>
      </c>
      <c r="AA60" s="342">
        <v>0</v>
      </c>
      <c r="AB60" s="339">
        <f t="shared" si="0"/>
        <v>0</v>
      </c>
      <c r="AC60" s="343">
        <v>0</v>
      </c>
    </row>
    <row r="61" spans="1:29" x14ac:dyDescent="0.25">
      <c r="A61" s="83" t="s">
        <v>238</v>
      </c>
      <c r="B61" s="84" t="s">
        <v>161</v>
      </c>
      <c r="C61" s="347">
        <v>0</v>
      </c>
      <c r="D61" s="339">
        <v>0</v>
      </c>
      <c r="E61" s="342">
        <v>0</v>
      </c>
      <c r="F61" s="342">
        <v>0</v>
      </c>
      <c r="G61" s="342">
        <v>0</v>
      </c>
      <c r="H61" s="342">
        <v>0</v>
      </c>
      <c r="I61" s="342">
        <v>0</v>
      </c>
      <c r="J61" s="342">
        <v>0</v>
      </c>
      <c r="K61" s="342">
        <v>0</v>
      </c>
      <c r="L61" s="342">
        <v>0</v>
      </c>
      <c r="M61" s="342">
        <v>0</v>
      </c>
      <c r="N61" s="342">
        <v>0</v>
      </c>
      <c r="O61" s="342">
        <v>0</v>
      </c>
      <c r="P61" s="342">
        <v>0</v>
      </c>
      <c r="Q61" s="342">
        <v>0</v>
      </c>
      <c r="R61" s="342">
        <v>0</v>
      </c>
      <c r="S61" s="342">
        <v>0</v>
      </c>
      <c r="T61" s="342">
        <v>0</v>
      </c>
      <c r="U61" s="342">
        <v>0</v>
      </c>
      <c r="V61" s="342">
        <v>0</v>
      </c>
      <c r="W61" s="342">
        <v>0</v>
      </c>
      <c r="X61" s="342">
        <v>0</v>
      </c>
      <c r="Y61" s="342">
        <v>0</v>
      </c>
      <c r="Z61" s="342">
        <v>0</v>
      </c>
      <c r="AA61" s="342">
        <v>0</v>
      </c>
      <c r="AB61" s="339">
        <f t="shared" si="0"/>
        <v>0</v>
      </c>
      <c r="AC61" s="343">
        <v>0</v>
      </c>
    </row>
    <row r="62" spans="1:29" x14ac:dyDescent="0.25">
      <c r="A62" s="83" t="s">
        <v>239</v>
      </c>
      <c r="B62" s="84" t="s">
        <v>159</v>
      </c>
      <c r="C62" s="347">
        <v>0</v>
      </c>
      <c r="D62" s="339">
        <v>0</v>
      </c>
      <c r="E62" s="342">
        <v>0</v>
      </c>
      <c r="F62" s="342">
        <v>0</v>
      </c>
      <c r="G62" s="342">
        <v>0</v>
      </c>
      <c r="H62" s="342">
        <v>0</v>
      </c>
      <c r="I62" s="342">
        <v>0</v>
      </c>
      <c r="J62" s="342">
        <v>0</v>
      </c>
      <c r="K62" s="342">
        <v>0</v>
      </c>
      <c r="L62" s="342">
        <v>0</v>
      </c>
      <c r="M62" s="342">
        <v>0</v>
      </c>
      <c r="N62" s="342">
        <v>0</v>
      </c>
      <c r="O62" s="342">
        <v>0</v>
      </c>
      <c r="P62" s="342">
        <v>0</v>
      </c>
      <c r="Q62" s="342">
        <v>0</v>
      </c>
      <c r="R62" s="342">
        <v>0</v>
      </c>
      <c r="S62" s="342">
        <v>0</v>
      </c>
      <c r="T62" s="342">
        <v>0</v>
      </c>
      <c r="U62" s="342">
        <v>0</v>
      </c>
      <c r="V62" s="342">
        <v>0</v>
      </c>
      <c r="W62" s="342">
        <v>0</v>
      </c>
      <c r="X62" s="342">
        <v>0</v>
      </c>
      <c r="Y62" s="342">
        <v>0</v>
      </c>
      <c r="Z62" s="342">
        <v>0</v>
      </c>
      <c r="AA62" s="342">
        <v>0</v>
      </c>
      <c r="AB62" s="339">
        <f t="shared" si="0"/>
        <v>0</v>
      </c>
      <c r="AC62" s="343">
        <v>0</v>
      </c>
    </row>
    <row r="63" spans="1:29" x14ac:dyDescent="0.25">
      <c r="A63" s="83" t="s">
        <v>240</v>
      </c>
      <c r="B63" s="84" t="s">
        <v>242</v>
      </c>
      <c r="C63" s="347">
        <v>0</v>
      </c>
      <c r="D63" s="339">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39">
        <f t="shared" si="0"/>
        <v>0</v>
      </c>
      <c r="AC63" s="343">
        <v>0</v>
      </c>
    </row>
    <row r="64" spans="1:29" ht="18.75" x14ac:dyDescent="0.25">
      <c r="A64" s="83" t="s">
        <v>241</v>
      </c>
      <c r="B64" s="82" t="s">
        <v>137</v>
      </c>
      <c r="C64" s="346">
        <v>0</v>
      </c>
      <c r="D64" s="339">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39">
        <f t="shared" si="0"/>
        <v>0</v>
      </c>
      <c r="AC64" s="343">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38"/>
      <c r="C66" s="438"/>
      <c r="D66" s="438"/>
      <c r="E66" s="438"/>
      <c r="F66" s="438"/>
      <c r="G66" s="438"/>
      <c r="H66" s="438"/>
      <c r="I66" s="438"/>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39"/>
      <c r="C68" s="439"/>
      <c r="D68" s="439"/>
      <c r="E68" s="439"/>
      <c r="F68" s="439"/>
      <c r="G68" s="439"/>
      <c r="H68" s="439"/>
      <c r="I68" s="439"/>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38"/>
      <c r="C70" s="438"/>
      <c r="D70" s="438"/>
      <c r="E70" s="438"/>
      <c r="F70" s="438"/>
      <c r="G70" s="438"/>
      <c r="H70" s="438"/>
      <c r="I70" s="438"/>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38"/>
      <c r="C72" s="438"/>
      <c r="D72" s="438"/>
      <c r="E72" s="438"/>
      <c r="F72" s="438"/>
      <c r="G72" s="438"/>
      <c r="H72" s="438"/>
      <c r="I72" s="438"/>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39"/>
      <c r="C73" s="439"/>
      <c r="D73" s="439"/>
      <c r="E73" s="439"/>
      <c r="F73" s="439"/>
      <c r="G73" s="439"/>
      <c r="H73" s="439"/>
      <c r="I73" s="439"/>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38"/>
      <c r="C74" s="438"/>
      <c r="D74" s="438"/>
      <c r="E74" s="438"/>
      <c r="F74" s="438"/>
      <c r="G74" s="438"/>
      <c r="H74" s="438"/>
      <c r="I74" s="438"/>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36"/>
      <c r="C75" s="436"/>
      <c r="D75" s="436"/>
      <c r="E75" s="436"/>
      <c r="F75" s="436"/>
      <c r="G75" s="436"/>
      <c r="H75" s="436"/>
      <c r="I75" s="436"/>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37"/>
      <c r="C77" s="437"/>
      <c r="D77" s="437"/>
      <c r="E77" s="437"/>
      <c r="F77" s="437"/>
      <c r="G77" s="437"/>
      <c r="H77" s="437"/>
      <c r="I77" s="437"/>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T21:U21"/>
    <mergeCell ref="X20:AA20"/>
    <mergeCell ref="T20:W20"/>
    <mergeCell ref="V21:W21"/>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0" priority="1" operator="greaterThan">
      <formula>0</formula>
    </cfRule>
  </conditionalFormatting>
  <pageMargins left="0.70866141732283472" right="0.70866141732283472" top="0.74803149606299213" bottom="0.74803149606299213" header="0.31496062992125984" footer="0.31496062992125984"/>
  <pageSetup paperSize="9" scale="2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3.5703125" style="19" customWidth="1"/>
    <col min="14" max="14" width="19.140625" style="19" customWidth="1"/>
    <col min="15" max="15" width="15.85546875" style="19" customWidth="1"/>
    <col min="16" max="16" width="20.140625" style="19" customWidth="1"/>
    <col min="17" max="17" width="15.285156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7" t="str">
        <f>'1. паспорт местоположение'!A12:C12</f>
        <v>A_prj_111001_14517</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7" t="str">
        <f>'1. паспорт местоположение'!A15</f>
        <v>92_Транспортные средства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5"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5" customFormat="1" x14ac:dyDescent="0.25">
      <c r="A21" s="440" t="s">
        <v>529</v>
      </c>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40"/>
    </row>
    <row r="22" spans="1:48" s="25" customFormat="1" ht="58.5" customHeight="1" x14ac:dyDescent="0.25">
      <c r="A22" s="441" t="s">
        <v>53</v>
      </c>
      <c r="B22" s="444" t="s">
        <v>25</v>
      </c>
      <c r="C22" s="441" t="s">
        <v>52</v>
      </c>
      <c r="D22" s="441" t="s">
        <v>51</v>
      </c>
      <c r="E22" s="447" t="s">
        <v>540</v>
      </c>
      <c r="F22" s="448"/>
      <c r="G22" s="448"/>
      <c r="H22" s="448"/>
      <c r="I22" s="448"/>
      <c r="J22" s="448"/>
      <c r="K22" s="448"/>
      <c r="L22" s="449"/>
      <c r="M22" s="441" t="s">
        <v>50</v>
      </c>
      <c r="N22" s="441" t="s">
        <v>49</v>
      </c>
      <c r="O22" s="441" t="s">
        <v>48</v>
      </c>
      <c r="P22" s="450" t="s">
        <v>273</v>
      </c>
      <c r="Q22" s="450" t="s">
        <v>47</v>
      </c>
      <c r="R22" s="450" t="s">
        <v>46</v>
      </c>
      <c r="S22" s="450" t="s">
        <v>45</v>
      </c>
      <c r="T22" s="450"/>
      <c r="U22" s="451" t="s">
        <v>44</v>
      </c>
      <c r="V22" s="451" t="s">
        <v>43</v>
      </c>
      <c r="W22" s="450" t="s">
        <v>42</v>
      </c>
      <c r="X22" s="450" t="s">
        <v>41</v>
      </c>
      <c r="Y22" s="450" t="s">
        <v>40</v>
      </c>
      <c r="Z22" s="464" t="s">
        <v>39</v>
      </c>
      <c r="AA22" s="450" t="s">
        <v>38</v>
      </c>
      <c r="AB22" s="450" t="s">
        <v>37</v>
      </c>
      <c r="AC22" s="450" t="s">
        <v>36</v>
      </c>
      <c r="AD22" s="450" t="s">
        <v>35</v>
      </c>
      <c r="AE22" s="450" t="s">
        <v>34</v>
      </c>
      <c r="AF22" s="450" t="s">
        <v>33</v>
      </c>
      <c r="AG22" s="450"/>
      <c r="AH22" s="450"/>
      <c r="AI22" s="450"/>
      <c r="AJ22" s="450"/>
      <c r="AK22" s="450"/>
      <c r="AL22" s="450" t="s">
        <v>32</v>
      </c>
      <c r="AM22" s="450"/>
      <c r="AN22" s="450"/>
      <c r="AO22" s="450"/>
      <c r="AP22" s="450" t="s">
        <v>31</v>
      </c>
      <c r="AQ22" s="450"/>
      <c r="AR22" s="450" t="s">
        <v>30</v>
      </c>
      <c r="AS22" s="450" t="s">
        <v>29</v>
      </c>
      <c r="AT22" s="450" t="s">
        <v>28</v>
      </c>
      <c r="AU22" s="450" t="s">
        <v>27</v>
      </c>
      <c r="AV22" s="454" t="s">
        <v>26</v>
      </c>
    </row>
    <row r="23" spans="1:48" s="25" customFormat="1" ht="64.5" customHeight="1" x14ac:dyDescent="0.25">
      <c r="A23" s="442"/>
      <c r="B23" s="445"/>
      <c r="C23" s="442"/>
      <c r="D23" s="442"/>
      <c r="E23" s="456" t="s">
        <v>24</v>
      </c>
      <c r="F23" s="458" t="s">
        <v>141</v>
      </c>
      <c r="G23" s="458" t="s">
        <v>140</v>
      </c>
      <c r="H23" s="458" t="s">
        <v>139</v>
      </c>
      <c r="I23" s="462" t="s">
        <v>448</v>
      </c>
      <c r="J23" s="462" t="s">
        <v>449</v>
      </c>
      <c r="K23" s="462" t="s">
        <v>450</v>
      </c>
      <c r="L23" s="458" t="s">
        <v>81</v>
      </c>
      <c r="M23" s="442"/>
      <c r="N23" s="442"/>
      <c r="O23" s="442"/>
      <c r="P23" s="450"/>
      <c r="Q23" s="450"/>
      <c r="R23" s="450"/>
      <c r="S23" s="460" t="s">
        <v>3</v>
      </c>
      <c r="T23" s="460" t="s">
        <v>12</v>
      </c>
      <c r="U23" s="451"/>
      <c r="V23" s="451"/>
      <c r="W23" s="450"/>
      <c r="X23" s="450"/>
      <c r="Y23" s="450"/>
      <c r="Z23" s="450"/>
      <c r="AA23" s="450"/>
      <c r="AB23" s="450"/>
      <c r="AC23" s="450"/>
      <c r="AD23" s="450"/>
      <c r="AE23" s="450"/>
      <c r="AF23" s="450" t="s">
        <v>23</v>
      </c>
      <c r="AG23" s="450"/>
      <c r="AH23" s="450" t="s">
        <v>22</v>
      </c>
      <c r="AI23" s="450"/>
      <c r="AJ23" s="441" t="s">
        <v>21</v>
      </c>
      <c r="AK23" s="441" t="s">
        <v>20</v>
      </c>
      <c r="AL23" s="441" t="s">
        <v>19</v>
      </c>
      <c r="AM23" s="441" t="s">
        <v>18</v>
      </c>
      <c r="AN23" s="441" t="s">
        <v>17</v>
      </c>
      <c r="AO23" s="441" t="s">
        <v>16</v>
      </c>
      <c r="AP23" s="441" t="s">
        <v>15</v>
      </c>
      <c r="AQ23" s="452" t="s">
        <v>12</v>
      </c>
      <c r="AR23" s="450"/>
      <c r="AS23" s="450"/>
      <c r="AT23" s="450"/>
      <c r="AU23" s="450"/>
      <c r="AV23" s="455"/>
    </row>
    <row r="24" spans="1:48" s="25" customFormat="1" ht="96.75" customHeight="1" x14ac:dyDescent="0.25">
      <c r="A24" s="443"/>
      <c r="B24" s="446"/>
      <c r="C24" s="443"/>
      <c r="D24" s="443"/>
      <c r="E24" s="457"/>
      <c r="F24" s="459"/>
      <c r="G24" s="459"/>
      <c r="H24" s="459"/>
      <c r="I24" s="463"/>
      <c r="J24" s="463"/>
      <c r="K24" s="463"/>
      <c r="L24" s="459"/>
      <c r="M24" s="443"/>
      <c r="N24" s="443"/>
      <c r="O24" s="443"/>
      <c r="P24" s="450"/>
      <c r="Q24" s="450"/>
      <c r="R24" s="450"/>
      <c r="S24" s="461"/>
      <c r="T24" s="461"/>
      <c r="U24" s="451"/>
      <c r="V24" s="451"/>
      <c r="W24" s="450"/>
      <c r="X24" s="450"/>
      <c r="Y24" s="450"/>
      <c r="Z24" s="450"/>
      <c r="AA24" s="450"/>
      <c r="AB24" s="450"/>
      <c r="AC24" s="450"/>
      <c r="AD24" s="450"/>
      <c r="AE24" s="450"/>
      <c r="AF24" s="168" t="s">
        <v>14</v>
      </c>
      <c r="AG24" s="168" t="s">
        <v>13</v>
      </c>
      <c r="AH24" s="169" t="s">
        <v>3</v>
      </c>
      <c r="AI24" s="169" t="s">
        <v>12</v>
      </c>
      <c r="AJ24" s="443"/>
      <c r="AK24" s="443"/>
      <c r="AL24" s="443"/>
      <c r="AM24" s="443"/>
      <c r="AN24" s="443"/>
      <c r="AO24" s="443"/>
      <c r="AP24" s="443"/>
      <c r="AQ24" s="453"/>
      <c r="AR24" s="450"/>
      <c r="AS24" s="450"/>
      <c r="AT24" s="450"/>
      <c r="AU24" s="450"/>
      <c r="AV24" s="455"/>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2" customHeight="1" x14ac:dyDescent="0.2">
      <c r="A26" s="22"/>
      <c r="B26" s="21"/>
      <c r="C26" s="22"/>
      <c r="D26" s="22"/>
      <c r="E26" s="22"/>
      <c r="F26" s="22"/>
      <c r="G26" s="22"/>
      <c r="H26" s="22"/>
      <c r="I26" s="22"/>
      <c r="J26" s="22"/>
      <c r="K26" s="22"/>
      <c r="L26" s="22"/>
      <c r="M26" s="21"/>
      <c r="N26" s="336"/>
      <c r="O26" s="21"/>
      <c r="P26" s="23"/>
      <c r="Q26" s="337"/>
      <c r="R26" s="23"/>
      <c r="S26" s="21"/>
      <c r="T26" s="21"/>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80" zoomScaleNormal="90" zoomScaleSheetLayoutView="80" workbookViewId="0">
      <selection activeCell="B67" sqref="B67"/>
    </sheetView>
  </sheetViews>
  <sheetFormatPr defaultRowHeight="15.75" x14ac:dyDescent="0.25"/>
  <cols>
    <col min="1" max="2" width="66.140625" style="137" customWidth="1"/>
    <col min="3" max="256" width="9.140625" style="138"/>
    <col min="257" max="258" width="66.140625" style="138" customWidth="1"/>
    <col min="259" max="512" width="9.140625" style="138"/>
    <col min="513" max="514" width="66.140625" style="138" customWidth="1"/>
    <col min="515" max="768" width="9.140625" style="138"/>
    <col min="769" max="770" width="66.140625" style="138" customWidth="1"/>
    <col min="771" max="1024" width="9.140625" style="138"/>
    <col min="1025" max="1026" width="66.140625" style="138" customWidth="1"/>
    <col min="1027" max="1280" width="9.140625" style="138"/>
    <col min="1281" max="1282" width="66.140625" style="138" customWidth="1"/>
    <col min="1283" max="1536" width="9.140625" style="138"/>
    <col min="1537" max="1538" width="66.140625" style="138" customWidth="1"/>
    <col min="1539" max="1792" width="9.140625" style="138"/>
    <col min="1793" max="1794" width="66.140625" style="138" customWidth="1"/>
    <col min="1795" max="2048" width="9.140625" style="138"/>
    <col min="2049" max="2050" width="66.140625" style="138" customWidth="1"/>
    <col min="2051" max="2304" width="9.140625" style="138"/>
    <col min="2305" max="2306" width="66.140625" style="138" customWidth="1"/>
    <col min="2307" max="2560" width="9.140625" style="138"/>
    <col min="2561" max="2562" width="66.140625" style="138" customWidth="1"/>
    <col min="2563" max="2816" width="9.140625" style="138"/>
    <col min="2817" max="2818" width="66.140625" style="138" customWidth="1"/>
    <col min="2819" max="3072" width="9.140625" style="138"/>
    <col min="3073" max="3074" width="66.140625" style="138" customWidth="1"/>
    <col min="3075" max="3328" width="9.140625" style="138"/>
    <col min="3329" max="3330" width="66.140625" style="138" customWidth="1"/>
    <col min="3331" max="3584" width="9.140625" style="138"/>
    <col min="3585" max="3586" width="66.140625" style="138" customWidth="1"/>
    <col min="3587" max="3840" width="9.140625" style="138"/>
    <col min="3841" max="3842" width="66.140625" style="138" customWidth="1"/>
    <col min="3843" max="4096" width="9.140625" style="138"/>
    <col min="4097" max="4098" width="66.140625" style="138" customWidth="1"/>
    <col min="4099" max="4352" width="9.140625" style="138"/>
    <col min="4353" max="4354" width="66.140625" style="138" customWidth="1"/>
    <col min="4355" max="4608" width="9.140625" style="138"/>
    <col min="4609" max="4610" width="66.140625" style="138" customWidth="1"/>
    <col min="4611" max="4864" width="9.140625" style="138"/>
    <col min="4865" max="4866" width="66.140625" style="138" customWidth="1"/>
    <col min="4867" max="5120" width="9.140625" style="138"/>
    <col min="5121" max="5122" width="66.140625" style="138" customWidth="1"/>
    <col min="5123" max="5376" width="9.140625" style="138"/>
    <col min="5377" max="5378" width="66.140625" style="138" customWidth="1"/>
    <col min="5379" max="5632" width="9.140625" style="138"/>
    <col min="5633" max="5634" width="66.140625" style="138" customWidth="1"/>
    <col min="5635" max="5888" width="9.140625" style="138"/>
    <col min="5889" max="5890" width="66.140625" style="138" customWidth="1"/>
    <col min="5891" max="6144" width="9.140625" style="138"/>
    <col min="6145" max="6146" width="66.140625" style="138" customWidth="1"/>
    <col min="6147" max="6400" width="9.140625" style="138"/>
    <col min="6401" max="6402" width="66.140625" style="138" customWidth="1"/>
    <col min="6403" max="6656" width="9.140625" style="138"/>
    <col min="6657" max="6658" width="66.140625" style="138" customWidth="1"/>
    <col min="6659" max="6912" width="9.140625" style="138"/>
    <col min="6913" max="6914" width="66.140625" style="138" customWidth="1"/>
    <col min="6915" max="7168" width="9.140625" style="138"/>
    <col min="7169" max="7170" width="66.140625" style="138" customWidth="1"/>
    <col min="7171" max="7424" width="9.140625" style="138"/>
    <col min="7425" max="7426" width="66.140625" style="138" customWidth="1"/>
    <col min="7427" max="7680" width="9.140625" style="138"/>
    <col min="7681" max="7682" width="66.140625" style="138" customWidth="1"/>
    <col min="7683" max="7936" width="9.140625" style="138"/>
    <col min="7937" max="7938" width="66.140625" style="138" customWidth="1"/>
    <col min="7939" max="8192" width="9.140625" style="138"/>
    <col min="8193" max="8194" width="66.140625" style="138" customWidth="1"/>
    <col min="8195" max="8448" width="9.140625" style="138"/>
    <col min="8449" max="8450" width="66.140625" style="138" customWidth="1"/>
    <col min="8451" max="8704" width="9.140625" style="138"/>
    <col min="8705" max="8706" width="66.140625" style="138" customWidth="1"/>
    <col min="8707" max="8960" width="9.140625" style="138"/>
    <col min="8961" max="8962" width="66.140625" style="138" customWidth="1"/>
    <col min="8963" max="9216" width="9.140625" style="138"/>
    <col min="9217" max="9218" width="66.140625" style="138" customWidth="1"/>
    <col min="9219" max="9472" width="9.140625" style="138"/>
    <col min="9473" max="9474" width="66.140625" style="138" customWidth="1"/>
    <col min="9475" max="9728" width="9.140625" style="138"/>
    <col min="9729" max="9730" width="66.140625" style="138" customWidth="1"/>
    <col min="9731" max="9984" width="9.140625" style="138"/>
    <col min="9985" max="9986" width="66.140625" style="138" customWidth="1"/>
    <col min="9987" max="10240" width="9.140625" style="138"/>
    <col min="10241" max="10242" width="66.140625" style="138" customWidth="1"/>
    <col min="10243" max="10496" width="9.140625" style="138"/>
    <col min="10497" max="10498" width="66.140625" style="138" customWidth="1"/>
    <col min="10499" max="10752" width="9.140625" style="138"/>
    <col min="10753" max="10754" width="66.140625" style="138" customWidth="1"/>
    <col min="10755" max="11008" width="9.140625" style="138"/>
    <col min="11009" max="11010" width="66.140625" style="138" customWidth="1"/>
    <col min="11011" max="11264" width="9.140625" style="138"/>
    <col min="11265" max="11266" width="66.140625" style="138" customWidth="1"/>
    <col min="11267" max="11520" width="9.140625" style="138"/>
    <col min="11521" max="11522" width="66.140625" style="138" customWidth="1"/>
    <col min="11523" max="11776" width="9.140625" style="138"/>
    <col min="11777" max="11778" width="66.140625" style="138" customWidth="1"/>
    <col min="11779" max="12032" width="9.140625" style="138"/>
    <col min="12033" max="12034" width="66.140625" style="138" customWidth="1"/>
    <col min="12035" max="12288" width="9.140625" style="138"/>
    <col min="12289" max="12290" width="66.140625" style="138" customWidth="1"/>
    <col min="12291" max="12544" width="9.140625" style="138"/>
    <col min="12545" max="12546" width="66.140625" style="138" customWidth="1"/>
    <col min="12547" max="12800" width="9.140625" style="138"/>
    <col min="12801" max="12802" width="66.140625" style="138" customWidth="1"/>
    <col min="12803" max="13056" width="9.140625" style="138"/>
    <col min="13057" max="13058" width="66.140625" style="138" customWidth="1"/>
    <col min="13059" max="13312" width="9.140625" style="138"/>
    <col min="13313" max="13314" width="66.140625" style="138" customWidth="1"/>
    <col min="13315" max="13568" width="9.140625" style="138"/>
    <col min="13569" max="13570" width="66.140625" style="138" customWidth="1"/>
    <col min="13571" max="13824" width="9.140625" style="138"/>
    <col min="13825" max="13826" width="66.140625" style="138" customWidth="1"/>
    <col min="13827" max="14080" width="9.140625" style="138"/>
    <col min="14081" max="14082" width="66.140625" style="138" customWidth="1"/>
    <col min="14083" max="14336" width="9.140625" style="138"/>
    <col min="14337" max="14338" width="66.140625" style="138" customWidth="1"/>
    <col min="14339" max="14592" width="9.140625" style="138"/>
    <col min="14593" max="14594" width="66.140625" style="138" customWidth="1"/>
    <col min="14595" max="14848" width="9.140625" style="138"/>
    <col min="14849" max="14850" width="66.140625" style="138" customWidth="1"/>
    <col min="14851" max="15104" width="9.140625" style="138"/>
    <col min="15105" max="15106" width="66.140625" style="138" customWidth="1"/>
    <col min="15107" max="15360" width="9.140625" style="138"/>
    <col min="15361" max="15362" width="66.140625" style="138" customWidth="1"/>
    <col min="15363" max="15616" width="9.140625" style="138"/>
    <col min="15617" max="15618" width="66.140625" style="138" customWidth="1"/>
    <col min="15619" max="15872" width="9.140625" style="138"/>
    <col min="15873" max="15874" width="66.140625" style="138" customWidth="1"/>
    <col min="15875" max="16128" width="9.140625" style="138"/>
    <col min="16129" max="16130" width="66.140625" style="138" customWidth="1"/>
    <col min="16131" max="16384" width="9.140625" style="138"/>
  </cols>
  <sheetData>
    <row r="1" spans="1:8" ht="18.75" x14ac:dyDescent="0.25">
      <c r="B1" s="43" t="s">
        <v>70</v>
      </c>
    </row>
    <row r="2" spans="1:8" ht="18.75" x14ac:dyDescent="0.3">
      <c r="B2" s="15" t="s">
        <v>11</v>
      </c>
    </row>
    <row r="3" spans="1:8" ht="18.75" x14ac:dyDescent="0.3">
      <c r="B3" s="15" t="s">
        <v>548</v>
      </c>
    </row>
    <row r="4" spans="1:8" x14ac:dyDescent="0.25">
      <c r="B4" s="48"/>
    </row>
    <row r="5" spans="1:8" ht="18.75" x14ac:dyDescent="0.3">
      <c r="A5" s="465" t="s">
        <v>549</v>
      </c>
      <c r="B5" s="465"/>
      <c r="C5" s="94"/>
      <c r="D5" s="94"/>
      <c r="E5" s="94"/>
      <c r="F5" s="94"/>
      <c r="G5" s="94"/>
      <c r="H5" s="94"/>
    </row>
    <row r="6" spans="1:8" ht="18.75" x14ac:dyDescent="0.3">
      <c r="A6" s="173"/>
      <c r="B6" s="173"/>
      <c r="C6" s="173"/>
      <c r="D6" s="173"/>
      <c r="E6" s="173"/>
      <c r="F6" s="173"/>
      <c r="G6" s="173"/>
      <c r="H6" s="173"/>
    </row>
    <row r="7" spans="1:8" ht="18.75" x14ac:dyDescent="0.25">
      <c r="A7" s="355" t="s">
        <v>10</v>
      </c>
      <c r="B7" s="355"/>
      <c r="C7" s="172"/>
      <c r="D7" s="172"/>
      <c r="E7" s="172"/>
      <c r="F7" s="172"/>
      <c r="G7" s="172"/>
      <c r="H7" s="172"/>
    </row>
    <row r="8" spans="1:8" ht="18.75" x14ac:dyDescent="0.25">
      <c r="A8" s="172"/>
      <c r="B8" s="172"/>
      <c r="C8" s="172"/>
      <c r="D8" s="172"/>
      <c r="E8" s="172"/>
      <c r="F8" s="172"/>
      <c r="G8" s="172"/>
      <c r="H8" s="172"/>
    </row>
    <row r="9" spans="1:8" x14ac:dyDescent="0.25">
      <c r="A9" s="357" t="str">
        <f>'1. паспорт местоположение'!A9:C9</f>
        <v>Акционерное общество "Янтарьэнерго" ДЗО  ПАО "Россети"</v>
      </c>
      <c r="B9" s="357"/>
      <c r="C9" s="170"/>
      <c r="D9" s="170"/>
      <c r="E9" s="170"/>
      <c r="F9" s="170"/>
      <c r="G9" s="170"/>
      <c r="H9" s="170"/>
    </row>
    <row r="10" spans="1:8" x14ac:dyDescent="0.25">
      <c r="A10" s="352" t="s">
        <v>9</v>
      </c>
      <c r="B10" s="352"/>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57" t="str">
        <f>'1. паспорт местоположение'!A12:C12</f>
        <v>A_prj_111001_14517</v>
      </c>
      <c r="B12" s="357"/>
      <c r="C12" s="170"/>
      <c r="D12" s="170"/>
      <c r="E12" s="170"/>
      <c r="F12" s="170"/>
      <c r="G12" s="170"/>
      <c r="H12" s="170"/>
    </row>
    <row r="13" spans="1:8" x14ac:dyDescent="0.25">
      <c r="A13" s="352" t="s">
        <v>8</v>
      </c>
      <c r="B13" s="352"/>
      <c r="C13" s="171"/>
      <c r="D13" s="171"/>
      <c r="E13" s="171"/>
      <c r="F13" s="171"/>
      <c r="G13" s="171"/>
      <c r="H13" s="171"/>
    </row>
    <row r="14" spans="1:8" ht="18.75" x14ac:dyDescent="0.25">
      <c r="A14" s="11"/>
      <c r="B14" s="11"/>
      <c r="C14" s="11"/>
      <c r="D14" s="11"/>
      <c r="E14" s="11"/>
      <c r="F14" s="11"/>
      <c r="G14" s="11"/>
      <c r="H14" s="11"/>
    </row>
    <row r="15" spans="1:8" x14ac:dyDescent="0.25">
      <c r="A15" s="357" t="str">
        <f>'1. паспорт местоположение'!A15:C15</f>
        <v>92_Транспортные средства</v>
      </c>
      <c r="B15" s="357"/>
      <c r="C15" s="170"/>
      <c r="D15" s="170"/>
      <c r="E15" s="170"/>
      <c r="F15" s="170"/>
      <c r="G15" s="170"/>
      <c r="H15" s="170"/>
    </row>
    <row r="16" spans="1:8" x14ac:dyDescent="0.25">
      <c r="A16" s="352" t="s">
        <v>7</v>
      </c>
      <c r="B16" s="352"/>
      <c r="C16" s="171"/>
      <c r="D16" s="171"/>
      <c r="E16" s="171"/>
      <c r="F16" s="171"/>
      <c r="G16" s="171"/>
      <c r="H16" s="171"/>
    </row>
    <row r="17" spans="1:2" x14ac:dyDescent="0.25">
      <c r="B17" s="139"/>
    </row>
    <row r="18" spans="1:2" ht="33.75" customHeight="1" x14ac:dyDescent="0.25">
      <c r="A18" s="469" t="s">
        <v>530</v>
      </c>
      <c r="B18" s="470"/>
    </row>
    <row r="19" spans="1:2" x14ac:dyDescent="0.25">
      <c r="B19" s="48"/>
    </row>
    <row r="20" spans="1:2" ht="16.5" thickBot="1" x14ac:dyDescent="0.3">
      <c r="B20" s="140"/>
    </row>
    <row r="21" spans="1:2" ht="16.5" thickBot="1" x14ac:dyDescent="0.3">
      <c r="A21" s="141" t="s">
        <v>398</v>
      </c>
      <c r="B21" s="142" t="str">
        <f>A15</f>
        <v>92_Транспортные средства</v>
      </c>
    </row>
    <row r="22" spans="1:2" ht="16.5" thickBot="1" x14ac:dyDescent="0.3">
      <c r="A22" s="141" t="s">
        <v>399</v>
      </c>
      <c r="B22" s="142" t="str">
        <f>'1. паспорт местоположение'!C26</f>
        <v>Калининградская область</v>
      </c>
    </row>
    <row r="23" spans="1:2" ht="16.5" thickBot="1" x14ac:dyDescent="0.3">
      <c r="A23" s="141" t="s">
        <v>364</v>
      </c>
      <c r="B23" s="143" t="s">
        <v>391</v>
      </c>
    </row>
    <row r="24" spans="1:2" ht="16.5" thickBot="1" x14ac:dyDescent="0.3">
      <c r="A24" s="141" t="s">
        <v>400</v>
      </c>
      <c r="B24" s="143" t="s">
        <v>559</v>
      </c>
    </row>
    <row r="25" spans="1:2" ht="16.5" thickBot="1" x14ac:dyDescent="0.3">
      <c r="A25" s="144" t="s">
        <v>401</v>
      </c>
      <c r="B25" s="142">
        <v>2020</v>
      </c>
    </row>
    <row r="26" spans="1:2" ht="16.5" thickBot="1" x14ac:dyDescent="0.3">
      <c r="A26" s="145" t="s">
        <v>402</v>
      </c>
      <c r="B26" s="146" t="s">
        <v>391</v>
      </c>
    </row>
    <row r="27" spans="1:2" ht="29.25" thickBot="1" x14ac:dyDescent="0.3">
      <c r="A27" s="153" t="s">
        <v>403</v>
      </c>
      <c r="B27" s="148">
        <v>0</v>
      </c>
    </row>
    <row r="28" spans="1:2" ht="16.5" thickBot="1" x14ac:dyDescent="0.3">
      <c r="A28" s="148" t="s">
        <v>404</v>
      </c>
      <c r="B28" s="148" t="s">
        <v>391</v>
      </c>
    </row>
    <row r="29" spans="1:2" ht="29.25" thickBot="1" x14ac:dyDescent="0.3">
      <c r="A29" s="154" t="s">
        <v>405</v>
      </c>
      <c r="B29" s="148" t="s">
        <v>391</v>
      </c>
    </row>
    <row r="30" spans="1:2" ht="29.25" thickBot="1" x14ac:dyDescent="0.3">
      <c r="A30" s="154" t="s">
        <v>406</v>
      </c>
      <c r="B30" s="148" t="s">
        <v>391</v>
      </c>
    </row>
    <row r="31" spans="1:2" ht="16.5" thickBot="1" x14ac:dyDescent="0.3">
      <c r="A31" s="148" t="s">
        <v>407</v>
      </c>
      <c r="B31" s="148"/>
    </row>
    <row r="32" spans="1:2" ht="29.25" thickBot="1" x14ac:dyDescent="0.3">
      <c r="A32" s="154" t="s">
        <v>408</v>
      </c>
      <c r="B32" s="148" t="s">
        <v>391</v>
      </c>
    </row>
    <row r="33" spans="1:2" ht="16.5" thickBot="1" x14ac:dyDescent="0.3">
      <c r="A33" s="148" t="s">
        <v>409</v>
      </c>
      <c r="B33" s="148" t="s">
        <v>391</v>
      </c>
    </row>
    <row r="34" spans="1:2" ht="16.5" thickBot="1" x14ac:dyDescent="0.3">
      <c r="A34" s="148" t="s">
        <v>410</v>
      </c>
      <c r="B34" s="148" t="s">
        <v>391</v>
      </c>
    </row>
    <row r="35" spans="1:2" ht="16.5" thickBot="1" x14ac:dyDescent="0.3">
      <c r="A35" s="148" t="s">
        <v>411</v>
      </c>
      <c r="B35" s="148" t="s">
        <v>391</v>
      </c>
    </row>
    <row r="36" spans="1:2" ht="16.5" thickBot="1" x14ac:dyDescent="0.3">
      <c r="A36" s="148" t="s">
        <v>412</v>
      </c>
      <c r="B36" s="148" t="s">
        <v>391</v>
      </c>
    </row>
    <row r="37" spans="1:2" ht="29.25" thickBot="1" x14ac:dyDescent="0.3">
      <c r="A37" s="154" t="s">
        <v>413</v>
      </c>
      <c r="B37" s="148"/>
    </row>
    <row r="38" spans="1:2" ht="16.5" thickBot="1" x14ac:dyDescent="0.3">
      <c r="A38" s="148" t="s">
        <v>409</v>
      </c>
      <c r="B38" s="148" t="s">
        <v>391</v>
      </c>
    </row>
    <row r="39" spans="1:2" ht="16.5" thickBot="1" x14ac:dyDescent="0.3">
      <c r="A39" s="148" t="s">
        <v>410</v>
      </c>
      <c r="B39" s="148" t="s">
        <v>391</v>
      </c>
    </row>
    <row r="40" spans="1:2" ht="16.5" thickBot="1" x14ac:dyDescent="0.3">
      <c r="A40" s="148" t="s">
        <v>411</v>
      </c>
      <c r="B40" s="148" t="s">
        <v>391</v>
      </c>
    </row>
    <row r="41" spans="1:2" ht="16.5" thickBot="1" x14ac:dyDescent="0.3">
      <c r="A41" s="148" t="s">
        <v>412</v>
      </c>
      <c r="B41" s="148" t="s">
        <v>391</v>
      </c>
    </row>
    <row r="42" spans="1:2" ht="29.25" thickBot="1" x14ac:dyDescent="0.3">
      <c r="A42" s="154" t="s">
        <v>414</v>
      </c>
      <c r="B42" s="148"/>
    </row>
    <row r="43" spans="1:2" ht="16.5" thickBot="1" x14ac:dyDescent="0.3">
      <c r="A43" s="148" t="s">
        <v>409</v>
      </c>
      <c r="B43" s="148" t="s">
        <v>391</v>
      </c>
    </row>
    <row r="44" spans="1:2" ht="16.5" thickBot="1" x14ac:dyDescent="0.3">
      <c r="A44" s="148" t="s">
        <v>410</v>
      </c>
      <c r="B44" s="148" t="s">
        <v>391</v>
      </c>
    </row>
    <row r="45" spans="1:2" ht="16.5" thickBot="1" x14ac:dyDescent="0.3">
      <c r="A45" s="148" t="s">
        <v>411</v>
      </c>
      <c r="B45" s="148" t="s">
        <v>391</v>
      </c>
    </row>
    <row r="46" spans="1:2" ht="16.5" thickBot="1" x14ac:dyDescent="0.3">
      <c r="A46" s="148" t="s">
        <v>412</v>
      </c>
      <c r="B46" s="148" t="s">
        <v>391</v>
      </c>
    </row>
    <row r="47" spans="1:2" ht="29.25" thickBot="1" x14ac:dyDescent="0.3">
      <c r="A47" s="147" t="s">
        <v>415</v>
      </c>
      <c r="B47" s="155" t="s">
        <v>391</v>
      </c>
    </row>
    <row r="48" spans="1:2" ht="16.5" thickBot="1" x14ac:dyDescent="0.3">
      <c r="A48" s="149" t="s">
        <v>407</v>
      </c>
      <c r="B48" s="155" t="s">
        <v>391</v>
      </c>
    </row>
    <row r="49" spans="1:2" ht="16.5" thickBot="1" x14ac:dyDescent="0.3">
      <c r="A49" s="149" t="s">
        <v>416</v>
      </c>
      <c r="B49" s="155" t="s">
        <v>391</v>
      </c>
    </row>
    <row r="50" spans="1:2" ht="16.5" thickBot="1" x14ac:dyDescent="0.3">
      <c r="A50" s="149" t="s">
        <v>417</v>
      </c>
      <c r="B50" s="155" t="s">
        <v>391</v>
      </c>
    </row>
    <row r="51" spans="1:2" ht="16.5" thickBot="1" x14ac:dyDescent="0.3">
      <c r="A51" s="149" t="s">
        <v>418</v>
      </c>
      <c r="B51" s="155" t="s">
        <v>391</v>
      </c>
    </row>
    <row r="52" spans="1:2" ht="16.5" thickBot="1" x14ac:dyDescent="0.3">
      <c r="A52" s="144" t="s">
        <v>419</v>
      </c>
      <c r="B52" s="156" t="s">
        <v>391</v>
      </c>
    </row>
    <row r="53" spans="1:2" ht="16.5" thickBot="1" x14ac:dyDescent="0.3">
      <c r="A53" s="144" t="s">
        <v>420</v>
      </c>
      <c r="B53" s="156" t="s">
        <v>391</v>
      </c>
    </row>
    <row r="54" spans="1:2" ht="16.5" thickBot="1" x14ac:dyDescent="0.3">
      <c r="A54" s="144" t="s">
        <v>421</v>
      </c>
      <c r="B54" s="156" t="s">
        <v>391</v>
      </c>
    </row>
    <row r="55" spans="1:2" ht="16.5" thickBot="1" x14ac:dyDescent="0.3">
      <c r="A55" s="145" t="s">
        <v>422</v>
      </c>
      <c r="B55" s="146" t="s">
        <v>391</v>
      </c>
    </row>
    <row r="56" spans="1:2" x14ac:dyDescent="0.25">
      <c r="A56" s="147" t="s">
        <v>423</v>
      </c>
      <c r="B56" s="466" t="s">
        <v>391</v>
      </c>
    </row>
    <row r="57" spans="1:2" x14ac:dyDescent="0.25">
      <c r="A57" s="151" t="s">
        <v>424</v>
      </c>
      <c r="B57" s="467"/>
    </row>
    <row r="58" spans="1:2" x14ac:dyDescent="0.25">
      <c r="A58" s="151" t="s">
        <v>425</v>
      </c>
      <c r="B58" s="467"/>
    </row>
    <row r="59" spans="1:2" x14ac:dyDescent="0.25">
      <c r="A59" s="151" t="s">
        <v>426</v>
      </c>
      <c r="B59" s="467"/>
    </row>
    <row r="60" spans="1:2" x14ac:dyDescent="0.25">
      <c r="A60" s="151" t="s">
        <v>427</v>
      </c>
      <c r="B60" s="467"/>
    </row>
    <row r="61" spans="1:2" ht="16.5" thickBot="1" x14ac:dyDescent="0.3">
      <c r="A61" s="152" t="s">
        <v>428</v>
      </c>
      <c r="B61" s="468"/>
    </row>
    <row r="62" spans="1:2" ht="30.75" thickBot="1" x14ac:dyDescent="0.3">
      <c r="A62" s="149" t="s">
        <v>429</v>
      </c>
      <c r="B62" s="150" t="s">
        <v>391</v>
      </c>
    </row>
    <row r="63" spans="1:2" ht="29.25" thickBot="1" x14ac:dyDescent="0.3">
      <c r="A63" s="144" t="s">
        <v>430</v>
      </c>
      <c r="B63" s="150" t="s">
        <v>391</v>
      </c>
    </row>
    <row r="64" spans="1:2" ht="16.5" thickBot="1" x14ac:dyDescent="0.3">
      <c r="A64" s="149" t="s">
        <v>407</v>
      </c>
      <c r="B64" s="157" t="s">
        <v>391</v>
      </c>
    </row>
    <row r="65" spans="1:2" ht="16.5" thickBot="1" x14ac:dyDescent="0.3">
      <c r="A65" s="149" t="s">
        <v>431</v>
      </c>
      <c r="B65" s="150" t="s">
        <v>391</v>
      </c>
    </row>
    <row r="66" spans="1:2" ht="16.5" thickBot="1" x14ac:dyDescent="0.3">
      <c r="A66" s="149" t="s">
        <v>432</v>
      </c>
      <c r="B66" s="157" t="s">
        <v>391</v>
      </c>
    </row>
    <row r="67" spans="1:2" ht="16.5" thickBot="1" x14ac:dyDescent="0.3">
      <c r="A67" s="158" t="s">
        <v>433</v>
      </c>
      <c r="B67" s="28"/>
    </row>
    <row r="68" spans="1:2" ht="16.5" thickBot="1" x14ac:dyDescent="0.3">
      <c r="A68" s="144" t="s">
        <v>434</v>
      </c>
      <c r="B68" s="156"/>
    </row>
    <row r="69" spans="1:2" ht="16.5" thickBot="1" x14ac:dyDescent="0.3">
      <c r="A69" s="151" t="s">
        <v>435</v>
      </c>
      <c r="B69" s="159" t="s">
        <v>391</v>
      </c>
    </row>
    <row r="70" spans="1:2" ht="16.5" thickBot="1" x14ac:dyDescent="0.3">
      <c r="A70" s="151" t="s">
        <v>436</v>
      </c>
      <c r="B70" s="159" t="s">
        <v>391</v>
      </c>
    </row>
    <row r="71" spans="1:2" ht="16.5" thickBot="1" x14ac:dyDescent="0.3">
      <c r="A71" s="151" t="s">
        <v>437</v>
      </c>
      <c r="B71" s="159" t="s">
        <v>391</v>
      </c>
    </row>
    <row r="72" spans="1:2" ht="29.25" thickBot="1" x14ac:dyDescent="0.3">
      <c r="A72" s="160" t="s">
        <v>438</v>
      </c>
      <c r="B72" s="157" t="s">
        <v>391</v>
      </c>
    </row>
    <row r="73" spans="1:2" ht="28.5" x14ac:dyDescent="0.25">
      <c r="A73" s="147" t="s">
        <v>439</v>
      </c>
      <c r="B73" s="466" t="s">
        <v>391</v>
      </c>
    </row>
    <row r="74" spans="1:2" x14ac:dyDescent="0.25">
      <c r="A74" s="151" t="s">
        <v>440</v>
      </c>
      <c r="B74" s="467"/>
    </row>
    <row r="75" spans="1:2" x14ac:dyDescent="0.25">
      <c r="A75" s="151" t="s">
        <v>441</v>
      </c>
      <c r="B75" s="467"/>
    </row>
    <row r="76" spans="1:2" x14ac:dyDescent="0.25">
      <c r="A76" s="151" t="s">
        <v>442</v>
      </c>
      <c r="B76" s="467"/>
    </row>
    <row r="77" spans="1:2" x14ac:dyDescent="0.25">
      <c r="A77" s="151" t="s">
        <v>443</v>
      </c>
      <c r="B77" s="467"/>
    </row>
    <row r="78" spans="1:2" ht="16.5" thickBot="1" x14ac:dyDescent="0.3">
      <c r="A78" s="161" t="s">
        <v>444</v>
      </c>
      <c r="B78" s="468"/>
    </row>
    <row r="81" spans="1:2" x14ac:dyDescent="0.25">
      <c r="A81" s="162"/>
      <c r="B81" s="163"/>
    </row>
    <row r="82" spans="1:2" x14ac:dyDescent="0.25">
      <c r="B82" s="164"/>
    </row>
    <row r="83" spans="1:2" x14ac:dyDescent="0.25">
      <c r="B83" s="16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M19" zoomScaleSheetLayoutView="100" workbookViewId="0">
      <selection activeCell="Q23" sqref="Q23:Q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7" t="str">
        <f>'1. паспорт местоположение'!A15:C15</f>
        <v>92_Транспортные средства</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3" t="s">
        <v>505</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61" t="s">
        <v>6</v>
      </c>
      <c r="B19" s="361" t="s">
        <v>109</v>
      </c>
      <c r="C19" s="362" t="s">
        <v>397</v>
      </c>
      <c r="D19" s="361" t="s">
        <v>396</v>
      </c>
      <c r="E19" s="361" t="s">
        <v>108</v>
      </c>
      <c r="F19" s="361" t="s">
        <v>107</v>
      </c>
      <c r="G19" s="361" t="s">
        <v>392</v>
      </c>
      <c r="H19" s="361" t="s">
        <v>106</v>
      </c>
      <c r="I19" s="361" t="s">
        <v>105</v>
      </c>
      <c r="J19" s="361" t="s">
        <v>104</v>
      </c>
      <c r="K19" s="361" t="s">
        <v>103</v>
      </c>
      <c r="L19" s="361" t="s">
        <v>102</v>
      </c>
      <c r="M19" s="361" t="s">
        <v>101</v>
      </c>
      <c r="N19" s="361" t="s">
        <v>100</v>
      </c>
      <c r="O19" s="361" t="s">
        <v>99</v>
      </c>
      <c r="P19" s="361" t="s">
        <v>98</v>
      </c>
      <c r="Q19" s="361" t="s">
        <v>395</v>
      </c>
      <c r="R19" s="361"/>
      <c r="S19" s="364" t="s">
        <v>497</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46" t="s">
        <v>393</v>
      </c>
      <c r="R20" s="47" t="s">
        <v>394</v>
      </c>
      <c r="S20" s="364"/>
      <c r="T20" s="31"/>
      <c r="U20" s="31"/>
      <c r="V20" s="31"/>
      <c r="W20" s="31"/>
      <c r="X20" s="31"/>
      <c r="Y20" s="31"/>
      <c r="Z20" s="30"/>
      <c r="AA20" s="30"/>
      <c r="AB20" s="30"/>
    </row>
    <row r="21" spans="1:28" s="3" customFormat="1" ht="18.75" x14ac:dyDescent="0.2">
      <c r="A21" s="46">
        <v>1</v>
      </c>
      <c r="B21" s="50">
        <v>2</v>
      </c>
      <c r="C21" s="46">
        <v>3</v>
      </c>
      <c r="D21" s="50">
        <v>4</v>
      </c>
      <c r="E21" s="46">
        <v>5</v>
      </c>
      <c r="F21" s="50">
        <v>6</v>
      </c>
      <c r="G21" s="176">
        <v>7</v>
      </c>
      <c r="H21" s="177">
        <v>8</v>
      </c>
      <c r="I21" s="176">
        <v>9</v>
      </c>
      <c r="J21" s="177">
        <v>10</v>
      </c>
      <c r="K21" s="176">
        <v>11</v>
      </c>
      <c r="L21" s="177">
        <v>12</v>
      </c>
      <c r="M21" s="176">
        <v>13</v>
      </c>
      <c r="N21" s="177">
        <v>14</v>
      </c>
      <c r="O21" s="176">
        <v>15</v>
      </c>
      <c r="P21" s="177">
        <v>16</v>
      </c>
      <c r="Q21" s="176">
        <v>17</v>
      </c>
      <c r="R21" s="177">
        <v>18</v>
      </c>
      <c r="S21" s="176">
        <v>19</v>
      </c>
      <c r="T21" s="31"/>
      <c r="U21" s="31"/>
      <c r="V21" s="31"/>
      <c r="W21" s="31"/>
      <c r="X21" s="31"/>
      <c r="Y21" s="31"/>
      <c r="Z21" s="30"/>
      <c r="AA21" s="30"/>
      <c r="AB21" s="30"/>
    </row>
    <row r="22" spans="1:28" s="3" customFormat="1" ht="32.25" customHeight="1" x14ac:dyDescent="0.2">
      <c r="A22" s="46"/>
      <c r="B22" s="50" t="s">
        <v>97</v>
      </c>
      <c r="C22" s="50"/>
      <c r="D22" s="50"/>
      <c r="E22" s="50" t="s">
        <v>96</v>
      </c>
      <c r="F22" s="50" t="s">
        <v>95</v>
      </c>
      <c r="G22" s="50" t="s">
        <v>498</v>
      </c>
      <c r="H22" s="50"/>
      <c r="I22" s="50"/>
      <c r="J22" s="50"/>
      <c r="K22" s="50"/>
      <c r="L22" s="50"/>
      <c r="M22" s="50"/>
      <c r="N22" s="50"/>
      <c r="O22" s="50"/>
      <c r="P22" s="50"/>
      <c r="Q22" s="42" t="s">
        <v>605</v>
      </c>
      <c r="R22" s="5"/>
      <c r="S22" s="175"/>
      <c r="T22" s="31"/>
      <c r="U22" s="31"/>
      <c r="V22" s="31"/>
      <c r="W22" s="31"/>
      <c r="X22" s="31"/>
      <c r="Y22" s="31"/>
      <c r="Z22" s="30"/>
      <c r="AA22" s="30"/>
      <c r="AB22" s="30"/>
    </row>
    <row r="23" spans="1:28" s="3" customFormat="1" ht="18.75" x14ac:dyDescent="0.2">
      <c r="A23" s="46"/>
      <c r="B23" s="50" t="s">
        <v>97</v>
      </c>
      <c r="C23" s="50"/>
      <c r="D23" s="50"/>
      <c r="E23" s="50" t="s">
        <v>96</v>
      </c>
      <c r="F23" s="50" t="s">
        <v>95</v>
      </c>
      <c r="G23" s="50" t="s">
        <v>94</v>
      </c>
      <c r="H23" s="34"/>
      <c r="I23" s="34"/>
      <c r="J23" s="34"/>
      <c r="K23" s="34"/>
      <c r="L23" s="34"/>
      <c r="M23" s="34"/>
      <c r="N23" s="34"/>
      <c r="O23" s="34"/>
      <c r="P23" s="34"/>
      <c r="Q23" s="42" t="s">
        <v>605</v>
      </c>
      <c r="R23" s="5"/>
      <c r="S23" s="175"/>
      <c r="T23" s="31"/>
      <c r="U23" s="31"/>
      <c r="V23" s="31"/>
      <c r="W23" s="31"/>
      <c r="X23" s="30"/>
      <c r="Y23" s="30"/>
      <c r="Z23" s="30"/>
      <c r="AA23" s="30"/>
      <c r="AB23" s="30"/>
    </row>
    <row r="24" spans="1:28" s="3" customFormat="1" ht="18.75" x14ac:dyDescent="0.2">
      <c r="A24" s="46"/>
      <c r="B24" s="50" t="s">
        <v>97</v>
      </c>
      <c r="C24" s="50"/>
      <c r="D24" s="50"/>
      <c r="E24" s="50" t="s">
        <v>96</v>
      </c>
      <c r="F24" s="50" t="s">
        <v>95</v>
      </c>
      <c r="G24" s="50" t="s">
        <v>90</v>
      </c>
      <c r="H24" s="34"/>
      <c r="I24" s="34"/>
      <c r="J24" s="34"/>
      <c r="K24" s="34"/>
      <c r="L24" s="34"/>
      <c r="M24" s="34"/>
      <c r="N24" s="34"/>
      <c r="O24" s="34"/>
      <c r="P24" s="34"/>
      <c r="Q24" s="42" t="s">
        <v>605</v>
      </c>
      <c r="R24" s="5"/>
      <c r="S24" s="175"/>
      <c r="T24" s="31"/>
      <c r="U24" s="31"/>
      <c r="V24" s="31"/>
      <c r="W24" s="31"/>
      <c r="X24" s="30"/>
      <c r="Y24" s="30"/>
      <c r="Z24" s="30"/>
      <c r="AA24" s="30"/>
      <c r="AB24" s="30"/>
    </row>
    <row r="25" spans="1:28" s="3" customFormat="1" ht="31.5" x14ac:dyDescent="0.2">
      <c r="A25" s="49"/>
      <c r="B25" s="50" t="s">
        <v>93</v>
      </c>
      <c r="C25" s="50"/>
      <c r="D25" s="50"/>
      <c r="E25" s="50" t="s">
        <v>92</v>
      </c>
      <c r="F25" s="50" t="s">
        <v>91</v>
      </c>
      <c r="G25" s="50" t="s">
        <v>499</v>
      </c>
      <c r="H25" s="34"/>
      <c r="I25" s="34"/>
      <c r="J25" s="34"/>
      <c r="K25" s="34"/>
      <c r="L25" s="34"/>
      <c r="M25" s="34"/>
      <c r="N25" s="34"/>
      <c r="O25" s="34"/>
      <c r="P25" s="34"/>
      <c r="Q25" s="42" t="s">
        <v>605</v>
      </c>
      <c r="R25" s="5"/>
      <c r="S25" s="175"/>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42" t="s">
        <v>605</v>
      </c>
      <c r="R26" s="5"/>
      <c r="S26" s="175"/>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42" t="s">
        <v>605</v>
      </c>
      <c r="R27" s="5"/>
      <c r="S27" s="175"/>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5"/>
      <c r="T28" s="31"/>
      <c r="U28" s="31"/>
      <c r="V28" s="31"/>
      <c r="W28" s="31"/>
      <c r="X28" s="30"/>
      <c r="Y28" s="30"/>
      <c r="Z28" s="30"/>
      <c r="AA28" s="30"/>
      <c r="AB28" s="30"/>
    </row>
    <row r="29" spans="1:28" ht="20.25" customHeight="1" x14ac:dyDescent="0.25">
      <c r="A29" s="135"/>
      <c r="B29" s="50" t="s">
        <v>390</v>
      </c>
      <c r="C29" s="50"/>
      <c r="D29" s="50"/>
      <c r="E29" s="135" t="s">
        <v>391</v>
      </c>
      <c r="F29" s="135" t="s">
        <v>391</v>
      </c>
      <c r="G29" s="135" t="s">
        <v>391</v>
      </c>
      <c r="H29" s="135"/>
      <c r="I29" s="135"/>
      <c r="J29" s="135"/>
      <c r="K29" s="135"/>
      <c r="L29" s="135"/>
      <c r="M29" s="135"/>
      <c r="N29" s="135"/>
      <c r="O29" s="135"/>
      <c r="P29" s="135"/>
      <c r="Q29" s="136"/>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30" sqref="J3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2016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7" t="str">
        <f>'1. паспорт местоположение'!A12:C12</f>
        <v>A_prj_111001_14517</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7" t="str">
        <f>'1. паспорт местоположение'!A15</f>
        <v>92_Транспортные средства</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54" t="s">
        <v>510</v>
      </c>
      <c r="B19" s="354"/>
      <c r="C19" s="354"/>
      <c r="D19" s="354"/>
      <c r="E19" s="354"/>
      <c r="F19" s="354"/>
      <c r="G19" s="354"/>
      <c r="H19" s="354"/>
      <c r="I19" s="354"/>
      <c r="J19" s="354"/>
      <c r="K19" s="354"/>
      <c r="L19" s="354"/>
      <c r="M19" s="354"/>
      <c r="N19" s="354"/>
      <c r="O19" s="354"/>
      <c r="P19" s="354"/>
      <c r="Q19" s="354"/>
      <c r="R19" s="354"/>
      <c r="S19" s="354"/>
      <c r="T19" s="354"/>
    </row>
    <row r="20" spans="1:113" s="63"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9" t="s">
        <v>6</v>
      </c>
      <c r="B21" s="372" t="s">
        <v>236</v>
      </c>
      <c r="C21" s="373"/>
      <c r="D21" s="376" t="s">
        <v>131</v>
      </c>
      <c r="E21" s="372" t="s">
        <v>539</v>
      </c>
      <c r="F21" s="373"/>
      <c r="G21" s="372" t="s">
        <v>287</v>
      </c>
      <c r="H21" s="373"/>
      <c r="I21" s="372" t="s">
        <v>130</v>
      </c>
      <c r="J21" s="373"/>
      <c r="K21" s="376" t="s">
        <v>129</v>
      </c>
      <c r="L21" s="372" t="s">
        <v>128</v>
      </c>
      <c r="M21" s="373"/>
      <c r="N21" s="372" t="s">
        <v>535</v>
      </c>
      <c r="O21" s="373"/>
      <c r="P21" s="376" t="s">
        <v>127</v>
      </c>
      <c r="Q21" s="365" t="s">
        <v>126</v>
      </c>
      <c r="R21" s="366"/>
      <c r="S21" s="365" t="s">
        <v>125</v>
      </c>
      <c r="T21" s="367"/>
    </row>
    <row r="22" spans="1:113" ht="204.75" customHeight="1" x14ac:dyDescent="0.25">
      <c r="A22" s="370"/>
      <c r="B22" s="374"/>
      <c r="C22" s="375"/>
      <c r="D22" s="379"/>
      <c r="E22" s="374"/>
      <c r="F22" s="375"/>
      <c r="G22" s="374"/>
      <c r="H22" s="375"/>
      <c r="I22" s="374"/>
      <c r="J22" s="375"/>
      <c r="K22" s="377"/>
      <c r="L22" s="374"/>
      <c r="M22" s="375"/>
      <c r="N22" s="374"/>
      <c r="O22" s="375"/>
      <c r="P22" s="377"/>
      <c r="Q22" s="117" t="s">
        <v>124</v>
      </c>
      <c r="R22" s="117" t="s">
        <v>509</v>
      </c>
      <c r="S22" s="117" t="s">
        <v>123</v>
      </c>
      <c r="T22" s="117" t="s">
        <v>122</v>
      </c>
    </row>
    <row r="23" spans="1:113" ht="51.75" customHeight="1" x14ac:dyDescent="0.25">
      <c r="A23" s="371"/>
      <c r="B23" s="184" t="s">
        <v>120</v>
      </c>
      <c r="C23" s="184" t="s">
        <v>121</v>
      </c>
      <c r="D23" s="377"/>
      <c r="E23" s="184" t="s">
        <v>120</v>
      </c>
      <c r="F23" s="184" t="s">
        <v>121</v>
      </c>
      <c r="G23" s="184" t="s">
        <v>120</v>
      </c>
      <c r="H23" s="184" t="s">
        <v>121</v>
      </c>
      <c r="I23" s="184" t="s">
        <v>120</v>
      </c>
      <c r="J23" s="184" t="s">
        <v>121</v>
      </c>
      <c r="K23" s="184" t="s">
        <v>120</v>
      </c>
      <c r="L23" s="184" t="s">
        <v>120</v>
      </c>
      <c r="M23" s="184" t="s">
        <v>121</v>
      </c>
      <c r="N23" s="184" t="s">
        <v>120</v>
      </c>
      <c r="O23" s="184" t="s">
        <v>121</v>
      </c>
      <c r="P23" s="185" t="s">
        <v>120</v>
      </c>
      <c r="Q23" s="117" t="s">
        <v>120</v>
      </c>
      <c r="R23" s="117" t="s">
        <v>120</v>
      </c>
      <c r="S23" s="117" t="s">
        <v>120</v>
      </c>
      <c r="T23" s="117"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t="s">
        <v>605</v>
      </c>
      <c r="E25" s="65"/>
      <c r="F25" s="65"/>
      <c r="G25" s="65"/>
      <c r="H25" s="65"/>
      <c r="I25" s="65"/>
      <c r="J25" s="64"/>
      <c r="K25" s="64"/>
      <c r="L25" s="64"/>
      <c r="M25" s="66"/>
      <c r="N25" s="66"/>
      <c r="O25" s="66"/>
      <c r="P25" s="64"/>
      <c r="Q25" s="187"/>
      <c r="R25" s="65"/>
      <c r="S25" s="187"/>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378" t="s">
        <v>545</v>
      </c>
      <c r="C29" s="378"/>
      <c r="D29" s="378"/>
      <c r="E29" s="378"/>
      <c r="F29" s="378"/>
      <c r="G29" s="378"/>
      <c r="H29" s="378"/>
      <c r="I29" s="378"/>
      <c r="J29" s="378"/>
      <c r="K29" s="378"/>
      <c r="L29" s="378"/>
      <c r="M29" s="378"/>
      <c r="N29" s="378"/>
      <c r="O29" s="378"/>
      <c r="P29" s="378"/>
      <c r="Q29" s="378"/>
      <c r="R29" s="37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508</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F23" sqref="F23"/>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88"/>
      <c r="B6" s="188"/>
      <c r="C6" s="188"/>
      <c r="D6" s="188"/>
      <c r="E6" s="188"/>
      <c r="F6" s="188"/>
      <c r="G6" s="188"/>
      <c r="H6" s="188"/>
      <c r="I6" s="188"/>
      <c r="J6" s="188"/>
      <c r="K6" s="188"/>
      <c r="L6" s="188"/>
      <c r="M6" s="188"/>
      <c r="N6" s="188"/>
      <c r="O6" s="188"/>
      <c r="P6" s="188"/>
      <c r="Q6" s="188"/>
      <c r="R6" s="188"/>
      <c r="S6" s="188"/>
      <c r="T6" s="188"/>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A_prj_111001_14517</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92_Транспортные средства</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512</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3" customFormat="1" ht="21" customHeight="1" x14ac:dyDescent="0.25"/>
    <row r="21" spans="1:27" ht="15.75" customHeight="1" x14ac:dyDescent="0.25">
      <c r="A21" s="380" t="s">
        <v>6</v>
      </c>
      <c r="B21" s="382" t="s">
        <v>519</v>
      </c>
      <c r="C21" s="383"/>
      <c r="D21" s="382" t="s">
        <v>521</v>
      </c>
      <c r="E21" s="383"/>
      <c r="F21" s="365" t="s">
        <v>103</v>
      </c>
      <c r="G21" s="367"/>
      <c r="H21" s="367"/>
      <c r="I21" s="366"/>
      <c r="J21" s="380" t="s">
        <v>522</v>
      </c>
      <c r="K21" s="382" t="s">
        <v>523</v>
      </c>
      <c r="L21" s="383"/>
      <c r="M21" s="382" t="s">
        <v>524</v>
      </c>
      <c r="N21" s="383"/>
      <c r="O21" s="382" t="s">
        <v>511</v>
      </c>
      <c r="P21" s="383"/>
      <c r="Q21" s="382" t="s">
        <v>136</v>
      </c>
      <c r="R21" s="383"/>
      <c r="S21" s="380" t="s">
        <v>135</v>
      </c>
      <c r="T21" s="380" t="s">
        <v>525</v>
      </c>
      <c r="U21" s="380" t="s">
        <v>520</v>
      </c>
      <c r="V21" s="382" t="s">
        <v>134</v>
      </c>
      <c r="W21" s="383"/>
      <c r="X21" s="365" t="s">
        <v>126</v>
      </c>
      <c r="Y21" s="367"/>
      <c r="Z21" s="365" t="s">
        <v>125</v>
      </c>
      <c r="AA21" s="367"/>
    </row>
    <row r="22" spans="1:27" ht="216" customHeight="1" x14ac:dyDescent="0.25">
      <c r="A22" s="388"/>
      <c r="B22" s="384"/>
      <c r="C22" s="385"/>
      <c r="D22" s="384"/>
      <c r="E22" s="385"/>
      <c r="F22" s="365" t="s">
        <v>133</v>
      </c>
      <c r="G22" s="366"/>
      <c r="H22" s="365" t="s">
        <v>132</v>
      </c>
      <c r="I22" s="366"/>
      <c r="J22" s="381"/>
      <c r="K22" s="384"/>
      <c r="L22" s="385"/>
      <c r="M22" s="384"/>
      <c r="N22" s="385"/>
      <c r="O22" s="384"/>
      <c r="P22" s="385"/>
      <c r="Q22" s="384"/>
      <c r="R22" s="385"/>
      <c r="S22" s="381"/>
      <c r="T22" s="381"/>
      <c r="U22" s="381"/>
      <c r="V22" s="384"/>
      <c r="W22" s="385"/>
      <c r="X22" s="117" t="s">
        <v>124</v>
      </c>
      <c r="Y22" s="117" t="s">
        <v>509</v>
      </c>
      <c r="Z22" s="117" t="s">
        <v>123</v>
      </c>
      <c r="AA22" s="117" t="s">
        <v>122</v>
      </c>
    </row>
    <row r="23" spans="1:27" ht="60" customHeight="1" x14ac:dyDescent="0.25">
      <c r="A23" s="381"/>
      <c r="B23" s="182" t="s">
        <v>120</v>
      </c>
      <c r="C23" s="182"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3" customFormat="1" ht="24" customHeight="1" x14ac:dyDescent="0.25">
      <c r="A25" s="123"/>
      <c r="B25" s="386" t="s">
        <v>605</v>
      </c>
      <c r="C25" s="387"/>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6"/>
      <c r="AA26" s="56"/>
    </row>
    <row r="27" spans="1:27" s="61" customFormat="1" ht="12.75" x14ac:dyDescent="0.2">
      <c r="A27" s="62"/>
      <c r="B27" s="62"/>
      <c r="C27" s="62"/>
      <c r="E27" s="62"/>
      <c r="X27" s="121"/>
      <c r="Y27" s="121"/>
      <c r="Z27" s="121"/>
      <c r="AA27" s="121"/>
    </row>
    <row r="28" spans="1:27" s="61" customFormat="1" ht="12.75" x14ac:dyDescent="0.2">
      <c r="A28" s="62"/>
      <c r="B28" s="62"/>
      <c r="C28" s="62"/>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6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2016 год</v>
      </c>
      <c r="B5" s="351"/>
      <c r="C5" s="351"/>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A_prj_111001_14517</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92_Транспортные средства</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3" t="s">
        <v>504</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2" t="s">
        <v>68</v>
      </c>
      <c r="C20" s="41"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66</v>
      </c>
      <c r="B22" s="34" t="s">
        <v>517</v>
      </c>
      <c r="C22" s="33" t="str">
        <f>'1. паспорт местоположение'!C23</f>
        <v>обеспечение оперативно-выездных и ремонтных бригад спецмеханизмами и автотранспортом</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t="s">
        <v>610</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537</v>
      </c>
      <c r="C24" s="28"/>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538</v>
      </c>
      <c r="C25" s="44"/>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244</v>
      </c>
      <c r="C26" s="28" t="s">
        <v>605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518</v>
      </c>
      <c r="C27" s="28" t="s">
        <v>607</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44">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44">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L13" zoomScale="80" zoomScaleNormal="80" zoomScaleSheetLayoutView="80" workbookViewId="0">
      <selection activeCell="Z28" sqref="Z28: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79"/>
      <c r="AB6" s="179"/>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79"/>
      <c r="AB7" s="179"/>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80"/>
      <c r="AB8" s="180"/>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81"/>
      <c r="AB9" s="181"/>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79"/>
      <c r="AB10" s="179"/>
    </row>
    <row r="11" spans="1:28" x14ac:dyDescent="0.25">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80"/>
      <c r="AB11" s="180"/>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81"/>
      <c r="AB12" s="181"/>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7" t="str">
        <f>'1. паспорт местоположение'!A15</f>
        <v>92_Транспортные средства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80"/>
      <c r="AB14" s="180"/>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81"/>
      <c r="AB15" s="181"/>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90"/>
      <c r="AB16" s="190"/>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90"/>
      <c r="AB17" s="190"/>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90"/>
      <c r="AB18" s="190"/>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90"/>
      <c r="AB19" s="190"/>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91"/>
      <c r="AB20" s="191"/>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91"/>
      <c r="AB21" s="191"/>
    </row>
    <row r="22" spans="1:28" x14ac:dyDescent="0.25">
      <c r="A22" s="391" t="s">
        <v>536</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92"/>
      <c r="AB22" s="192"/>
    </row>
    <row r="23" spans="1:28" ht="32.25" customHeight="1" x14ac:dyDescent="0.25">
      <c r="A23" s="393" t="s">
        <v>388</v>
      </c>
      <c r="B23" s="394"/>
      <c r="C23" s="394"/>
      <c r="D23" s="394"/>
      <c r="E23" s="394"/>
      <c r="F23" s="394"/>
      <c r="G23" s="394"/>
      <c r="H23" s="394"/>
      <c r="I23" s="394"/>
      <c r="J23" s="394"/>
      <c r="K23" s="394"/>
      <c r="L23" s="395"/>
      <c r="M23" s="392" t="s">
        <v>389</v>
      </c>
      <c r="N23" s="392"/>
      <c r="O23" s="392"/>
      <c r="P23" s="392"/>
      <c r="Q23" s="392"/>
      <c r="R23" s="392"/>
      <c r="S23" s="392"/>
      <c r="T23" s="392"/>
      <c r="U23" s="392"/>
      <c r="V23" s="392"/>
      <c r="W23" s="392"/>
      <c r="X23" s="392"/>
      <c r="Y23" s="392"/>
      <c r="Z23" s="392"/>
    </row>
    <row r="24" spans="1:28" ht="151.5" customHeight="1" x14ac:dyDescent="0.25">
      <c r="A24" s="114" t="s">
        <v>247</v>
      </c>
      <c r="B24" s="115" t="s">
        <v>276</v>
      </c>
      <c r="C24" s="114" t="s">
        <v>382</v>
      </c>
      <c r="D24" s="114" t="s">
        <v>248</v>
      </c>
      <c r="E24" s="114" t="s">
        <v>383</v>
      </c>
      <c r="F24" s="114" t="s">
        <v>385</v>
      </c>
      <c r="G24" s="114" t="s">
        <v>384</v>
      </c>
      <c r="H24" s="114" t="s">
        <v>249</v>
      </c>
      <c r="I24" s="114" t="s">
        <v>386</v>
      </c>
      <c r="J24" s="114" t="s">
        <v>281</v>
      </c>
      <c r="K24" s="115" t="s">
        <v>275</v>
      </c>
      <c r="L24" s="115" t="s">
        <v>250</v>
      </c>
      <c r="M24" s="116" t="s">
        <v>295</v>
      </c>
      <c r="N24" s="115" t="s">
        <v>547</v>
      </c>
      <c r="O24" s="114" t="s">
        <v>292</v>
      </c>
      <c r="P24" s="114" t="s">
        <v>293</v>
      </c>
      <c r="Q24" s="114" t="s">
        <v>291</v>
      </c>
      <c r="R24" s="114" t="s">
        <v>249</v>
      </c>
      <c r="S24" s="114" t="s">
        <v>290</v>
      </c>
      <c r="T24" s="114" t="s">
        <v>289</v>
      </c>
      <c r="U24" s="114" t="s">
        <v>381</v>
      </c>
      <c r="V24" s="114" t="s">
        <v>291</v>
      </c>
      <c r="W24" s="129" t="s">
        <v>274</v>
      </c>
      <c r="X24" s="129" t="s">
        <v>306</v>
      </c>
      <c r="Y24" s="129" t="s">
        <v>307</v>
      </c>
      <c r="Z24" s="131" t="s">
        <v>304</v>
      </c>
    </row>
    <row r="25" spans="1:28" ht="16.5" customHeight="1" x14ac:dyDescent="0.25">
      <c r="A25" s="114">
        <v>1</v>
      </c>
      <c r="B25" s="115">
        <v>2</v>
      </c>
      <c r="C25" s="114">
        <v>3</v>
      </c>
      <c r="D25" s="115">
        <v>4</v>
      </c>
      <c r="E25" s="114">
        <v>5</v>
      </c>
      <c r="F25" s="115">
        <v>6</v>
      </c>
      <c r="G25" s="114">
        <v>7</v>
      </c>
      <c r="H25" s="115">
        <v>8</v>
      </c>
      <c r="I25" s="114">
        <v>9</v>
      </c>
      <c r="J25" s="115">
        <v>10</v>
      </c>
      <c r="K25" s="193">
        <v>11</v>
      </c>
      <c r="L25" s="115">
        <v>12</v>
      </c>
      <c r="M25" s="193">
        <v>13</v>
      </c>
      <c r="N25" s="115">
        <v>14</v>
      </c>
      <c r="O25" s="193">
        <v>15</v>
      </c>
      <c r="P25" s="115">
        <v>16</v>
      </c>
      <c r="Q25" s="193">
        <v>17</v>
      </c>
      <c r="R25" s="115">
        <v>18</v>
      </c>
      <c r="S25" s="193">
        <v>19</v>
      </c>
      <c r="T25" s="115">
        <v>20</v>
      </c>
      <c r="U25" s="193">
        <v>21</v>
      </c>
      <c r="V25" s="115">
        <v>22</v>
      </c>
      <c r="W25" s="193">
        <v>23</v>
      </c>
      <c r="X25" s="115">
        <v>24</v>
      </c>
      <c r="Y25" s="193">
        <v>25</v>
      </c>
      <c r="Z25" s="115">
        <v>26</v>
      </c>
    </row>
    <row r="26" spans="1:28" ht="45.75" customHeight="1" x14ac:dyDescent="0.25">
      <c r="A26" s="107" t="s">
        <v>366</v>
      </c>
      <c r="B26" s="113"/>
      <c r="C26" s="109" t="s">
        <v>368</v>
      </c>
      <c r="D26" s="109" t="s">
        <v>369</v>
      </c>
      <c r="E26" s="109" t="s">
        <v>370</v>
      </c>
      <c r="F26" s="109" t="s">
        <v>286</v>
      </c>
      <c r="G26" s="109" t="s">
        <v>371</v>
      </c>
      <c r="H26" s="109" t="s">
        <v>249</v>
      </c>
      <c r="I26" s="109" t="s">
        <v>372</v>
      </c>
      <c r="J26" s="109" t="s">
        <v>373</v>
      </c>
      <c r="K26" s="106"/>
      <c r="L26" s="110" t="s">
        <v>272</v>
      </c>
      <c r="M26" s="112" t="s">
        <v>288</v>
      </c>
      <c r="N26" s="106"/>
      <c r="O26" s="106"/>
      <c r="P26" s="106"/>
      <c r="Q26" s="106"/>
      <c r="R26" s="106"/>
      <c r="S26" s="106"/>
      <c r="T26" s="106"/>
      <c r="U26" s="106"/>
      <c r="V26" s="106"/>
      <c r="W26" s="106"/>
      <c r="X26" s="106"/>
      <c r="Y26" s="106"/>
      <c r="Z26" s="108" t="s">
        <v>305</v>
      </c>
    </row>
    <row r="27" spans="1:28" x14ac:dyDescent="0.25">
      <c r="A27" s="106" t="s">
        <v>251</v>
      </c>
      <c r="B27" s="106" t="s">
        <v>277</v>
      </c>
      <c r="C27" s="106" t="s">
        <v>256</v>
      </c>
      <c r="D27" s="106" t="s">
        <v>257</v>
      </c>
      <c r="E27" s="106" t="s">
        <v>296</v>
      </c>
      <c r="F27" s="109" t="s">
        <v>252</v>
      </c>
      <c r="G27" s="109" t="s">
        <v>300</v>
      </c>
      <c r="H27" s="106" t="s">
        <v>249</v>
      </c>
      <c r="I27" s="109" t="s">
        <v>282</v>
      </c>
      <c r="J27" s="109" t="s">
        <v>264</v>
      </c>
      <c r="K27" s="110" t="s">
        <v>268</v>
      </c>
      <c r="L27" s="106"/>
      <c r="M27" s="110" t="s">
        <v>294</v>
      </c>
      <c r="N27" s="106"/>
      <c r="O27" s="106"/>
      <c r="P27" s="106"/>
      <c r="Q27" s="106"/>
      <c r="R27" s="106"/>
      <c r="S27" s="106"/>
      <c r="T27" s="106"/>
      <c r="U27" s="106"/>
      <c r="V27" s="106"/>
      <c r="W27" s="106"/>
      <c r="X27" s="106"/>
      <c r="Y27" s="106"/>
      <c r="Z27" s="106" t="s">
        <v>605</v>
      </c>
    </row>
    <row r="28" spans="1:28" x14ac:dyDescent="0.25">
      <c r="A28" s="106" t="s">
        <v>251</v>
      </c>
      <c r="B28" s="106" t="s">
        <v>278</v>
      </c>
      <c r="C28" s="106" t="s">
        <v>258</v>
      </c>
      <c r="D28" s="106" t="s">
        <v>259</v>
      </c>
      <c r="E28" s="106" t="s">
        <v>297</v>
      </c>
      <c r="F28" s="109" t="s">
        <v>253</v>
      </c>
      <c r="G28" s="109" t="s">
        <v>301</v>
      </c>
      <c r="H28" s="106" t="s">
        <v>249</v>
      </c>
      <c r="I28" s="109" t="s">
        <v>283</v>
      </c>
      <c r="J28" s="109" t="s">
        <v>265</v>
      </c>
      <c r="K28" s="110" t="s">
        <v>269</v>
      </c>
      <c r="L28" s="111"/>
      <c r="M28" s="110" t="s">
        <v>0</v>
      </c>
      <c r="N28" s="110"/>
      <c r="O28" s="110"/>
      <c r="P28" s="110"/>
      <c r="Q28" s="110"/>
      <c r="R28" s="110"/>
      <c r="S28" s="110"/>
      <c r="T28" s="110"/>
      <c r="U28" s="110"/>
      <c r="V28" s="110"/>
      <c r="W28" s="110"/>
      <c r="X28" s="110"/>
      <c r="Y28" s="110"/>
      <c r="Z28" s="106" t="s">
        <v>605</v>
      </c>
    </row>
    <row r="29" spans="1:28" x14ac:dyDescent="0.25">
      <c r="A29" s="106" t="s">
        <v>251</v>
      </c>
      <c r="B29" s="106" t="s">
        <v>279</v>
      </c>
      <c r="C29" s="106" t="s">
        <v>260</v>
      </c>
      <c r="D29" s="106" t="s">
        <v>261</v>
      </c>
      <c r="E29" s="106" t="s">
        <v>298</v>
      </c>
      <c r="F29" s="109" t="s">
        <v>254</v>
      </c>
      <c r="G29" s="109" t="s">
        <v>302</v>
      </c>
      <c r="H29" s="106" t="s">
        <v>249</v>
      </c>
      <c r="I29" s="109" t="s">
        <v>284</v>
      </c>
      <c r="J29" s="109" t="s">
        <v>266</v>
      </c>
      <c r="K29" s="110" t="s">
        <v>270</v>
      </c>
      <c r="L29" s="111"/>
      <c r="M29" s="106"/>
      <c r="N29" s="106"/>
      <c r="O29" s="106"/>
      <c r="P29" s="106"/>
      <c r="Q29" s="106"/>
      <c r="R29" s="106"/>
      <c r="S29" s="106"/>
      <c r="T29" s="106"/>
      <c r="U29" s="106"/>
      <c r="V29" s="106"/>
      <c r="W29" s="106"/>
      <c r="X29" s="106"/>
      <c r="Y29" s="106"/>
      <c r="Z29" s="106" t="s">
        <v>605</v>
      </c>
    </row>
    <row r="30" spans="1:28" x14ac:dyDescent="0.25">
      <c r="A30" s="106" t="s">
        <v>251</v>
      </c>
      <c r="B30" s="106" t="s">
        <v>280</v>
      </c>
      <c r="C30" s="106" t="s">
        <v>262</v>
      </c>
      <c r="D30" s="106" t="s">
        <v>263</v>
      </c>
      <c r="E30" s="106" t="s">
        <v>299</v>
      </c>
      <c r="F30" s="109" t="s">
        <v>255</v>
      </c>
      <c r="G30" s="109" t="s">
        <v>303</v>
      </c>
      <c r="H30" s="106" t="s">
        <v>249</v>
      </c>
      <c r="I30" s="109" t="s">
        <v>285</v>
      </c>
      <c r="J30" s="109" t="s">
        <v>267</v>
      </c>
      <c r="K30" s="110" t="s">
        <v>271</v>
      </c>
      <c r="L30" s="111"/>
      <c r="M30" s="106"/>
      <c r="N30" s="106"/>
      <c r="O30" s="106"/>
      <c r="P30" s="106"/>
      <c r="Q30" s="106"/>
      <c r="R30" s="106"/>
      <c r="S30" s="106"/>
      <c r="T30" s="106"/>
      <c r="U30" s="106"/>
      <c r="V30" s="106"/>
      <c r="W30" s="106"/>
      <c r="X30" s="106"/>
      <c r="Y30" s="106"/>
      <c r="Z30" s="106" t="s">
        <v>605</v>
      </c>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t="s">
        <v>605</v>
      </c>
    </row>
    <row r="32" spans="1:28" ht="30" x14ac:dyDescent="0.25">
      <c r="A32" s="113" t="s">
        <v>367</v>
      </c>
      <c r="B32" s="113"/>
      <c r="C32" s="109" t="s">
        <v>374</v>
      </c>
      <c r="D32" s="109" t="s">
        <v>375</v>
      </c>
      <c r="E32" s="109" t="s">
        <v>376</v>
      </c>
      <c r="F32" s="109" t="s">
        <v>377</v>
      </c>
      <c r="G32" s="109" t="s">
        <v>378</v>
      </c>
      <c r="H32" s="109" t="s">
        <v>249</v>
      </c>
      <c r="I32" s="109" t="s">
        <v>379</v>
      </c>
      <c r="J32" s="109" t="s">
        <v>380</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22" sqref="E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189"/>
      <c r="Q5" s="189"/>
      <c r="R5" s="189"/>
      <c r="S5" s="189"/>
      <c r="T5" s="189"/>
      <c r="U5" s="189"/>
      <c r="V5" s="189"/>
      <c r="W5" s="189"/>
      <c r="X5" s="189"/>
      <c r="Y5" s="189"/>
      <c r="Z5" s="189"/>
      <c r="AA5" s="189"/>
      <c r="AB5" s="189"/>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7" t="str">
        <f>'1. паспорт местоположение'!A12:C12</f>
        <v>A_prj_111001_14517</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7" t="str">
        <f>'1. паспорт местоположение'!A15</f>
        <v>92_Транспортные средства</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58"/>
      <c r="B17" s="358"/>
      <c r="C17" s="358"/>
      <c r="D17" s="358"/>
      <c r="E17" s="358"/>
      <c r="F17" s="358"/>
      <c r="G17" s="358"/>
      <c r="H17" s="358"/>
      <c r="I17" s="358"/>
      <c r="J17" s="358"/>
      <c r="K17" s="358"/>
      <c r="L17" s="358"/>
      <c r="M17" s="358"/>
      <c r="N17" s="358"/>
      <c r="O17" s="358"/>
      <c r="P17" s="4"/>
      <c r="Q17" s="4"/>
      <c r="R17" s="4"/>
      <c r="S17" s="4"/>
      <c r="T17" s="4"/>
      <c r="U17" s="4"/>
      <c r="V17" s="4"/>
      <c r="W17" s="4"/>
    </row>
    <row r="18" spans="1:26" s="3" customFormat="1" ht="91.5" customHeight="1" x14ac:dyDescent="0.2">
      <c r="A18" s="399" t="s">
        <v>513</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1" t="s">
        <v>6</v>
      </c>
      <c r="B19" s="361" t="s">
        <v>89</v>
      </c>
      <c r="C19" s="361" t="s">
        <v>88</v>
      </c>
      <c r="D19" s="361" t="s">
        <v>77</v>
      </c>
      <c r="E19" s="396" t="s">
        <v>87</v>
      </c>
      <c r="F19" s="397"/>
      <c r="G19" s="397"/>
      <c r="H19" s="397"/>
      <c r="I19" s="398"/>
      <c r="J19" s="361" t="s">
        <v>86</v>
      </c>
      <c r="K19" s="361"/>
      <c r="L19" s="361"/>
      <c r="M19" s="361"/>
      <c r="N19" s="361"/>
      <c r="O19" s="361"/>
      <c r="P19" s="4"/>
      <c r="Q19" s="4"/>
      <c r="R19" s="4"/>
      <c r="S19" s="4"/>
      <c r="T19" s="4"/>
      <c r="U19" s="4"/>
      <c r="V19" s="4"/>
      <c r="W19" s="4"/>
    </row>
    <row r="20" spans="1:26" s="3" customFormat="1" ht="51" customHeight="1" x14ac:dyDescent="0.2">
      <c r="A20" s="361"/>
      <c r="B20" s="361"/>
      <c r="C20" s="361"/>
      <c r="D20" s="361"/>
      <c r="E20" s="46" t="s">
        <v>85</v>
      </c>
      <c r="F20" s="46" t="s">
        <v>84</v>
      </c>
      <c r="G20" s="46" t="s">
        <v>83</v>
      </c>
      <c r="H20" s="46" t="s">
        <v>82</v>
      </c>
      <c r="I20" s="46" t="s">
        <v>81</v>
      </c>
      <c r="J20" s="46" t="s">
        <v>80</v>
      </c>
      <c r="K20" s="46"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c r="C22" s="34" t="s">
        <v>606</v>
      </c>
      <c r="D22" s="34" t="s">
        <v>391</v>
      </c>
      <c r="E22" s="34" t="s">
        <v>391</v>
      </c>
      <c r="F22" s="34" t="s">
        <v>391</v>
      </c>
      <c r="G22" s="34" t="s">
        <v>391</v>
      </c>
      <c r="H22" s="34" t="s">
        <v>391</v>
      </c>
      <c r="I22" s="34" t="s">
        <v>391</v>
      </c>
      <c r="J22" s="34" t="s">
        <v>391</v>
      </c>
      <c r="K22" s="34" t="s">
        <v>391</v>
      </c>
      <c r="L22" s="34" t="s">
        <v>391</v>
      </c>
      <c r="M22" s="34" t="s">
        <v>391</v>
      </c>
      <c r="N22" s="34" t="s">
        <v>391</v>
      </c>
      <c r="O22" s="34" t="s">
        <v>391</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 zoomScale="60" workbookViewId="0">
      <selection activeCell="B122" sqref="B122"/>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00" t="str">
        <f>'[1]1. паспорт местоположение'!A5:C5</f>
        <v>Год раскрытия информации: 2016 год</v>
      </c>
      <c r="B5" s="400"/>
      <c r="C5" s="400"/>
      <c r="D5" s="400"/>
      <c r="E5" s="400"/>
      <c r="F5" s="400"/>
      <c r="G5" s="400"/>
      <c r="H5" s="400"/>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208"/>
      <c r="AR7" s="208"/>
    </row>
    <row r="8" spans="1:44" ht="18.75" x14ac:dyDescent="0.2">
      <c r="A8" s="194"/>
      <c r="B8" s="194"/>
      <c r="C8" s="194"/>
      <c r="D8" s="194"/>
      <c r="E8" s="194"/>
      <c r="F8" s="194"/>
      <c r="G8" s="194"/>
      <c r="H8" s="194"/>
      <c r="I8" s="194"/>
      <c r="J8" s="194"/>
      <c r="K8" s="194"/>
      <c r="L8" s="179"/>
      <c r="M8" s="179"/>
      <c r="N8" s="179"/>
      <c r="O8" s="179"/>
      <c r="P8" s="179"/>
      <c r="Q8" s="179"/>
      <c r="R8" s="179"/>
      <c r="S8" s="179"/>
      <c r="T8" s="179"/>
      <c r="U8" s="179"/>
      <c r="V8" s="179"/>
      <c r="W8" s="179"/>
      <c r="X8" s="179"/>
      <c r="Y8" s="179"/>
      <c r="Z8" s="12"/>
      <c r="AA8" s="12"/>
      <c r="AB8" s="12"/>
      <c r="AC8" s="12"/>
      <c r="AD8" s="12"/>
      <c r="AE8" s="12"/>
      <c r="AF8" s="12"/>
      <c r="AG8" s="12"/>
      <c r="AH8" s="12"/>
      <c r="AI8" s="12"/>
      <c r="AJ8" s="12"/>
      <c r="AK8" s="12"/>
      <c r="AL8" s="12"/>
      <c r="AM8" s="12"/>
      <c r="AN8" s="12"/>
      <c r="AO8" s="12"/>
      <c r="AP8" s="12"/>
      <c r="AQ8" s="205"/>
      <c r="AR8" s="205"/>
    </row>
    <row r="9" spans="1:44" ht="18.75" x14ac:dyDescent="0.2">
      <c r="A9" s="354" t="str">
        <f>'1. паспорт местоположение'!A9:C9</f>
        <v>Акционерное общество "Янтарьэнерго" ДЗО  ПАО "Россети"</v>
      </c>
      <c r="B9" s="354"/>
      <c r="C9" s="354"/>
      <c r="D9" s="354"/>
      <c r="E9" s="354"/>
      <c r="F9" s="354"/>
      <c r="G9" s="354"/>
      <c r="H9" s="354"/>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209"/>
      <c r="AR9" s="209"/>
    </row>
    <row r="10" spans="1:44" x14ac:dyDescent="0.2">
      <c r="A10" s="352" t="s">
        <v>9</v>
      </c>
      <c r="B10" s="352"/>
      <c r="C10" s="352"/>
      <c r="D10" s="352"/>
      <c r="E10" s="352"/>
      <c r="F10" s="352"/>
      <c r="G10" s="352"/>
      <c r="H10" s="352"/>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210"/>
      <c r="AR10" s="210"/>
    </row>
    <row r="11" spans="1:44" ht="18.75" x14ac:dyDescent="0.2">
      <c r="A11" s="194"/>
      <c r="B11" s="194"/>
      <c r="C11" s="194"/>
      <c r="D11" s="194"/>
      <c r="E11" s="194"/>
      <c r="F11" s="194"/>
      <c r="G11" s="194"/>
      <c r="H11" s="194"/>
      <c r="I11" s="194"/>
      <c r="J11" s="194"/>
      <c r="K11" s="194"/>
      <c r="L11" s="179"/>
      <c r="M11" s="179"/>
      <c r="N11" s="179"/>
      <c r="O11" s="179"/>
      <c r="P11" s="179"/>
      <c r="Q11" s="179"/>
      <c r="R11" s="179"/>
      <c r="S11" s="179"/>
      <c r="T11" s="179"/>
      <c r="U11" s="179"/>
      <c r="V11" s="179"/>
      <c r="W11" s="179"/>
      <c r="X11" s="179"/>
      <c r="Y11" s="179"/>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54" t="str">
        <f>'1. паспорт местоположение'!A12:C12</f>
        <v>A_prj_111001_14517</v>
      </c>
      <c r="B12" s="354"/>
      <c r="C12" s="354"/>
      <c r="D12" s="354"/>
      <c r="E12" s="354"/>
      <c r="F12" s="354"/>
      <c r="G12" s="354"/>
      <c r="H12" s="354"/>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209"/>
      <c r="AR12" s="209"/>
    </row>
    <row r="13" spans="1:44" x14ac:dyDescent="0.2">
      <c r="A13" s="352" t="s">
        <v>8</v>
      </c>
      <c r="B13" s="352"/>
      <c r="C13" s="352"/>
      <c r="D13" s="352"/>
      <c r="E13" s="352"/>
      <c r="F13" s="352"/>
      <c r="G13" s="352"/>
      <c r="H13" s="352"/>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210"/>
      <c r="AR13" s="210"/>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9"/>
      <c r="AA14" s="9"/>
      <c r="AB14" s="9"/>
      <c r="AC14" s="9"/>
      <c r="AD14" s="9"/>
      <c r="AE14" s="9"/>
      <c r="AF14" s="9"/>
      <c r="AG14" s="9"/>
      <c r="AH14" s="9"/>
      <c r="AI14" s="9"/>
      <c r="AJ14" s="9"/>
      <c r="AK14" s="9"/>
      <c r="AL14" s="9"/>
      <c r="AM14" s="9"/>
      <c r="AN14" s="9"/>
      <c r="AO14" s="9"/>
      <c r="AP14" s="9"/>
      <c r="AQ14" s="211"/>
      <c r="AR14" s="211"/>
    </row>
    <row r="15" spans="1:44" ht="18.75" x14ac:dyDescent="0.2">
      <c r="A15" s="354" t="str">
        <f>'1. паспорт местоположение'!A15:C15</f>
        <v>92_Транспортные средства</v>
      </c>
      <c r="B15" s="354"/>
      <c r="C15" s="354"/>
      <c r="D15" s="354"/>
      <c r="E15" s="354"/>
      <c r="F15" s="354"/>
      <c r="G15" s="354"/>
      <c r="H15" s="354"/>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209"/>
      <c r="AR15" s="209"/>
    </row>
    <row r="16" spans="1:44" x14ac:dyDescent="0.2">
      <c r="A16" s="352" t="s">
        <v>7</v>
      </c>
      <c r="B16" s="352"/>
      <c r="C16" s="352"/>
      <c r="D16" s="352"/>
      <c r="E16" s="352"/>
      <c r="F16" s="352"/>
      <c r="G16" s="352"/>
      <c r="H16" s="352"/>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210"/>
      <c r="AR16" s="210"/>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54" t="s">
        <v>514</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560</v>
      </c>
      <c r="B25" s="223">
        <f>$B$126</f>
        <v>58300472</v>
      </c>
    </row>
    <row r="26" spans="1:44" x14ac:dyDescent="0.2">
      <c r="A26" s="224" t="s">
        <v>360</v>
      </c>
      <c r="B26" s="225">
        <v>0</v>
      </c>
    </row>
    <row r="27" spans="1:44" x14ac:dyDescent="0.2">
      <c r="A27" s="224" t="s">
        <v>358</v>
      </c>
      <c r="B27" s="225">
        <f>$B$123</f>
        <v>10</v>
      </c>
      <c r="D27" s="217" t="s">
        <v>361</v>
      </c>
    </row>
    <row r="28" spans="1:44" ht="16.149999999999999" customHeight="1" thickBot="1" x14ac:dyDescent="0.25">
      <c r="A28" s="226" t="s">
        <v>356</v>
      </c>
      <c r="B28" s="227">
        <v>1</v>
      </c>
      <c r="D28" s="404" t="s">
        <v>359</v>
      </c>
      <c r="E28" s="405"/>
      <c r="F28" s="406"/>
      <c r="G28" s="407" t="str">
        <f>IF(SUM(B89:L89)=0,"не окупается",SUM(B89:L89))</f>
        <v>не окупается</v>
      </c>
      <c r="H28" s="408"/>
    </row>
    <row r="29" spans="1:44" ht="15.6" customHeight="1" x14ac:dyDescent="0.2">
      <c r="A29" s="222" t="s">
        <v>354</v>
      </c>
      <c r="B29" s="223">
        <f>$B$126*$B$127</f>
        <v>583004.72</v>
      </c>
      <c r="D29" s="404" t="s">
        <v>357</v>
      </c>
      <c r="E29" s="405"/>
      <c r="F29" s="406"/>
      <c r="G29" s="407" t="str">
        <f>IF(SUM(B90:L90)=0,"не окупается",SUM(B90:L90))</f>
        <v>не окупается</v>
      </c>
      <c r="H29" s="408"/>
    </row>
    <row r="30" spans="1:44" ht="27.6" customHeight="1" x14ac:dyDescent="0.2">
      <c r="A30" s="224" t="s">
        <v>561</v>
      </c>
      <c r="B30" s="225">
        <v>1</v>
      </c>
      <c r="D30" s="404" t="s">
        <v>355</v>
      </c>
      <c r="E30" s="405"/>
      <c r="F30" s="406"/>
      <c r="G30" s="409">
        <f>L87</f>
        <v>-65920663.654156521</v>
      </c>
      <c r="H30" s="410"/>
    </row>
    <row r="31" spans="1:44" x14ac:dyDescent="0.2">
      <c r="A31" s="224" t="s">
        <v>353</v>
      </c>
      <c r="B31" s="225">
        <v>1</v>
      </c>
      <c r="D31" s="411"/>
      <c r="E31" s="412"/>
      <c r="F31" s="413"/>
      <c r="G31" s="411"/>
      <c r="H31" s="413"/>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562</v>
      </c>
      <c r="B37" s="223">
        <v>0</v>
      </c>
    </row>
    <row r="38" spans="1:42" x14ac:dyDescent="0.2">
      <c r="A38" s="224" t="s">
        <v>350</v>
      </c>
      <c r="B38" s="225"/>
    </row>
    <row r="39" spans="1:42" ht="16.5" thickBot="1" x14ac:dyDescent="0.25">
      <c r="A39" s="230" t="s">
        <v>349</v>
      </c>
      <c r="B39" s="231"/>
    </row>
    <row r="40" spans="1:42" x14ac:dyDescent="0.2">
      <c r="A40" s="232" t="s">
        <v>563</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244">
        <f>B136</f>
        <v>0</v>
      </c>
      <c r="C48" s="244">
        <f t="shared" ref="C48:AP49" si="1">C136</f>
        <v>5.8000000000000003E-2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340</v>
      </c>
      <c r="B49" s="244">
        <f>B137</f>
        <v>0</v>
      </c>
      <c r="C49" s="244">
        <f t="shared" si="1"/>
        <v>5.8000000000000052E-2</v>
      </c>
      <c r="D49" s="244">
        <f t="shared" si="1"/>
        <v>0.11619000000000002</v>
      </c>
      <c r="E49" s="244">
        <f t="shared" si="1"/>
        <v>0.17758045</v>
      </c>
      <c r="F49" s="244">
        <f t="shared" si="1"/>
        <v>0.24234737475000001</v>
      </c>
      <c r="G49" s="244">
        <f t="shared" si="1"/>
        <v>0.31067648036124984</v>
      </c>
      <c r="H49" s="244">
        <f t="shared" si="1"/>
        <v>0.38276368678111861</v>
      </c>
      <c r="I49" s="244">
        <f t="shared" si="1"/>
        <v>0.45881568955408003</v>
      </c>
      <c r="J49" s="244">
        <f t="shared" si="1"/>
        <v>0.53905055247955436</v>
      </c>
      <c r="K49" s="244">
        <f t="shared" si="1"/>
        <v>0.62369833286592979</v>
      </c>
      <c r="L49" s="244">
        <f t="shared" si="1"/>
        <v>0.71300174117355586</v>
      </c>
      <c r="M49" s="244">
        <f t="shared" si="1"/>
        <v>0.80721683693810142</v>
      </c>
      <c r="N49" s="244">
        <f t="shared" si="1"/>
        <v>0.90661376296969687</v>
      </c>
      <c r="O49" s="244">
        <f t="shared" si="1"/>
        <v>1.0114775199330301</v>
      </c>
      <c r="P49" s="244">
        <f t="shared" si="1"/>
        <v>1.1221087835293466</v>
      </c>
      <c r="Q49" s="244">
        <f t="shared" si="1"/>
        <v>1.2388247666234604</v>
      </c>
      <c r="R49" s="244">
        <f t="shared" si="1"/>
        <v>1.3619601287877505</v>
      </c>
      <c r="S49" s="244">
        <f t="shared" si="1"/>
        <v>1.4918679358710767</v>
      </c>
      <c r="T49" s="244">
        <f t="shared" si="1"/>
        <v>1.6289206723439857</v>
      </c>
      <c r="U49" s="244">
        <f t="shared" si="1"/>
        <v>1.7735113093229047</v>
      </c>
      <c r="V49" s="244">
        <f t="shared" si="1"/>
        <v>1.9260544313356642</v>
      </c>
      <c r="W49" s="244">
        <f t="shared" si="1"/>
        <v>2.0869874250591254</v>
      </c>
      <c r="X49" s="244">
        <f t="shared" si="1"/>
        <v>2.2567717334373771</v>
      </c>
      <c r="Y49" s="244">
        <f t="shared" si="1"/>
        <v>2.4358941787764326</v>
      </c>
      <c r="Z49" s="244">
        <f t="shared" si="1"/>
        <v>2.6248683586091359</v>
      </c>
      <c r="AA49" s="244">
        <f t="shared" si="1"/>
        <v>2.8242361183326383</v>
      </c>
      <c r="AB49" s="244">
        <f t="shared" si="1"/>
        <v>3.0345691048409336</v>
      </c>
      <c r="AC49" s="244">
        <f t="shared" si="1"/>
        <v>3.2564704056071845</v>
      </c>
      <c r="AD49" s="244">
        <f t="shared" si="1"/>
        <v>3.4905762779155793</v>
      </c>
      <c r="AE49" s="244">
        <f t="shared" si="1"/>
        <v>3.7375579732009356</v>
      </c>
      <c r="AF49" s="244">
        <f t="shared" si="1"/>
        <v>3.9981236617269866</v>
      </c>
      <c r="AG49" s="244">
        <f t="shared" si="1"/>
        <v>4.2730204631219708</v>
      </c>
      <c r="AH49" s="244">
        <f t="shared" si="1"/>
        <v>4.563036588593679</v>
      </c>
      <c r="AI49" s="244">
        <f t="shared" si="1"/>
        <v>4.8690036009663311</v>
      </c>
      <c r="AJ49" s="244">
        <f t="shared" si="1"/>
        <v>5.1917987990194794</v>
      </c>
      <c r="AK49" s="244">
        <f t="shared" si="1"/>
        <v>5.5323477329655502</v>
      </c>
      <c r="AL49" s="244">
        <f t="shared" si="1"/>
        <v>5.8916268582786548</v>
      </c>
      <c r="AM49" s="244">
        <f t="shared" si="1"/>
        <v>6.2706663354839804</v>
      </c>
      <c r="AN49" s="244">
        <f t="shared" si="1"/>
        <v>6.6705529839355986</v>
      </c>
      <c r="AO49" s="244">
        <f t="shared" si="1"/>
        <v>7.0924333980520569</v>
      </c>
      <c r="AP49" s="244">
        <f t="shared" si="1"/>
        <v>7.5375172349449198</v>
      </c>
    </row>
    <row r="50" spans="1:45" s="242" customFormat="1" ht="16.5" thickBot="1" x14ac:dyDescent="0.25">
      <c r="A50" s="245" t="s">
        <v>564</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339</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338</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337</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336</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335</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565</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334</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333</v>
      </c>
      <c r="B60" s="250">
        <f t="shared" ref="B60:Z60" si="9">SUM(B61:B65)</f>
        <v>0</v>
      </c>
      <c r="C60" s="250">
        <f t="shared" si="9"/>
        <v>-616818.99375999998</v>
      </c>
      <c r="D60" s="250">
        <f>SUM(D61:D65)</f>
        <v>-650744.03841679997</v>
      </c>
      <c r="E60" s="250">
        <f t="shared" si="9"/>
        <v>-686534.96052972402</v>
      </c>
      <c r="F60" s="250">
        <f t="shared" si="9"/>
        <v>-724294.38335885876</v>
      </c>
      <c r="G60" s="250">
        <f t="shared" si="9"/>
        <v>-764130.57444359595</v>
      </c>
      <c r="H60" s="250">
        <f t="shared" si="9"/>
        <v>-806157.75603799371</v>
      </c>
      <c r="I60" s="250">
        <f t="shared" si="9"/>
        <v>-850496.43262008333</v>
      </c>
      <c r="J60" s="250">
        <f t="shared" si="9"/>
        <v>-897273.73641418782</v>
      </c>
      <c r="K60" s="250">
        <f t="shared" si="9"/>
        <v>-946623.79191696818</v>
      </c>
      <c r="L60" s="250">
        <f t="shared" si="9"/>
        <v>-998688.10047240136</v>
      </c>
      <c r="M60" s="250">
        <f t="shared" si="9"/>
        <v>-1053615.9459983835</v>
      </c>
      <c r="N60" s="250">
        <f t="shared" si="9"/>
        <v>-1111564.8230282944</v>
      </c>
      <c r="O60" s="250">
        <f t="shared" si="9"/>
        <v>-1172700.8882948507</v>
      </c>
      <c r="P60" s="250">
        <f t="shared" si="9"/>
        <v>-1237199.4371510672</v>
      </c>
      <c r="Q60" s="250">
        <f t="shared" si="9"/>
        <v>-1305245.4061943758</v>
      </c>
      <c r="R60" s="250">
        <f t="shared" si="9"/>
        <v>-1377033.9035350664</v>
      </c>
      <c r="S60" s="250">
        <f t="shared" si="9"/>
        <v>-1452770.768229495</v>
      </c>
      <c r="T60" s="250">
        <f t="shared" si="9"/>
        <v>-1532673.160482117</v>
      </c>
      <c r="U60" s="250">
        <f t="shared" si="9"/>
        <v>-1616970.1843086334</v>
      </c>
      <c r="V60" s="250">
        <f t="shared" si="9"/>
        <v>-1705903.544445608</v>
      </c>
      <c r="W60" s="250">
        <f t="shared" si="9"/>
        <v>-1799728.2393901162</v>
      </c>
      <c r="X60" s="250">
        <f t="shared" si="9"/>
        <v>-1898713.2925565727</v>
      </c>
      <c r="Y60" s="250">
        <f t="shared" si="9"/>
        <v>-2003142.523647184</v>
      </c>
      <c r="Z60" s="250">
        <f t="shared" si="9"/>
        <v>-2113315.3624477787</v>
      </c>
      <c r="AA60" s="250">
        <f t="shared" ref="AA60:AP60" si="10">SUM(AA61:AA65)</f>
        <v>-2229547.7073824066</v>
      </c>
      <c r="AB60" s="250">
        <f t="shared" si="10"/>
        <v>-2352172.8312884392</v>
      </c>
      <c r="AC60" s="250">
        <f t="shared" si="10"/>
        <v>-2481542.3370093028</v>
      </c>
      <c r="AD60" s="250">
        <f t="shared" si="10"/>
        <v>-2618027.1655448144</v>
      </c>
      <c r="AE60" s="250">
        <f t="shared" si="10"/>
        <v>-2762018.6596497786</v>
      </c>
      <c r="AF60" s="250">
        <f t="shared" si="10"/>
        <v>-2913929.6859305166</v>
      </c>
      <c r="AG60" s="250">
        <f t="shared" si="10"/>
        <v>-3074195.8186566946</v>
      </c>
      <c r="AH60" s="250">
        <f t="shared" si="10"/>
        <v>-3243276.5886828126</v>
      </c>
      <c r="AI60" s="250">
        <f t="shared" si="10"/>
        <v>-3421656.8010603674</v>
      </c>
      <c r="AJ60" s="250">
        <f t="shared" si="10"/>
        <v>-3609847.9251186876</v>
      </c>
      <c r="AK60" s="250">
        <f t="shared" si="10"/>
        <v>-3808389.5610002154</v>
      </c>
      <c r="AL60" s="250">
        <f t="shared" si="10"/>
        <v>-4017850.9868552266</v>
      </c>
      <c r="AM60" s="250">
        <f t="shared" si="10"/>
        <v>-4238832.7911322638</v>
      </c>
      <c r="AN60" s="250">
        <f t="shared" si="10"/>
        <v>-4471968.5946445381</v>
      </c>
      <c r="AO60" s="250">
        <f t="shared" si="10"/>
        <v>-4717926.8673499878</v>
      </c>
      <c r="AP60" s="250">
        <f t="shared" si="10"/>
        <v>-4977412.8450542372</v>
      </c>
    </row>
    <row r="61" spans="1:45" x14ac:dyDescent="0.2">
      <c r="A61" s="258" t="s">
        <v>332</v>
      </c>
      <c r="B61" s="250"/>
      <c r="C61" s="250">
        <f>-IF(C$47&lt;=$B$30,0,$B$29*(1+C$49)*$B$28)</f>
        <v>-616818.99375999998</v>
      </c>
      <c r="D61" s="250">
        <f>-IF(D$47&lt;=$B$30,0,$B$29*(1+D$49)*$B$28)</f>
        <v>-650744.03841679997</v>
      </c>
      <c r="E61" s="250">
        <f t="shared" ref="E61:AP61" si="11">-IF(E$47&lt;=$B$30,0,$B$29*(1+E$49)*$B$28)</f>
        <v>-686534.96052972402</v>
      </c>
      <c r="F61" s="250">
        <f t="shared" si="11"/>
        <v>-724294.38335885876</v>
      </c>
      <c r="G61" s="250">
        <f t="shared" si="11"/>
        <v>-764130.57444359595</v>
      </c>
      <c r="H61" s="250">
        <f t="shared" si="11"/>
        <v>-806157.75603799371</v>
      </c>
      <c r="I61" s="250">
        <f t="shared" si="11"/>
        <v>-850496.43262008333</v>
      </c>
      <c r="J61" s="250">
        <f t="shared" si="11"/>
        <v>-897273.73641418782</v>
      </c>
      <c r="K61" s="250">
        <f t="shared" si="11"/>
        <v>-946623.79191696818</v>
      </c>
      <c r="L61" s="250">
        <f t="shared" si="11"/>
        <v>-998688.10047240136</v>
      </c>
      <c r="M61" s="250">
        <f t="shared" si="11"/>
        <v>-1053615.9459983835</v>
      </c>
      <c r="N61" s="250">
        <f t="shared" si="11"/>
        <v>-1111564.8230282944</v>
      </c>
      <c r="O61" s="250">
        <f t="shared" si="11"/>
        <v>-1172700.8882948507</v>
      </c>
      <c r="P61" s="250">
        <f t="shared" si="11"/>
        <v>-1237199.4371510672</v>
      </c>
      <c r="Q61" s="250">
        <f t="shared" si="11"/>
        <v>-1305245.4061943758</v>
      </c>
      <c r="R61" s="250">
        <f t="shared" si="11"/>
        <v>-1377033.9035350664</v>
      </c>
      <c r="S61" s="250">
        <f t="shared" si="11"/>
        <v>-1452770.768229495</v>
      </c>
      <c r="T61" s="250">
        <f t="shared" si="11"/>
        <v>-1532673.160482117</v>
      </c>
      <c r="U61" s="250">
        <f t="shared" si="11"/>
        <v>-1616970.1843086334</v>
      </c>
      <c r="V61" s="250">
        <f t="shared" si="11"/>
        <v>-1705903.544445608</v>
      </c>
      <c r="W61" s="250">
        <f t="shared" si="11"/>
        <v>-1799728.2393901162</v>
      </c>
      <c r="X61" s="250">
        <f t="shared" si="11"/>
        <v>-1898713.2925565727</v>
      </c>
      <c r="Y61" s="250">
        <f t="shared" si="11"/>
        <v>-2003142.523647184</v>
      </c>
      <c r="Z61" s="250">
        <f t="shared" si="11"/>
        <v>-2113315.3624477787</v>
      </c>
      <c r="AA61" s="250">
        <f t="shared" si="11"/>
        <v>-2229547.7073824066</v>
      </c>
      <c r="AB61" s="250">
        <f t="shared" si="11"/>
        <v>-2352172.8312884392</v>
      </c>
      <c r="AC61" s="250">
        <f t="shared" si="11"/>
        <v>-2481542.3370093028</v>
      </c>
      <c r="AD61" s="250">
        <f t="shared" si="11"/>
        <v>-2618027.1655448144</v>
      </c>
      <c r="AE61" s="250">
        <f t="shared" si="11"/>
        <v>-2762018.6596497786</v>
      </c>
      <c r="AF61" s="250">
        <f t="shared" si="11"/>
        <v>-2913929.6859305166</v>
      </c>
      <c r="AG61" s="250">
        <f t="shared" si="11"/>
        <v>-3074195.8186566946</v>
      </c>
      <c r="AH61" s="250">
        <f t="shared" si="11"/>
        <v>-3243276.5886828126</v>
      </c>
      <c r="AI61" s="250">
        <f t="shared" si="11"/>
        <v>-3421656.8010603674</v>
      </c>
      <c r="AJ61" s="250">
        <f t="shared" si="11"/>
        <v>-3609847.9251186876</v>
      </c>
      <c r="AK61" s="250">
        <f t="shared" si="11"/>
        <v>-3808389.5610002154</v>
      </c>
      <c r="AL61" s="250">
        <f t="shared" si="11"/>
        <v>-4017850.9868552266</v>
      </c>
      <c r="AM61" s="250">
        <f t="shared" si="11"/>
        <v>-4238832.7911322638</v>
      </c>
      <c r="AN61" s="250">
        <f t="shared" si="11"/>
        <v>-4471968.5946445381</v>
      </c>
      <c r="AO61" s="250">
        <f t="shared" si="11"/>
        <v>-4717926.8673499878</v>
      </c>
      <c r="AP61" s="250">
        <f t="shared" si="11"/>
        <v>-4977412.8450542372</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562</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562</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566</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330</v>
      </c>
      <c r="B66" s="257">
        <f t="shared" ref="B66:AO66" si="12">B59+B60</f>
        <v>0</v>
      </c>
      <c r="C66" s="257">
        <f t="shared" si="12"/>
        <v>-616818.99375999998</v>
      </c>
      <c r="D66" s="257">
        <f t="shared" si="12"/>
        <v>-650744.03841679997</v>
      </c>
      <c r="E66" s="257">
        <f t="shared" si="12"/>
        <v>-686534.96052972402</v>
      </c>
      <c r="F66" s="257">
        <f t="shared" si="12"/>
        <v>-724294.38335885876</v>
      </c>
      <c r="G66" s="257">
        <f t="shared" si="12"/>
        <v>-764130.57444359595</v>
      </c>
      <c r="H66" s="257">
        <f t="shared" si="12"/>
        <v>-806157.75603799371</v>
      </c>
      <c r="I66" s="257">
        <f t="shared" si="12"/>
        <v>-850496.43262008333</v>
      </c>
      <c r="J66" s="257">
        <f t="shared" si="12"/>
        <v>-897273.73641418782</v>
      </c>
      <c r="K66" s="257">
        <f t="shared" si="12"/>
        <v>-946623.79191696818</v>
      </c>
      <c r="L66" s="257">
        <f t="shared" si="12"/>
        <v>-998688.10047240136</v>
      </c>
      <c r="M66" s="257">
        <f t="shared" si="12"/>
        <v>-1053615.9459983835</v>
      </c>
      <c r="N66" s="257">
        <f t="shared" si="12"/>
        <v>-1111564.8230282944</v>
      </c>
      <c r="O66" s="257">
        <f t="shared" si="12"/>
        <v>-1172700.8882948507</v>
      </c>
      <c r="P66" s="257">
        <f t="shared" si="12"/>
        <v>-1237199.4371510672</v>
      </c>
      <c r="Q66" s="257">
        <f t="shared" si="12"/>
        <v>-1305245.4061943758</v>
      </c>
      <c r="R66" s="257">
        <f t="shared" si="12"/>
        <v>-1377033.9035350664</v>
      </c>
      <c r="S66" s="257">
        <f t="shared" si="12"/>
        <v>-1452770.768229495</v>
      </c>
      <c r="T66" s="257">
        <f t="shared" si="12"/>
        <v>-1532673.160482117</v>
      </c>
      <c r="U66" s="257">
        <f t="shared" si="12"/>
        <v>-1616970.1843086334</v>
      </c>
      <c r="V66" s="257">
        <f t="shared" si="12"/>
        <v>-1705903.544445608</v>
      </c>
      <c r="W66" s="257">
        <f t="shared" si="12"/>
        <v>-1799728.2393901162</v>
      </c>
      <c r="X66" s="257">
        <f t="shared" si="12"/>
        <v>-1898713.2925565727</v>
      </c>
      <c r="Y66" s="257">
        <f t="shared" si="12"/>
        <v>-2003142.523647184</v>
      </c>
      <c r="Z66" s="257">
        <f t="shared" si="12"/>
        <v>-2113315.3624477787</v>
      </c>
      <c r="AA66" s="257">
        <f t="shared" si="12"/>
        <v>-2229547.7073824066</v>
      </c>
      <c r="AB66" s="257">
        <f t="shared" si="12"/>
        <v>-2352172.8312884392</v>
      </c>
      <c r="AC66" s="257">
        <f t="shared" si="12"/>
        <v>-2481542.3370093028</v>
      </c>
      <c r="AD66" s="257">
        <f t="shared" si="12"/>
        <v>-2618027.1655448144</v>
      </c>
      <c r="AE66" s="257">
        <f t="shared" si="12"/>
        <v>-2762018.6596497786</v>
      </c>
      <c r="AF66" s="257">
        <f t="shared" si="12"/>
        <v>-2913929.6859305166</v>
      </c>
      <c r="AG66" s="257">
        <f t="shared" si="12"/>
        <v>-3074195.8186566946</v>
      </c>
      <c r="AH66" s="257">
        <f t="shared" si="12"/>
        <v>-3243276.5886828126</v>
      </c>
      <c r="AI66" s="257">
        <f t="shared" si="12"/>
        <v>-3421656.8010603674</v>
      </c>
      <c r="AJ66" s="257">
        <f t="shared" si="12"/>
        <v>-3609847.9251186876</v>
      </c>
      <c r="AK66" s="257">
        <f t="shared" si="12"/>
        <v>-3808389.5610002154</v>
      </c>
      <c r="AL66" s="257">
        <f t="shared" si="12"/>
        <v>-4017850.9868552266</v>
      </c>
      <c r="AM66" s="257">
        <f t="shared" si="12"/>
        <v>-4238832.7911322638</v>
      </c>
      <c r="AN66" s="257">
        <f t="shared" si="12"/>
        <v>-4471968.5946445381</v>
      </c>
      <c r="AO66" s="257">
        <f t="shared" si="12"/>
        <v>-4717926.8673499878</v>
      </c>
      <c r="AP66" s="257">
        <f>AP59+AP60</f>
        <v>-4977412.8450542372</v>
      </c>
    </row>
    <row r="67" spans="1:45" x14ac:dyDescent="0.2">
      <c r="A67" s="258" t="s">
        <v>325</v>
      </c>
      <c r="B67" s="260"/>
      <c r="C67" s="250">
        <f>-($B$25)*1.18*$B$28/$B$27</f>
        <v>-6879455.6959999995</v>
      </c>
      <c r="D67" s="250">
        <f>C67</f>
        <v>-6879455.6959999995</v>
      </c>
      <c r="E67" s="250">
        <f t="shared" ref="E67:AP67" si="13">D67</f>
        <v>-6879455.6959999995</v>
      </c>
      <c r="F67" s="250">
        <f t="shared" si="13"/>
        <v>-6879455.6959999995</v>
      </c>
      <c r="G67" s="250">
        <f t="shared" si="13"/>
        <v>-6879455.6959999995</v>
      </c>
      <c r="H67" s="250">
        <f t="shared" si="13"/>
        <v>-6879455.6959999995</v>
      </c>
      <c r="I67" s="250">
        <f t="shared" si="13"/>
        <v>-6879455.6959999995</v>
      </c>
      <c r="J67" s="250">
        <f t="shared" si="13"/>
        <v>-6879455.6959999995</v>
      </c>
      <c r="K67" s="250">
        <f t="shared" si="13"/>
        <v>-6879455.6959999995</v>
      </c>
      <c r="L67" s="250">
        <f t="shared" si="13"/>
        <v>-6879455.6959999995</v>
      </c>
      <c r="M67" s="250">
        <f t="shared" si="13"/>
        <v>-6879455.6959999995</v>
      </c>
      <c r="N67" s="250">
        <f t="shared" si="13"/>
        <v>-6879455.6959999995</v>
      </c>
      <c r="O67" s="250">
        <f t="shared" si="13"/>
        <v>-6879455.6959999995</v>
      </c>
      <c r="P67" s="250">
        <f t="shared" si="13"/>
        <v>-6879455.6959999995</v>
      </c>
      <c r="Q67" s="250">
        <f t="shared" si="13"/>
        <v>-6879455.6959999995</v>
      </c>
      <c r="R67" s="250">
        <f t="shared" si="13"/>
        <v>-6879455.6959999995</v>
      </c>
      <c r="S67" s="250">
        <f t="shared" si="13"/>
        <v>-6879455.6959999995</v>
      </c>
      <c r="T67" s="250">
        <f t="shared" si="13"/>
        <v>-6879455.6959999995</v>
      </c>
      <c r="U67" s="250">
        <f t="shared" si="13"/>
        <v>-6879455.6959999995</v>
      </c>
      <c r="V67" s="250">
        <f t="shared" si="13"/>
        <v>-6879455.6959999995</v>
      </c>
      <c r="W67" s="250">
        <f t="shared" si="13"/>
        <v>-6879455.6959999995</v>
      </c>
      <c r="X67" s="250">
        <f t="shared" si="13"/>
        <v>-6879455.6959999995</v>
      </c>
      <c r="Y67" s="250">
        <f t="shared" si="13"/>
        <v>-6879455.6959999995</v>
      </c>
      <c r="Z67" s="250">
        <f t="shared" si="13"/>
        <v>-6879455.6959999995</v>
      </c>
      <c r="AA67" s="250">
        <f t="shared" si="13"/>
        <v>-6879455.6959999995</v>
      </c>
      <c r="AB67" s="250">
        <f t="shared" si="13"/>
        <v>-6879455.6959999995</v>
      </c>
      <c r="AC67" s="250">
        <f t="shared" si="13"/>
        <v>-6879455.6959999995</v>
      </c>
      <c r="AD67" s="250">
        <f t="shared" si="13"/>
        <v>-6879455.6959999995</v>
      </c>
      <c r="AE67" s="250">
        <f t="shared" si="13"/>
        <v>-6879455.6959999995</v>
      </c>
      <c r="AF67" s="250">
        <f t="shared" si="13"/>
        <v>-6879455.6959999995</v>
      </c>
      <c r="AG67" s="250">
        <f t="shared" si="13"/>
        <v>-6879455.6959999995</v>
      </c>
      <c r="AH67" s="250">
        <f t="shared" si="13"/>
        <v>-6879455.6959999995</v>
      </c>
      <c r="AI67" s="250">
        <f t="shared" si="13"/>
        <v>-6879455.6959999995</v>
      </c>
      <c r="AJ67" s="250">
        <f t="shared" si="13"/>
        <v>-6879455.6959999995</v>
      </c>
      <c r="AK67" s="250">
        <f t="shared" si="13"/>
        <v>-6879455.6959999995</v>
      </c>
      <c r="AL67" s="250">
        <f t="shared" si="13"/>
        <v>-6879455.6959999995</v>
      </c>
      <c r="AM67" s="250">
        <f t="shared" si="13"/>
        <v>-6879455.6959999995</v>
      </c>
      <c r="AN67" s="250">
        <f t="shared" si="13"/>
        <v>-6879455.6959999995</v>
      </c>
      <c r="AO67" s="250">
        <f t="shared" si="13"/>
        <v>-6879455.6959999995</v>
      </c>
      <c r="AP67" s="250">
        <f t="shared" si="13"/>
        <v>-6879455.6959999995</v>
      </c>
      <c r="AQ67" s="261">
        <f>SUM(B67:AA67)/1.18</f>
        <v>-145751180</v>
      </c>
      <c r="AR67" s="262">
        <f>SUM(B67:AF67)/1.18</f>
        <v>-174901416.00000006</v>
      </c>
      <c r="AS67" s="262">
        <f>SUM(B67:AP67)/1.18</f>
        <v>-233201888.00000015</v>
      </c>
    </row>
    <row r="68" spans="1:45" ht="28.5" x14ac:dyDescent="0.2">
      <c r="A68" s="259" t="s">
        <v>326</v>
      </c>
      <c r="B68" s="257">
        <f t="shared" ref="B68:J68" si="14">B66+B67</f>
        <v>0</v>
      </c>
      <c r="C68" s="257">
        <f>C66+C67</f>
        <v>-7496274.6897599995</v>
      </c>
      <c r="D68" s="257">
        <f>D66+D67</f>
        <v>-7530199.7344167996</v>
      </c>
      <c r="E68" s="257">
        <f t="shared" si="14"/>
        <v>-7565990.6565297237</v>
      </c>
      <c r="F68" s="257">
        <f>F66+C67</f>
        <v>-7603750.0793588581</v>
      </c>
      <c r="G68" s="257">
        <f t="shared" si="14"/>
        <v>-7643586.2704435959</v>
      </c>
      <c r="H68" s="257">
        <f t="shared" si="14"/>
        <v>-7685613.4520379929</v>
      </c>
      <c r="I68" s="257">
        <f t="shared" si="14"/>
        <v>-7729952.1286200825</v>
      </c>
      <c r="J68" s="257">
        <f t="shared" si="14"/>
        <v>-7776729.4324141871</v>
      </c>
      <c r="K68" s="257">
        <f>K66+K67</f>
        <v>-7826079.4879169678</v>
      </c>
      <c r="L68" s="257">
        <f>L66+L67</f>
        <v>-7878143.7964724004</v>
      </c>
      <c r="M68" s="257">
        <f t="shared" ref="M68:AO68" si="15">M66+M67</f>
        <v>-7933071.6419983832</v>
      </c>
      <c r="N68" s="257">
        <f t="shared" si="15"/>
        <v>-7991020.5190282939</v>
      </c>
      <c r="O68" s="257">
        <f t="shared" si="15"/>
        <v>-8052156.58429485</v>
      </c>
      <c r="P68" s="257">
        <f t="shared" si="15"/>
        <v>-8116655.1331510665</v>
      </c>
      <c r="Q68" s="257">
        <f t="shared" si="15"/>
        <v>-8184701.1021943754</v>
      </c>
      <c r="R68" s="257">
        <f t="shared" si="15"/>
        <v>-8256489.5995350657</v>
      </c>
      <c r="S68" s="257">
        <f t="shared" si="15"/>
        <v>-8332226.4642294943</v>
      </c>
      <c r="T68" s="257">
        <f t="shared" si="15"/>
        <v>-8412128.8564821165</v>
      </c>
      <c r="U68" s="257">
        <f t="shared" si="15"/>
        <v>-8496425.8803086337</v>
      </c>
      <c r="V68" s="257">
        <f t="shared" si="15"/>
        <v>-8585359.2404456083</v>
      </c>
      <c r="W68" s="257">
        <f t="shared" si="15"/>
        <v>-8679183.9353901148</v>
      </c>
      <c r="X68" s="257">
        <f t="shared" si="15"/>
        <v>-8778168.9885565713</v>
      </c>
      <c r="Y68" s="257">
        <f t="shared" si="15"/>
        <v>-8882598.219647184</v>
      </c>
      <c r="Z68" s="257">
        <f t="shared" si="15"/>
        <v>-8992771.0584477782</v>
      </c>
      <c r="AA68" s="257">
        <f t="shared" si="15"/>
        <v>-9109003.4033824056</v>
      </c>
      <c r="AB68" s="257">
        <f t="shared" si="15"/>
        <v>-9231628.5272884388</v>
      </c>
      <c r="AC68" s="257">
        <f t="shared" si="15"/>
        <v>-9360998.0330093019</v>
      </c>
      <c r="AD68" s="257">
        <f t="shared" si="15"/>
        <v>-9497482.861544814</v>
      </c>
      <c r="AE68" s="257">
        <f t="shared" si="15"/>
        <v>-9641474.3556497786</v>
      </c>
      <c r="AF68" s="257">
        <f t="shared" si="15"/>
        <v>-9793385.3819305152</v>
      </c>
      <c r="AG68" s="257">
        <f t="shared" si="15"/>
        <v>-9953651.5146566946</v>
      </c>
      <c r="AH68" s="257">
        <f t="shared" si="15"/>
        <v>-10122732.284682812</v>
      </c>
      <c r="AI68" s="257">
        <f t="shared" si="15"/>
        <v>-10301112.497060366</v>
      </c>
      <c r="AJ68" s="257">
        <f t="shared" si="15"/>
        <v>-10489303.621118687</v>
      </c>
      <c r="AK68" s="257">
        <f t="shared" si="15"/>
        <v>-10687845.257000215</v>
      </c>
      <c r="AL68" s="257">
        <f t="shared" si="15"/>
        <v>-10897306.682855226</v>
      </c>
      <c r="AM68" s="257">
        <f t="shared" si="15"/>
        <v>-11118288.487132262</v>
      </c>
      <c r="AN68" s="257">
        <f t="shared" si="15"/>
        <v>-11351424.290644538</v>
      </c>
      <c r="AO68" s="257">
        <f t="shared" si="15"/>
        <v>-11597382.563349988</v>
      </c>
      <c r="AP68" s="257">
        <f>AP66+AP67</f>
        <v>-11856868.541054238</v>
      </c>
      <c r="AQ68" s="202">
        <v>25</v>
      </c>
      <c r="AR68" s="202">
        <v>30</v>
      </c>
      <c r="AS68" s="202">
        <v>40</v>
      </c>
    </row>
    <row r="69" spans="1:45" x14ac:dyDescent="0.2">
      <c r="A69" s="258" t="s">
        <v>324</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329</v>
      </c>
      <c r="B70" s="257">
        <f t="shared" ref="B70:AO70" si="17">B68+B69</f>
        <v>0</v>
      </c>
      <c r="C70" s="257">
        <f t="shared" si="17"/>
        <v>-7496274.6897599995</v>
      </c>
      <c r="D70" s="257">
        <f t="shared" si="17"/>
        <v>-7530199.7344167996</v>
      </c>
      <c r="E70" s="257">
        <f t="shared" si="17"/>
        <v>-7565990.6565297237</v>
      </c>
      <c r="F70" s="257">
        <f t="shared" si="17"/>
        <v>-7603750.0793588581</v>
      </c>
      <c r="G70" s="257">
        <f t="shared" si="17"/>
        <v>-7643586.2704435959</v>
      </c>
      <c r="H70" s="257">
        <f t="shared" si="17"/>
        <v>-7685613.4520379929</v>
      </c>
      <c r="I70" s="257">
        <f t="shared" si="17"/>
        <v>-7729952.1286200825</v>
      </c>
      <c r="J70" s="257">
        <f t="shared" si="17"/>
        <v>-7776729.4324141871</v>
      </c>
      <c r="K70" s="257">
        <f t="shared" si="17"/>
        <v>-7826079.4879169678</v>
      </c>
      <c r="L70" s="257">
        <f t="shared" si="17"/>
        <v>-7878143.7964724004</v>
      </c>
      <c r="M70" s="257">
        <f t="shared" si="17"/>
        <v>-7933071.6419983832</v>
      </c>
      <c r="N70" s="257">
        <f t="shared" si="17"/>
        <v>-7991020.5190282939</v>
      </c>
      <c r="O70" s="257">
        <f t="shared" si="17"/>
        <v>-8052156.58429485</v>
      </c>
      <c r="P70" s="257">
        <f t="shared" si="17"/>
        <v>-8116655.1331510665</v>
      </c>
      <c r="Q70" s="257">
        <f t="shared" si="17"/>
        <v>-8184701.1021943754</v>
      </c>
      <c r="R70" s="257">
        <f t="shared" si="17"/>
        <v>-8256489.5995350657</v>
      </c>
      <c r="S70" s="257">
        <f t="shared" si="17"/>
        <v>-8332226.4642294943</v>
      </c>
      <c r="T70" s="257">
        <f t="shared" si="17"/>
        <v>-8412128.8564821165</v>
      </c>
      <c r="U70" s="257">
        <f t="shared" si="17"/>
        <v>-8496425.8803086337</v>
      </c>
      <c r="V70" s="257">
        <f t="shared" si="17"/>
        <v>-8585359.2404456083</v>
      </c>
      <c r="W70" s="257">
        <f t="shared" si="17"/>
        <v>-8679183.9353901148</v>
      </c>
      <c r="X70" s="257">
        <f t="shared" si="17"/>
        <v>-8778168.9885565713</v>
      </c>
      <c r="Y70" s="257">
        <f t="shared" si="17"/>
        <v>-8882598.219647184</v>
      </c>
      <c r="Z70" s="257">
        <f t="shared" si="17"/>
        <v>-8992771.0584477782</v>
      </c>
      <c r="AA70" s="257">
        <f t="shared" si="17"/>
        <v>-9109003.4033824056</v>
      </c>
      <c r="AB70" s="257">
        <f t="shared" si="17"/>
        <v>-9231628.5272884388</v>
      </c>
      <c r="AC70" s="257">
        <f t="shared" si="17"/>
        <v>-9360998.0330093019</v>
      </c>
      <c r="AD70" s="257">
        <f t="shared" si="17"/>
        <v>-9497482.861544814</v>
      </c>
      <c r="AE70" s="257">
        <f t="shared" si="17"/>
        <v>-9641474.3556497786</v>
      </c>
      <c r="AF70" s="257">
        <f t="shared" si="17"/>
        <v>-9793385.3819305152</v>
      </c>
      <c r="AG70" s="257">
        <f t="shared" si="17"/>
        <v>-9953651.5146566946</v>
      </c>
      <c r="AH70" s="257">
        <f t="shared" si="17"/>
        <v>-10122732.284682812</v>
      </c>
      <c r="AI70" s="257">
        <f t="shared" si="17"/>
        <v>-10301112.497060366</v>
      </c>
      <c r="AJ70" s="257">
        <f t="shared" si="17"/>
        <v>-10489303.621118687</v>
      </c>
      <c r="AK70" s="257">
        <f t="shared" si="17"/>
        <v>-10687845.257000215</v>
      </c>
      <c r="AL70" s="257">
        <f t="shared" si="17"/>
        <v>-10897306.682855226</v>
      </c>
      <c r="AM70" s="257">
        <f t="shared" si="17"/>
        <v>-11118288.487132262</v>
      </c>
      <c r="AN70" s="257">
        <f t="shared" si="17"/>
        <v>-11351424.290644538</v>
      </c>
      <c r="AO70" s="257">
        <f t="shared" si="17"/>
        <v>-11597382.563349988</v>
      </c>
      <c r="AP70" s="257">
        <f>AP68+AP69</f>
        <v>-11856868.541054238</v>
      </c>
    </row>
    <row r="71" spans="1:45" x14ac:dyDescent="0.2">
      <c r="A71" s="258" t="s">
        <v>323</v>
      </c>
      <c r="B71" s="250">
        <f t="shared" ref="B71:AP71" si="18">-B70*$B$36</f>
        <v>0</v>
      </c>
      <c r="C71" s="250">
        <f t="shared" si="18"/>
        <v>1499254.9379519999</v>
      </c>
      <c r="D71" s="250">
        <f t="shared" si="18"/>
        <v>1506039.9468833599</v>
      </c>
      <c r="E71" s="250">
        <f t="shared" si="18"/>
        <v>1513198.1313059449</v>
      </c>
      <c r="F71" s="250">
        <f t="shared" si="18"/>
        <v>1520750.0158717716</v>
      </c>
      <c r="G71" s="250">
        <f t="shared" si="18"/>
        <v>1528717.2540887194</v>
      </c>
      <c r="H71" s="250">
        <f t="shared" si="18"/>
        <v>1537122.6904075986</v>
      </c>
      <c r="I71" s="250">
        <f t="shared" si="18"/>
        <v>1545990.4257240165</v>
      </c>
      <c r="J71" s="250">
        <f t="shared" si="18"/>
        <v>1555345.8864828376</v>
      </c>
      <c r="K71" s="250">
        <f t="shared" si="18"/>
        <v>1565215.8975833936</v>
      </c>
      <c r="L71" s="250">
        <f t="shared" si="18"/>
        <v>1575628.7592944801</v>
      </c>
      <c r="M71" s="250">
        <f t="shared" si="18"/>
        <v>1586614.3283996768</v>
      </c>
      <c r="N71" s="250">
        <f t="shared" si="18"/>
        <v>1598204.1038056589</v>
      </c>
      <c r="O71" s="250">
        <f t="shared" si="18"/>
        <v>1610431.3168589701</v>
      </c>
      <c r="P71" s="250">
        <f t="shared" si="18"/>
        <v>1623331.0266302135</v>
      </c>
      <c r="Q71" s="250">
        <f t="shared" si="18"/>
        <v>1636940.2204388753</v>
      </c>
      <c r="R71" s="250">
        <f t="shared" si="18"/>
        <v>1651297.9199070132</v>
      </c>
      <c r="S71" s="250">
        <f t="shared" si="18"/>
        <v>1666445.292845899</v>
      </c>
      <c r="T71" s="250">
        <f t="shared" si="18"/>
        <v>1682425.7712964234</v>
      </c>
      <c r="U71" s="250">
        <f t="shared" si="18"/>
        <v>1699285.1760617269</v>
      </c>
      <c r="V71" s="250">
        <f t="shared" si="18"/>
        <v>1717071.8480891217</v>
      </c>
      <c r="W71" s="250">
        <f t="shared" si="18"/>
        <v>1735836.787078023</v>
      </c>
      <c r="X71" s="250">
        <f t="shared" si="18"/>
        <v>1755633.7977113144</v>
      </c>
      <c r="Y71" s="250">
        <f t="shared" si="18"/>
        <v>1776519.6439294368</v>
      </c>
      <c r="Z71" s="250">
        <f t="shared" si="18"/>
        <v>1798554.2116895558</v>
      </c>
      <c r="AA71" s="250">
        <f t="shared" si="18"/>
        <v>1821800.6806764812</v>
      </c>
      <c r="AB71" s="250">
        <f t="shared" si="18"/>
        <v>1846325.7054576878</v>
      </c>
      <c r="AC71" s="250">
        <f t="shared" si="18"/>
        <v>1872199.6066018604</v>
      </c>
      <c r="AD71" s="250">
        <f t="shared" si="18"/>
        <v>1899496.5723089629</v>
      </c>
      <c r="AE71" s="250">
        <f t="shared" si="18"/>
        <v>1928294.8711299559</v>
      </c>
      <c r="AF71" s="250">
        <f t="shared" si="18"/>
        <v>1958677.0763861032</v>
      </c>
      <c r="AG71" s="250">
        <f t="shared" si="18"/>
        <v>1990730.302931339</v>
      </c>
      <c r="AH71" s="250">
        <f t="shared" si="18"/>
        <v>2024546.4569365624</v>
      </c>
      <c r="AI71" s="250">
        <f t="shared" si="18"/>
        <v>2060222.4994120733</v>
      </c>
      <c r="AJ71" s="250">
        <f t="shared" si="18"/>
        <v>2097860.7242237376</v>
      </c>
      <c r="AK71" s="250">
        <f t="shared" si="18"/>
        <v>2137569.0514000431</v>
      </c>
      <c r="AL71" s="250">
        <f t="shared" si="18"/>
        <v>2179461.3365710452</v>
      </c>
      <c r="AM71" s="250">
        <f t="shared" si="18"/>
        <v>2223657.6974264528</v>
      </c>
      <c r="AN71" s="250">
        <f t="shared" si="18"/>
        <v>2270284.8581289076</v>
      </c>
      <c r="AO71" s="250">
        <f t="shared" si="18"/>
        <v>2319476.5126699978</v>
      </c>
      <c r="AP71" s="250">
        <f t="shared" si="18"/>
        <v>2371373.7082108478</v>
      </c>
    </row>
    <row r="72" spans="1:45" ht="15" thickBot="1" x14ac:dyDescent="0.25">
      <c r="A72" s="263" t="s">
        <v>328</v>
      </c>
      <c r="B72" s="264">
        <f t="shared" ref="B72:AO72" si="19">B70+B71</f>
        <v>0</v>
      </c>
      <c r="C72" s="264">
        <f t="shared" si="19"/>
        <v>-5997019.7518079998</v>
      </c>
      <c r="D72" s="264">
        <f t="shared" si="19"/>
        <v>-6024159.7875334397</v>
      </c>
      <c r="E72" s="264">
        <f t="shared" si="19"/>
        <v>-6052792.5252237786</v>
      </c>
      <c r="F72" s="264">
        <f t="shared" si="19"/>
        <v>-6083000.0634870864</v>
      </c>
      <c r="G72" s="264">
        <f t="shared" si="19"/>
        <v>-6114869.0163548766</v>
      </c>
      <c r="H72" s="264">
        <f t="shared" si="19"/>
        <v>-6148490.7616303945</v>
      </c>
      <c r="I72" s="264">
        <f t="shared" si="19"/>
        <v>-6183961.702896066</v>
      </c>
      <c r="J72" s="264">
        <f t="shared" si="19"/>
        <v>-6221383.5459313495</v>
      </c>
      <c r="K72" s="264">
        <f t="shared" si="19"/>
        <v>-6260863.5903335745</v>
      </c>
      <c r="L72" s="264">
        <f t="shared" si="19"/>
        <v>-6302515.0371779203</v>
      </c>
      <c r="M72" s="264">
        <f t="shared" si="19"/>
        <v>-6346457.3135987064</v>
      </c>
      <c r="N72" s="264">
        <f t="shared" si="19"/>
        <v>-6392816.4152226355</v>
      </c>
      <c r="O72" s="264">
        <f t="shared" si="19"/>
        <v>-6441725.2674358804</v>
      </c>
      <c r="P72" s="264">
        <f t="shared" si="19"/>
        <v>-6493324.106520853</v>
      </c>
      <c r="Q72" s="264">
        <f t="shared" si="19"/>
        <v>-6547760.8817555001</v>
      </c>
      <c r="R72" s="264">
        <f t="shared" si="19"/>
        <v>-6605191.6796280527</v>
      </c>
      <c r="S72" s="264">
        <f t="shared" si="19"/>
        <v>-6665781.1713835951</v>
      </c>
      <c r="T72" s="264">
        <f t="shared" si="19"/>
        <v>-6729703.0851856936</v>
      </c>
      <c r="U72" s="264">
        <f t="shared" si="19"/>
        <v>-6797140.7042469066</v>
      </c>
      <c r="V72" s="264">
        <f t="shared" si="19"/>
        <v>-6868287.392356487</v>
      </c>
      <c r="W72" s="264">
        <f t="shared" si="19"/>
        <v>-6943347.1483120918</v>
      </c>
      <c r="X72" s="264">
        <f t="shared" si="19"/>
        <v>-7022535.1908452567</v>
      </c>
      <c r="Y72" s="264">
        <f t="shared" si="19"/>
        <v>-7106078.5757177472</v>
      </c>
      <c r="Z72" s="264">
        <f t="shared" si="19"/>
        <v>-7194216.8467582222</v>
      </c>
      <c r="AA72" s="264">
        <f t="shared" si="19"/>
        <v>-7287202.7227059249</v>
      </c>
      <c r="AB72" s="264">
        <f t="shared" si="19"/>
        <v>-7385302.8218307514</v>
      </c>
      <c r="AC72" s="264">
        <f t="shared" si="19"/>
        <v>-7488798.4264074415</v>
      </c>
      <c r="AD72" s="264">
        <f t="shared" si="19"/>
        <v>-7597986.2892358508</v>
      </c>
      <c r="AE72" s="264">
        <f t="shared" si="19"/>
        <v>-7713179.4845198225</v>
      </c>
      <c r="AF72" s="264">
        <f t="shared" si="19"/>
        <v>-7834708.3055444118</v>
      </c>
      <c r="AG72" s="264">
        <f t="shared" si="19"/>
        <v>-7962921.2117253561</v>
      </c>
      <c r="AH72" s="264">
        <f t="shared" si="19"/>
        <v>-8098185.8277462497</v>
      </c>
      <c r="AI72" s="264">
        <f t="shared" si="19"/>
        <v>-8240889.9976482932</v>
      </c>
      <c r="AJ72" s="264">
        <f t="shared" si="19"/>
        <v>-8391442.8968949504</v>
      </c>
      <c r="AK72" s="264">
        <f t="shared" si="19"/>
        <v>-8550276.2056001723</v>
      </c>
      <c r="AL72" s="264">
        <f t="shared" si="19"/>
        <v>-8717845.3462841809</v>
      </c>
      <c r="AM72" s="264">
        <f t="shared" si="19"/>
        <v>-8894630.7897058092</v>
      </c>
      <c r="AN72" s="264">
        <f t="shared" si="19"/>
        <v>-9081139.4325156305</v>
      </c>
      <c r="AO72" s="264">
        <f t="shared" si="19"/>
        <v>-9277906.050679991</v>
      </c>
      <c r="AP72" s="264">
        <f>AP70+AP71</f>
        <v>-9485494.8328433894</v>
      </c>
    </row>
    <row r="73" spans="1:45" s="266" customFormat="1" ht="16.5" thickBot="1" x14ac:dyDescent="0.25">
      <c r="A73" s="253"/>
      <c r="B73" s="265">
        <f>B141</f>
        <v>0.5</v>
      </c>
      <c r="C73" s="265">
        <f t="shared" ref="C73:AP73" si="20">C141</f>
        <v>1.5</v>
      </c>
      <c r="D73" s="265">
        <f t="shared" si="20"/>
        <v>2.5</v>
      </c>
      <c r="E73" s="265">
        <f t="shared" si="20"/>
        <v>3.5</v>
      </c>
      <c r="F73" s="265">
        <f t="shared" si="20"/>
        <v>4.5</v>
      </c>
      <c r="G73" s="265">
        <f t="shared" si="20"/>
        <v>5.5</v>
      </c>
      <c r="H73" s="265">
        <f t="shared" si="20"/>
        <v>6.5</v>
      </c>
      <c r="I73" s="265">
        <f t="shared" si="20"/>
        <v>7.5</v>
      </c>
      <c r="J73" s="265">
        <f t="shared" si="20"/>
        <v>8.5</v>
      </c>
      <c r="K73" s="265">
        <f t="shared" si="20"/>
        <v>9.5</v>
      </c>
      <c r="L73" s="265">
        <f t="shared" si="20"/>
        <v>10.5</v>
      </c>
      <c r="M73" s="265">
        <f t="shared" si="20"/>
        <v>11.5</v>
      </c>
      <c r="N73" s="265">
        <f t="shared" si="20"/>
        <v>12.5</v>
      </c>
      <c r="O73" s="265">
        <f t="shared" si="20"/>
        <v>13.5</v>
      </c>
      <c r="P73" s="265">
        <f t="shared" si="20"/>
        <v>14.5</v>
      </c>
      <c r="Q73" s="265">
        <f t="shared" si="20"/>
        <v>15.5</v>
      </c>
      <c r="R73" s="265">
        <f t="shared" si="20"/>
        <v>16.5</v>
      </c>
      <c r="S73" s="265">
        <f t="shared" si="20"/>
        <v>17.5</v>
      </c>
      <c r="T73" s="265">
        <f t="shared" si="20"/>
        <v>18.5</v>
      </c>
      <c r="U73" s="265">
        <f t="shared" si="20"/>
        <v>19.5</v>
      </c>
      <c r="V73" s="265">
        <f t="shared" si="20"/>
        <v>20.5</v>
      </c>
      <c r="W73" s="265">
        <f t="shared" si="20"/>
        <v>21.5</v>
      </c>
      <c r="X73" s="265">
        <f t="shared" si="20"/>
        <v>22.5</v>
      </c>
      <c r="Y73" s="265">
        <f t="shared" si="20"/>
        <v>23.5</v>
      </c>
      <c r="Z73" s="265">
        <f t="shared" si="20"/>
        <v>24.5</v>
      </c>
      <c r="AA73" s="265">
        <f t="shared" si="20"/>
        <v>25.5</v>
      </c>
      <c r="AB73" s="265">
        <f t="shared" si="20"/>
        <v>26.5</v>
      </c>
      <c r="AC73" s="265">
        <f t="shared" si="20"/>
        <v>27.5</v>
      </c>
      <c r="AD73" s="265">
        <f t="shared" si="20"/>
        <v>28.5</v>
      </c>
      <c r="AE73" s="265">
        <f t="shared" si="20"/>
        <v>29.5</v>
      </c>
      <c r="AF73" s="265">
        <f t="shared" si="20"/>
        <v>30.5</v>
      </c>
      <c r="AG73" s="265">
        <f t="shared" si="20"/>
        <v>31.5</v>
      </c>
      <c r="AH73" s="265">
        <f t="shared" si="20"/>
        <v>32.5</v>
      </c>
      <c r="AI73" s="265">
        <f t="shared" si="20"/>
        <v>33.5</v>
      </c>
      <c r="AJ73" s="265">
        <f t="shared" si="20"/>
        <v>34.5</v>
      </c>
      <c r="AK73" s="265">
        <f t="shared" si="20"/>
        <v>35.5</v>
      </c>
      <c r="AL73" s="265">
        <f t="shared" si="20"/>
        <v>36.5</v>
      </c>
      <c r="AM73" s="265">
        <f t="shared" si="20"/>
        <v>37.5</v>
      </c>
      <c r="AN73" s="265">
        <f t="shared" si="20"/>
        <v>38.5</v>
      </c>
      <c r="AO73" s="265">
        <f t="shared" si="20"/>
        <v>39.5</v>
      </c>
      <c r="AP73" s="265">
        <f t="shared" si="20"/>
        <v>40.5</v>
      </c>
      <c r="AQ73" s="202"/>
      <c r="AR73" s="202"/>
      <c r="AS73" s="202"/>
    </row>
    <row r="74" spans="1:45" x14ac:dyDescent="0.2">
      <c r="A74" s="247" t="s">
        <v>327</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326</v>
      </c>
      <c r="B75" s="257">
        <f t="shared" ref="B75:AO75" si="22">B68</f>
        <v>0</v>
      </c>
      <c r="C75" s="257">
        <f t="shared" si="22"/>
        <v>-7496274.6897599995</v>
      </c>
      <c r="D75" s="257">
        <f>D68</f>
        <v>-7530199.7344167996</v>
      </c>
      <c r="E75" s="257">
        <f t="shared" si="22"/>
        <v>-7565990.6565297237</v>
      </c>
      <c r="F75" s="257">
        <f t="shared" si="22"/>
        <v>-7603750.0793588581</v>
      </c>
      <c r="G75" s="257">
        <f t="shared" si="22"/>
        <v>-7643586.2704435959</v>
      </c>
      <c r="H75" s="257">
        <f t="shared" si="22"/>
        <v>-7685613.4520379929</v>
      </c>
      <c r="I75" s="257">
        <f t="shared" si="22"/>
        <v>-7729952.1286200825</v>
      </c>
      <c r="J75" s="257">
        <f t="shared" si="22"/>
        <v>-7776729.4324141871</v>
      </c>
      <c r="K75" s="257">
        <f t="shared" si="22"/>
        <v>-7826079.4879169678</v>
      </c>
      <c r="L75" s="257">
        <f t="shared" si="22"/>
        <v>-7878143.7964724004</v>
      </c>
      <c r="M75" s="257">
        <f t="shared" si="22"/>
        <v>-7933071.6419983832</v>
      </c>
      <c r="N75" s="257">
        <f t="shared" si="22"/>
        <v>-7991020.5190282939</v>
      </c>
      <c r="O75" s="257">
        <f t="shared" si="22"/>
        <v>-8052156.58429485</v>
      </c>
      <c r="P75" s="257">
        <f t="shared" si="22"/>
        <v>-8116655.1331510665</v>
      </c>
      <c r="Q75" s="257">
        <f t="shared" si="22"/>
        <v>-8184701.1021943754</v>
      </c>
      <c r="R75" s="257">
        <f t="shared" si="22"/>
        <v>-8256489.5995350657</v>
      </c>
      <c r="S75" s="257">
        <f t="shared" si="22"/>
        <v>-8332226.4642294943</v>
      </c>
      <c r="T75" s="257">
        <f t="shared" si="22"/>
        <v>-8412128.8564821165</v>
      </c>
      <c r="U75" s="257">
        <f t="shared" si="22"/>
        <v>-8496425.8803086337</v>
      </c>
      <c r="V75" s="257">
        <f t="shared" si="22"/>
        <v>-8585359.2404456083</v>
      </c>
      <c r="W75" s="257">
        <f t="shared" si="22"/>
        <v>-8679183.9353901148</v>
      </c>
      <c r="X75" s="257">
        <f t="shared" si="22"/>
        <v>-8778168.9885565713</v>
      </c>
      <c r="Y75" s="257">
        <f t="shared" si="22"/>
        <v>-8882598.219647184</v>
      </c>
      <c r="Z75" s="257">
        <f t="shared" si="22"/>
        <v>-8992771.0584477782</v>
      </c>
      <c r="AA75" s="257">
        <f t="shared" si="22"/>
        <v>-9109003.4033824056</v>
      </c>
      <c r="AB75" s="257">
        <f t="shared" si="22"/>
        <v>-9231628.5272884388</v>
      </c>
      <c r="AC75" s="257">
        <f t="shared" si="22"/>
        <v>-9360998.0330093019</v>
      </c>
      <c r="AD75" s="257">
        <f t="shared" si="22"/>
        <v>-9497482.861544814</v>
      </c>
      <c r="AE75" s="257">
        <f t="shared" si="22"/>
        <v>-9641474.3556497786</v>
      </c>
      <c r="AF75" s="257">
        <f t="shared" si="22"/>
        <v>-9793385.3819305152</v>
      </c>
      <c r="AG75" s="257">
        <f t="shared" si="22"/>
        <v>-9953651.5146566946</v>
      </c>
      <c r="AH75" s="257">
        <f t="shared" si="22"/>
        <v>-10122732.284682812</v>
      </c>
      <c r="AI75" s="257">
        <f t="shared" si="22"/>
        <v>-10301112.497060366</v>
      </c>
      <c r="AJ75" s="257">
        <f t="shared" si="22"/>
        <v>-10489303.621118687</v>
      </c>
      <c r="AK75" s="257">
        <f t="shared" si="22"/>
        <v>-10687845.257000215</v>
      </c>
      <c r="AL75" s="257">
        <f t="shared" si="22"/>
        <v>-10897306.682855226</v>
      </c>
      <c r="AM75" s="257">
        <f t="shared" si="22"/>
        <v>-11118288.487132262</v>
      </c>
      <c r="AN75" s="257">
        <f t="shared" si="22"/>
        <v>-11351424.290644538</v>
      </c>
      <c r="AO75" s="257">
        <f t="shared" si="22"/>
        <v>-11597382.563349988</v>
      </c>
      <c r="AP75" s="257">
        <f>AP68</f>
        <v>-11856868.541054238</v>
      </c>
    </row>
    <row r="76" spans="1:45" x14ac:dyDescent="0.2">
      <c r="A76" s="258" t="s">
        <v>325</v>
      </c>
      <c r="B76" s="250">
        <f t="shared" ref="B76:AO76" si="23">-B67</f>
        <v>0</v>
      </c>
      <c r="C76" s="250">
        <f>-C67</f>
        <v>6879455.6959999995</v>
      </c>
      <c r="D76" s="250">
        <f t="shared" si="23"/>
        <v>6879455.6959999995</v>
      </c>
      <c r="E76" s="250">
        <f t="shared" si="23"/>
        <v>6879455.6959999995</v>
      </c>
      <c r="F76" s="250">
        <f>-C67</f>
        <v>6879455.6959999995</v>
      </c>
      <c r="G76" s="250">
        <f t="shared" si="23"/>
        <v>6879455.6959999995</v>
      </c>
      <c r="H76" s="250">
        <f t="shared" si="23"/>
        <v>6879455.6959999995</v>
      </c>
      <c r="I76" s="250">
        <f t="shared" si="23"/>
        <v>6879455.6959999995</v>
      </c>
      <c r="J76" s="250">
        <f t="shared" si="23"/>
        <v>6879455.6959999995</v>
      </c>
      <c r="K76" s="250">
        <f t="shared" si="23"/>
        <v>6879455.6959999995</v>
      </c>
      <c r="L76" s="250">
        <f>-L67</f>
        <v>6879455.6959999995</v>
      </c>
      <c r="M76" s="250">
        <f>-M67</f>
        <v>6879455.6959999995</v>
      </c>
      <c r="N76" s="250">
        <f t="shared" si="23"/>
        <v>6879455.6959999995</v>
      </c>
      <c r="O76" s="250">
        <f t="shared" si="23"/>
        <v>6879455.6959999995</v>
      </c>
      <c r="P76" s="250">
        <f t="shared" si="23"/>
        <v>6879455.6959999995</v>
      </c>
      <c r="Q76" s="250">
        <f t="shared" si="23"/>
        <v>6879455.6959999995</v>
      </c>
      <c r="R76" s="250">
        <f t="shared" si="23"/>
        <v>6879455.6959999995</v>
      </c>
      <c r="S76" s="250">
        <f t="shared" si="23"/>
        <v>6879455.6959999995</v>
      </c>
      <c r="T76" s="250">
        <f t="shared" si="23"/>
        <v>6879455.6959999995</v>
      </c>
      <c r="U76" s="250">
        <f t="shared" si="23"/>
        <v>6879455.6959999995</v>
      </c>
      <c r="V76" s="250">
        <f t="shared" si="23"/>
        <v>6879455.6959999995</v>
      </c>
      <c r="W76" s="250">
        <f t="shared" si="23"/>
        <v>6879455.6959999995</v>
      </c>
      <c r="X76" s="250">
        <f t="shared" si="23"/>
        <v>6879455.6959999995</v>
      </c>
      <c r="Y76" s="250">
        <f t="shared" si="23"/>
        <v>6879455.6959999995</v>
      </c>
      <c r="Z76" s="250">
        <f t="shared" si="23"/>
        <v>6879455.6959999995</v>
      </c>
      <c r="AA76" s="250">
        <f t="shared" si="23"/>
        <v>6879455.6959999995</v>
      </c>
      <c r="AB76" s="250">
        <f t="shared" si="23"/>
        <v>6879455.6959999995</v>
      </c>
      <c r="AC76" s="250">
        <f t="shared" si="23"/>
        <v>6879455.6959999995</v>
      </c>
      <c r="AD76" s="250">
        <f t="shared" si="23"/>
        <v>6879455.6959999995</v>
      </c>
      <c r="AE76" s="250">
        <f t="shared" si="23"/>
        <v>6879455.6959999995</v>
      </c>
      <c r="AF76" s="250">
        <f t="shared" si="23"/>
        <v>6879455.6959999995</v>
      </c>
      <c r="AG76" s="250">
        <f t="shared" si="23"/>
        <v>6879455.6959999995</v>
      </c>
      <c r="AH76" s="250">
        <f t="shared" si="23"/>
        <v>6879455.6959999995</v>
      </c>
      <c r="AI76" s="250">
        <f t="shared" si="23"/>
        <v>6879455.6959999995</v>
      </c>
      <c r="AJ76" s="250">
        <f t="shared" si="23"/>
        <v>6879455.6959999995</v>
      </c>
      <c r="AK76" s="250">
        <f t="shared" si="23"/>
        <v>6879455.6959999995</v>
      </c>
      <c r="AL76" s="250">
        <f t="shared" si="23"/>
        <v>6879455.6959999995</v>
      </c>
      <c r="AM76" s="250">
        <f t="shared" si="23"/>
        <v>6879455.6959999995</v>
      </c>
      <c r="AN76" s="250">
        <f t="shared" si="23"/>
        <v>6879455.6959999995</v>
      </c>
      <c r="AO76" s="250">
        <f t="shared" si="23"/>
        <v>6879455.6959999995</v>
      </c>
      <c r="AP76" s="250">
        <f>-AP67</f>
        <v>6879455.6959999995</v>
      </c>
    </row>
    <row r="77" spans="1:45" x14ac:dyDescent="0.2">
      <c r="A77" s="258" t="s">
        <v>324</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323</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322</v>
      </c>
      <c r="B79" s="250">
        <f>IF(((SUM($B$59:B59)+SUM($B$61:B64))+SUM($B$81:B81))&lt;0,((SUM($B$59:B59)+SUM($B$61:B64))+SUM($B$81:B81))*0.18-SUM($A$79:A79),IF(SUM(A$79:$B79)&lt;0,0-SUM(A$79:$B79),0))</f>
        <v>-10494084.959999999</v>
      </c>
      <c r="C79" s="250">
        <f>IF(((SUM($B$59:C59)+SUM($B$61:C64))+SUM($B$81:C81))&lt;0,((SUM($B$59:C59)+SUM($B$61:C64))+SUM($B$81:C81))*0.18-SUM($A$79:B79),IF(SUM($B$79:B79)&lt;0,0-SUM($B$79:B79),0))</f>
        <v>-111027.41887680069</v>
      </c>
      <c r="D79" s="250">
        <f>IF(((SUM($B$59:D59)+SUM($B$61:D64))+SUM($B$81:D81))&lt;0,((SUM($B$59:D59)+SUM($B$61:D64))+SUM($B$81:D81))*0.18-SUM($A$79:C79),IF(SUM($B$79:C79)&lt;0,0-SUM($B$79:C79),0))</f>
        <v>-117133.92691502348</v>
      </c>
      <c r="E79" s="250">
        <f>IF(((SUM($B$59:E59)+SUM($B$61:E64))+SUM($B$81:E81))&lt;0,((SUM($B$59:E59)+SUM($B$61:E64))+SUM($B$81:E81))*0.18-SUM($A$79:D79),IF(SUM($B$79:D79)&lt;0,0-SUM($B$79:D79),0))</f>
        <v>-123576.29289535061</v>
      </c>
      <c r="F79" s="250">
        <f>IF(((SUM($B$59:F59)+SUM($B$61:F64))+SUM($B$81:F81))&lt;0,((SUM($B$59:F59)+SUM($B$61:F64))+SUM($B$81:F81))*0.18-SUM($A$79:E79),IF(SUM($B$79:E79)&lt;0,0-SUM($B$79:E79),0))</f>
        <v>-130372.98900459521</v>
      </c>
      <c r="G79" s="250">
        <f>IF(((SUM($B$59:G59)+SUM($B$61:G64))+SUM($B$81:G81))&lt;0,((SUM($B$59:G59)+SUM($B$61:G64))+SUM($B$81:G81))*0.18-SUM($A$79:F79),IF(SUM($B$79:F79)&lt;0,0-SUM($B$79:F79),0))</f>
        <v>-137543.50339984708</v>
      </c>
      <c r="H79" s="250">
        <f>IF(((SUM($B$59:H59)+SUM($B$61:H64))+SUM($B$81:H81))&lt;0,((SUM($B$59:H59)+SUM($B$61:H64))+SUM($B$81:H81))*0.18-SUM($A$79:G79),IF(SUM($B$79:G79)&lt;0,0-SUM($B$79:G79),0))</f>
        <v>-145108.3960868381</v>
      </c>
      <c r="I79" s="250">
        <f>IF(((SUM($B$59:I59)+SUM($B$61:I64))+SUM($B$81:I81))&lt;0,((SUM($B$59:I59)+SUM($B$61:I64))+SUM($B$81:I81))*0.18-SUM($A$79:H79),IF(SUM($B$79:H79)&lt;0,0-SUM($B$79:H79),0))</f>
        <v>-153089.35787161626</v>
      </c>
      <c r="J79" s="250">
        <f>IF(((SUM($B$59:J59)+SUM($B$61:J64))+SUM($B$81:J81))&lt;0,((SUM($B$59:J59)+SUM($B$61:J64))+SUM($B$81:J81))*0.18-SUM($A$79:I79),IF(SUM($B$79:I79)&lt;0,0-SUM($B$79:I79),0))</f>
        <v>-161509.27255455218</v>
      </c>
      <c r="K79" s="250">
        <f>IF(((SUM($B$59:K59)+SUM($B$61:K64))+SUM($B$81:K81))&lt;0,((SUM($B$59:K59)+SUM($B$61:K64))+SUM($B$81:K81))*0.18-SUM($A$79:J79),IF(SUM($B$79:J79)&lt;0,0-SUM($B$79:J79),0))</f>
        <v>-170392.28254505433</v>
      </c>
      <c r="L79" s="250">
        <f>IF(((SUM($B$59:L59)+SUM($B$61:L64))+SUM($B$81:L81))&lt;0,((SUM($B$59:L59)+SUM($B$61:L64))+SUM($B$81:L81))*0.18-SUM($A$79:K79),IF(SUM($B$79:K79)&lt;0,0-SUM($B$79:K79),0))</f>
        <v>-179763.85808503255</v>
      </c>
      <c r="M79" s="250">
        <f>IF(((SUM($B$59:M59)+SUM($B$61:M64))+SUM($B$81:M81))&lt;0,((SUM($B$59:M59)+SUM($B$61:M64))+SUM($B$81:M81))*0.18-SUM($A$79:L79),IF(SUM($B$79:L79)&lt;0,0-SUM($B$79:L79),0))</f>
        <v>-189650.87027970888</v>
      </c>
      <c r="N79" s="250">
        <f>IF(((SUM($B$59:N59)+SUM($B$61:N64))+SUM($B$81:N81))&lt;0,((SUM($B$59:N59)+SUM($B$61:N64))+SUM($B$81:N81))*0.18-SUM($A$79:M79),IF(SUM($B$79:M79)&lt;0,0-SUM($B$79:M79),0))</f>
        <v>-200081.6681450922</v>
      </c>
      <c r="O79" s="250">
        <f>IF(((SUM($B$59:O59)+SUM($B$61:O64))+SUM($B$81:O81))&lt;0,((SUM($B$59:O59)+SUM($B$61:O64))+SUM($B$81:O81))*0.18-SUM($A$79:N79),IF(SUM($B$79:N79)&lt;0,0-SUM($B$79:N79),0))</f>
        <v>-211086.15989307314</v>
      </c>
      <c r="P79" s="250">
        <f>IF(((SUM($B$59:P59)+SUM($B$61:P64))+SUM($B$81:P81))&lt;0,((SUM($B$59:P59)+SUM($B$61:P64))+SUM($B$81:P81))*0.18-SUM($A$79:O79),IF(SUM($B$79:O79)&lt;0,0-SUM($B$79:O79),0))</f>
        <v>-222695.89868719317</v>
      </c>
      <c r="Q79" s="250">
        <f>IF(((SUM($B$59:Q59)+SUM($B$61:Q64))+SUM($B$81:Q81))&lt;0,((SUM($B$59:Q59)+SUM($B$61:Q64))+SUM($B$81:Q81))*0.18-SUM($A$79:P79),IF(SUM($B$79:P79)&lt;0,0-SUM($B$79:P79),0))</f>
        <v>-234944.17311498709</v>
      </c>
      <c r="R79" s="250">
        <f>IF(((SUM($B$59:R59)+SUM($B$61:R64))+SUM($B$81:R81))&lt;0,((SUM($B$59:R59)+SUM($B$61:R64))+SUM($B$81:R81))*0.18-SUM($A$79:Q79),IF(SUM($B$79:Q79)&lt;0,0-SUM($B$79:Q79),0))</f>
        <v>-247866.10263631307</v>
      </c>
      <c r="S79" s="250">
        <f>IF(((SUM($B$59:S59)+SUM($B$61:S64))+SUM($B$81:S81))&lt;0,((SUM($B$59:S59)+SUM($B$61:S64))+SUM($B$81:S81))*0.18-SUM($A$79:R79),IF(SUM($B$79:R79)&lt;0,0-SUM($B$79:R79),0))</f>
        <v>-261498.7382813096</v>
      </c>
      <c r="T79" s="250">
        <f>IF(((SUM($B$59:T59)+SUM($B$61:T64))+SUM($B$81:T81))&lt;0,((SUM($B$59:T59)+SUM($B$61:T64))+SUM($B$81:T81))*0.18-SUM($A$79:S79),IF(SUM($B$79:S79)&lt;0,0-SUM($B$79:S79),0))</f>
        <v>-275881.16888677888</v>
      </c>
      <c r="U79" s="250">
        <f>IF(((SUM($B$59:U59)+SUM($B$61:U64))+SUM($B$81:U81))&lt;0,((SUM($B$59:U59)+SUM($B$61:U64))+SUM($B$81:U81))*0.18-SUM($A$79:T79),IF(SUM($B$79:T79)&lt;0,0-SUM($B$79:T79),0))</f>
        <v>-291054.63317555375</v>
      </c>
      <c r="V79" s="250">
        <f>IF(((SUM($B$59:V59)+SUM($B$61:V64))+SUM($B$81:V81))&lt;0,((SUM($B$59:V59)+SUM($B$61:V64))+SUM($B$81:V81))*0.18-SUM($A$79:U79),IF(SUM($B$79:U79)&lt;0,0-SUM($B$79:U79),0))</f>
        <v>-307062.63800021261</v>
      </c>
      <c r="W79" s="250">
        <f>IF(((SUM($B$59:W59)+SUM($B$61:W64))+SUM($B$81:W81))&lt;0,((SUM($B$59:W59)+SUM($B$61:W64))+SUM($B$81:W81))*0.18-SUM($A$79:V79),IF(SUM($B$79:V79)&lt;0,0-SUM($B$79:V79),0))</f>
        <v>-323951.08309021778</v>
      </c>
      <c r="X79" s="250">
        <f>IF(((SUM($B$59:X59)+SUM($B$61:X64))+SUM($B$81:X81))&lt;0,((SUM($B$59:X59)+SUM($B$61:X64))+SUM($B$81:X81))*0.18-SUM($A$79:W79),IF(SUM($B$79:W79)&lt;0,0-SUM($B$79:W79),0))</f>
        <v>-341768.39266018569</v>
      </c>
      <c r="Y79" s="250">
        <f>IF(((SUM($B$59:Y59)+SUM($B$61:Y64))+SUM($B$81:Y81))&lt;0,((SUM($B$59:Y59)+SUM($B$61:Y64))+SUM($B$81:Y81))*0.18-SUM($A$79:X79),IF(SUM($B$79:X79)&lt;0,0-SUM($B$79:X79),0))</f>
        <v>-360565.65425649099</v>
      </c>
      <c r="Z79" s="250">
        <f>IF(((SUM($B$59:Z59)+SUM($B$61:Z64))+SUM($B$81:Z81))&lt;0,((SUM($B$59:Z59)+SUM($B$61:Z64))+SUM($B$81:Z81))*0.18-SUM($A$79:Y79),IF(SUM($B$79:Y79)&lt;0,0-SUM($B$79:Y79),0))</f>
        <v>-380396.7652406022</v>
      </c>
      <c r="AA79" s="250">
        <f>IF(((SUM($B$59:AA59)+SUM($B$61:AA64))+SUM($B$81:AA81))&lt;0,((SUM($B$59:AA59)+SUM($B$61:AA64))+SUM($B$81:AA81))*0.18-SUM($A$79:Z79),IF(SUM($B$79:Z79)&lt;0,0-SUM($B$79:Z79),0))</f>
        <v>-401318.5873288326</v>
      </c>
      <c r="AB79" s="250">
        <f>IF(((SUM($B$59:AB59)+SUM($B$61:AB64))+SUM($B$81:AB81))&lt;0,((SUM($B$59:AB59)+SUM($B$61:AB64))+SUM($B$81:AB81))*0.18-SUM($A$79:AA79),IF(SUM($B$79:AA79)&lt;0,0-SUM($B$79:AA79),0))</f>
        <v>-423391.10963191651</v>
      </c>
      <c r="AC79" s="250">
        <f>IF(((SUM($B$59:AC59)+SUM($B$61:AC64))+SUM($B$81:AC81))&lt;0,((SUM($B$59:AC59)+SUM($B$61:AC64))+SUM($B$81:AC81))*0.18-SUM($A$79:AB79),IF(SUM($B$79:AB79)&lt;0,0-SUM($B$79:AB79),0))</f>
        <v>-446677.62066167593</v>
      </c>
      <c r="AD79" s="250">
        <f>IF(((SUM($B$59:AD59)+SUM($B$61:AD64))+SUM($B$81:AD81))&lt;0,((SUM($B$59:AD59)+SUM($B$61:AD64))+SUM($B$81:AD81))*0.18-SUM($A$79:AC79),IF(SUM($B$79:AC79)&lt;0,0-SUM($B$79:AC79),0))</f>
        <v>-471244.88979806751</v>
      </c>
      <c r="AE79" s="250">
        <f>IF(((SUM($B$59:AE59)+SUM($B$61:AE64))+SUM($B$81:AE81))&lt;0,((SUM($B$59:AE59)+SUM($B$61:AE64))+SUM($B$81:AE81))*0.18-SUM($A$79:AD79),IF(SUM($B$79:AD79)&lt;0,0-SUM($B$79:AD79),0))</f>
        <v>-497163.35873696208</v>
      </c>
      <c r="AF79" s="250">
        <f>IF(((SUM($B$59:AF59)+SUM($B$61:AF64))+SUM($B$81:AF81))&lt;0,((SUM($B$59:AF59)+SUM($B$61:AF64))+SUM($B$81:AF81))*0.18-SUM($A$79:AE79),IF(SUM($B$79:AE79)&lt;0,0-SUM($B$79:AE79),0))</f>
        <v>-524507.34346749261</v>
      </c>
      <c r="AG79" s="250">
        <f>IF(((SUM($B$59:AG59)+SUM($B$61:AG64))+SUM($B$81:AG81))&lt;0,((SUM($B$59:AG59)+SUM($B$61:AG64))+SUM($B$81:AG81))*0.18-SUM($A$79:AF79),IF(SUM($B$79:AF79)&lt;0,0-SUM($B$79:AF79),0))</f>
        <v>-553355.24735820666</v>
      </c>
      <c r="AH79" s="250">
        <f>IF(((SUM($B$59:AH59)+SUM($B$61:AH64))+SUM($B$81:AH81))&lt;0,((SUM($B$59:AH59)+SUM($B$61:AH64))+SUM($B$81:AH81))*0.18-SUM($A$79:AG79),IF(SUM($B$79:AG79)&lt;0,0-SUM($B$79:AG79),0))</f>
        <v>-583789.78596290573</v>
      </c>
      <c r="AI79" s="250">
        <f>IF(((SUM($B$59:AI59)+SUM($B$61:AI64))+SUM($B$81:AI81))&lt;0,((SUM($B$59:AI59)+SUM($B$61:AI64))+SUM($B$81:AI81))*0.18-SUM($A$79:AH79),IF(SUM($B$79:AH79)&lt;0,0-SUM($B$79:AH79),0))</f>
        <v>-615898.22419086471</v>
      </c>
      <c r="AJ79" s="250">
        <f>IF(((SUM($B$59:AJ59)+SUM($B$61:AJ64))+SUM($B$81:AJ81))&lt;0,((SUM($B$59:AJ59)+SUM($B$61:AJ64))+SUM($B$81:AJ81))*0.18-SUM($A$79:AI79),IF(SUM($B$79:AI79)&lt;0,0-SUM($B$79:AI79),0))</f>
        <v>-649772.62652136385</v>
      </c>
      <c r="AK79" s="250">
        <f>IF(((SUM($B$59:AK59)+SUM($B$61:AK64))+SUM($B$81:AK81))&lt;0,((SUM($B$59:AK59)+SUM($B$61:AK64))+SUM($B$81:AK81))*0.18-SUM($A$79:AJ79),IF(SUM($B$79:AJ79)&lt;0,0-SUM($B$79:AJ79),0))</f>
        <v>-685510.12098003924</v>
      </c>
      <c r="AL79" s="250">
        <f>IF(((SUM($B$59:AL59)+SUM($B$61:AL64))+SUM($B$81:AL81))&lt;0,((SUM($B$59:AL59)+SUM($B$61:AL64))+SUM($B$81:AL81))*0.18-SUM($A$79:AK79),IF(SUM($B$79:AK79)&lt;0,0-SUM($B$79:AK79),0))</f>
        <v>-723213.17763393745</v>
      </c>
      <c r="AM79" s="250">
        <f>IF(((SUM($B$59:AM59)+SUM($B$61:AM64))+SUM($B$81:AM81))&lt;0,((SUM($B$59:AM59)+SUM($B$61:AM64))+SUM($B$81:AM81))*0.18-SUM($A$79:AL79),IF(SUM($B$79:AL79)&lt;0,0-SUM($B$79:AL79),0))</f>
        <v>-762989.90240380913</v>
      </c>
      <c r="AN79" s="250">
        <f>IF(((SUM($B$59:AN59)+SUM($B$61:AN64))+SUM($B$81:AN81))&lt;0,((SUM($B$59:AN59)+SUM($B$61:AN64))+SUM($B$81:AN81))*0.18-SUM($A$79:AM79),IF(SUM($B$79:AM79)&lt;0,0-SUM($B$79:AM79),0))</f>
        <v>-804954.34703601524</v>
      </c>
      <c r="AO79" s="250">
        <f>IF(((SUM($B$59:AO59)+SUM($B$61:AO64))+SUM($B$81:AO81))&lt;0,((SUM($B$59:AO59)+SUM($B$61:AO64))+SUM($B$81:AO81))*0.18-SUM($A$79:AN79),IF(SUM($B$79:AN79)&lt;0,0-SUM($B$79:AN79),0))</f>
        <v>-849226.83612299338</v>
      </c>
      <c r="AP79" s="250">
        <f>IF(((SUM($B$59:AP59)+SUM($B$61:AP64))+SUM($B$81:AP81))&lt;0,((SUM($B$59:AP59)+SUM($B$61:AP64))+SUM($B$81:AP81))*0.18-SUM($A$79:AO79),IF(SUM($B$79:AO79)&lt;0,0-SUM($B$79:AO79),0))</f>
        <v>-895934.31210976839</v>
      </c>
    </row>
    <row r="80" spans="1:45" x14ac:dyDescent="0.2">
      <c r="A80" s="258" t="s">
        <v>321</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567</v>
      </c>
      <c r="B81" s="250">
        <f>-$B$126</f>
        <v>-58300472</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-58300472</v>
      </c>
      <c r="AR81" s="262"/>
    </row>
    <row r="82" spans="1:45" x14ac:dyDescent="0.2">
      <c r="A82" s="258" t="s">
        <v>320</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319</v>
      </c>
      <c r="B83" s="257">
        <f>SUM(B75:B82)</f>
        <v>-68794556.959999993</v>
      </c>
      <c r="C83" s="257">
        <f t="shared" ref="C83:V83" si="27">SUM(C75:C82)</f>
        <v>-727846.41263680067</v>
      </c>
      <c r="D83" s="257">
        <f t="shared" si="27"/>
        <v>-767877.96533182357</v>
      </c>
      <c r="E83" s="257">
        <f t="shared" si="27"/>
        <v>-810111.25342507474</v>
      </c>
      <c r="F83" s="257">
        <f t="shared" si="27"/>
        <v>-854667.37236345373</v>
      </c>
      <c r="G83" s="257">
        <f t="shared" si="27"/>
        <v>-901674.07784344349</v>
      </c>
      <c r="H83" s="257">
        <f t="shared" si="27"/>
        <v>-951266.15212483145</v>
      </c>
      <c r="I83" s="257">
        <f t="shared" si="27"/>
        <v>-1003585.7904916992</v>
      </c>
      <c r="J83" s="257">
        <f t="shared" si="27"/>
        <v>-1058783.0089687398</v>
      </c>
      <c r="K83" s="257">
        <f t="shared" si="27"/>
        <v>-1117016.0744620226</v>
      </c>
      <c r="L83" s="257">
        <f t="shared" si="27"/>
        <v>-1178451.9585574334</v>
      </c>
      <c r="M83" s="257">
        <f t="shared" si="27"/>
        <v>-1243266.8162780926</v>
      </c>
      <c r="N83" s="257">
        <f t="shared" si="27"/>
        <v>-1311646.4911733866</v>
      </c>
      <c r="O83" s="257">
        <f t="shared" si="27"/>
        <v>-1383787.0481879236</v>
      </c>
      <c r="P83" s="257">
        <f t="shared" si="27"/>
        <v>-1459895.3358382601</v>
      </c>
      <c r="Q83" s="257">
        <f t="shared" si="27"/>
        <v>-1540189.5793093629</v>
      </c>
      <c r="R83" s="257">
        <f t="shared" si="27"/>
        <v>-1624900.0061713792</v>
      </c>
      <c r="S83" s="257">
        <f t="shared" si="27"/>
        <v>-1714269.5065108044</v>
      </c>
      <c r="T83" s="257">
        <f t="shared" si="27"/>
        <v>-1808554.3293688959</v>
      </c>
      <c r="U83" s="257">
        <f t="shared" si="27"/>
        <v>-1908024.8174841879</v>
      </c>
      <c r="V83" s="257">
        <f t="shared" si="27"/>
        <v>-2012966.1824458214</v>
      </c>
      <c r="W83" s="257">
        <f>SUM(W75:W82)</f>
        <v>-2123679.322480333</v>
      </c>
      <c r="X83" s="257">
        <f>SUM(X75:X82)</f>
        <v>-2240481.6852167575</v>
      </c>
      <c r="Y83" s="257">
        <f>SUM(Y75:Y82)</f>
        <v>-2363708.1779036755</v>
      </c>
      <c r="Z83" s="257">
        <f>SUM(Z75:Z82)</f>
        <v>-2493712.1276883809</v>
      </c>
      <c r="AA83" s="257">
        <f t="shared" ref="AA83:AP83" si="28">SUM(AA75:AA82)</f>
        <v>-2630866.2947112387</v>
      </c>
      <c r="AB83" s="257">
        <f t="shared" si="28"/>
        <v>-2775563.9409203557</v>
      </c>
      <c r="AC83" s="257">
        <f t="shared" si="28"/>
        <v>-2928219.9576709783</v>
      </c>
      <c r="AD83" s="257">
        <f t="shared" si="28"/>
        <v>-3089272.0553428819</v>
      </c>
      <c r="AE83" s="257">
        <f t="shared" si="28"/>
        <v>-3259182.0183867412</v>
      </c>
      <c r="AF83" s="257">
        <f t="shared" si="28"/>
        <v>-3438437.0293980082</v>
      </c>
      <c r="AG83" s="257">
        <f t="shared" si="28"/>
        <v>-3627551.0660149017</v>
      </c>
      <c r="AH83" s="257">
        <f t="shared" si="28"/>
        <v>-3827066.3746457184</v>
      </c>
      <c r="AI83" s="257">
        <f t="shared" si="28"/>
        <v>-4037555.0252512312</v>
      </c>
      <c r="AJ83" s="257">
        <f t="shared" si="28"/>
        <v>-4259620.5516400514</v>
      </c>
      <c r="AK83" s="257">
        <f t="shared" si="28"/>
        <v>-4493899.6819802551</v>
      </c>
      <c r="AL83" s="257">
        <f t="shared" si="28"/>
        <v>-4741064.164489164</v>
      </c>
      <c r="AM83" s="257">
        <f t="shared" si="28"/>
        <v>-5001822.693536072</v>
      </c>
      <c r="AN83" s="257">
        <f t="shared" si="28"/>
        <v>-5276922.9416805534</v>
      </c>
      <c r="AO83" s="257">
        <f t="shared" si="28"/>
        <v>-5567153.7034729822</v>
      </c>
      <c r="AP83" s="257">
        <f t="shared" si="28"/>
        <v>-5873347.1571640065</v>
      </c>
    </row>
    <row r="84" spans="1:45" ht="14.25" x14ac:dyDescent="0.2">
      <c r="A84" s="259" t="s">
        <v>318</v>
      </c>
      <c r="B84" s="257">
        <f>SUM($B$83:B83)</f>
        <v>-68794556.959999993</v>
      </c>
      <c r="C84" s="257">
        <f>SUM($B$83:C83)</f>
        <v>-69522403.372636795</v>
      </c>
      <c r="D84" s="257">
        <f>SUM($B$83:D83)</f>
        <v>-70290281.337968618</v>
      </c>
      <c r="E84" s="257">
        <f>SUM($B$83:E83)</f>
        <v>-71100392.591393694</v>
      </c>
      <c r="F84" s="257">
        <f>SUM($B$83:F83)</f>
        <v>-71955059.963757142</v>
      </c>
      <c r="G84" s="257">
        <f>SUM($B$83:G83)</f>
        <v>-72856734.041600585</v>
      </c>
      <c r="H84" s="257">
        <f>SUM($B$83:H83)</f>
        <v>-73808000.193725422</v>
      </c>
      <c r="I84" s="257">
        <f>SUM($B$83:I83)</f>
        <v>-74811585.984217122</v>
      </c>
      <c r="J84" s="257">
        <f>SUM($B$83:J83)</f>
        <v>-75870368.993185863</v>
      </c>
      <c r="K84" s="257">
        <f>SUM($B$83:K83)</f>
        <v>-76987385.067647889</v>
      </c>
      <c r="L84" s="257">
        <f>SUM($B$83:L83)</f>
        <v>-78165837.026205316</v>
      </c>
      <c r="M84" s="257">
        <f>SUM($B$83:M83)</f>
        <v>-79409103.842483401</v>
      </c>
      <c r="N84" s="257">
        <f>SUM($B$83:N83)</f>
        <v>-80720750.333656788</v>
      </c>
      <c r="O84" s="257">
        <f>SUM($B$83:O83)</f>
        <v>-82104537.381844714</v>
      </c>
      <c r="P84" s="257">
        <f>SUM($B$83:P83)</f>
        <v>-83564432.717682973</v>
      </c>
      <c r="Q84" s="257">
        <f>SUM($B$83:Q83)</f>
        <v>-85104622.296992332</v>
      </c>
      <c r="R84" s="257">
        <f>SUM($B$83:R83)</f>
        <v>-86729522.303163707</v>
      </c>
      <c r="S84" s="257">
        <f>SUM($B$83:S83)</f>
        <v>-88443791.809674516</v>
      </c>
      <c r="T84" s="257">
        <f>SUM($B$83:T83)</f>
        <v>-90252346.139043406</v>
      </c>
      <c r="U84" s="257">
        <f>SUM($B$83:U83)</f>
        <v>-92160370.956527591</v>
      </c>
      <c r="V84" s="257">
        <f>SUM($B$83:V83)</f>
        <v>-94173337.138973415</v>
      </c>
      <c r="W84" s="257">
        <f>SUM($B$83:W83)</f>
        <v>-96297016.461453751</v>
      </c>
      <c r="X84" s="257">
        <f>SUM($B$83:X83)</f>
        <v>-98537498.146670505</v>
      </c>
      <c r="Y84" s="257">
        <f>SUM($B$83:Y83)</f>
        <v>-100901206.32457419</v>
      </c>
      <c r="Z84" s="257">
        <f>SUM($B$83:Z83)</f>
        <v>-103394918.45226257</v>
      </c>
      <c r="AA84" s="257">
        <f>SUM($B$83:AA83)</f>
        <v>-106025784.7469738</v>
      </c>
      <c r="AB84" s="257">
        <f>SUM($B$83:AB83)</f>
        <v>-108801348.68789415</v>
      </c>
      <c r="AC84" s="257">
        <f>SUM($B$83:AC83)</f>
        <v>-111729568.64556512</v>
      </c>
      <c r="AD84" s="257">
        <f>SUM($B$83:AD83)</f>
        <v>-114818840.70090801</v>
      </c>
      <c r="AE84" s="257">
        <f>SUM($B$83:AE83)</f>
        <v>-118078022.71929474</v>
      </c>
      <c r="AF84" s="257">
        <f>SUM($B$83:AF83)</f>
        <v>-121516459.74869275</v>
      </c>
      <c r="AG84" s="257">
        <f>SUM($B$83:AG83)</f>
        <v>-125144010.81470765</v>
      </c>
      <c r="AH84" s="257">
        <f>SUM($B$83:AH83)</f>
        <v>-128971077.18935338</v>
      </c>
      <c r="AI84" s="257">
        <f>SUM($B$83:AI83)</f>
        <v>-133008632.2146046</v>
      </c>
      <c r="AJ84" s="257">
        <f>SUM($B$83:AJ83)</f>
        <v>-137268252.76624465</v>
      </c>
      <c r="AK84" s="257">
        <f>SUM($B$83:AK83)</f>
        <v>-141762152.4482249</v>
      </c>
      <c r="AL84" s="257">
        <f>SUM($B$83:AL83)</f>
        <v>-146503216.61271405</v>
      </c>
      <c r="AM84" s="257">
        <f>SUM($B$83:AM83)</f>
        <v>-151505039.30625013</v>
      </c>
      <c r="AN84" s="257">
        <f>SUM($B$83:AN83)</f>
        <v>-156781962.24793068</v>
      </c>
      <c r="AO84" s="257">
        <f>SUM($B$83:AO83)</f>
        <v>-162349115.95140365</v>
      </c>
      <c r="AP84" s="257">
        <f>SUM($B$83:AP83)</f>
        <v>-168222463.10856766</v>
      </c>
    </row>
    <row r="85" spans="1:45" x14ac:dyDescent="0.2">
      <c r="A85" s="258" t="s">
        <v>568</v>
      </c>
      <c r="B85" s="267">
        <f t="shared" ref="B85:AP85" si="29">1/POWER((1+$B$44),B73)</f>
        <v>0.9109750373485539</v>
      </c>
      <c r="C85" s="267">
        <f t="shared" si="29"/>
        <v>0.75599588161705711</v>
      </c>
      <c r="D85" s="267">
        <f t="shared" si="29"/>
        <v>0.6273824743710017</v>
      </c>
      <c r="E85" s="267">
        <f t="shared" si="29"/>
        <v>0.52064935632448273</v>
      </c>
      <c r="F85" s="267">
        <f t="shared" si="29"/>
        <v>0.43207415462612664</v>
      </c>
      <c r="G85" s="267">
        <f t="shared" si="29"/>
        <v>0.35856776317520883</v>
      </c>
      <c r="H85" s="267">
        <f t="shared" si="29"/>
        <v>0.29756660844415667</v>
      </c>
      <c r="I85" s="267">
        <f t="shared" si="29"/>
        <v>0.24694324352212174</v>
      </c>
      <c r="J85" s="267">
        <f t="shared" si="29"/>
        <v>0.20493215230051592</v>
      </c>
      <c r="K85" s="267">
        <f t="shared" si="29"/>
        <v>0.1700681761830008</v>
      </c>
      <c r="L85" s="267">
        <f t="shared" si="29"/>
        <v>0.14113541591950271</v>
      </c>
      <c r="M85" s="267">
        <f t="shared" si="29"/>
        <v>0.11712482648921385</v>
      </c>
      <c r="N85" s="267">
        <f t="shared" si="29"/>
        <v>9.719902613212765E-2</v>
      </c>
      <c r="O85" s="267">
        <f t="shared" si="29"/>
        <v>8.0663092225832109E-2</v>
      </c>
      <c r="P85" s="267">
        <f t="shared" si="29"/>
        <v>6.6940325498615838E-2</v>
      </c>
      <c r="Q85" s="267">
        <f t="shared" si="29"/>
        <v>5.5552137343249659E-2</v>
      </c>
      <c r="R85" s="267">
        <f t="shared" si="29"/>
        <v>4.6101358791078552E-2</v>
      </c>
      <c r="S85" s="267">
        <f t="shared" si="29"/>
        <v>3.825838903823945E-2</v>
      </c>
      <c r="T85" s="267">
        <f t="shared" si="29"/>
        <v>3.174970044667174E-2</v>
      </c>
      <c r="U85" s="267">
        <f t="shared" si="29"/>
        <v>2.6348299125868668E-2</v>
      </c>
      <c r="V85" s="267">
        <f t="shared" si="29"/>
        <v>2.1865808403210511E-2</v>
      </c>
      <c r="W85" s="267">
        <f t="shared" si="29"/>
        <v>1.814589908980126E-2</v>
      </c>
      <c r="X85" s="267">
        <f t="shared" si="29"/>
        <v>1.5058837418922204E-2</v>
      </c>
      <c r="Y85" s="267">
        <f t="shared" si="29"/>
        <v>1.2496960513628384E-2</v>
      </c>
      <c r="Z85" s="267">
        <f t="shared" si="29"/>
        <v>1.0370921588073345E-2</v>
      </c>
      <c r="AA85" s="267">
        <f t="shared" si="29"/>
        <v>8.6065739320110735E-3</v>
      </c>
      <c r="AB85" s="267">
        <f t="shared" si="29"/>
        <v>7.1423850058183183E-3</v>
      </c>
      <c r="AC85" s="267">
        <f t="shared" si="29"/>
        <v>5.9272904612600145E-3</v>
      </c>
      <c r="AD85" s="267">
        <f t="shared" si="29"/>
        <v>4.9189132458589318E-3</v>
      </c>
      <c r="AE85" s="267">
        <f t="shared" si="29"/>
        <v>4.082085681210732E-3</v>
      </c>
      <c r="AF85" s="267">
        <f t="shared" si="29"/>
        <v>3.3876229719591129E-3</v>
      </c>
      <c r="AG85" s="267">
        <f t="shared" si="29"/>
        <v>2.8113053709204251E-3</v>
      </c>
      <c r="AH85" s="267">
        <f t="shared" si="29"/>
        <v>2.3330335028385286E-3</v>
      </c>
      <c r="AI85" s="267">
        <f t="shared" si="29"/>
        <v>1.9361273882477412E-3</v>
      </c>
      <c r="AJ85" s="267">
        <f t="shared" si="29"/>
        <v>1.6067447205375444E-3</v>
      </c>
      <c r="AK85" s="267">
        <f t="shared" si="29"/>
        <v>1.3333981083299121E-3</v>
      </c>
      <c r="AL85" s="267">
        <f t="shared" si="29"/>
        <v>1.1065544467468149E-3</v>
      </c>
      <c r="AM85" s="267">
        <f t="shared" si="29"/>
        <v>9.1830244543304122E-4</v>
      </c>
      <c r="AN85" s="267">
        <f t="shared" si="29"/>
        <v>7.6207671820169396E-4</v>
      </c>
      <c r="AO85" s="267">
        <f t="shared" si="29"/>
        <v>6.3242881178563804E-4</v>
      </c>
      <c r="AP85" s="267">
        <f t="shared" si="29"/>
        <v>5.2483718820384888E-4</v>
      </c>
    </row>
    <row r="86" spans="1:45" ht="28.5" x14ac:dyDescent="0.2">
      <c r="A86" s="256" t="s">
        <v>317</v>
      </c>
      <c r="B86" s="257">
        <f>B83*B85</f>
        <v>-62670124.096013211</v>
      </c>
      <c r="C86" s="257">
        <f>C83*C85</f>
        <v>-550248.89040317049</v>
      </c>
      <c r="D86" s="257">
        <f t="shared" ref="D86:AO86" si="30">D83*D85</f>
        <v>-481753.17790484976</v>
      </c>
      <c r="E86" s="257">
        <f t="shared" si="30"/>
        <v>-421783.90264698508</v>
      </c>
      <c r="F86" s="257">
        <f t="shared" si="30"/>
        <v>-369279.68240047229</v>
      </c>
      <c r="G86" s="257">
        <f t="shared" si="30"/>
        <v>-323311.25720539264</v>
      </c>
      <c r="H86" s="257">
        <f t="shared" si="30"/>
        <v>-283065.0426155093</v>
      </c>
      <c r="I86" s="257">
        <f t="shared" si="30"/>
        <v>-247828.73025673273</v>
      </c>
      <c r="J86" s="257">
        <f t="shared" si="30"/>
        <v>-216978.68084718031</v>
      </c>
      <c r="K86" s="257">
        <f t="shared" si="30"/>
        <v>-189968.8865508512</v>
      </c>
      <c r="L86" s="257">
        <f t="shared" si="30"/>
        <v>-166321.30731215593</v>
      </c>
      <c r="M86" s="257">
        <f t="shared" si="30"/>
        <v>-145617.41013636891</v>
      </c>
      <c r="N86" s="257">
        <f t="shared" si="30"/>
        <v>-127490.76157167554</v>
      </c>
      <c r="O86" s="257">
        <f t="shared" si="30"/>
        <v>-111620.54228889446</v>
      </c>
      <c r="P86" s="257">
        <f t="shared" si="30"/>
        <v>-97725.868974924218</v>
      </c>
      <c r="Q86" s="257">
        <f t="shared" si="30"/>
        <v>-85560.823044435645</v>
      </c>
      <c r="R86" s="257">
        <f t="shared" si="30"/>
        <v>-74910.098184132512</v>
      </c>
      <c r="S86" s="257">
        <f t="shared" si="30"/>
        <v>-65585.189696481117</v>
      </c>
      <c r="T86" s="257">
        <f t="shared" si="30"/>
        <v>-57421.058198993742</v>
      </c>
      <c r="U86" s="257">
        <f t="shared" si="30"/>
        <v>-50273.20863065435</v>
      </c>
      <c r="V86" s="257">
        <f t="shared" si="30"/>
        <v>-44015.13286750242</v>
      </c>
      <c r="W86" s="257">
        <f t="shared" si="30"/>
        <v>-38536.07068482563</v>
      </c>
      <c r="X86" s="257">
        <f t="shared" si="30"/>
        <v>-33739.049437751986</v>
      </c>
      <c r="Y86" s="257">
        <f t="shared" si="30"/>
        <v>-29539.167765002727</v>
      </c>
      <c r="Z86" s="257">
        <f t="shared" si="30"/>
        <v>-25862.092939483744</v>
      </c>
      <c r="AA86" s="257">
        <f t="shared" si="30"/>
        <v>-22642.745270668311</v>
      </c>
      <c r="AB86" s="257">
        <f t="shared" si="30"/>
        <v>-19824.146274319548</v>
      </c>
      <c r="AC86" s="257">
        <f t="shared" si="30"/>
        <v>-17356.410223574392</v>
      </c>
      <c r="AD86" s="257">
        <f t="shared" si="30"/>
        <v>-15195.86123308795</v>
      </c>
      <c r="AE86" s="257">
        <f t="shared" si="30"/>
        <v>-13304.260249716008</v>
      </c>
      <c r="AF86" s="257">
        <f t="shared" si="30"/>
        <v>-11648.128268423545</v>
      </c>
      <c r="AG86" s="257">
        <f t="shared" si="30"/>
        <v>-10198.153795175807</v>
      </c>
      <c r="AH86" s="257">
        <f t="shared" si="30"/>
        <v>-8928.6740696352481</v>
      </c>
      <c r="AI86" s="257">
        <f t="shared" si="30"/>
        <v>-7817.2208659462085</v>
      </c>
      <c r="AJ86" s="257">
        <f t="shared" si="30"/>
        <v>-6844.1228328408752</v>
      </c>
      <c r="AK86" s="257">
        <f t="shared" si="30"/>
        <v>-5992.1573349768651</v>
      </c>
      <c r="AL86" s="257">
        <f t="shared" si="30"/>
        <v>-5246.2456335274574</v>
      </c>
      <c r="AM86" s="257">
        <f t="shared" si="30"/>
        <v>-4593.1860110966563</v>
      </c>
      <c r="AN86" s="257">
        <f t="shared" si="30"/>
        <v>-4021.4201175991452</v>
      </c>
      <c r="AO86" s="257">
        <f t="shared" si="30"/>
        <v>-3520.8284017154324</v>
      </c>
      <c r="AP86" s="257">
        <f>AP83*AP85</f>
        <v>-3082.5510073110263</v>
      </c>
    </row>
    <row r="87" spans="1:45" ht="14.25" x14ac:dyDescent="0.2">
      <c r="A87" s="256" t="s">
        <v>316</v>
      </c>
      <c r="B87" s="257">
        <f>SUM($B$86:B86)</f>
        <v>-62670124.096013211</v>
      </c>
      <c r="C87" s="257">
        <f>SUM($B$86:C86)</f>
        <v>-63220372.986416385</v>
      </c>
      <c r="D87" s="257">
        <f>SUM($B$86:D86)</f>
        <v>-63702126.164321236</v>
      </c>
      <c r="E87" s="257">
        <f>SUM($B$86:E86)</f>
        <v>-64123910.066968225</v>
      </c>
      <c r="F87" s="257">
        <f>SUM($B$86:F86)</f>
        <v>-64493189.749368697</v>
      </c>
      <c r="G87" s="257">
        <f>SUM($B$86:G86)</f>
        <v>-64816501.006574087</v>
      </c>
      <c r="H87" s="257">
        <f>SUM($B$86:H86)</f>
        <v>-65099566.049189597</v>
      </c>
      <c r="I87" s="257">
        <f>SUM($B$86:I86)</f>
        <v>-65347394.779446334</v>
      </c>
      <c r="J87" s="257">
        <f>SUM($B$86:J86)</f>
        <v>-65564373.460293517</v>
      </c>
      <c r="K87" s="257">
        <f>SUM($B$86:K86)</f>
        <v>-65754342.346844368</v>
      </c>
      <c r="L87" s="257">
        <f>SUM($B$86:L86)</f>
        <v>-65920663.654156521</v>
      </c>
      <c r="M87" s="257">
        <f>SUM($B$86:M86)</f>
        <v>-66066281.064292893</v>
      </c>
      <c r="N87" s="257">
        <f>SUM($B$86:N86)</f>
        <v>-66193771.825864568</v>
      </c>
      <c r="O87" s="257">
        <f>SUM($B$86:O86)</f>
        <v>-66305392.36815346</v>
      </c>
      <c r="P87" s="257">
        <f>SUM($B$86:P86)</f>
        <v>-66403118.237128384</v>
      </c>
      <c r="Q87" s="257">
        <f>SUM($B$86:Q86)</f>
        <v>-66488679.060172819</v>
      </c>
      <c r="R87" s="257">
        <f>SUM($B$86:R86)</f>
        <v>-66563589.15835695</v>
      </c>
      <c r="S87" s="257">
        <f>SUM($B$86:S86)</f>
        <v>-66629174.348053433</v>
      </c>
      <c r="T87" s="257">
        <f>SUM($B$86:T86)</f>
        <v>-66686595.406252429</v>
      </c>
      <c r="U87" s="257">
        <f>SUM($B$86:U86)</f>
        <v>-66736868.61488308</v>
      </c>
      <c r="V87" s="257">
        <f>SUM($B$86:V86)</f>
        <v>-66780883.74775058</v>
      </c>
      <c r="W87" s="257">
        <f>SUM($B$86:W86)</f>
        <v>-66819419.818435408</v>
      </c>
      <c r="X87" s="257">
        <f>SUM($B$86:X86)</f>
        <v>-66853158.867873162</v>
      </c>
      <c r="Y87" s="257">
        <f>SUM($B$86:Y86)</f>
        <v>-66882698.035638168</v>
      </c>
      <c r="Z87" s="257">
        <f>SUM($B$86:Z86)</f>
        <v>-66908560.12857765</v>
      </c>
      <c r="AA87" s="257">
        <f>SUM($B$86:AA86)</f>
        <v>-66931202.873848319</v>
      </c>
      <c r="AB87" s="257">
        <f>SUM($B$86:AB86)</f>
        <v>-66951027.02012264</v>
      </c>
      <c r="AC87" s="257">
        <f>SUM($B$86:AC86)</f>
        <v>-66968383.430346213</v>
      </c>
      <c r="AD87" s="257">
        <f>SUM($B$86:AD86)</f>
        <v>-66983579.291579299</v>
      </c>
      <c r="AE87" s="257">
        <f>SUM($B$86:AE86)</f>
        <v>-66996883.551829018</v>
      </c>
      <c r="AF87" s="257">
        <f>SUM($B$86:AF86)</f>
        <v>-67008531.680097438</v>
      </c>
      <c r="AG87" s="257">
        <f>SUM($B$86:AG86)</f>
        <v>-67018729.833892614</v>
      </c>
      <c r="AH87" s="257">
        <f>SUM($B$86:AH86)</f>
        <v>-67027658.507962249</v>
      </c>
      <c r="AI87" s="257">
        <f>SUM($B$86:AI86)</f>
        <v>-67035475.728828192</v>
      </c>
      <c r="AJ87" s="257">
        <f>SUM($B$86:AJ86)</f>
        <v>-67042319.851661034</v>
      </c>
      <c r="AK87" s="257">
        <f>SUM($B$86:AK86)</f>
        <v>-67048312.00899601</v>
      </c>
      <c r="AL87" s="257">
        <f>SUM($B$86:AL86)</f>
        <v>-67053558.254629537</v>
      </c>
      <c r="AM87" s="257">
        <f>SUM($B$86:AM86)</f>
        <v>-67058151.440640636</v>
      </c>
      <c r="AN87" s="257">
        <f>SUM($B$86:AN86)</f>
        <v>-67062172.860758238</v>
      </c>
      <c r="AO87" s="257">
        <f>SUM($B$86:AO86)</f>
        <v>-67065693.689159952</v>
      </c>
      <c r="AP87" s="257">
        <f>SUM($B$86:AP86)</f>
        <v>-67068776.24016726</v>
      </c>
    </row>
    <row r="88" spans="1:45" ht="14.25" x14ac:dyDescent="0.2">
      <c r="A88" s="256" t="s">
        <v>315</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314</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313</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2016</v>
      </c>
      <c r="C91" s="272">
        <f>B91+1</f>
        <v>2017</v>
      </c>
      <c r="D91" s="201">
        <f t="shared" ref="D91:AP91" si="33">C91+1</f>
        <v>2018</v>
      </c>
      <c r="E91" s="201">
        <f t="shared" si="33"/>
        <v>2019</v>
      </c>
      <c r="F91" s="201">
        <f t="shared" si="33"/>
        <v>2020</v>
      </c>
      <c r="G91" s="201">
        <f t="shared" si="33"/>
        <v>2021</v>
      </c>
      <c r="H91" s="201">
        <f t="shared" si="33"/>
        <v>2022</v>
      </c>
      <c r="I91" s="201">
        <f t="shared" si="33"/>
        <v>2023</v>
      </c>
      <c r="J91" s="201">
        <f t="shared" si="33"/>
        <v>2024</v>
      </c>
      <c r="K91" s="201">
        <f t="shared" si="33"/>
        <v>2025</v>
      </c>
      <c r="L91" s="201">
        <f t="shared" si="33"/>
        <v>2026</v>
      </c>
      <c r="M91" s="201">
        <f t="shared" si="33"/>
        <v>2027</v>
      </c>
      <c r="N91" s="201">
        <f t="shared" si="33"/>
        <v>2028</v>
      </c>
      <c r="O91" s="201">
        <f t="shared" si="33"/>
        <v>2029</v>
      </c>
      <c r="P91" s="201">
        <f t="shared" si="33"/>
        <v>2030</v>
      </c>
      <c r="Q91" s="201">
        <f t="shared" si="33"/>
        <v>2031</v>
      </c>
      <c r="R91" s="201">
        <f t="shared" si="33"/>
        <v>2032</v>
      </c>
      <c r="S91" s="201">
        <f t="shared" si="33"/>
        <v>2033</v>
      </c>
      <c r="T91" s="201">
        <f t="shared" si="33"/>
        <v>2034</v>
      </c>
      <c r="U91" s="201">
        <f t="shared" si="33"/>
        <v>2035</v>
      </c>
      <c r="V91" s="201">
        <f t="shared" si="33"/>
        <v>2036</v>
      </c>
      <c r="W91" s="201">
        <f t="shared" si="33"/>
        <v>2037</v>
      </c>
      <c r="X91" s="201">
        <f t="shared" si="33"/>
        <v>2038</v>
      </c>
      <c r="Y91" s="201">
        <f t="shared" si="33"/>
        <v>2039</v>
      </c>
      <c r="Z91" s="201">
        <f t="shared" si="33"/>
        <v>2040</v>
      </c>
      <c r="AA91" s="201">
        <f t="shared" si="33"/>
        <v>2041</v>
      </c>
      <c r="AB91" s="201">
        <f t="shared" si="33"/>
        <v>2042</v>
      </c>
      <c r="AC91" s="201">
        <f t="shared" si="33"/>
        <v>2043</v>
      </c>
      <c r="AD91" s="201">
        <f t="shared" si="33"/>
        <v>2044</v>
      </c>
      <c r="AE91" s="201">
        <f t="shared" si="33"/>
        <v>2045</v>
      </c>
      <c r="AF91" s="201">
        <f t="shared" si="33"/>
        <v>2046</v>
      </c>
      <c r="AG91" s="201">
        <f t="shared" si="33"/>
        <v>2047</v>
      </c>
      <c r="AH91" s="201">
        <f t="shared" si="33"/>
        <v>2048</v>
      </c>
      <c r="AI91" s="201">
        <f t="shared" si="33"/>
        <v>2049</v>
      </c>
      <c r="AJ91" s="201">
        <f t="shared" si="33"/>
        <v>2050</v>
      </c>
      <c r="AK91" s="201">
        <f t="shared" si="33"/>
        <v>2051</v>
      </c>
      <c r="AL91" s="201">
        <f t="shared" si="33"/>
        <v>2052</v>
      </c>
      <c r="AM91" s="201">
        <f t="shared" si="33"/>
        <v>2053</v>
      </c>
      <c r="AN91" s="201">
        <f t="shared" si="33"/>
        <v>2054</v>
      </c>
      <c r="AO91" s="201">
        <f t="shared" si="33"/>
        <v>2055</v>
      </c>
      <c r="AP91" s="201">
        <f t="shared" si="33"/>
        <v>2056</v>
      </c>
      <c r="AQ91" s="202"/>
      <c r="AR91" s="202"/>
      <c r="AS91" s="202"/>
    </row>
    <row r="92" spans="1:45" ht="15.6" customHeight="1" x14ac:dyDescent="0.2">
      <c r="A92" s="273" t="s">
        <v>312</v>
      </c>
      <c r="B92" s="132"/>
      <c r="C92" s="132"/>
      <c r="D92" s="132"/>
      <c r="E92" s="132"/>
      <c r="F92" s="132"/>
      <c r="G92" s="132"/>
      <c r="H92" s="132"/>
      <c r="I92" s="132"/>
      <c r="J92" s="132"/>
      <c r="K92" s="132"/>
      <c r="L92" s="274">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311</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310</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309</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308</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4.5" customHeight="1" x14ac:dyDescent="0.2">
      <c r="A97" s="401" t="s">
        <v>569</v>
      </c>
      <c r="B97" s="401"/>
      <c r="C97" s="401"/>
      <c r="D97" s="401"/>
      <c r="E97" s="401"/>
      <c r="F97" s="401"/>
      <c r="G97" s="401"/>
      <c r="H97" s="401"/>
      <c r="I97" s="401"/>
      <c r="J97" s="401"/>
      <c r="K97" s="401"/>
      <c r="L97" s="401"/>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ht="16.5" thickBot="1" x14ac:dyDescent="0.25">
      <c r="C98" s="275"/>
    </row>
    <row r="99" spans="1:71" s="281" customFormat="1" ht="16.5" thickTop="1" x14ac:dyDescent="0.2">
      <c r="A99" s="276" t="s">
        <v>570</v>
      </c>
      <c r="B99" s="277">
        <f>B81*B85</f>
        <v>-53110274.657638319</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-53110274.657638319</v>
      </c>
      <c r="AR99" s="280"/>
      <c r="AS99" s="280"/>
    </row>
    <row r="100" spans="1:71" s="284" customFormat="1" x14ac:dyDescent="0.2">
      <c r="A100" s="282">
        <f>AQ99</f>
        <v>-53110274.657638319</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x14ac:dyDescent="0.2">
      <c r="A101" s="282">
        <f>AP87</f>
        <v>-67068776.24016726</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x14ac:dyDescent="0.2">
      <c r="A102" s="285" t="s">
        <v>571</v>
      </c>
      <c r="B102" s="286">
        <f>(A101+-A100)/-A100</f>
        <v>-0.26282111460557905</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x14ac:dyDescent="0.2">
      <c r="A104" s="288" t="s">
        <v>572</v>
      </c>
      <c r="B104" s="288" t="s">
        <v>573</v>
      </c>
      <c r="C104" s="288" t="s">
        <v>574</v>
      </c>
      <c r="D104" s="288" t="s">
        <v>575</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x14ac:dyDescent="0.2">
      <c r="A105" s="291">
        <f>G30/1000/1000</f>
        <v>-65.920663654156527</v>
      </c>
      <c r="B105" s="292">
        <f>L88</f>
        <v>0</v>
      </c>
      <c r="C105" s="293" t="str">
        <f>G28</f>
        <v>не окупается</v>
      </c>
      <c r="D105" s="293" t="str">
        <f>G29</f>
        <v>не окупается</v>
      </c>
      <c r="E105" s="294" t="s">
        <v>576</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x14ac:dyDescent="0.2">
      <c r="A108" s="299" t="s">
        <v>577</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x14ac:dyDescent="0.2">
      <c r="A109" s="299" t="s">
        <v>578</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x14ac:dyDescent="0.2">
      <c r="A110" s="299" t="s">
        <v>579</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x14ac:dyDescent="0.2">
      <c r="A111" s="299" t="s">
        <v>580</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x14ac:dyDescent="0.2">
      <c r="A112" s="299" t="s">
        <v>581</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x14ac:dyDescent="0.2">
      <c r="A113" s="302" t="s">
        <v>582</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x14ac:dyDescent="0.2">
      <c r="A116" s="296"/>
      <c r="B116" s="402" t="s">
        <v>583</v>
      </c>
      <c r="C116" s="403"/>
      <c r="D116" s="402" t="s">
        <v>584</v>
      </c>
      <c r="E116" s="403"/>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x14ac:dyDescent="0.2">
      <c r="A117" s="299" t="s">
        <v>585</v>
      </c>
      <c r="B117" s="305"/>
      <c r="C117" s="296" t="s">
        <v>586</v>
      </c>
      <c r="D117" s="305"/>
      <c r="E117" s="296" t="s">
        <v>586</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x14ac:dyDescent="0.2">
      <c r="A118" s="299" t="s">
        <v>585</v>
      </c>
      <c r="B118" s="296">
        <f>$B$110*B117</f>
        <v>0</v>
      </c>
      <c r="C118" s="296" t="s">
        <v>141</v>
      </c>
      <c r="D118" s="296">
        <f>$B$110*D117</f>
        <v>0</v>
      </c>
      <c r="E118" s="296" t="s">
        <v>141</v>
      </c>
      <c r="F118" s="299" t="s">
        <v>587</v>
      </c>
      <c r="G118" s="296">
        <f>D117-B117</f>
        <v>0</v>
      </c>
      <c r="H118" s="296" t="s">
        <v>586</v>
      </c>
      <c r="I118" s="306">
        <f>$B$110*G118</f>
        <v>0</v>
      </c>
      <c r="J118" s="296" t="s">
        <v>141</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x14ac:dyDescent="0.2">
      <c r="A119" s="296"/>
      <c r="B119" s="296"/>
      <c r="C119" s="296"/>
      <c r="D119" s="296"/>
      <c r="E119" s="296"/>
      <c r="F119" s="299" t="s">
        <v>588</v>
      </c>
      <c r="G119" s="296">
        <f>I119/$B$110</f>
        <v>0</v>
      </c>
      <c r="H119" s="296" t="s">
        <v>586</v>
      </c>
      <c r="I119" s="305"/>
      <c r="J119" s="296" t="s">
        <v>141</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x14ac:dyDescent="0.2">
      <c r="A120" s="307"/>
      <c r="B120" s="308"/>
      <c r="C120" s="308"/>
      <c r="D120" s="308"/>
      <c r="E120" s="308"/>
      <c r="F120" s="309" t="s">
        <v>589</v>
      </c>
      <c r="G120" s="306">
        <f>G118</f>
        <v>0</v>
      </c>
      <c r="H120" s="296" t="s">
        <v>586</v>
      </c>
      <c r="I120" s="301">
        <f>I118</f>
        <v>0</v>
      </c>
      <c r="J120" s="296" t="s">
        <v>141</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x14ac:dyDescent="0.2">
      <c r="A122" s="311" t="s">
        <v>590</v>
      </c>
      <c r="B122" s="312">
        <v>58.300471999999999</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x14ac:dyDescent="0.2">
      <c r="A123" s="311" t="s">
        <v>358</v>
      </c>
      <c r="B123" s="313">
        <v>10</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x14ac:dyDescent="0.2">
      <c r="A124" s="311" t="s">
        <v>591</v>
      </c>
      <c r="B124" s="313"/>
      <c r="C124" s="314" t="s">
        <v>592</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x14ac:dyDescent="0.2">
      <c r="A126" s="311" t="s">
        <v>593</v>
      </c>
      <c r="B126" s="319">
        <f>$B$122*1000*1000</f>
        <v>58300472</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x14ac:dyDescent="0.2">
      <c r="A127" s="311" t="s">
        <v>594</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x14ac:dyDescent="0.2">
      <c r="A129" s="311" t="s">
        <v>595</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x14ac:dyDescent="0.2">
      <c r="A131" s="325" t="s">
        <v>596</v>
      </c>
      <c r="B131" s="326">
        <v>1.23072</v>
      </c>
      <c r="C131" s="294" t="s">
        <v>597</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x14ac:dyDescent="0.2">
      <c r="A132" s="325" t="s">
        <v>598</v>
      </c>
      <c r="B132" s="326">
        <v>1.20268</v>
      </c>
      <c r="C132" s="294" t="s">
        <v>597</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x14ac:dyDescent="0.2">
      <c r="A134" s="311" t="s">
        <v>599</v>
      </c>
      <c r="C134" s="318" t="s">
        <v>600</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x14ac:dyDescent="0.2">
      <c r="A136" s="311" t="s">
        <v>601</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x14ac:dyDescent="0.2">
      <c r="A137" s="311" t="s">
        <v>602</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C25" sqref="C25"/>
    </sheetView>
  </sheetViews>
  <sheetFormatPr defaultRowHeight="15.75" x14ac:dyDescent="0.25"/>
  <cols>
    <col min="1" max="1" width="9.140625" style="70"/>
    <col min="2" max="2" width="37.7109375" style="70" customWidth="1"/>
    <col min="3" max="3" width="12.5703125"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1" t="str">
        <f>'2. паспорт  ТП'!A4:S4</f>
        <v>Год раскрытия информации: 2016 год</v>
      </c>
      <c r="B5" s="351"/>
      <c r="C5" s="351"/>
      <c r="D5" s="351"/>
      <c r="E5" s="351"/>
      <c r="F5" s="351"/>
      <c r="G5" s="351"/>
      <c r="H5" s="351"/>
      <c r="I5" s="351"/>
      <c r="J5" s="351"/>
      <c r="K5" s="351"/>
      <c r="L5" s="351"/>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7" t="str">
        <f>'1. паспорт местоположение'!A12:C12</f>
        <v>A_prj_111001_14517</v>
      </c>
      <c r="B12" s="357"/>
      <c r="C12" s="357"/>
      <c r="D12" s="357"/>
      <c r="E12" s="357"/>
      <c r="F12" s="357"/>
      <c r="G12" s="357"/>
      <c r="H12" s="357"/>
      <c r="I12" s="357"/>
      <c r="J12" s="357"/>
      <c r="K12" s="357"/>
      <c r="L12" s="357"/>
    </row>
    <row r="13" spans="1:44" x14ac:dyDescent="0.25">
      <c r="A13" s="352" t="s">
        <v>8</v>
      </c>
      <c r="B13" s="352"/>
      <c r="C13" s="352"/>
      <c r="D13" s="352"/>
      <c r="E13" s="352"/>
      <c r="F13" s="352"/>
      <c r="G13" s="352"/>
      <c r="H13" s="352"/>
      <c r="I13" s="352"/>
      <c r="J13" s="352"/>
      <c r="K13" s="352"/>
      <c r="L13" s="352"/>
    </row>
    <row r="14" spans="1:44" ht="18.75" x14ac:dyDescent="0.25">
      <c r="A14" s="360"/>
      <c r="B14" s="360"/>
      <c r="C14" s="360"/>
      <c r="D14" s="360"/>
      <c r="E14" s="360"/>
      <c r="F14" s="360"/>
      <c r="G14" s="360"/>
      <c r="H14" s="360"/>
      <c r="I14" s="360"/>
      <c r="J14" s="360"/>
      <c r="K14" s="360"/>
      <c r="L14" s="360"/>
    </row>
    <row r="15" spans="1:44" x14ac:dyDescent="0.25">
      <c r="A15" s="357" t="str">
        <f>'1. паспорт местоположение'!A15</f>
        <v>92_Транспортные средства</v>
      </c>
      <c r="B15" s="357"/>
      <c r="C15" s="357"/>
      <c r="D15" s="357"/>
      <c r="E15" s="357"/>
      <c r="F15" s="357"/>
      <c r="G15" s="357"/>
      <c r="H15" s="357"/>
      <c r="I15" s="357"/>
      <c r="J15" s="357"/>
      <c r="K15" s="357"/>
      <c r="L15" s="357"/>
    </row>
    <row r="16" spans="1:44" x14ac:dyDescent="0.25">
      <c r="A16" s="352" t="s">
        <v>7</v>
      </c>
      <c r="B16" s="352"/>
      <c r="C16" s="352"/>
      <c r="D16" s="352"/>
      <c r="E16" s="352"/>
      <c r="F16" s="352"/>
      <c r="G16" s="352"/>
      <c r="H16" s="352"/>
      <c r="I16" s="352"/>
      <c r="J16" s="352"/>
      <c r="K16" s="352"/>
      <c r="L16" s="352"/>
    </row>
    <row r="17" spans="1:12" ht="15.75" customHeight="1" x14ac:dyDescent="0.25">
      <c r="L17" s="104"/>
    </row>
    <row r="18" spans="1:12" x14ac:dyDescent="0.25">
      <c r="K18" s="103"/>
    </row>
    <row r="19" spans="1:12" ht="15.75" customHeight="1" x14ac:dyDescent="0.25">
      <c r="A19" s="414" t="s">
        <v>515</v>
      </c>
      <c r="B19" s="414"/>
      <c r="C19" s="414"/>
      <c r="D19" s="414"/>
      <c r="E19" s="414"/>
      <c r="F19" s="414"/>
      <c r="G19" s="414"/>
      <c r="H19" s="414"/>
      <c r="I19" s="414"/>
      <c r="J19" s="414"/>
      <c r="K19" s="414"/>
      <c r="L19" s="414"/>
    </row>
    <row r="20" spans="1:12" x14ac:dyDescent="0.25">
      <c r="A20" s="74"/>
      <c r="B20" s="74"/>
      <c r="C20" s="102"/>
      <c r="D20" s="102"/>
      <c r="E20" s="102"/>
      <c r="F20" s="102"/>
      <c r="G20" s="102"/>
      <c r="H20" s="102"/>
      <c r="I20" s="102"/>
      <c r="J20" s="102"/>
      <c r="K20" s="102"/>
      <c r="L20" s="102"/>
    </row>
    <row r="21" spans="1:12" ht="28.5" customHeight="1" x14ac:dyDescent="0.25">
      <c r="A21" s="415" t="s">
        <v>235</v>
      </c>
      <c r="B21" s="415" t="s">
        <v>234</v>
      </c>
      <c r="C21" s="421" t="s">
        <v>445</v>
      </c>
      <c r="D21" s="421"/>
      <c r="E21" s="421"/>
      <c r="F21" s="421"/>
      <c r="G21" s="421"/>
      <c r="H21" s="421"/>
      <c r="I21" s="416" t="s">
        <v>233</v>
      </c>
      <c r="J21" s="418" t="s">
        <v>447</v>
      </c>
      <c r="K21" s="415" t="s">
        <v>232</v>
      </c>
      <c r="L21" s="417" t="s">
        <v>446</v>
      </c>
    </row>
    <row r="22" spans="1:12" ht="58.5" customHeight="1" x14ac:dyDescent="0.25">
      <c r="A22" s="415"/>
      <c r="B22" s="415"/>
      <c r="C22" s="422" t="s">
        <v>3</v>
      </c>
      <c r="D22" s="422"/>
      <c r="E22" s="166"/>
      <c r="F22" s="167"/>
      <c r="G22" s="423" t="s">
        <v>2</v>
      </c>
      <c r="H22" s="424"/>
      <c r="I22" s="416"/>
      <c r="J22" s="419"/>
      <c r="K22" s="415"/>
      <c r="L22" s="417"/>
    </row>
    <row r="23" spans="1:12" ht="47.25" x14ac:dyDescent="0.25">
      <c r="A23" s="415"/>
      <c r="B23" s="415"/>
      <c r="C23" s="101" t="s">
        <v>231</v>
      </c>
      <c r="D23" s="101" t="s">
        <v>230</v>
      </c>
      <c r="E23" s="101" t="s">
        <v>231</v>
      </c>
      <c r="F23" s="101" t="s">
        <v>230</v>
      </c>
      <c r="G23" s="101" t="s">
        <v>231</v>
      </c>
      <c r="H23" s="101" t="s">
        <v>230</v>
      </c>
      <c r="I23" s="416"/>
      <c r="J23" s="420"/>
      <c r="K23" s="415"/>
      <c r="L23" s="417"/>
    </row>
    <row r="24" spans="1:12" x14ac:dyDescent="0.25">
      <c r="A24" s="81">
        <v>1</v>
      </c>
      <c r="B24" s="81">
        <v>2</v>
      </c>
      <c r="C24" s="101">
        <v>3</v>
      </c>
      <c r="D24" s="101">
        <v>4</v>
      </c>
      <c r="E24" s="101">
        <v>5</v>
      </c>
      <c r="F24" s="101">
        <v>6</v>
      </c>
      <c r="G24" s="101">
        <v>7</v>
      </c>
      <c r="H24" s="101">
        <v>8</v>
      </c>
      <c r="I24" s="101">
        <v>9</v>
      </c>
      <c r="J24" s="101">
        <v>10</v>
      </c>
      <c r="K24" s="101">
        <v>11</v>
      </c>
      <c r="L24" s="101">
        <v>12</v>
      </c>
    </row>
    <row r="25" spans="1:12" x14ac:dyDescent="0.25">
      <c r="A25" s="97">
        <v>1</v>
      </c>
      <c r="B25" s="98" t="s">
        <v>229</v>
      </c>
      <c r="C25" s="98"/>
      <c r="D25" s="99"/>
      <c r="E25" s="99"/>
      <c r="F25" s="99"/>
      <c r="G25" s="99"/>
      <c r="H25" s="99"/>
      <c r="I25" s="99"/>
      <c r="J25" s="99"/>
      <c r="K25" s="95"/>
      <c r="L25" s="113"/>
    </row>
    <row r="26" spans="1:12" ht="21.75" customHeight="1" x14ac:dyDescent="0.25">
      <c r="A26" s="97" t="s">
        <v>228</v>
      </c>
      <c r="B26" s="100" t="s">
        <v>452</v>
      </c>
      <c r="C26" s="338" t="s">
        <v>391</v>
      </c>
      <c r="D26" s="338" t="s">
        <v>391</v>
      </c>
      <c r="E26" s="338" t="s">
        <v>391</v>
      </c>
      <c r="F26" s="338" t="s">
        <v>391</v>
      </c>
      <c r="G26" s="338" t="s">
        <v>391</v>
      </c>
      <c r="H26" s="338" t="s">
        <v>391</v>
      </c>
      <c r="I26" s="338" t="s">
        <v>391</v>
      </c>
      <c r="J26" s="338" t="s">
        <v>391</v>
      </c>
      <c r="K26" s="338" t="s">
        <v>391</v>
      </c>
      <c r="L26" s="338" t="s">
        <v>391</v>
      </c>
    </row>
    <row r="27" spans="1:12" s="77" customFormat="1" ht="39" customHeight="1" x14ac:dyDescent="0.25">
      <c r="A27" s="97" t="s">
        <v>227</v>
      </c>
      <c r="B27" s="100" t="s">
        <v>454</v>
      </c>
      <c r="C27" s="338" t="s">
        <v>391</v>
      </c>
      <c r="D27" s="338" t="s">
        <v>391</v>
      </c>
      <c r="E27" s="338" t="s">
        <v>391</v>
      </c>
      <c r="F27" s="338" t="s">
        <v>391</v>
      </c>
      <c r="G27" s="338" t="s">
        <v>391</v>
      </c>
      <c r="H27" s="338" t="s">
        <v>391</v>
      </c>
      <c r="I27" s="338" t="s">
        <v>391</v>
      </c>
      <c r="J27" s="338" t="s">
        <v>391</v>
      </c>
      <c r="K27" s="338" t="s">
        <v>391</v>
      </c>
      <c r="L27" s="338" t="s">
        <v>391</v>
      </c>
    </row>
    <row r="28" spans="1:12" s="77" customFormat="1" ht="70.5" customHeight="1" x14ac:dyDescent="0.25">
      <c r="A28" s="97" t="s">
        <v>453</v>
      </c>
      <c r="B28" s="100" t="s">
        <v>458</v>
      </c>
      <c r="C28" s="338" t="s">
        <v>391</v>
      </c>
      <c r="D28" s="338" t="s">
        <v>391</v>
      </c>
      <c r="E28" s="338" t="s">
        <v>391</v>
      </c>
      <c r="F28" s="338" t="s">
        <v>391</v>
      </c>
      <c r="G28" s="338" t="s">
        <v>391</v>
      </c>
      <c r="H28" s="338" t="s">
        <v>391</v>
      </c>
      <c r="I28" s="338" t="s">
        <v>391</v>
      </c>
      <c r="J28" s="338" t="s">
        <v>391</v>
      </c>
      <c r="K28" s="338" t="s">
        <v>391</v>
      </c>
      <c r="L28" s="338" t="s">
        <v>391</v>
      </c>
    </row>
    <row r="29" spans="1:12" s="77" customFormat="1" ht="54" customHeight="1" x14ac:dyDescent="0.25">
      <c r="A29" s="97" t="s">
        <v>226</v>
      </c>
      <c r="B29" s="100" t="s">
        <v>457</v>
      </c>
      <c r="C29" s="338" t="s">
        <v>391</v>
      </c>
      <c r="D29" s="338" t="s">
        <v>391</v>
      </c>
      <c r="E29" s="338" t="s">
        <v>391</v>
      </c>
      <c r="F29" s="338" t="s">
        <v>391</v>
      </c>
      <c r="G29" s="338" t="s">
        <v>391</v>
      </c>
      <c r="H29" s="338" t="s">
        <v>391</v>
      </c>
      <c r="I29" s="338" t="s">
        <v>391</v>
      </c>
      <c r="J29" s="338" t="s">
        <v>391</v>
      </c>
      <c r="K29" s="338" t="s">
        <v>391</v>
      </c>
      <c r="L29" s="338" t="s">
        <v>391</v>
      </c>
    </row>
    <row r="30" spans="1:12" s="77" customFormat="1" ht="42" customHeight="1" x14ac:dyDescent="0.25">
      <c r="A30" s="97" t="s">
        <v>225</v>
      </c>
      <c r="B30" s="100" t="s">
        <v>459</v>
      </c>
      <c r="C30" s="338" t="s">
        <v>391</v>
      </c>
      <c r="D30" s="338" t="s">
        <v>391</v>
      </c>
      <c r="E30" s="338" t="s">
        <v>391</v>
      </c>
      <c r="F30" s="338" t="s">
        <v>391</v>
      </c>
      <c r="G30" s="338" t="s">
        <v>391</v>
      </c>
      <c r="H30" s="338" t="s">
        <v>391</v>
      </c>
      <c r="I30" s="338" t="s">
        <v>391</v>
      </c>
      <c r="J30" s="338" t="s">
        <v>391</v>
      </c>
      <c r="K30" s="338" t="s">
        <v>391</v>
      </c>
      <c r="L30" s="338" t="s">
        <v>391</v>
      </c>
    </row>
    <row r="31" spans="1:12" s="77" customFormat="1" ht="37.5" customHeight="1" x14ac:dyDescent="0.25">
      <c r="A31" s="97" t="s">
        <v>224</v>
      </c>
      <c r="B31" s="96" t="s">
        <v>455</v>
      </c>
      <c r="C31" s="338" t="s">
        <v>391</v>
      </c>
      <c r="D31" s="338" t="s">
        <v>391</v>
      </c>
      <c r="E31" s="338" t="s">
        <v>391</v>
      </c>
      <c r="F31" s="338" t="s">
        <v>391</v>
      </c>
      <c r="G31" s="338" t="s">
        <v>391</v>
      </c>
      <c r="H31" s="338" t="s">
        <v>391</v>
      </c>
      <c r="I31" s="338" t="s">
        <v>391</v>
      </c>
      <c r="J31" s="338" t="s">
        <v>391</v>
      </c>
      <c r="K31" s="338" t="s">
        <v>391</v>
      </c>
      <c r="L31" s="338" t="s">
        <v>391</v>
      </c>
    </row>
    <row r="32" spans="1:12" s="77" customFormat="1" ht="31.5" x14ac:dyDescent="0.25">
      <c r="A32" s="97" t="s">
        <v>222</v>
      </c>
      <c r="B32" s="96" t="s">
        <v>460</v>
      </c>
      <c r="C32" s="338" t="s">
        <v>391</v>
      </c>
      <c r="D32" s="338" t="s">
        <v>391</v>
      </c>
      <c r="E32" s="338" t="s">
        <v>391</v>
      </c>
      <c r="F32" s="338" t="s">
        <v>391</v>
      </c>
      <c r="G32" s="338" t="s">
        <v>391</v>
      </c>
      <c r="H32" s="338" t="s">
        <v>391</v>
      </c>
      <c r="I32" s="338" t="s">
        <v>391</v>
      </c>
      <c r="J32" s="338" t="s">
        <v>391</v>
      </c>
      <c r="K32" s="338" t="s">
        <v>391</v>
      </c>
      <c r="L32" s="338" t="s">
        <v>391</v>
      </c>
    </row>
    <row r="33" spans="1:12" s="77" customFormat="1" ht="37.5" customHeight="1" x14ac:dyDescent="0.25">
      <c r="A33" s="97" t="s">
        <v>471</v>
      </c>
      <c r="B33" s="96" t="s">
        <v>387</v>
      </c>
      <c r="C33" s="338" t="s">
        <v>391</v>
      </c>
      <c r="D33" s="338" t="s">
        <v>391</v>
      </c>
      <c r="E33" s="338" t="s">
        <v>391</v>
      </c>
      <c r="F33" s="338" t="s">
        <v>391</v>
      </c>
      <c r="G33" s="338" t="s">
        <v>391</v>
      </c>
      <c r="H33" s="338" t="s">
        <v>391</v>
      </c>
      <c r="I33" s="338" t="s">
        <v>391</v>
      </c>
      <c r="J33" s="338" t="s">
        <v>391</v>
      </c>
      <c r="K33" s="338" t="s">
        <v>391</v>
      </c>
      <c r="L33" s="338" t="s">
        <v>391</v>
      </c>
    </row>
    <row r="34" spans="1:12" s="77" customFormat="1" ht="47.25" customHeight="1" x14ac:dyDescent="0.25">
      <c r="A34" s="97" t="s">
        <v>472</v>
      </c>
      <c r="B34" s="96" t="s">
        <v>464</v>
      </c>
      <c r="C34" s="338" t="s">
        <v>391</v>
      </c>
      <c r="D34" s="338" t="s">
        <v>391</v>
      </c>
      <c r="E34" s="338" t="s">
        <v>391</v>
      </c>
      <c r="F34" s="338" t="s">
        <v>391</v>
      </c>
      <c r="G34" s="338" t="s">
        <v>391</v>
      </c>
      <c r="H34" s="338" t="s">
        <v>391</v>
      </c>
      <c r="I34" s="338" t="s">
        <v>391</v>
      </c>
      <c r="J34" s="338" t="s">
        <v>391</v>
      </c>
      <c r="K34" s="338" t="s">
        <v>391</v>
      </c>
      <c r="L34" s="338" t="s">
        <v>391</v>
      </c>
    </row>
    <row r="35" spans="1:12" s="77" customFormat="1" ht="49.5" customHeight="1" x14ac:dyDescent="0.25">
      <c r="A35" s="97" t="s">
        <v>473</v>
      </c>
      <c r="B35" s="96" t="s">
        <v>223</v>
      </c>
      <c r="C35" s="338" t="s">
        <v>391</v>
      </c>
      <c r="D35" s="338" t="s">
        <v>391</v>
      </c>
      <c r="E35" s="338" t="s">
        <v>391</v>
      </c>
      <c r="F35" s="338" t="s">
        <v>391</v>
      </c>
      <c r="G35" s="338" t="s">
        <v>391</v>
      </c>
      <c r="H35" s="338" t="s">
        <v>391</v>
      </c>
      <c r="I35" s="338" t="s">
        <v>391</v>
      </c>
      <c r="J35" s="338" t="s">
        <v>391</v>
      </c>
      <c r="K35" s="338" t="s">
        <v>391</v>
      </c>
      <c r="L35" s="338" t="s">
        <v>391</v>
      </c>
    </row>
    <row r="36" spans="1:12" ht="37.5" customHeight="1" x14ac:dyDescent="0.25">
      <c r="A36" s="97" t="s">
        <v>474</v>
      </c>
      <c r="B36" s="96" t="s">
        <v>456</v>
      </c>
      <c r="C36" s="338" t="s">
        <v>391</v>
      </c>
      <c r="D36" s="338" t="s">
        <v>391</v>
      </c>
      <c r="E36" s="338" t="s">
        <v>391</v>
      </c>
      <c r="F36" s="338" t="s">
        <v>391</v>
      </c>
      <c r="G36" s="338" t="s">
        <v>391</v>
      </c>
      <c r="H36" s="338" t="s">
        <v>391</v>
      </c>
      <c r="I36" s="338" t="s">
        <v>391</v>
      </c>
      <c r="J36" s="338" t="s">
        <v>391</v>
      </c>
      <c r="K36" s="338" t="s">
        <v>391</v>
      </c>
      <c r="L36" s="338" t="s">
        <v>391</v>
      </c>
    </row>
    <row r="37" spans="1:12" x14ac:dyDescent="0.25">
      <c r="A37" s="97" t="s">
        <v>475</v>
      </c>
      <c r="B37" s="96" t="s">
        <v>221</v>
      </c>
      <c r="C37" s="338" t="s">
        <v>391</v>
      </c>
      <c r="D37" s="338" t="s">
        <v>391</v>
      </c>
      <c r="E37" s="338" t="s">
        <v>391</v>
      </c>
      <c r="F37" s="338" t="s">
        <v>391</v>
      </c>
      <c r="G37" s="338" t="s">
        <v>391</v>
      </c>
      <c r="H37" s="338" t="s">
        <v>391</v>
      </c>
      <c r="I37" s="338" t="s">
        <v>391</v>
      </c>
      <c r="J37" s="338" t="s">
        <v>391</v>
      </c>
      <c r="K37" s="338" t="s">
        <v>391</v>
      </c>
      <c r="L37" s="338" t="s">
        <v>391</v>
      </c>
    </row>
    <row r="38" spans="1:12" x14ac:dyDescent="0.25">
      <c r="A38" s="97" t="s">
        <v>476</v>
      </c>
      <c r="B38" s="98" t="s">
        <v>220</v>
      </c>
      <c r="C38" s="338" t="s">
        <v>391</v>
      </c>
      <c r="D38" s="338" t="s">
        <v>391</v>
      </c>
      <c r="E38" s="338" t="s">
        <v>391</v>
      </c>
      <c r="F38" s="338" t="s">
        <v>391</v>
      </c>
      <c r="G38" s="338" t="s">
        <v>391</v>
      </c>
      <c r="H38" s="338" t="s">
        <v>391</v>
      </c>
      <c r="I38" s="338" t="s">
        <v>391</v>
      </c>
      <c r="J38" s="338" t="s">
        <v>391</v>
      </c>
      <c r="K38" s="338" t="s">
        <v>391</v>
      </c>
      <c r="L38" s="338" t="s">
        <v>391</v>
      </c>
    </row>
    <row r="39" spans="1:12" ht="63" x14ac:dyDescent="0.25">
      <c r="A39" s="97">
        <v>2</v>
      </c>
      <c r="B39" s="96" t="s">
        <v>461</v>
      </c>
      <c r="C39" s="338" t="s">
        <v>391</v>
      </c>
      <c r="D39" s="338" t="s">
        <v>391</v>
      </c>
      <c r="E39" s="338" t="s">
        <v>391</v>
      </c>
      <c r="F39" s="338" t="s">
        <v>391</v>
      </c>
      <c r="G39" s="338" t="s">
        <v>391</v>
      </c>
      <c r="H39" s="338" t="s">
        <v>391</v>
      </c>
      <c r="I39" s="338" t="s">
        <v>391</v>
      </c>
      <c r="J39" s="338" t="s">
        <v>391</v>
      </c>
      <c r="K39" s="338" t="s">
        <v>391</v>
      </c>
      <c r="L39" s="338" t="s">
        <v>391</v>
      </c>
    </row>
    <row r="40" spans="1:12" ht="33.75" customHeight="1" x14ac:dyDescent="0.25">
      <c r="A40" s="97" t="s">
        <v>219</v>
      </c>
      <c r="B40" s="96" t="s">
        <v>463</v>
      </c>
      <c r="C40" s="338" t="s">
        <v>391</v>
      </c>
      <c r="D40" s="338" t="s">
        <v>391</v>
      </c>
      <c r="E40" s="95" t="s">
        <v>605</v>
      </c>
      <c r="F40" s="95" t="s">
        <v>605</v>
      </c>
      <c r="G40" s="338" t="s">
        <v>391</v>
      </c>
      <c r="H40" s="338" t="s">
        <v>391</v>
      </c>
      <c r="I40" s="338" t="s">
        <v>391</v>
      </c>
      <c r="J40" s="338" t="s">
        <v>391</v>
      </c>
      <c r="K40" s="338" t="s">
        <v>391</v>
      </c>
      <c r="L40" s="338" t="s">
        <v>391</v>
      </c>
    </row>
    <row r="41" spans="1:12" ht="63" customHeight="1" x14ac:dyDescent="0.25">
      <c r="A41" s="97" t="s">
        <v>218</v>
      </c>
      <c r="B41" s="98" t="s">
        <v>546</v>
      </c>
      <c r="C41" s="338" t="s">
        <v>391</v>
      </c>
      <c r="D41" s="338" t="s">
        <v>391</v>
      </c>
      <c r="E41" s="338" t="s">
        <v>391</v>
      </c>
      <c r="F41" s="338" t="s">
        <v>391</v>
      </c>
      <c r="G41" s="338" t="s">
        <v>391</v>
      </c>
      <c r="H41" s="338" t="s">
        <v>391</v>
      </c>
      <c r="I41" s="338" t="s">
        <v>391</v>
      </c>
      <c r="J41" s="338" t="s">
        <v>391</v>
      </c>
      <c r="K41" s="338" t="s">
        <v>391</v>
      </c>
      <c r="L41" s="338" t="s">
        <v>391</v>
      </c>
    </row>
    <row r="42" spans="1:12" ht="58.5" customHeight="1" x14ac:dyDescent="0.25">
      <c r="A42" s="97">
        <v>3</v>
      </c>
      <c r="B42" s="96" t="s">
        <v>462</v>
      </c>
      <c r="C42" s="338" t="s">
        <v>391</v>
      </c>
      <c r="D42" s="338" t="s">
        <v>391</v>
      </c>
      <c r="E42" s="338" t="s">
        <v>391</v>
      </c>
      <c r="F42" s="338" t="s">
        <v>391</v>
      </c>
      <c r="G42" s="338" t="s">
        <v>391</v>
      </c>
      <c r="H42" s="338" t="s">
        <v>391</v>
      </c>
      <c r="I42" s="338" t="s">
        <v>391</v>
      </c>
      <c r="J42" s="338" t="s">
        <v>391</v>
      </c>
      <c r="K42" s="338" t="s">
        <v>391</v>
      </c>
      <c r="L42" s="338" t="s">
        <v>391</v>
      </c>
    </row>
    <row r="43" spans="1:12" ht="34.5" customHeight="1" x14ac:dyDescent="0.25">
      <c r="A43" s="97" t="s">
        <v>217</v>
      </c>
      <c r="B43" s="96" t="s">
        <v>215</v>
      </c>
      <c r="C43" s="338" t="s">
        <v>391</v>
      </c>
      <c r="D43" s="338" t="s">
        <v>391</v>
      </c>
      <c r="E43" s="338" t="s">
        <v>391</v>
      </c>
      <c r="F43" s="338" t="s">
        <v>391</v>
      </c>
      <c r="G43" s="338" t="s">
        <v>391</v>
      </c>
      <c r="H43" s="338" t="s">
        <v>391</v>
      </c>
      <c r="I43" s="338" t="s">
        <v>391</v>
      </c>
      <c r="J43" s="338" t="s">
        <v>391</v>
      </c>
      <c r="K43" s="338" t="s">
        <v>391</v>
      </c>
      <c r="L43" s="338" t="s">
        <v>391</v>
      </c>
    </row>
    <row r="44" spans="1:12" ht="24.75" customHeight="1" x14ac:dyDescent="0.25">
      <c r="A44" s="97" t="s">
        <v>216</v>
      </c>
      <c r="B44" s="96" t="s">
        <v>213</v>
      </c>
      <c r="C44" s="338" t="s">
        <v>391</v>
      </c>
      <c r="D44" s="338" t="s">
        <v>391</v>
      </c>
      <c r="E44" s="338" t="s">
        <v>391</v>
      </c>
      <c r="F44" s="338" t="s">
        <v>391</v>
      </c>
      <c r="G44" s="338" t="s">
        <v>391</v>
      </c>
      <c r="H44" s="338" t="s">
        <v>391</v>
      </c>
      <c r="I44" s="338" t="s">
        <v>391</v>
      </c>
      <c r="J44" s="338" t="s">
        <v>391</v>
      </c>
      <c r="K44" s="338" t="s">
        <v>391</v>
      </c>
      <c r="L44" s="338" t="s">
        <v>391</v>
      </c>
    </row>
    <row r="45" spans="1:12" ht="90.75" customHeight="1" x14ac:dyDescent="0.25">
      <c r="A45" s="97" t="s">
        <v>214</v>
      </c>
      <c r="B45" s="96" t="s">
        <v>467</v>
      </c>
      <c r="C45" s="338" t="s">
        <v>391</v>
      </c>
      <c r="D45" s="338" t="s">
        <v>391</v>
      </c>
      <c r="E45" s="338" t="s">
        <v>391</v>
      </c>
      <c r="F45" s="338" t="s">
        <v>391</v>
      </c>
      <c r="G45" s="338" t="s">
        <v>391</v>
      </c>
      <c r="H45" s="338" t="s">
        <v>391</v>
      </c>
      <c r="I45" s="338" t="s">
        <v>391</v>
      </c>
      <c r="J45" s="338" t="s">
        <v>391</v>
      </c>
      <c r="K45" s="338" t="s">
        <v>391</v>
      </c>
      <c r="L45" s="338" t="s">
        <v>391</v>
      </c>
    </row>
    <row r="46" spans="1:12" ht="167.25" customHeight="1" x14ac:dyDescent="0.25">
      <c r="A46" s="97" t="s">
        <v>212</v>
      </c>
      <c r="B46" s="96" t="s">
        <v>465</v>
      </c>
      <c r="C46" s="338" t="s">
        <v>391</v>
      </c>
      <c r="D46" s="338" t="s">
        <v>391</v>
      </c>
      <c r="E46" s="338" t="s">
        <v>391</v>
      </c>
      <c r="F46" s="338" t="s">
        <v>391</v>
      </c>
      <c r="G46" s="338" t="s">
        <v>391</v>
      </c>
      <c r="H46" s="338" t="s">
        <v>391</v>
      </c>
      <c r="I46" s="338" t="s">
        <v>391</v>
      </c>
      <c r="J46" s="338" t="s">
        <v>391</v>
      </c>
      <c r="K46" s="338" t="s">
        <v>391</v>
      </c>
      <c r="L46" s="338" t="s">
        <v>391</v>
      </c>
    </row>
    <row r="47" spans="1:12" ht="30.75" customHeight="1" x14ac:dyDescent="0.25">
      <c r="A47" s="97" t="s">
        <v>210</v>
      </c>
      <c r="B47" s="96" t="s">
        <v>211</v>
      </c>
      <c r="C47" s="338" t="s">
        <v>391</v>
      </c>
      <c r="D47" s="338" t="s">
        <v>391</v>
      </c>
      <c r="E47" s="338" t="s">
        <v>391</v>
      </c>
      <c r="F47" s="338" t="s">
        <v>391</v>
      </c>
      <c r="G47" s="338" t="s">
        <v>391</v>
      </c>
      <c r="H47" s="338" t="s">
        <v>391</v>
      </c>
      <c r="I47" s="338" t="s">
        <v>391</v>
      </c>
      <c r="J47" s="338" t="s">
        <v>391</v>
      </c>
      <c r="K47" s="338" t="s">
        <v>391</v>
      </c>
      <c r="L47" s="338" t="s">
        <v>391</v>
      </c>
    </row>
    <row r="48" spans="1:12" ht="37.5" customHeight="1" x14ac:dyDescent="0.25">
      <c r="A48" s="97" t="s">
        <v>477</v>
      </c>
      <c r="B48" s="98" t="s">
        <v>209</v>
      </c>
      <c r="C48" s="338" t="s">
        <v>391</v>
      </c>
      <c r="D48" s="338" t="s">
        <v>391</v>
      </c>
      <c r="E48" s="338" t="s">
        <v>391</v>
      </c>
      <c r="F48" s="338" t="s">
        <v>391</v>
      </c>
      <c r="G48" s="338" t="s">
        <v>391</v>
      </c>
      <c r="H48" s="338" t="s">
        <v>391</v>
      </c>
      <c r="I48" s="338" t="s">
        <v>391</v>
      </c>
      <c r="J48" s="338" t="s">
        <v>391</v>
      </c>
      <c r="K48" s="338" t="s">
        <v>391</v>
      </c>
      <c r="L48" s="338" t="s">
        <v>391</v>
      </c>
    </row>
    <row r="49" spans="1:12" ht="35.25" customHeight="1" x14ac:dyDescent="0.25">
      <c r="A49" s="97">
        <v>4</v>
      </c>
      <c r="B49" s="96" t="s">
        <v>207</v>
      </c>
      <c r="C49" s="338" t="s">
        <v>391</v>
      </c>
      <c r="D49" s="338" t="s">
        <v>391</v>
      </c>
      <c r="E49" s="338" t="s">
        <v>391</v>
      </c>
      <c r="F49" s="338" t="s">
        <v>391</v>
      </c>
      <c r="G49" s="338" t="s">
        <v>391</v>
      </c>
      <c r="H49" s="338" t="s">
        <v>391</v>
      </c>
      <c r="I49" s="338" t="s">
        <v>391</v>
      </c>
      <c r="J49" s="338" t="s">
        <v>391</v>
      </c>
      <c r="K49" s="338" t="s">
        <v>391</v>
      </c>
      <c r="L49" s="338" t="s">
        <v>391</v>
      </c>
    </row>
    <row r="50" spans="1:12" ht="86.25" customHeight="1" x14ac:dyDescent="0.25">
      <c r="A50" s="97" t="s">
        <v>208</v>
      </c>
      <c r="B50" s="96" t="s">
        <v>466</v>
      </c>
      <c r="C50" s="338" t="s">
        <v>391</v>
      </c>
      <c r="D50" s="338" t="s">
        <v>391</v>
      </c>
      <c r="E50" s="338" t="s">
        <v>391</v>
      </c>
      <c r="F50" s="338" t="s">
        <v>391</v>
      </c>
      <c r="G50" s="338" t="s">
        <v>391</v>
      </c>
      <c r="H50" s="338" t="s">
        <v>391</v>
      </c>
      <c r="I50" s="338" t="s">
        <v>391</v>
      </c>
      <c r="J50" s="338" t="s">
        <v>391</v>
      </c>
      <c r="K50" s="338" t="s">
        <v>391</v>
      </c>
      <c r="L50" s="338" t="s">
        <v>391</v>
      </c>
    </row>
    <row r="51" spans="1:12" ht="77.25" customHeight="1" x14ac:dyDescent="0.25">
      <c r="A51" s="97" t="s">
        <v>206</v>
      </c>
      <c r="B51" s="96" t="s">
        <v>468</v>
      </c>
      <c r="C51" s="338" t="s">
        <v>391</v>
      </c>
      <c r="D51" s="338" t="s">
        <v>391</v>
      </c>
      <c r="E51" s="338" t="s">
        <v>391</v>
      </c>
      <c r="F51" s="338" t="s">
        <v>391</v>
      </c>
      <c r="G51" s="338" t="s">
        <v>391</v>
      </c>
      <c r="H51" s="338" t="s">
        <v>391</v>
      </c>
      <c r="I51" s="338" t="s">
        <v>391</v>
      </c>
      <c r="J51" s="338" t="s">
        <v>391</v>
      </c>
      <c r="K51" s="338" t="s">
        <v>391</v>
      </c>
      <c r="L51" s="338" t="s">
        <v>391</v>
      </c>
    </row>
    <row r="52" spans="1:12" ht="71.25" customHeight="1" x14ac:dyDescent="0.25">
      <c r="A52" s="97" t="s">
        <v>204</v>
      </c>
      <c r="B52" s="96" t="s">
        <v>205</v>
      </c>
      <c r="C52" s="338" t="s">
        <v>391</v>
      </c>
      <c r="D52" s="338" t="s">
        <v>391</v>
      </c>
      <c r="E52" s="338" t="s">
        <v>391</v>
      </c>
      <c r="F52" s="338" t="s">
        <v>391</v>
      </c>
      <c r="G52" s="338" t="s">
        <v>391</v>
      </c>
      <c r="H52" s="338" t="s">
        <v>391</v>
      </c>
      <c r="I52" s="338" t="s">
        <v>391</v>
      </c>
      <c r="J52" s="338" t="s">
        <v>391</v>
      </c>
      <c r="K52" s="338" t="s">
        <v>391</v>
      </c>
      <c r="L52" s="338" t="s">
        <v>391</v>
      </c>
    </row>
    <row r="53" spans="1:12" ht="48" customHeight="1" x14ac:dyDescent="0.25">
      <c r="A53" s="97" t="s">
        <v>202</v>
      </c>
      <c r="B53" s="174" t="s">
        <v>469</v>
      </c>
      <c r="C53" s="338" t="s">
        <v>391</v>
      </c>
      <c r="D53" s="338" t="s">
        <v>391</v>
      </c>
      <c r="E53" s="95" t="s">
        <v>605</v>
      </c>
      <c r="F53" s="95" t="s">
        <v>605</v>
      </c>
      <c r="G53" s="338" t="s">
        <v>391</v>
      </c>
      <c r="H53" s="338" t="s">
        <v>391</v>
      </c>
      <c r="I53" s="338" t="s">
        <v>391</v>
      </c>
      <c r="J53" s="338" t="s">
        <v>391</v>
      </c>
      <c r="K53" s="338" t="s">
        <v>391</v>
      </c>
      <c r="L53" s="338" t="s">
        <v>391</v>
      </c>
    </row>
    <row r="54" spans="1:12" ht="46.5" customHeight="1" x14ac:dyDescent="0.25">
      <c r="A54" s="97" t="s">
        <v>470</v>
      </c>
      <c r="B54" s="96" t="s">
        <v>203</v>
      </c>
      <c r="C54" s="338" t="s">
        <v>391</v>
      </c>
      <c r="D54" s="338" t="s">
        <v>391</v>
      </c>
      <c r="E54" s="95" t="s">
        <v>605</v>
      </c>
      <c r="F54" s="95" t="s">
        <v>605</v>
      </c>
      <c r="G54" s="338" t="s">
        <v>391</v>
      </c>
      <c r="H54" s="338" t="s">
        <v>391</v>
      </c>
      <c r="I54" s="338" t="s">
        <v>391</v>
      </c>
      <c r="J54" s="338" t="s">
        <v>391</v>
      </c>
      <c r="K54" s="338" t="s">
        <v>391</v>
      </c>
      <c r="L54" s="338" t="s">
        <v>391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2017-02-02T14:31:32Z</cp:lastPrinted>
  <dcterms:created xsi:type="dcterms:W3CDTF">2015-08-16T15:31:05Z</dcterms:created>
  <dcterms:modified xsi:type="dcterms:W3CDTF">2017-02-03T15:29:23Z</dcterms:modified>
</cp:coreProperties>
</file>