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_4 кв\Паспорта\ВАЖНЫЕ\СВМ\"/>
    </mc:Choice>
  </mc:AlternateContent>
  <bookViews>
    <workbookView xWindow="0" yWindow="0" windowWidth="28800" windowHeight="115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4. паспортбюджет" sheetId="10" r:id="rId6"/>
    <sheet name="3.4. Паспорт надежность" sheetId="17"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5">'4.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ЛЭП'!$A$1:$AA$28</definedName>
    <definedName name="_xlnm.Print_Area" localSheetId="4">'3.3 паспорт описание'!$A$1:$C$30</definedName>
    <definedName name="_xlnm.Print_Area" localSheetId="6">'3.4. Паспорт надежность'!$A$1:$Z$33</definedName>
    <definedName name="_xlnm.Print_Area" localSheetId="5">'4. паспортбюджет'!$A$1:$O$22</definedName>
    <definedName name="_xlnm.Print_Area" localSheetId="8">'6.1. Паспорт сетевой график'!$A$1:$J$48</definedName>
    <definedName name="_xlnm.Print_Area" localSheetId="9">'6.2. Паспорт фин осв ввод'!$A$1:$AC$64</definedName>
    <definedName name="_xlnm.Print_Area" localSheetId="11">'8. Общие сведения'!$A$1:$B$142</definedName>
  </definedNames>
  <calcPr calcId="152511"/>
</workbook>
</file>

<file path=xl/calcChain.xml><?xml version="1.0" encoding="utf-8"?>
<calcChain xmlns="http://schemas.openxmlformats.org/spreadsheetml/2006/main">
  <c r="B30" i="23" l="1"/>
  <c r="AC25" i="15" l="1"/>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24" i="15"/>
  <c r="B55" i="23" l="1"/>
  <c r="O23" i="12" l="1"/>
  <c r="A16" i="13" l="1"/>
  <c r="B84" i="25" l="1"/>
  <c r="B80" i="25"/>
  <c r="B76" i="25"/>
  <c r="B72" i="25"/>
  <c r="B34" i="25"/>
  <c r="A15" i="25"/>
  <c r="B21" i="25" s="1"/>
  <c r="A12" i="25"/>
  <c r="A9" i="25"/>
  <c r="A5" i="25"/>
  <c r="B119" i="25"/>
  <c r="B118" i="25" s="1"/>
  <c r="B117" i="25"/>
  <c r="B116" i="25" s="1"/>
  <c r="B108" i="25"/>
  <c r="B104" i="25"/>
  <c r="B100" i="25"/>
  <c r="B96" i="25"/>
  <c r="B92" i="25"/>
  <c r="B88" i="25"/>
  <c r="B70" i="25"/>
  <c r="B67" i="25"/>
  <c r="B63" i="25"/>
  <c r="B59" i="25"/>
  <c r="B55" i="25"/>
  <c r="B53" i="25"/>
  <c r="B50" i="25"/>
  <c r="B46" i="25"/>
  <c r="B42" i="25"/>
  <c r="B38" i="25"/>
  <c r="B32" i="25"/>
  <c r="B30" i="25" l="1"/>
  <c r="A15" i="24" l="1"/>
  <c r="A12" i="24"/>
  <c r="A9" i="24"/>
  <c r="A5" i="24"/>
  <c r="A15" i="23" l="1"/>
  <c r="A12" i="23"/>
  <c r="A9" i="23"/>
  <c r="A5" i="23"/>
  <c r="C97" i="23"/>
  <c r="D97" i="23" s="1"/>
  <c r="E97" i="23" s="1"/>
  <c r="F97" i="23" s="1"/>
  <c r="G97" i="23" s="1"/>
  <c r="H97" i="23" s="1"/>
  <c r="I97" i="23" s="1"/>
  <c r="J97" i="23" s="1"/>
  <c r="K97" i="23" s="1"/>
  <c r="L97" i="23" s="1"/>
  <c r="M97" i="23" s="1"/>
  <c r="N97" i="23" s="1"/>
  <c r="O97" i="23" s="1"/>
  <c r="P97" i="23" s="1"/>
  <c r="Q97" i="23" s="1"/>
  <c r="R97" i="23" s="1"/>
  <c r="S97" i="23" s="1"/>
  <c r="T97" i="23" s="1"/>
  <c r="U97" i="23" s="1"/>
  <c r="V97" i="23" s="1"/>
  <c r="W97" i="23" s="1"/>
  <c r="X97" i="23" s="1"/>
  <c r="Y97" i="23" s="1"/>
  <c r="Z97" i="23" s="1"/>
  <c r="AA97" i="23" s="1"/>
  <c r="AB97" i="23" s="1"/>
  <c r="AC97" i="23" s="1"/>
  <c r="AD97" i="23" s="1"/>
  <c r="AE97" i="23" s="1"/>
  <c r="AF97" i="23" s="1"/>
  <c r="AG97" i="23" s="1"/>
  <c r="AH97" i="23" s="1"/>
  <c r="AI97" i="23" s="1"/>
  <c r="AJ97" i="23" s="1"/>
  <c r="AK97" i="23" s="1"/>
  <c r="AL97" i="23" s="1"/>
  <c r="AM97" i="23" s="1"/>
  <c r="AN97" i="23" s="1"/>
  <c r="AO97" i="23" s="1"/>
  <c r="AP97" i="23" s="1"/>
  <c r="AQ97" i="23" s="1"/>
  <c r="AR97" i="23" s="1"/>
  <c r="B91" i="23"/>
  <c r="E87" i="23"/>
  <c r="AS87" i="23" s="1"/>
  <c r="AT87" i="23" s="1"/>
  <c r="D82" i="23"/>
  <c r="C82" i="23"/>
  <c r="B82" i="23"/>
  <c r="B80" i="23"/>
  <c r="E73" i="23"/>
  <c r="E82" i="23" s="1"/>
  <c r="B70" i="23"/>
  <c r="B69" i="23"/>
  <c r="A67" i="23"/>
  <c r="AR64" i="23"/>
  <c r="AQ64" i="23"/>
  <c r="AP64" i="23"/>
  <c r="AO64" i="23"/>
  <c r="AN64" i="23"/>
  <c r="AM64" i="23"/>
  <c r="AL64" i="23"/>
  <c r="AK64" i="23"/>
  <c r="AJ64" i="23"/>
  <c r="AI64" i="23"/>
  <c r="AH64" i="23"/>
  <c r="AG64" i="23"/>
  <c r="AF64" i="23"/>
  <c r="AE64" i="23"/>
  <c r="AD64" i="23"/>
  <c r="AC64" i="23"/>
  <c r="AB64" i="23"/>
  <c r="AA64" i="23"/>
  <c r="Z64" i="23"/>
  <c r="Y64" i="23"/>
  <c r="X64" i="23"/>
  <c r="W64" i="23"/>
  <c r="V64" i="23"/>
  <c r="U64" i="23"/>
  <c r="T64" i="23"/>
  <c r="S64" i="23"/>
  <c r="R64" i="23"/>
  <c r="Q64" i="23"/>
  <c r="P64" i="23"/>
  <c r="O64" i="23"/>
  <c r="N64" i="23"/>
  <c r="M64" i="23"/>
  <c r="L64" i="23"/>
  <c r="K64" i="23"/>
  <c r="J64" i="23"/>
  <c r="I64" i="23"/>
  <c r="H64" i="23"/>
  <c r="G64" i="23"/>
  <c r="F64" i="23"/>
  <c r="E64" i="23"/>
  <c r="D64" i="23"/>
  <c r="C64" i="23"/>
  <c r="B64" i="23"/>
  <c r="C63" i="23"/>
  <c r="C80" i="23" s="1"/>
  <c r="C62" i="23"/>
  <c r="D62" i="23" s="1"/>
  <c r="E62" i="23" s="1"/>
  <c r="B59" i="23"/>
  <c r="C57" i="23"/>
  <c r="B57" i="23"/>
  <c r="C54" i="23"/>
  <c r="C69" i="23" s="1"/>
  <c r="AC53" i="23"/>
  <c r="AD53" i="23" s="1"/>
  <c r="AE53" i="23" s="1"/>
  <c r="AF53" i="23" s="1"/>
  <c r="AG53" i="23" s="1"/>
  <c r="AH53" i="23" s="1"/>
  <c r="AI53" i="23" s="1"/>
  <c r="AJ53" i="23" s="1"/>
  <c r="AK53" i="23" s="1"/>
  <c r="AL53" i="23" s="1"/>
  <c r="AM53" i="23" s="1"/>
  <c r="AN53" i="23" s="1"/>
  <c r="AO53" i="23" s="1"/>
  <c r="AP53" i="23" s="1"/>
  <c r="AQ53" i="23" s="1"/>
  <c r="AR53" i="23" s="1"/>
  <c r="C52" i="23"/>
  <c r="B52" i="23"/>
  <c r="B50" i="23"/>
  <c r="B51" i="23" s="1"/>
  <c r="D63" i="23" l="1"/>
  <c r="F73" i="23"/>
  <c r="D54" i="23"/>
  <c r="D70" i="23" s="1"/>
  <c r="AL86" i="23"/>
  <c r="AN86" i="23"/>
  <c r="AP86" i="23"/>
  <c r="AR86" i="23"/>
  <c r="B65" i="23"/>
  <c r="B72" i="23" s="1"/>
  <c r="B74" i="23" s="1"/>
  <c r="B81" i="23" s="1"/>
  <c r="F62" i="23"/>
  <c r="F79" i="23" s="1"/>
  <c r="F91" i="23" s="1"/>
  <c r="C86" i="23"/>
  <c r="E86" i="23"/>
  <c r="G86" i="23"/>
  <c r="I86" i="23"/>
  <c r="K86" i="23"/>
  <c r="M86" i="23"/>
  <c r="O86" i="23"/>
  <c r="Q86" i="23"/>
  <c r="S86" i="23"/>
  <c r="U86" i="23"/>
  <c r="W86" i="23"/>
  <c r="Y86" i="23"/>
  <c r="AA86" i="23"/>
  <c r="AC86" i="23"/>
  <c r="AE86" i="23"/>
  <c r="AG86" i="23"/>
  <c r="AI86" i="23"/>
  <c r="E79" i="23"/>
  <c r="E91" i="23" s="1"/>
  <c r="D57" i="23"/>
  <c r="B60" i="23"/>
  <c r="D79" i="23"/>
  <c r="D91" i="23" s="1"/>
  <c r="B86" i="23"/>
  <c r="D86" i="23"/>
  <c r="F86" i="23"/>
  <c r="H86" i="23"/>
  <c r="J86" i="23"/>
  <c r="L86" i="23"/>
  <c r="N86" i="23"/>
  <c r="P86" i="23"/>
  <c r="R86" i="23"/>
  <c r="T86" i="23"/>
  <c r="V86" i="23"/>
  <c r="X86" i="23"/>
  <c r="Z86" i="23"/>
  <c r="AB86" i="23"/>
  <c r="AD86" i="23"/>
  <c r="AF86" i="23"/>
  <c r="AH86" i="23"/>
  <c r="AJ86" i="23"/>
  <c r="C70" i="23"/>
  <c r="C65" i="23" s="1"/>
  <c r="C72" i="23" s="1"/>
  <c r="C74" i="23" s="1"/>
  <c r="D72" i="23"/>
  <c r="D74" i="23" s="1"/>
  <c r="F82" i="23"/>
  <c r="G73" i="23"/>
  <c r="C79" i="23"/>
  <c r="C91" i="23" s="1"/>
  <c r="AK86" i="23"/>
  <c r="AM86" i="23"/>
  <c r="AO86" i="23"/>
  <c r="AQ86" i="23"/>
  <c r="D80" i="23" l="1"/>
  <c r="D52" i="23"/>
  <c r="E63" i="23"/>
  <c r="E52" i="23" s="1"/>
  <c r="E67" i="23" s="1"/>
  <c r="D69" i="23"/>
  <c r="E54" i="23"/>
  <c r="E70" i="23" s="1"/>
  <c r="C81" i="23"/>
  <c r="G82" i="23"/>
  <c r="H73" i="23"/>
  <c r="D81" i="23"/>
  <c r="G62" i="23"/>
  <c r="G79" i="23" s="1"/>
  <c r="G91" i="23" s="1"/>
  <c r="E80" i="23"/>
  <c r="F63" i="23"/>
  <c r="B61" i="23"/>
  <c r="B75" i="23" s="1"/>
  <c r="C58" i="23"/>
  <c r="E69" i="23"/>
  <c r="F54" i="23"/>
  <c r="B88" i="23"/>
  <c r="E57" i="23" l="1"/>
  <c r="E65" i="23"/>
  <c r="E72" i="23" s="1"/>
  <c r="E74" i="23" s="1"/>
  <c r="F70" i="23"/>
  <c r="G54" i="23"/>
  <c r="F69" i="23"/>
  <c r="B83" i="23"/>
  <c r="B76" i="23"/>
  <c r="G63" i="23"/>
  <c r="F57" i="23"/>
  <c r="F80" i="23"/>
  <c r="F52" i="23"/>
  <c r="F67" i="23" s="1"/>
  <c r="F65" i="23" s="1"/>
  <c r="F72" i="23" s="1"/>
  <c r="F74" i="23" s="1"/>
  <c r="H62" i="23"/>
  <c r="H79" i="23" s="1"/>
  <c r="H91" i="23" s="1"/>
  <c r="C60" i="23"/>
  <c r="H82" i="23"/>
  <c r="I73" i="23"/>
  <c r="C88" i="23" l="1"/>
  <c r="C61" i="23"/>
  <c r="C75" i="23" s="1"/>
  <c r="G80" i="23"/>
  <c r="G52" i="23"/>
  <c r="H63" i="23"/>
  <c r="G57" i="23"/>
  <c r="G69" i="23"/>
  <c r="G70" i="23"/>
  <c r="H54" i="23"/>
  <c r="E81" i="23"/>
  <c r="I82" i="23"/>
  <c r="J73" i="23"/>
  <c r="D58" i="23"/>
  <c r="I62" i="23"/>
  <c r="I79" i="23"/>
  <c r="I91" i="23" s="1"/>
  <c r="F81" i="23"/>
  <c r="B77" i="23"/>
  <c r="B78" i="23" s="1"/>
  <c r="J62" i="23" l="1"/>
  <c r="J79" i="23" s="1"/>
  <c r="J91" i="23" s="1"/>
  <c r="J82" i="23"/>
  <c r="K73" i="23"/>
  <c r="H70" i="23"/>
  <c r="H69" i="23"/>
  <c r="I54" i="23"/>
  <c r="G67" i="23"/>
  <c r="G66" i="23"/>
  <c r="C83" i="23"/>
  <c r="C76" i="23"/>
  <c r="B84" i="23"/>
  <c r="D60" i="23"/>
  <c r="H80" i="23"/>
  <c r="I63" i="23"/>
  <c r="H57" i="23"/>
  <c r="H52" i="23"/>
  <c r="H67" i="23" s="1"/>
  <c r="A14" i="17"/>
  <c r="A11" i="17"/>
  <c r="A8" i="17"/>
  <c r="A4" i="17"/>
  <c r="A15" i="10"/>
  <c r="A12" i="10"/>
  <c r="A9" i="10"/>
  <c r="A5" i="10"/>
  <c r="A14" i="15"/>
  <c r="A11" i="15"/>
  <c r="A8" i="15"/>
  <c r="A4" i="15"/>
  <c r="A15" i="5"/>
  <c r="A12" i="5"/>
  <c r="A9" i="5"/>
  <c r="A5" i="5"/>
  <c r="A15" i="6"/>
  <c r="A12" i="6"/>
  <c r="A9" i="6"/>
  <c r="A5" i="6"/>
  <c r="E15" i="14"/>
  <c r="E12" i="14"/>
  <c r="E9" i="14"/>
  <c r="A5" i="14"/>
  <c r="A6" i="13"/>
  <c r="A4" i="12"/>
  <c r="A13" i="13"/>
  <c r="A10" i="13"/>
  <c r="A14" i="12"/>
  <c r="A11" i="12"/>
  <c r="A8" i="12"/>
  <c r="H65" i="23" l="1"/>
  <c r="H72" i="23" s="1"/>
  <c r="H74" i="23" s="1"/>
  <c r="H81" i="23" s="1"/>
  <c r="C77" i="23"/>
  <c r="C78" i="23" s="1"/>
  <c r="G65" i="23"/>
  <c r="G72" i="23" s="1"/>
  <c r="G74" i="23" s="1"/>
  <c r="I69" i="23"/>
  <c r="I70" i="23"/>
  <c r="J54" i="23"/>
  <c r="I80" i="23"/>
  <c r="I52" i="23"/>
  <c r="I67" i="23" s="1"/>
  <c r="I65" i="23" s="1"/>
  <c r="I72" i="23" s="1"/>
  <c r="I74" i="23" s="1"/>
  <c r="J63" i="23"/>
  <c r="I57" i="23"/>
  <c r="D88" i="23"/>
  <c r="D61" i="23"/>
  <c r="D75" i="23" s="1"/>
  <c r="E58" i="23"/>
  <c r="K82" i="23"/>
  <c r="L73" i="23"/>
  <c r="K62" i="23"/>
  <c r="K79" i="23" s="1"/>
  <c r="K91" i="2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D83" i="23" l="1"/>
  <c r="D76" i="23"/>
  <c r="I81" i="23"/>
  <c r="J70" i="23"/>
  <c r="K54" i="23"/>
  <c r="J69" i="23"/>
  <c r="E60" i="23"/>
  <c r="L62" i="23"/>
  <c r="L79" i="23" s="1"/>
  <c r="L91" i="23" s="1"/>
  <c r="L82" i="23"/>
  <c r="M73" i="23"/>
  <c r="K63" i="23"/>
  <c r="J57" i="23"/>
  <c r="J80" i="23"/>
  <c r="J52" i="23"/>
  <c r="G81" i="23"/>
  <c r="C84" i="23"/>
  <c r="J66" i="23" l="1"/>
  <c r="J67" i="23"/>
  <c r="E88" i="23"/>
  <c r="E61" i="23"/>
  <c r="E75" i="23" s="1"/>
  <c r="K69" i="23"/>
  <c r="K70" i="23"/>
  <c r="L54" i="23"/>
  <c r="D77" i="23"/>
  <c r="K80" i="23"/>
  <c r="K52" i="23"/>
  <c r="K67" i="23" s="1"/>
  <c r="K65" i="23" s="1"/>
  <c r="K72" i="23" s="1"/>
  <c r="K74" i="23" s="1"/>
  <c r="L63" i="23"/>
  <c r="K57" i="23"/>
  <c r="N73" i="23"/>
  <c r="M82" i="23"/>
  <c r="M62" i="23"/>
  <c r="M79" i="23"/>
  <c r="M91" i="23" s="1"/>
  <c r="F58" i="23"/>
  <c r="K81" i="23" l="1"/>
  <c r="D84" i="23"/>
  <c r="L70" i="23"/>
  <c r="L69" i="23"/>
  <c r="M54" i="23"/>
  <c r="F60" i="23"/>
  <c r="G58" i="23" s="1"/>
  <c r="N62" i="23"/>
  <c r="N79" i="23" s="1"/>
  <c r="N91" i="23" s="1"/>
  <c r="N82" i="23"/>
  <c r="O73" i="23"/>
  <c r="L80" i="23"/>
  <c r="M63" i="23"/>
  <c r="L57" i="23"/>
  <c r="L52" i="23"/>
  <c r="L67" i="23" s="1"/>
  <c r="D78" i="23"/>
  <c r="E83" i="23"/>
  <c r="E76" i="23"/>
  <c r="J65" i="23"/>
  <c r="J72" i="23" s="1"/>
  <c r="J74" i="23" s="1"/>
  <c r="L65" i="23" l="1"/>
  <c r="L72" i="23" s="1"/>
  <c r="L74" i="23" s="1"/>
  <c r="L81" i="23" s="1"/>
  <c r="E77" i="23"/>
  <c r="E78" i="23" s="1"/>
  <c r="F88" i="23"/>
  <c r="F61" i="23"/>
  <c r="F75" i="23" s="1"/>
  <c r="J81" i="23"/>
  <c r="M80" i="23"/>
  <c r="M52" i="23"/>
  <c r="N63" i="23"/>
  <c r="M57" i="23"/>
  <c r="O82" i="23"/>
  <c r="P73" i="23"/>
  <c r="O79" i="23"/>
  <c r="O91" i="23" s="1"/>
  <c r="O62" i="23"/>
  <c r="G60" i="23"/>
  <c r="H58" i="23" s="1"/>
  <c r="M69" i="23"/>
  <c r="M70" i="23"/>
  <c r="N54" i="23"/>
  <c r="G88" i="23" l="1"/>
  <c r="G61" i="23"/>
  <c r="G75" i="23" s="1"/>
  <c r="P62" i="23"/>
  <c r="P79" i="23" s="1"/>
  <c r="P91" i="23" s="1"/>
  <c r="P82" i="23"/>
  <c r="Q73" i="23"/>
  <c r="M68" i="23"/>
  <c r="M67" i="23"/>
  <c r="M66" i="23"/>
  <c r="E84" i="23"/>
  <c r="N70" i="23"/>
  <c r="O54" i="23"/>
  <c r="N69" i="23"/>
  <c r="H60" i="23"/>
  <c r="I58" i="23" s="1"/>
  <c r="O63" i="23"/>
  <c r="N57" i="23"/>
  <c r="N80" i="23"/>
  <c r="N52" i="23"/>
  <c r="N67" i="23" s="1"/>
  <c r="F83" i="23"/>
  <c r="F76" i="23"/>
  <c r="N65" i="23" l="1"/>
  <c r="N72" i="23" s="1"/>
  <c r="N74" i="23" s="1"/>
  <c r="N81" i="23" s="1"/>
  <c r="F77" i="23"/>
  <c r="I60" i="23"/>
  <c r="M65" i="23"/>
  <c r="M72" i="23" s="1"/>
  <c r="M74" i="23" s="1"/>
  <c r="O80" i="23"/>
  <c r="O52" i="23"/>
  <c r="O67" i="23" s="1"/>
  <c r="P63" i="23"/>
  <c r="O57" i="23"/>
  <c r="H88" i="23"/>
  <c r="H61" i="23"/>
  <c r="H75" i="23" s="1"/>
  <c r="O69" i="23"/>
  <c r="O70" i="23"/>
  <c r="P54" i="23"/>
  <c r="Q82" i="23"/>
  <c r="R73" i="23"/>
  <c r="Q62" i="23"/>
  <c r="G83" i="23"/>
  <c r="G76" i="23"/>
  <c r="R79" i="23" l="1"/>
  <c r="R91" i="23" s="1"/>
  <c r="R62" i="23"/>
  <c r="H83" i="23"/>
  <c r="H76" i="23"/>
  <c r="O65" i="23"/>
  <c r="O72" i="23" s="1"/>
  <c r="O74" i="23" s="1"/>
  <c r="M81" i="23"/>
  <c r="I88" i="23"/>
  <c r="I61" i="23"/>
  <c r="I75" i="23" s="1"/>
  <c r="F84" i="23"/>
  <c r="G77" i="23"/>
  <c r="Q79" i="23"/>
  <c r="Q91" i="23" s="1"/>
  <c r="R82" i="23"/>
  <c r="S73" i="23"/>
  <c r="P70" i="23"/>
  <c r="P69" i="23"/>
  <c r="Q54" i="23"/>
  <c r="P80" i="23"/>
  <c r="Q63" i="23"/>
  <c r="P57" i="23"/>
  <c r="P52" i="23"/>
  <c r="J58" i="23"/>
  <c r="F78" i="23"/>
  <c r="G84" i="23" l="1"/>
  <c r="S82" i="23"/>
  <c r="T73" i="23"/>
  <c r="I83" i="23"/>
  <c r="I76" i="23"/>
  <c r="O81" i="23"/>
  <c r="J60" i="23"/>
  <c r="K58" i="23" s="1"/>
  <c r="P67" i="23"/>
  <c r="P66" i="23"/>
  <c r="Q80" i="23"/>
  <c r="Q52" i="23"/>
  <c r="Q67" i="23" s="1"/>
  <c r="R63" i="23"/>
  <c r="Q57" i="23"/>
  <c r="Q69" i="23"/>
  <c r="Q70" i="23"/>
  <c r="R54" i="23"/>
  <c r="G78" i="23"/>
  <c r="H77" i="23"/>
  <c r="H78" i="23" s="1"/>
  <c r="S62" i="23"/>
  <c r="S79" i="23" s="1"/>
  <c r="S91" i="23" s="1"/>
  <c r="H84" i="23" l="1"/>
  <c r="T82" i="23"/>
  <c r="U73" i="23"/>
  <c r="Q65" i="23"/>
  <c r="Q72" i="23" s="1"/>
  <c r="Q74" i="23" s="1"/>
  <c r="P65" i="23"/>
  <c r="P72" i="23" s="1"/>
  <c r="P74" i="23" s="1"/>
  <c r="K60" i="23"/>
  <c r="L58" i="23" s="1"/>
  <c r="T62" i="23"/>
  <c r="R70" i="23"/>
  <c r="S54" i="23"/>
  <c r="R69" i="23"/>
  <c r="S63" i="23"/>
  <c r="R57" i="23"/>
  <c r="R80" i="23"/>
  <c r="R52" i="23"/>
  <c r="R67" i="23" s="1"/>
  <c r="R65" i="23" s="1"/>
  <c r="R72" i="23" s="1"/>
  <c r="R74" i="23" s="1"/>
  <c r="J88" i="23"/>
  <c r="J61" i="23"/>
  <c r="J75" i="23" s="1"/>
  <c r="I77" i="23"/>
  <c r="I78" i="23" s="1"/>
  <c r="I84" i="23" l="1"/>
  <c r="P81" i="23"/>
  <c r="V73" i="23"/>
  <c r="U82" i="23"/>
  <c r="S80" i="23"/>
  <c r="S52" i="23"/>
  <c r="T63" i="23"/>
  <c r="S57" i="23"/>
  <c r="S69" i="23"/>
  <c r="S70" i="23"/>
  <c r="T54" i="23"/>
  <c r="U62" i="23"/>
  <c r="L60" i="23"/>
  <c r="M58" i="23" s="1"/>
  <c r="J83" i="23"/>
  <c r="J76" i="23"/>
  <c r="R81" i="23"/>
  <c r="T79" i="23"/>
  <c r="T91" i="23" s="1"/>
  <c r="K88" i="23"/>
  <c r="K61" i="23"/>
  <c r="K75" i="23" s="1"/>
  <c r="Q81" i="23"/>
  <c r="V62" i="23" l="1"/>
  <c r="S67" i="23"/>
  <c r="S66" i="23"/>
  <c r="J77" i="23"/>
  <c r="J84" i="23" s="1"/>
  <c r="M60" i="23"/>
  <c r="K83" i="23"/>
  <c r="K76" i="23"/>
  <c r="L88" i="23"/>
  <c r="L61" i="23"/>
  <c r="L75" i="23" s="1"/>
  <c r="U79" i="23"/>
  <c r="U91" i="23" s="1"/>
  <c r="T70" i="23"/>
  <c r="T69" i="23"/>
  <c r="U54" i="23"/>
  <c r="T80" i="23"/>
  <c r="U63" i="23"/>
  <c r="T57" i="23"/>
  <c r="T52" i="23"/>
  <c r="T67" i="23" s="1"/>
  <c r="T65" i="23" s="1"/>
  <c r="T72" i="23" s="1"/>
  <c r="T74" i="23" s="1"/>
  <c r="V82" i="23"/>
  <c r="W73" i="23"/>
  <c r="W82" i="23" l="1"/>
  <c r="X73" i="23"/>
  <c r="T81" i="23"/>
  <c r="U80" i="23"/>
  <c r="U52" i="23"/>
  <c r="U67" i="23" s="1"/>
  <c r="V63" i="23"/>
  <c r="U57" i="23"/>
  <c r="U69" i="23"/>
  <c r="U70" i="23"/>
  <c r="V54" i="23"/>
  <c r="L83" i="23"/>
  <c r="L76" i="23"/>
  <c r="K77" i="23"/>
  <c r="K84" i="23" s="1"/>
  <c r="M88" i="23"/>
  <c r="M61" i="23"/>
  <c r="M75" i="23" s="1"/>
  <c r="W79" i="23"/>
  <c r="W91" i="23" s="1"/>
  <c r="W62" i="23"/>
  <c r="N58" i="23"/>
  <c r="J78" i="23"/>
  <c r="S65" i="23"/>
  <c r="S72" i="23" s="1"/>
  <c r="S74" i="23" s="1"/>
  <c r="V79" i="23"/>
  <c r="V91" i="23" s="1"/>
  <c r="L77" i="23" l="1"/>
  <c r="L84" i="23" s="1"/>
  <c r="U65" i="23"/>
  <c r="U72" i="23" s="1"/>
  <c r="U74" i="23" s="1"/>
  <c r="X82" i="23"/>
  <c r="Y73" i="23"/>
  <c r="S81" i="23"/>
  <c r="N60" i="23"/>
  <c r="O58" i="23"/>
  <c r="X62" i="23"/>
  <c r="M83" i="23"/>
  <c r="M76" i="23"/>
  <c r="K78" i="23"/>
  <c r="V70" i="23"/>
  <c r="W54" i="23"/>
  <c r="V69" i="23"/>
  <c r="W63" i="23"/>
  <c r="V57" i="23"/>
  <c r="V80" i="23"/>
  <c r="V52" i="23"/>
  <c r="W80" i="23" l="1"/>
  <c r="W52" i="23"/>
  <c r="W67" i="23" s="1"/>
  <c r="X63" i="23"/>
  <c r="W57" i="23"/>
  <c r="W69" i="23"/>
  <c r="W70" i="23"/>
  <c r="X54" i="23"/>
  <c r="M77" i="23"/>
  <c r="M84" i="23" s="1"/>
  <c r="Y62" i="23"/>
  <c r="Y79" i="23" s="1"/>
  <c r="Y91" i="23" s="1"/>
  <c r="O60" i="23"/>
  <c r="Y82" i="23"/>
  <c r="Z73" i="23"/>
  <c r="U81" i="23"/>
  <c r="V66" i="23"/>
  <c r="V65" i="23" s="1"/>
  <c r="V72" i="23" s="1"/>
  <c r="V74" i="23" s="1"/>
  <c r="V67" i="23"/>
  <c r="X79" i="23"/>
  <c r="X91" i="23" s="1"/>
  <c r="N88" i="23"/>
  <c r="N61" i="23"/>
  <c r="N75" i="23" s="1"/>
  <c r="L78" i="23"/>
  <c r="M78" i="23" l="1"/>
  <c r="W65" i="23"/>
  <c r="W72" i="23" s="1"/>
  <c r="W74" i="23" s="1"/>
  <c r="W81" i="23" s="1"/>
  <c r="V81" i="23"/>
  <c r="O88" i="23"/>
  <c r="O61" i="23"/>
  <c r="O75" i="23" s="1"/>
  <c r="N83" i="23"/>
  <c r="N76" i="23"/>
  <c r="Z82" i="23"/>
  <c r="AA73" i="23"/>
  <c r="P58" i="23"/>
  <c r="Z62" i="23"/>
  <c r="Z79" i="23" s="1"/>
  <c r="Z91" i="23" s="1"/>
  <c r="X70" i="23"/>
  <c r="X69" i="23"/>
  <c r="Y54" i="23"/>
  <c r="X80" i="23"/>
  <c r="Y63" i="23"/>
  <c r="X57" i="23"/>
  <c r="X52" i="23"/>
  <c r="X67" i="23" s="1"/>
  <c r="X65" i="23" l="1"/>
  <c r="X72" i="23" s="1"/>
  <c r="X74" i="23" s="1"/>
  <c r="N77" i="23"/>
  <c r="N84" i="23" s="1"/>
  <c r="O83" i="23"/>
  <c r="O76" i="23"/>
  <c r="X81" i="23"/>
  <c r="Y80" i="23"/>
  <c r="Y52" i="23"/>
  <c r="Z63" i="23"/>
  <c r="Y57" i="23"/>
  <c r="Y69" i="23"/>
  <c r="Y70" i="23"/>
  <c r="Z54" i="23"/>
  <c r="AA82" i="23"/>
  <c r="AB73" i="23"/>
  <c r="AA62" i="23"/>
  <c r="AA79" i="23" s="1"/>
  <c r="AA91" i="23" s="1"/>
  <c r="P60" i="23"/>
  <c r="Q58" i="23" s="1"/>
  <c r="Q60" i="23" l="1"/>
  <c r="AB82" i="23"/>
  <c r="AC73" i="23"/>
  <c r="P88" i="23"/>
  <c r="P61" i="23"/>
  <c r="P75" i="23" s="1"/>
  <c r="Z70" i="23"/>
  <c r="AA54" i="23"/>
  <c r="Z69" i="23"/>
  <c r="AA63" i="23"/>
  <c r="Z57" i="23"/>
  <c r="Z80" i="23"/>
  <c r="Z52" i="23"/>
  <c r="Z67" i="23" s="1"/>
  <c r="Z65" i="23" s="1"/>
  <c r="Z72" i="23" s="1"/>
  <c r="Z74" i="23" s="1"/>
  <c r="AB62" i="23"/>
  <c r="Y67" i="23"/>
  <c r="Y66" i="23"/>
  <c r="O77" i="23"/>
  <c r="O84" i="23" s="1"/>
  <c r="N78" i="23"/>
  <c r="AD73" i="23" l="1"/>
  <c r="AC82" i="23"/>
  <c r="Q88" i="23"/>
  <c r="Q61" i="23"/>
  <c r="Q75" i="23" s="1"/>
  <c r="AC62" i="23"/>
  <c r="Z81" i="23"/>
  <c r="O78" i="23"/>
  <c r="Y65" i="23"/>
  <c r="Y72" i="23" s="1"/>
  <c r="Y74" i="23" s="1"/>
  <c r="AB79" i="23"/>
  <c r="AB91" i="23" s="1"/>
  <c r="AA80" i="23"/>
  <c r="AA52" i="23"/>
  <c r="AA67" i="23" s="1"/>
  <c r="AB63" i="23"/>
  <c r="AA57" i="23"/>
  <c r="AA69" i="23"/>
  <c r="AA70" i="23"/>
  <c r="AB54" i="23"/>
  <c r="P83" i="23"/>
  <c r="P76" i="23"/>
  <c r="R58" i="23"/>
  <c r="R60" i="23" l="1"/>
  <c r="S58" i="23" s="1"/>
  <c r="AA65" i="23"/>
  <c r="AA72" i="23" s="1"/>
  <c r="AA74" i="23" s="1"/>
  <c r="Y81" i="23"/>
  <c r="AD62" i="23"/>
  <c r="AD79" i="23" s="1"/>
  <c r="AD91" i="23" s="1"/>
  <c r="AD82" i="23"/>
  <c r="AE73" i="23"/>
  <c r="P77" i="23"/>
  <c r="P84" i="23" s="1"/>
  <c r="AB70" i="23"/>
  <c r="AB69" i="23"/>
  <c r="AC54" i="23"/>
  <c r="AB80" i="23"/>
  <c r="AC63" i="23"/>
  <c r="AB57" i="23"/>
  <c r="AB52" i="23"/>
  <c r="AC79" i="23"/>
  <c r="AC91" i="23" s="1"/>
  <c r="Q83" i="23"/>
  <c r="Q76" i="23"/>
  <c r="P78" i="23" l="1"/>
  <c r="AB67" i="23"/>
  <c r="AB66" i="23"/>
  <c r="AB65" i="23" s="1"/>
  <c r="AB72" i="23" s="1"/>
  <c r="AB74" i="23" s="1"/>
  <c r="AC80" i="23"/>
  <c r="AC52" i="23"/>
  <c r="AC67" i="23" s="1"/>
  <c r="AD63" i="23"/>
  <c r="AC57" i="23"/>
  <c r="AC69" i="23"/>
  <c r="AC70" i="23"/>
  <c r="AD54" i="23"/>
  <c r="AA81" i="23"/>
  <c r="S60" i="23"/>
  <c r="Q77" i="23"/>
  <c r="Q84" i="23" s="1"/>
  <c r="AE82" i="23"/>
  <c r="AF73" i="23"/>
  <c r="AE62" i="23"/>
  <c r="R88" i="23"/>
  <c r="R61" i="23"/>
  <c r="R75" i="23" s="1"/>
  <c r="Q78" i="23" l="1"/>
  <c r="AF62" i="23"/>
  <c r="AF82" i="23"/>
  <c r="AG73" i="23"/>
  <c r="S88" i="23"/>
  <c r="S61" i="23"/>
  <c r="S75" i="23" s="1"/>
  <c r="AC65" i="23"/>
  <c r="AC72" i="23" s="1"/>
  <c r="AC74" i="23" s="1"/>
  <c r="AB81" i="23"/>
  <c r="R83" i="23"/>
  <c r="R76" i="23"/>
  <c r="AE79" i="23"/>
  <c r="AE91" i="23" s="1"/>
  <c r="T58" i="23"/>
  <c r="AD70" i="23"/>
  <c r="AE54" i="23"/>
  <c r="AD69" i="23"/>
  <c r="AE63" i="23"/>
  <c r="AD57" i="23"/>
  <c r="AD80" i="23"/>
  <c r="AD52" i="23"/>
  <c r="AD67" i="23" s="1"/>
  <c r="AD65" i="23" s="1"/>
  <c r="AD72" i="23" s="1"/>
  <c r="AD74" i="23" s="1"/>
  <c r="AE80" i="23" l="1"/>
  <c r="AE52" i="23"/>
  <c r="AF63" i="23"/>
  <c r="AE57" i="23"/>
  <c r="AE69" i="23"/>
  <c r="AE70" i="23"/>
  <c r="AF54" i="23"/>
  <c r="T60" i="23"/>
  <c r="R77" i="23"/>
  <c r="R84" i="23" s="1"/>
  <c r="S83" i="23"/>
  <c r="S76" i="23"/>
  <c r="AG82" i="23"/>
  <c r="AH73" i="23"/>
  <c r="AG62" i="23"/>
  <c r="AG79" i="23" s="1"/>
  <c r="AG91" i="23" s="1"/>
  <c r="AD81" i="23"/>
  <c r="AC81" i="23"/>
  <c r="AF79" i="23"/>
  <c r="AF91" i="23" s="1"/>
  <c r="R78" i="23" l="1"/>
  <c r="AH82" i="23"/>
  <c r="AI73" i="23"/>
  <c r="S77" i="23"/>
  <c r="S84" i="23" s="1"/>
  <c r="T88" i="23"/>
  <c r="T61" i="23"/>
  <c r="T75" i="23" s="1"/>
  <c r="AE67" i="23"/>
  <c r="AE66" i="23"/>
  <c r="AH62" i="23"/>
  <c r="U58" i="23"/>
  <c r="AF70" i="23"/>
  <c r="AF69" i="23"/>
  <c r="AG54" i="23"/>
  <c r="AF80" i="23"/>
  <c r="AG63" i="23"/>
  <c r="AF57" i="23"/>
  <c r="AF52" i="23"/>
  <c r="AF67" i="23" s="1"/>
  <c r="AE65" i="23" l="1"/>
  <c r="AE72" i="23" s="1"/>
  <c r="AE74" i="23" s="1"/>
  <c r="U60" i="23"/>
  <c r="V58" i="23" s="1"/>
  <c r="AI79" i="23"/>
  <c r="AI91" i="23" s="1"/>
  <c r="AI62" i="23"/>
  <c r="AE81" i="23"/>
  <c r="AF65" i="23"/>
  <c r="AF72" i="23" s="1"/>
  <c r="AF74" i="23" s="1"/>
  <c r="AG80" i="23"/>
  <c r="AG52" i="23"/>
  <c r="AG67" i="23" s="1"/>
  <c r="AH63" i="23"/>
  <c r="AG57" i="23"/>
  <c r="AG69" i="23"/>
  <c r="AG70" i="23"/>
  <c r="AH54" i="23"/>
  <c r="AH79" i="23"/>
  <c r="AH91" i="23" s="1"/>
  <c r="T83" i="23"/>
  <c r="T76" i="23"/>
  <c r="S78" i="23"/>
  <c r="AI82" i="23"/>
  <c r="AJ73" i="23"/>
  <c r="T77" i="23" l="1"/>
  <c r="T84" i="23" s="1"/>
  <c r="AH70" i="23"/>
  <c r="AI54" i="23"/>
  <c r="AH69" i="23"/>
  <c r="AI63" i="23"/>
  <c r="AH57" i="23"/>
  <c r="AH80" i="23"/>
  <c r="AH52" i="23"/>
  <c r="V60" i="23"/>
  <c r="AJ82" i="23"/>
  <c r="AK73" i="23"/>
  <c r="AG65" i="23"/>
  <c r="AG72" i="23" s="1"/>
  <c r="AG74" i="23" s="1"/>
  <c r="AF81" i="23"/>
  <c r="AJ62" i="23"/>
  <c r="AJ79" i="23" s="1"/>
  <c r="AJ91" i="23" s="1"/>
  <c r="U88" i="23"/>
  <c r="U61" i="23"/>
  <c r="U75" i="23" s="1"/>
  <c r="AG81" i="23" l="1"/>
  <c r="V88" i="23"/>
  <c r="V61" i="23"/>
  <c r="V75" i="23" s="1"/>
  <c r="AI80" i="23"/>
  <c r="AI52" i="23"/>
  <c r="AI67" i="23" s="1"/>
  <c r="AJ63" i="23"/>
  <c r="AI57" i="23"/>
  <c r="AI69" i="23"/>
  <c r="AI70" i="23"/>
  <c r="AJ54" i="23"/>
  <c r="U83" i="23"/>
  <c r="U76" i="23"/>
  <c r="AK62" i="23"/>
  <c r="AK79" i="23"/>
  <c r="AK91" i="23" s="1"/>
  <c r="AL73" i="23"/>
  <c r="AK82" i="23"/>
  <c r="W58" i="23"/>
  <c r="AH66" i="23"/>
  <c r="AH67" i="23"/>
  <c r="T78" i="23"/>
  <c r="W60" i="23" l="1"/>
  <c r="AL82" i="23"/>
  <c r="AM73" i="23"/>
  <c r="U77" i="23"/>
  <c r="U84" i="23" s="1"/>
  <c r="AJ70" i="23"/>
  <c r="AJ69" i="23"/>
  <c r="AK54" i="23"/>
  <c r="AJ80" i="23"/>
  <c r="AK63" i="23"/>
  <c r="AJ57" i="23"/>
  <c r="AJ52" i="23"/>
  <c r="AJ67" i="23" s="1"/>
  <c r="AH65" i="23"/>
  <c r="AH72" i="23" s="1"/>
  <c r="AH74" i="23" s="1"/>
  <c r="AL62" i="23"/>
  <c r="AI65" i="23"/>
  <c r="AI72" i="23" s="1"/>
  <c r="AI74" i="23" s="1"/>
  <c r="V83" i="23"/>
  <c r="V76" i="23"/>
  <c r="U78" i="23" l="1"/>
  <c r="AM62" i="23"/>
  <c r="AM79" i="23" s="1"/>
  <c r="AM91" i="23" s="1"/>
  <c r="AH81" i="23"/>
  <c r="AM82" i="23"/>
  <c r="AN73" i="23"/>
  <c r="W88" i="23"/>
  <c r="W61" i="23"/>
  <c r="W75" i="23" s="1"/>
  <c r="V77" i="23"/>
  <c r="V84" i="23" s="1"/>
  <c r="AI81" i="23"/>
  <c r="AL79" i="23"/>
  <c r="AL91" i="23" s="1"/>
  <c r="AJ65" i="23"/>
  <c r="AJ72" i="23" s="1"/>
  <c r="AJ74" i="23" s="1"/>
  <c r="AK80" i="23"/>
  <c r="AK52" i="23"/>
  <c r="AL63" i="23"/>
  <c r="AK57" i="23"/>
  <c r="AK69" i="23"/>
  <c r="AK70" i="23"/>
  <c r="AL54" i="23"/>
  <c r="X58" i="23"/>
  <c r="V78" i="23" l="1"/>
  <c r="AK67" i="23"/>
  <c r="AK66" i="23"/>
  <c r="AJ81" i="23"/>
  <c r="X60" i="23"/>
  <c r="Y58" i="23" s="1"/>
  <c r="AL70" i="23"/>
  <c r="AM54" i="23"/>
  <c r="AL69" i="23"/>
  <c r="AM63" i="23"/>
  <c r="AL57" i="23"/>
  <c r="AL80" i="23"/>
  <c r="AL52" i="23"/>
  <c r="AL67" i="23" s="1"/>
  <c r="AL65" i="23" s="1"/>
  <c r="AL72" i="23" s="1"/>
  <c r="AL74" i="23" s="1"/>
  <c r="W83" i="23"/>
  <c r="W76" i="23"/>
  <c r="AN82" i="23"/>
  <c r="AO73" i="23"/>
  <c r="AN79" i="23"/>
  <c r="AN91" i="23" s="1"/>
  <c r="AN62" i="23"/>
  <c r="AK65" i="23" l="1"/>
  <c r="AK72" i="23" s="1"/>
  <c r="AK74" i="23" s="1"/>
  <c r="AK81" i="23" s="1"/>
  <c r="AM80" i="23"/>
  <c r="AM52" i="23"/>
  <c r="AM67" i="23" s="1"/>
  <c r="AN63" i="23"/>
  <c r="AM57" i="23"/>
  <c r="AM69" i="23"/>
  <c r="AM70" i="23"/>
  <c r="AN54" i="23"/>
  <c r="Y60" i="23"/>
  <c r="AO62" i="23"/>
  <c r="AO79" i="23" s="1"/>
  <c r="AO91" i="23" s="1"/>
  <c r="AO82" i="23"/>
  <c r="AP73" i="23"/>
  <c r="W77" i="23"/>
  <c r="W84" i="23" s="1"/>
  <c r="AL81" i="23"/>
  <c r="X88" i="23"/>
  <c r="X61" i="23"/>
  <c r="X75" i="23" s="1"/>
  <c r="W78" i="23" l="1"/>
  <c r="AP82" i="23"/>
  <c r="AQ73" i="23"/>
  <c r="Y88" i="23"/>
  <c r="Y61" i="23"/>
  <c r="Y75" i="23" s="1"/>
  <c r="AN70" i="23"/>
  <c r="AN69" i="23"/>
  <c r="AO54" i="23"/>
  <c r="AN80" i="23"/>
  <c r="AO63" i="23"/>
  <c r="AN57" i="23"/>
  <c r="AN52" i="23"/>
  <c r="X83" i="23"/>
  <c r="X76" i="23"/>
  <c r="AP62" i="23"/>
  <c r="Z58" i="23"/>
  <c r="AM65" i="23"/>
  <c r="AM72" i="23" s="1"/>
  <c r="AM74" i="23" s="1"/>
  <c r="AQ62" i="23" l="1"/>
  <c r="Y83" i="23"/>
  <c r="Y76" i="23"/>
  <c r="AM81" i="23"/>
  <c r="Z60" i="23"/>
  <c r="AP79" i="23"/>
  <c r="AP91" i="23" s="1"/>
  <c r="X77" i="23"/>
  <c r="X84" i="23" s="1"/>
  <c r="AN67" i="23"/>
  <c r="AN66" i="23"/>
  <c r="AO80" i="23"/>
  <c r="AO52" i="23"/>
  <c r="AO67" i="23" s="1"/>
  <c r="AP63" i="23"/>
  <c r="AO57" i="23"/>
  <c r="AO69" i="23"/>
  <c r="AO70" i="23"/>
  <c r="AP54" i="23"/>
  <c r="AQ82" i="23"/>
  <c r="AR73" i="23"/>
  <c r="AN65" i="23" l="1"/>
  <c r="AN72" i="23" s="1"/>
  <c r="AN74" i="23" s="1"/>
  <c r="AR82" i="23"/>
  <c r="AS73" i="23"/>
  <c r="AT73" i="23" s="1"/>
  <c r="AO65" i="23"/>
  <c r="AO72" i="23" s="1"/>
  <c r="AO74" i="23" s="1"/>
  <c r="AN81" i="23"/>
  <c r="Z88" i="23"/>
  <c r="Z61" i="23"/>
  <c r="Z75" i="23" s="1"/>
  <c r="AR79" i="23"/>
  <c r="AR91" i="23" s="1"/>
  <c r="AR62" i="23"/>
  <c r="AP70" i="23"/>
  <c r="AQ54" i="23"/>
  <c r="AP69" i="23"/>
  <c r="AQ63" i="23"/>
  <c r="AP57" i="23"/>
  <c r="AP80" i="23"/>
  <c r="AP52" i="23"/>
  <c r="AP67" i="23" s="1"/>
  <c r="AP65" i="23" s="1"/>
  <c r="AP72" i="23" s="1"/>
  <c r="AP74" i="23" s="1"/>
  <c r="X78" i="23"/>
  <c r="AA58" i="23"/>
  <c r="Y77" i="23"/>
  <c r="Y84" i="23" s="1"/>
  <c r="AQ79" i="23"/>
  <c r="AQ91" i="23" s="1"/>
  <c r="Y78" i="23" l="1"/>
  <c r="AA60" i="23"/>
  <c r="AB58" i="23" s="1"/>
  <c r="AP81" i="23"/>
  <c r="AQ80" i="23"/>
  <c r="AQ52" i="23"/>
  <c r="AR63" i="23"/>
  <c r="AQ57" i="23"/>
  <c r="AQ69" i="23"/>
  <c r="AQ70" i="23"/>
  <c r="AR54" i="23"/>
  <c r="Z83" i="23"/>
  <c r="Z76" i="23"/>
  <c r="AO81" i="23"/>
  <c r="AQ67" i="23" l="1"/>
  <c r="AQ66" i="23"/>
  <c r="AQ65" i="23" s="1"/>
  <c r="AQ72" i="23" s="1"/>
  <c r="AQ74" i="23" s="1"/>
  <c r="AB60" i="23"/>
  <c r="Z77" i="23"/>
  <c r="Z84" i="23" s="1"/>
  <c r="AR70" i="23"/>
  <c r="AR69" i="23"/>
  <c r="AR80" i="23"/>
  <c r="AR57" i="23"/>
  <c r="AR52" i="23"/>
  <c r="AR67" i="23" s="1"/>
  <c r="AA88" i="23"/>
  <c r="AA61" i="23"/>
  <c r="AA75" i="23" s="1"/>
  <c r="AB88" i="23" l="1"/>
  <c r="AB61" i="23"/>
  <c r="AB75" i="23" s="1"/>
  <c r="AQ81" i="23"/>
  <c r="AA83" i="23"/>
  <c r="AA76" i="23"/>
  <c r="AR65" i="23"/>
  <c r="AR72" i="23" s="1"/>
  <c r="AR74" i="23" s="1"/>
  <c r="Z78" i="23"/>
  <c r="AC58" i="23"/>
  <c r="AC60" i="23" l="1"/>
  <c r="AA77" i="23"/>
  <c r="AA84" i="23" s="1"/>
  <c r="AR81" i="23"/>
  <c r="AB83" i="23"/>
  <c r="AB76" i="23"/>
  <c r="AA78" i="23" l="1"/>
  <c r="AB77" i="23"/>
  <c r="AB84" i="23" s="1"/>
  <c r="AC88" i="23"/>
  <c r="AC61" i="23"/>
  <c r="AC75" i="23" s="1"/>
  <c r="AD58" i="23"/>
  <c r="AD60" i="23" l="1"/>
  <c r="AE58" i="23" s="1"/>
  <c r="AC83" i="23"/>
  <c r="AC76" i="23"/>
  <c r="AB78" i="23"/>
  <c r="AE60" i="23" l="1"/>
  <c r="AF58" i="23" s="1"/>
  <c r="AC77" i="23"/>
  <c r="AC84" i="23" s="1"/>
  <c r="AD88" i="23"/>
  <c r="AD61" i="23"/>
  <c r="AD75" i="23" s="1"/>
  <c r="AF60" i="23" l="1"/>
  <c r="AD83" i="23"/>
  <c r="AD76" i="23"/>
  <c r="AC78" i="23"/>
  <c r="AE88" i="23"/>
  <c r="AE61" i="23"/>
  <c r="AE75" i="23" s="1"/>
  <c r="AE83" i="23" l="1"/>
  <c r="AE76" i="23"/>
  <c r="AF88" i="23"/>
  <c r="AF61" i="23"/>
  <c r="AF75" i="23" s="1"/>
  <c r="AD77" i="23"/>
  <c r="AD84" i="23" s="1"/>
  <c r="AG58" i="23"/>
  <c r="AD78" i="23" l="1"/>
  <c r="AG60" i="23"/>
  <c r="AH58" i="23" s="1"/>
  <c r="AE77" i="23"/>
  <c r="AE84" i="23" s="1"/>
  <c r="AF83" i="23"/>
  <c r="AF76" i="23"/>
  <c r="AH60" i="23" l="1"/>
  <c r="AI58" i="23" s="1"/>
  <c r="AF77" i="23"/>
  <c r="AF84" i="23" s="1"/>
  <c r="AE78" i="23"/>
  <c r="AG88" i="23"/>
  <c r="AG61" i="23"/>
  <c r="AG75" i="23" s="1"/>
  <c r="AI60" i="23" l="1"/>
  <c r="AJ58" i="23" s="1"/>
  <c r="AG83" i="23"/>
  <c r="AG76" i="23"/>
  <c r="AF78" i="23"/>
  <c r="AH88" i="23"/>
  <c r="AH61" i="23"/>
  <c r="AH75" i="23" s="1"/>
  <c r="AH83" i="23" l="1"/>
  <c r="AH76" i="23"/>
  <c r="AJ60" i="23"/>
  <c r="AG77" i="23"/>
  <c r="AG84" i="23" s="1"/>
  <c r="AI88" i="23"/>
  <c r="AI61" i="23"/>
  <c r="AI75" i="23" s="1"/>
  <c r="AJ88" i="23" l="1"/>
  <c r="AJ61" i="23"/>
  <c r="AJ75" i="23" s="1"/>
  <c r="AH77" i="23"/>
  <c r="AH84" i="23" s="1"/>
  <c r="AI83" i="23"/>
  <c r="AI76" i="23"/>
  <c r="AG78" i="23"/>
  <c r="AK58" i="23"/>
  <c r="AH78" i="23" l="1"/>
  <c r="AK60" i="23"/>
  <c r="AI77" i="23"/>
  <c r="AI84" i="23" s="1"/>
  <c r="AJ83" i="23"/>
  <c r="AJ76" i="23"/>
  <c r="AI78" i="23" l="1"/>
  <c r="AJ77" i="23"/>
  <c r="AJ84" i="23" s="1"/>
  <c r="AK88" i="23"/>
  <c r="AK61" i="23"/>
  <c r="AK75" i="23" s="1"/>
  <c r="AL58" i="23"/>
  <c r="AK83" i="23" l="1"/>
  <c r="AK76" i="23"/>
  <c r="AL60" i="23"/>
  <c r="AJ78" i="23"/>
  <c r="AL88" i="23" l="1"/>
  <c r="AL61" i="23"/>
  <c r="AL75" i="23" s="1"/>
  <c r="AM58" i="23"/>
  <c r="AK77" i="23"/>
  <c r="AK84" i="23" s="1"/>
  <c r="AK78" i="23" l="1"/>
  <c r="AL83" i="23"/>
  <c r="AL76" i="23"/>
  <c r="AM60" i="23"/>
  <c r="AN58" i="23" s="1"/>
  <c r="AN60" i="23" l="1"/>
  <c r="AO58" i="23" s="1"/>
  <c r="AM88" i="23"/>
  <c r="AM61" i="23"/>
  <c r="AM75" i="23" s="1"/>
  <c r="AL77" i="23"/>
  <c r="AL84" i="23" s="1"/>
  <c r="AO60" i="23" l="1"/>
  <c r="AM83" i="23"/>
  <c r="AM76" i="23"/>
  <c r="AL78" i="23"/>
  <c r="AN88" i="23"/>
  <c r="AN61" i="23"/>
  <c r="AN75" i="23" s="1"/>
  <c r="AM77" i="23" l="1"/>
  <c r="AM84" i="23" s="1"/>
  <c r="AO88" i="23"/>
  <c r="AO61" i="23"/>
  <c r="AO75" i="23" s="1"/>
  <c r="AN83" i="23"/>
  <c r="AN76" i="23"/>
  <c r="AP58" i="23"/>
  <c r="AP60" i="23" l="1"/>
  <c r="AQ58" i="23" s="1"/>
  <c r="AN77" i="23"/>
  <c r="AN84" i="23" s="1"/>
  <c r="AO83" i="23"/>
  <c r="AO76" i="23"/>
  <c r="AM78" i="23"/>
  <c r="AN78" i="23" l="1"/>
  <c r="AQ60" i="23"/>
  <c r="AO77" i="23"/>
  <c r="AO84" i="23" s="1"/>
  <c r="AP88" i="23"/>
  <c r="AP61" i="23"/>
  <c r="AP75" i="23" s="1"/>
  <c r="AO78" i="23" l="1"/>
  <c r="AQ88" i="23"/>
  <c r="AQ61" i="23"/>
  <c r="AQ75" i="23" s="1"/>
  <c r="AP83" i="23"/>
  <c r="AP76" i="23"/>
  <c r="AR58" i="23"/>
  <c r="AR60" i="23" s="1"/>
  <c r="AR88" i="23" l="1"/>
  <c r="AR61" i="23"/>
  <c r="AR75" i="23" s="1"/>
  <c r="AP77" i="23"/>
  <c r="AP84" i="23" s="1"/>
  <c r="AQ83" i="23"/>
  <c r="AQ76" i="23"/>
  <c r="AQ77" i="23" l="1"/>
  <c r="AQ84" i="23" s="1"/>
  <c r="AR83" i="23"/>
  <c r="AR76" i="23"/>
  <c r="AP78" i="23"/>
  <c r="AR77" i="23" l="1"/>
  <c r="AR84" i="23" s="1"/>
  <c r="AQ78" i="23"/>
  <c r="AR78" i="23" l="1"/>
  <c r="B85" i="23" l="1"/>
  <c r="C85" i="23" l="1"/>
  <c r="B89" i="23"/>
  <c r="D85" i="23" l="1"/>
  <c r="B94" i="23"/>
  <c r="B90" i="23"/>
  <c r="B95" i="23" s="1"/>
  <c r="B92" i="23"/>
  <c r="C89" i="23"/>
  <c r="C92" i="23" s="1"/>
  <c r="C93" i="23" l="1"/>
  <c r="B93" i="23"/>
  <c r="B96" i="23" s="1"/>
  <c r="C94" i="23"/>
  <c r="C90" i="23"/>
  <c r="C95" i="23" s="1"/>
  <c r="D89" i="23"/>
  <c r="D92" i="23" s="1"/>
  <c r="E85" i="23"/>
  <c r="F85" i="23" s="1"/>
  <c r="F89" i="23" s="1"/>
  <c r="F92" i="23" s="1"/>
  <c r="G85" i="23" l="1"/>
  <c r="E89" i="23"/>
  <c r="E92" i="23" s="1"/>
  <c r="H85" i="23"/>
  <c r="H89" i="23" s="1"/>
  <c r="H92" i="23" s="1"/>
  <c r="D94" i="23"/>
  <c r="D90" i="23"/>
  <c r="D95" i="23" s="1"/>
  <c r="D93" i="23"/>
  <c r="D96" i="23" s="1"/>
  <c r="C96" i="23"/>
  <c r="F90" i="23" l="1"/>
  <c r="E94" i="23"/>
  <c r="F94" i="23"/>
  <c r="G89" i="23"/>
  <c r="H94" i="23" s="1"/>
  <c r="F93" i="23"/>
  <c r="I85" i="23"/>
  <c r="E93" i="23"/>
  <c r="E96" i="23" s="1"/>
  <c r="E90" i="23"/>
  <c r="E95" i="23" s="1"/>
  <c r="G90" i="23" l="1"/>
  <c r="G95" i="23" s="1"/>
  <c r="I89" i="23"/>
  <c r="I90" i="23" s="1"/>
  <c r="J85" i="23"/>
  <c r="K85" i="23" s="1"/>
  <c r="K89" i="23" s="1"/>
  <c r="K92" i="23" s="1"/>
  <c r="F96" i="23"/>
  <c r="F95" i="23"/>
  <c r="G92" i="23"/>
  <c r="I94" i="23"/>
  <c r="H90" i="23"/>
  <c r="H95" i="23" s="1"/>
  <c r="G94" i="23"/>
  <c r="I95" i="23" l="1"/>
  <c r="H93" i="23"/>
  <c r="G93" i="23"/>
  <c r="G96" i="23" s="1"/>
  <c r="J89" i="23"/>
  <c r="K90" i="23" s="1"/>
  <c r="L85" i="23"/>
  <c r="I92" i="23"/>
  <c r="L89" i="23" l="1"/>
  <c r="M85" i="23"/>
  <c r="J92" i="23"/>
  <c r="J93" i="23" s="1"/>
  <c r="J90" i="23"/>
  <c r="J95" i="23" s="1"/>
  <c r="J94" i="23"/>
  <c r="K94" i="23"/>
  <c r="L94" i="23"/>
  <c r="H96" i="23"/>
  <c r="I93" i="23"/>
  <c r="I96" i="23" s="1"/>
  <c r="J96" i="23" l="1"/>
  <c r="L92" i="23"/>
  <c r="L90" i="23"/>
  <c r="L95" i="23" s="1"/>
  <c r="K93" i="23"/>
  <c r="K96" i="23" s="1"/>
  <c r="M89" i="23"/>
  <c r="N85" i="23"/>
  <c r="K95" i="23"/>
  <c r="N89" i="23" l="1"/>
  <c r="O85" i="23"/>
  <c r="M92" i="23"/>
  <c r="M93" i="23" s="1"/>
  <c r="M94" i="23"/>
  <c r="M90" i="23"/>
  <c r="M95" i="23" s="1"/>
  <c r="L93" i="23"/>
  <c r="L96" i="23" s="1"/>
  <c r="O89" i="23" l="1"/>
  <c r="P85" i="23"/>
  <c r="M96" i="23"/>
  <c r="N92" i="23"/>
  <c r="N93" i="23" s="1"/>
  <c r="N96" i="23" s="1"/>
  <c r="N90" i="23"/>
  <c r="N95" i="23" s="1"/>
  <c r="N94" i="23"/>
  <c r="P89" i="23" l="1"/>
  <c r="Q85" i="23"/>
  <c r="O92" i="23"/>
  <c r="O93" i="23" s="1"/>
  <c r="O96" i="23" s="1"/>
  <c r="O94" i="23"/>
  <c r="O90" i="23"/>
  <c r="O95" i="23" s="1"/>
  <c r="Q89" i="23" l="1"/>
  <c r="R85" i="23"/>
  <c r="P92" i="23"/>
  <c r="P93" i="23" s="1"/>
  <c r="P96" i="23" s="1"/>
  <c r="P94" i="23"/>
  <c r="P90" i="23"/>
  <c r="P95" i="23" s="1"/>
  <c r="R89" i="23" l="1"/>
  <c r="S85" i="23"/>
  <c r="Q92" i="23"/>
  <c r="Q93" i="23" s="1"/>
  <c r="Q96" i="23" s="1"/>
  <c r="Q90" i="23"/>
  <c r="Q95" i="23" s="1"/>
  <c r="Q94" i="23"/>
  <c r="S89" i="23" l="1"/>
  <c r="T85" i="23"/>
  <c r="R92" i="23"/>
  <c r="R93" i="23" s="1"/>
  <c r="R96" i="23" s="1"/>
  <c r="R90" i="23"/>
  <c r="R95" i="23" s="1"/>
  <c r="R94" i="23"/>
  <c r="T89" i="23" l="1"/>
  <c r="U85" i="23"/>
  <c r="S92" i="23"/>
  <c r="S93" i="23" s="1"/>
  <c r="S96" i="23" s="1"/>
  <c r="S94" i="23"/>
  <c r="S90" i="23"/>
  <c r="S95" i="23" s="1"/>
  <c r="U89" i="23" l="1"/>
  <c r="V85" i="23"/>
  <c r="T92" i="23"/>
  <c r="T93" i="23" s="1"/>
  <c r="T96" i="23" s="1"/>
  <c r="T94" i="23"/>
  <c r="T90" i="23"/>
  <c r="T95" i="23" s="1"/>
  <c r="V89" i="23" l="1"/>
  <c r="W85" i="23"/>
  <c r="U92" i="23"/>
  <c r="U93" i="23" s="1"/>
  <c r="U96" i="23" s="1"/>
  <c r="U90" i="23"/>
  <c r="U95" i="23" s="1"/>
  <c r="U94" i="23"/>
  <c r="W89" i="23" l="1"/>
  <c r="X85" i="23"/>
  <c r="V92" i="23"/>
  <c r="V93" i="23" s="1"/>
  <c r="V96" i="23" s="1"/>
  <c r="V94" i="23"/>
  <c r="V90" i="23"/>
  <c r="V95" i="23" s="1"/>
  <c r="X89" i="23" l="1"/>
  <c r="Y85" i="23"/>
  <c r="W92" i="23"/>
  <c r="W93" i="23" s="1"/>
  <c r="W96" i="23" s="1"/>
  <c r="W94" i="23"/>
  <c r="W90" i="23"/>
  <c r="W95" i="23" s="1"/>
  <c r="Y89" i="23" l="1"/>
  <c r="Z85" i="23"/>
  <c r="X92" i="23"/>
  <c r="X93" i="23" s="1"/>
  <c r="X96" i="23" s="1"/>
  <c r="X94" i="23"/>
  <c r="X90" i="23"/>
  <c r="X95" i="23" s="1"/>
  <c r="Z89" i="23" l="1"/>
  <c r="AA85" i="23"/>
  <c r="Y92" i="23"/>
  <c r="Y93" i="23" s="1"/>
  <c r="Y96" i="23" s="1"/>
  <c r="Y94" i="23"/>
  <c r="Y90" i="23"/>
  <c r="Y95" i="23" s="1"/>
  <c r="AA89" i="23" l="1"/>
  <c r="AB85" i="23"/>
  <c r="Z92" i="23"/>
  <c r="Z93" i="23" s="1"/>
  <c r="Z96" i="23" s="1"/>
  <c r="Z94" i="23"/>
  <c r="Z90" i="23"/>
  <c r="Z95" i="23" s="1"/>
  <c r="AB89" i="23" l="1"/>
  <c r="AC85" i="23"/>
  <c r="AA92" i="23"/>
  <c r="AA93" i="23" s="1"/>
  <c r="AA96" i="23" s="1"/>
  <c r="AA90" i="23"/>
  <c r="AA95" i="23" s="1"/>
  <c r="AA94" i="23"/>
  <c r="AC89" i="23" l="1"/>
  <c r="AD85" i="23"/>
  <c r="AB92" i="23"/>
  <c r="AB93" i="23" s="1"/>
  <c r="AB96" i="23" s="1"/>
  <c r="AB90" i="23"/>
  <c r="AB95" i="23" s="1"/>
  <c r="AB94" i="23"/>
  <c r="AD89" i="23" l="1"/>
  <c r="AE85" i="23"/>
  <c r="AC92" i="23"/>
  <c r="AC93" i="23" s="1"/>
  <c r="AC96" i="23" s="1"/>
  <c r="AC94" i="23"/>
  <c r="AC90" i="23"/>
  <c r="AC95" i="23" s="1"/>
  <c r="AE89" i="23" l="1"/>
  <c r="AF85" i="23"/>
  <c r="AD92" i="23"/>
  <c r="AD93" i="23" s="1"/>
  <c r="AD96" i="23" s="1"/>
  <c r="AD94" i="23"/>
  <c r="AD90" i="23"/>
  <c r="AD95" i="23" s="1"/>
  <c r="AF89" i="23" l="1"/>
  <c r="AG85" i="23"/>
  <c r="AE92" i="23"/>
  <c r="AE93" i="23" s="1"/>
  <c r="AE96" i="23" s="1"/>
  <c r="AE90" i="23"/>
  <c r="AE95" i="23" s="1"/>
  <c r="AE94" i="23"/>
  <c r="AG89" i="23" l="1"/>
  <c r="AH85" i="23"/>
  <c r="AF92" i="23"/>
  <c r="AF93" i="23" s="1"/>
  <c r="AF96" i="23" s="1"/>
  <c r="AF90" i="23"/>
  <c r="AF95" i="23" s="1"/>
  <c r="AF94" i="23"/>
  <c r="AH89" i="23" l="1"/>
  <c r="AI85" i="23"/>
  <c r="AG92" i="23"/>
  <c r="AG93" i="23" s="1"/>
  <c r="AG96" i="23" s="1"/>
  <c r="AG94" i="23"/>
  <c r="AG90" i="23"/>
  <c r="AG95" i="23" s="1"/>
  <c r="AI89" i="23" l="1"/>
  <c r="AJ85" i="23"/>
  <c r="AH92" i="23"/>
  <c r="AH93" i="23" s="1"/>
  <c r="AH96" i="23" s="1"/>
  <c r="AH90" i="23"/>
  <c r="AH95" i="23" s="1"/>
  <c r="AH94" i="23"/>
  <c r="AJ89" i="23" l="1"/>
  <c r="AK85" i="23"/>
  <c r="AI92" i="23"/>
  <c r="AI93" i="23" s="1"/>
  <c r="AI96" i="23" s="1"/>
  <c r="AI90" i="23"/>
  <c r="AI95" i="23" s="1"/>
  <c r="AI94" i="23"/>
  <c r="AK89" i="23" l="1"/>
  <c r="AL85" i="23"/>
  <c r="AJ92" i="23"/>
  <c r="AJ93" i="23" s="1"/>
  <c r="AJ96" i="23" s="1"/>
  <c r="AJ94" i="23"/>
  <c r="AJ90" i="23"/>
  <c r="AJ95" i="23" s="1"/>
  <c r="AL89" i="23" l="1"/>
  <c r="AM85" i="23"/>
  <c r="AK92" i="23"/>
  <c r="AK93" i="23" s="1"/>
  <c r="AK96" i="23" s="1"/>
  <c r="AK94" i="23"/>
  <c r="AK90" i="23"/>
  <c r="AK95" i="23" s="1"/>
  <c r="AM89" i="23" l="1"/>
  <c r="AN85" i="23"/>
  <c r="AL92" i="23"/>
  <c r="AL93" i="23" s="1"/>
  <c r="AL96" i="23" s="1"/>
  <c r="AL94" i="23"/>
  <c r="AL90" i="23"/>
  <c r="AL95" i="23" s="1"/>
  <c r="AN89" i="23" l="1"/>
  <c r="AO85" i="23"/>
  <c r="AM92" i="23"/>
  <c r="AM93" i="23" s="1"/>
  <c r="AM96" i="23" s="1"/>
  <c r="AM90" i="23"/>
  <c r="AM95" i="23" s="1"/>
  <c r="AM94" i="23"/>
  <c r="AO89" i="23" l="1"/>
  <c r="AP85" i="23"/>
  <c r="AN92" i="23"/>
  <c r="AN93" i="23" s="1"/>
  <c r="AN96" i="23" s="1"/>
  <c r="AN90" i="23"/>
  <c r="AN95" i="23" s="1"/>
  <c r="AN94" i="23"/>
  <c r="AP89" i="23" l="1"/>
  <c r="AQ85" i="23"/>
  <c r="AO92" i="23"/>
  <c r="AO93" i="23" s="1"/>
  <c r="AO96" i="23" s="1"/>
  <c r="AO90" i="23"/>
  <c r="AO95" i="23" s="1"/>
  <c r="AO94" i="23"/>
  <c r="AQ89" i="23" l="1"/>
  <c r="AR85" i="23"/>
  <c r="AR89" i="23" s="1"/>
  <c r="AP92" i="23"/>
  <c r="AP93" i="23" s="1"/>
  <c r="AP96" i="23" s="1"/>
  <c r="AP90" i="23"/>
  <c r="AP95" i="23" s="1"/>
  <c r="AP94" i="23"/>
  <c r="AR92" i="23" l="1"/>
  <c r="AR94" i="23"/>
  <c r="AR90" i="23"/>
  <c r="AQ92" i="23"/>
  <c r="AQ93" i="23" s="1"/>
  <c r="AQ96" i="23" s="1"/>
  <c r="AQ94" i="23"/>
  <c r="AQ90" i="23"/>
  <c r="AQ95" i="23" s="1"/>
  <c r="AR95" i="23" l="1"/>
  <c r="G33" i="23" s="1"/>
  <c r="AR93" i="23"/>
  <c r="G35" i="23" l="1"/>
  <c r="G36" i="23" s="1"/>
  <c r="AR96" i="23"/>
  <c r="G34" i="23" s="1"/>
</calcChain>
</file>

<file path=xl/sharedStrings.xml><?xml version="1.0" encoding="utf-8"?>
<sst xmlns="http://schemas.openxmlformats.org/spreadsheetml/2006/main" count="1096" uniqueCount="652">
  <si>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</si>
  <si>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</si>
  <si>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</si>
  <si>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</si>
  <si>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</si>
  <si>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</si>
  <si>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</si>
  <si>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</si>
  <si>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</si>
  <si>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</si>
  <si>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</si>
  <si>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</si>
  <si>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</si>
  <si>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</si>
  <si>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</si>
  <si>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</si>
  <si>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</si>
  <si>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</si>
  <si>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</si>
  <si>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</si>
  <si>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</si>
  <si>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</si>
  <si>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</si>
  <si>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</si>
  <si>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</si>
  <si>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</si>
  <si>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</si>
  <si>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</si>
  <si>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</si>
  <si>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</si>
  <si>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</si>
  <si>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</si>
  <si>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</si>
  <si>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</si>
  <si>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</si>
  <si>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</si>
  <si>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</si>
  <si>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</si>
  <si>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</si>
  <si>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</si>
  <si>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</si>
  <si>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</si>
  <si>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</si>
  <si>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</si>
  <si>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</si>
  <si>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</si>
  <si>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</si>
  <si>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</si>
  <si>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</si>
  <si>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</si>
  <si>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</si>
  <si>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</si>
  <si>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</si>
  <si>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</si>
  <si>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</si>
  <si>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</si>
  <si>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</si>
  <si>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</si>
  <si>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</si>
  <si>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</si>
  <si>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</si>
  <si>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</si>
  <si>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</si>
  <si>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</si>
  <si>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</si>
  <si>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</si>
  <si>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</si>
  <si>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</si>
  <si>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</si>
  <si>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</si>
  <si>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</si>
  <si>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</si>
  <si>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</si>
  <si>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</si>
  <si>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</si>
  <si>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</si>
  <si>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</si>
  <si>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</si>
  <si>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</si>
  <si>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</si>
  <si>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</si>
  <si>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</si>
  <si>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</si>
  <si>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</si>
  <si>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</si>
  <si>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</si>
  <si>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</si>
  <si>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</si>
  <si>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</si>
  <si>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</si>
  <si>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</si>
  <si>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</si>
  <si>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</si>
  <si>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</si>
  <si>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</si>
  <si>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</si>
  <si>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</si>
  <si>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</si>
  <si>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</si>
  <si>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</si>
  <si>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</si>
  <si>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</si>
  <si>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</si>
  <si>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</si>
  <si>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</si>
  <si>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</si>
  <si>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</si>
  <si>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</si>
  <si>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</si>
  <si>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</si>
  <si>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</si>
  <si>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</si>
  <si>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</si>
  <si>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</si>
  <si>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</si>
  <si>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</si>
  <si>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</si>
  <si>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</si>
  <si>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</si>
  <si>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</si>
  <si>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</si>
  <si>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</si>
  <si>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</si>
  <si>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</si>
  <si>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</si>
  <si>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</si>
  <si>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</si>
  <si>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</si>
  <si>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</si>
  <si>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</si>
  <si>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</si>
  <si>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</si>
  <si>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</si>
  <si>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</si>
  <si>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</si>
  <si>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</si>
  <si>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</si>
  <si>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</si>
  <si>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</si>
  <si>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</si>
  <si>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</si>
  <si>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</si>
  <si>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</si>
  <si>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</si>
  <si>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</si>
  <si>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</si>
  <si>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</si>
  <si>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</si>
  <si>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</si>
  <si>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</si>
  <si>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</si>
  <si>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</si>
  <si>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</si>
  <si>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</si>
  <si>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</si>
  <si>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</si>
  <si>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</si>
  <si>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</si>
  <si>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</si>
  <si>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</si>
  <si>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</si>
  <si>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</si>
  <si>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</si>
  <si>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</si>
  <si>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</si>
  <si>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</si>
  <si>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</si>
  <si>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</si>
  <si>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</si>
  <si>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</si>
  <si>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</si>
  <si>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</si>
  <si>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</si>
  <si>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</si>
  <si>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</si>
  <si>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</si>
  <si>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</si>
  <si>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</si>
  <si>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</si>
  <si>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</si>
  <si>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</si>
  <si>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</si>
  <si>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</si>
  <si>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</si>
  <si>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</si>
  <si>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</si>
  <si>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</si>
  <si>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</si>
  <si>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</si>
  <si>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</si>
  <si>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</si>
  <si>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</si>
  <si>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</si>
  <si>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</si>
  <si>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</si>
  <si>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</si>
  <si>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</si>
  <si>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</si>
  <si>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</si>
  <si>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</si>
  <si>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</si>
  <si>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</si>
  <si>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</si>
  <si>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</si>
  <si>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</si>
  <si>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</si>
  <si>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</si>
  <si>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</si>
  <si>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</si>
  <si>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</si>
  <si>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</si>
  <si>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</si>
  <si>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</si>
  <si>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</si>
  <si>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</si>
  <si>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</si>
  <si>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</si>
  <si>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</si>
  <si>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</si>
  <si>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</si>
  <si>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</si>
  <si>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</si>
  <si>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</si>
  <si>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</si>
  <si>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</si>
  <si>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</si>
  <si>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</si>
  <si>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</si>
  <si>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</si>
  <si>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</si>
  <si>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</si>
  <si>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</si>
  <si>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</si>
  <si>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</si>
  <si>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</si>
  <si>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</si>
  <si>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</si>
  <si>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</si>
  <si>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</si>
  <si>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</si>
  <si>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</si>
  <si>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</si>
  <si>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</si>
  <si>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</si>
  <si>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</si>
  <si>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</si>
  <si>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</si>
  <si>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</si>
  <si>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</si>
  <si>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</si>
  <si>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</si>
  <si>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</si>
  <si>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</si>
  <si>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</si>
  <si>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</si>
  <si>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</si>
  <si>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</si>
  <si>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</si>
  <si>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</si>
  <si>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</si>
  <si>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</si>
  <si>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</si>
  <si>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</si>
  <si>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</si>
  <si>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</si>
  <si>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</si>
  <si>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</si>
  <si>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</si>
  <si>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</si>
  <si>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</si>
  <si>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</si>
  <si>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</si>
  <si>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</si>
  <si>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</si>
  <si>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</si>
  <si>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</si>
  <si>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</si>
  <si>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</si>
  <si>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</si>
  <si>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</si>
  <si>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</si>
  <si>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</si>
  <si>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</si>
  <si>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</si>
  <si>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</si>
  <si>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</si>
  <si>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</si>
  <si>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</si>
  <si>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</si>
  <si>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</si>
  <si>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</si>
  <si>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</si>
  <si>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</si>
  <si>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</si>
  <si>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</si>
  <si>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</si>
  <si>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</si>
  <si>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</si>
  <si>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</si>
  <si>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</si>
  <si>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</si>
  <si>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</si>
  <si>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</si>
  <si>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</si>
  <si>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</si>
  <si>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</si>
  <si>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</si>
  <si>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</si>
  <si>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</si>
  <si>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</si>
  <si>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</si>
  <si>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</si>
  <si>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</si>
  <si>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</si>
  <si>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</si>
  <si>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</si>
  <si>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</si>
  <si>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</si>
  <si>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</si>
  <si>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</si>
  <si>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</si>
  <si>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</si>
  <si>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</si>
  <si>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</si>
  <si>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</si>
  <si>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</si>
  <si>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</si>
  <si>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</si>
  <si>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</si>
  <si>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</si>
  <si>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</si>
  <si>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</si>
  <si>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</si>
  <si>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</si>
  <si>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</si>
  <si>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</si>
  <si>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</si>
  <si>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</si>
  <si>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</si>
  <si>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</si>
  <si>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</si>
  <si>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</si>
  <si>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</si>
  <si>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</si>
  <si>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</si>
  <si>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</si>
  <si>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</si>
  <si>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</si>
  <si>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</si>
  <si>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</si>
  <si>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</si>
  <si>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</si>
  <si>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</si>
  <si>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</si>
  <si>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</si>
  <si>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</si>
  <si>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</si>
  <si>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</si>
  <si>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</si>
  <si>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</si>
  <si>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</si>
  <si>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</si>
  <si>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</si>
  <si>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</si>
  <si>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</si>
  <si>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</si>
  <si>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</si>
  <si>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</si>
  <si>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</si>
  <si>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</si>
  <si>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</si>
  <si>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</si>
  <si>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</si>
  <si>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</si>
  <si>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</si>
  <si>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</si>
  <si>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</si>
  <si>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</si>
  <si>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</si>
  <si>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</si>
  <si>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</si>
  <si>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</si>
  <si>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</si>
  <si>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</si>
  <si>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</si>
  <si>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</si>
  <si>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</si>
  <si>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</si>
  <si>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</si>
  <si>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</si>
  <si>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</si>
  <si>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</si>
  <si>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</si>
  <si>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</si>
  <si>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</si>
  <si>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</si>
  <si>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</si>
  <si>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</si>
  <si>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</si>
  <si>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</si>
  <si>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</si>
  <si>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</si>
  <si>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</si>
  <si>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</si>
  <si>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</si>
  <si>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</si>
  <si>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</si>
  <si>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</si>
  <si>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</si>
  <si>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</si>
  <si>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</si>
  <si>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</si>
  <si>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</si>
  <si>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</si>
  <si>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</si>
  <si>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</si>
  <si>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</si>
  <si>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</si>
  <si>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</si>
  <si>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</si>
  <si>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</si>
  <si>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</si>
  <si>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</si>
  <si>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</si>
  <si>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</si>
  <si>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</si>
  <si>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</si>
  <si>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</si>
  <si>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</si>
  <si>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</si>
  <si>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</si>
  <si>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</si>
  <si>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</si>
  <si>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</si>
  <si>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</si>
  <si>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</si>
  <si>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</si>
  <si>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</si>
  <si>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</si>
  <si>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</si>
  <si>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</si>
  <si>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</si>
  <si>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</si>
  <si>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</si>
  <si>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</si>
  <si>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</si>
  <si>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</si>
  <si>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</si>
  <si>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</si>
  <si>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</si>
  <si>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</si>
  <si>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</si>
  <si>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</si>
  <si>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</si>
  <si>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</si>
  <si>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</si>
  <si>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</si>
  <si>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</si>
  <si>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</si>
  <si>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</si>
  <si>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</si>
  <si>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</si>
  <si>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</si>
  <si>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</si>
  <si>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</si>
  <si>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</si>
  <si>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</si>
  <si>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</si>
  <si>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</si>
  <si>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</si>
  <si>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</si>
  <si>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t>АО "Янтарьэнерго"</t>
  </si>
  <si>
    <t>Калининградская область</t>
  </si>
  <si>
    <t>нет</t>
  </si>
  <si>
    <t>не требуется</t>
  </si>
  <si>
    <t>Федерального значения</t>
  </si>
  <si>
    <t>протокол Минэнерго России от 28.07.2015 № ВК-349пр; распоряжение Правительства Российской Федерации от 25.08.2014 № 1623-р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t>
  </si>
  <si>
    <t>Цели (указать укрупненные цели в соответствии с приложением __)</t>
  </si>
  <si>
    <t>Отсутствуют</t>
  </si>
  <si>
    <t xml:space="preserve"> </t>
  </si>
  <si>
    <t>Общая стоимость объекта,  руб. без НДС</t>
  </si>
  <si>
    <t>Первый  ремонт объекта, лет после постройки</t>
  </si>
  <si>
    <t xml:space="preserve">NPV через 10 лет, руб. </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</si>
  <si>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</si>
  <si>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</si>
  <si>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</si>
  <si>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</si>
  <si>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</si>
  <si>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</si>
  <si>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</si>
  <si>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</si>
  <si>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</si>
  <si>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</si>
  <si>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</si>
  <si>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</si>
  <si>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</si>
  <si>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</si>
  <si>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</si>
  <si>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</si>
  <si>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</si>
  <si>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</si>
  <si>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</si>
  <si>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</si>
  <si>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</si>
  <si>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 xml:space="preserve"> по состоянию на 01.01.2015 года </t>
  </si>
  <si>
    <t>Проектирование</t>
  </si>
  <si>
    <r>
      <t>Год раскрытия информации:</t>
    </r>
    <r>
      <rPr>
        <b/>
        <u/>
        <sz val="12"/>
        <color rgb="FF7030A0"/>
        <rFont val="Times New Roman"/>
        <family val="1"/>
        <charset val="204"/>
      </rPr>
      <t xml:space="preserve"> 2016 </t>
    </r>
    <r>
      <rPr>
        <b/>
        <sz val="12"/>
        <color rgb="FF7030A0"/>
        <rFont val="Times New Roman"/>
        <family val="1"/>
        <charset val="204"/>
      </rPr>
      <t>год</t>
    </r>
  </si>
  <si>
    <t xml:space="preserve">
Предложение по корректировке плана</t>
  </si>
  <si>
    <t>ПСД   № 17 от 15/01/2016   -   Энергоспецтранспроект  в ценах 2016 года с НДС, млн. руб.</t>
  </si>
  <si>
    <t xml:space="preserve">G_4582                     </t>
  </si>
  <si>
    <t>Объект нового строительства</t>
  </si>
  <si>
    <t>ООО «Энергоспецтранспроект» Проектно-изыскательские работы Договор №17 от 15.01.2016[юридическое лицо, вид услуг/ подряда, предмет договора, дата заключения/ расторжения и номер договора/ соглашений к договору]</t>
  </si>
  <si>
    <t>Заключен</t>
  </si>
  <si>
    <t xml:space="preserve">Калининградская обл, Гусев г, Победы ул, кадастровый номер земельного участка 39:04:010238:5, 39:04:010238:8       </t>
  </si>
  <si>
    <t>Маяковская ТЭС</t>
  </si>
  <si>
    <t xml:space="preserve">на зажимах натяжной гирлянды линейного портала ВЛ 110 кВ Маяковская ТЭС – О-4 Черняховск №2 (Л-188) в РУ 110 кВ Маяковской ТЭС;                                                   на зажимах натяжной гирлянды линейного портала ВЛ 110 кВ Маяковская ТЭС – О-54 Гусев №1 (Л-107) в РУ 110 кВ Маяковской ТЭС;                                           на зажимах натяжной гирлянды линейного портала ВЛ 110 кВ Маяковская ТЭС – О-4 Черняховск №1 (Л-187) в РУ 110 кВ Маяковской ТЭС;                                       на зажимах натяжной гирлянды линейного портала ВЛ 110 кВ Маяковская ТЭС – О-54 Гусев №2 (Л-189) в РУ 110 кВ Маяковской ТЭС. </t>
  </si>
  <si>
    <t xml:space="preserve">На I этапе:
1.1. Сооружение Маяковской ТЭС:
– сооружение РУ 110 кВ по схеме «Две рабочие и обходная система шин» № 110-13Н (уточнить при проектировании); 
– установку генераторного трансформатора 110/10 кВ (количество, мощность и марку трансформатора(ов) уточнить при проектировании) 
– сооружение энергоблока № 1 (ПГУ-88,2 МВт). 
1.2. Сооружение заходов ВЛ 110 кВ О-4 Черняховск - О-54 Гусев (Л-107) в РУ 110 кВ Маяковская ТЭС, ориентировочной протяженностью 6,2 км и 6 км и маркой провода АС-185 (уточнить при проектировании), с образованием ВЛ 110 кВ Маяковская ТЭС – О-54 Гусев №1 (Л-107) и ВЛ 110 кВ Маяковская ТЭС – О-4 Черняховск №1 (Л-187). 
1.3. Сооружение ВЛ 110 кВ Маяковская ТЭС – О-4 Черняховск №2 (Л-188), ориентировочной протяженностью 23,7 км и маркой провода АС-185 (уточнить при проектировании).
1.4. Сооружение ВЛ 110 кВ Маяковская ТЭС – О-54 Гусев №2 (Л-189), ориентировочной протяженностью 7,4 км и маркой провода АС-185 (уточнить при проектировании).
1.5. Строительство новой линейной ячейки в ОРУ 110 кВ ПС 110 кВ О-54 Гусев, обеспечивающее присоединение  ВЛ 110 кВ Маяковская ТЭС – О-54 Гусев №2 (Л-189), с преобразованием схемы ОРУ 110 кВ ПС 110 кВ О-54 Гусев до схемы № 110-13Н «Две рабочие и обходная система шин» (уточнить при проектировании).
1.6. Строительство новой линейной ячейки в 
 на 2 секции ОРУ-110 кВ ПС 110 кВ О-4 Черняховск (с возможностью перевода присоединения на ОСШ-110 кВ), обеспечивающее присоединение ВЛ 110 кВ Маяковская ТЭС – О-4 Черняховск №2 (Л-188) 
На II этапе:
1.8. Сооружение Маяковской ТЭС:
– установку генераторного  трансформатора 110/10 кВ (количество, мощность и марку трансформатора(ов) уточнить при проектировании) 
– сооружение энергоблока № 2 (ПГУ-88,2 МВт). 
</t>
  </si>
  <si>
    <t>1.7. Реконструкцию участка ВЛ 110 кВ от ОРУ-110 кВ ПС 110 кВ О-54 Гусев до опоры № 106 (уточнить при проектировании) с заменой провода АС-150 на провод АС-185 (протяженностью ориентировочно 1,5 км..</t>
  </si>
  <si>
    <t>№ 504/02/16 от 11.02.2016 г.</t>
  </si>
  <si>
    <t xml:space="preserve">ВЛ 110 кВ Маяковская ТЭС - О-4 Черняховск №2 (Л-188) </t>
  </si>
  <si>
    <t>от Маяковской ТЭС до ПС О-4 Черняховск</t>
  </si>
  <si>
    <t>110 кВ</t>
  </si>
  <si>
    <t>185 мм2</t>
  </si>
  <si>
    <t>воздушная</t>
  </si>
  <si>
    <t>анкерно-угловые - металлические решетчатые; промежуточные - металлические многогранные</t>
  </si>
  <si>
    <t>ВЛ 110 кВ Маяковская ТЭС - О-54 Гусев №2 (Л-189)</t>
  </si>
  <si>
    <t>от Маяковской ТЭС до ПС О-54 Гусев</t>
  </si>
  <si>
    <t>1/2</t>
  </si>
  <si>
    <t>240 мм2</t>
  </si>
  <si>
    <t>ВЛ 110 кВ Маяковская ТЭС - О-54 Гусев №1 (Л-107)</t>
  </si>
  <si>
    <t>ВЛ 110 кВ О-4 Черняховск - О-54 Гусев (Л-107)</t>
  </si>
  <si>
    <t>ВЛ 110 кВ Маяковская ТЭС - О-4 Черняховск №1 (Л-187)</t>
  </si>
  <si>
    <t>Возможно реализовать в установленный срок[возможность реализации в установленный срок, отставание от установленного срока, причины отставания, возможный срок ввода объекта]</t>
  </si>
  <si>
    <t>4 Соглашения об установлении сервитута, заключенные с Администрацией МО "Гусевский ГО"; ООО "Фурман"; ИП Табуховой З.Х.; ФГУ КО ПОО "Гусевский агропромышленный колледж"</t>
  </si>
  <si>
    <t>от Маяковской ТЭС до опоры №95 Л-107</t>
  </si>
  <si>
    <t>Есть</t>
  </si>
  <si>
    <t>ПИР  по титулу: ««Схема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строительством ячейки на ОРУ 110 кВ ПС О-54 Гусев, строительство заходов ВЛ 110 кВ О-4 Черняховск – О-54 Гусев (Л-107) инв. № 53213411 на Маяковскую ТЭС».</t>
  </si>
  <si>
    <t>УР</t>
  </si>
  <si>
    <t>ОЗП</t>
  </si>
  <si>
    <t>35</t>
  </si>
  <si>
    <t>"Энергоспецтранспроект" ООО</t>
  </si>
  <si>
    <t>"ЭССП" АО</t>
  </si>
  <si>
    <t>"СЗЭИ" ООО</t>
  </si>
  <si>
    <t>"ОПТИМА ЭНЕРГОСТРОЙ" АО</t>
  </si>
  <si>
    <t>"Северэнергопроект" ООО</t>
  </si>
  <si>
    <t>"Компания новая Энергия" ООО</t>
  </si>
  <si>
    <t>587288</t>
  </si>
  <si>
    <t>b2b-mrsk.ru</t>
  </si>
  <si>
    <t>03.12.2015</t>
  </si>
  <si>
    <t>29.12.2015</t>
  </si>
  <si>
    <t>15.01.2016</t>
  </si>
  <si>
    <t>30.10.2016</t>
  </si>
  <si>
    <t>ПИР</t>
  </si>
  <si>
    <t>СМР «Схема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строительством ячейки на ОРУ 110 кВ ПС О-54 Гусев, строительство заходов ВЛ 110 кВ О-4 Черняховск – О-54 Гусев (Л-107) инв. № 53213411 на Маяковскую ТЭС»</t>
  </si>
  <si>
    <t>СМР</t>
  </si>
  <si>
    <t>ООК</t>
  </si>
  <si>
    <t>49600</t>
  </si>
  <si>
    <t>10.06.2016</t>
  </si>
  <si>
    <t>01.07.2016</t>
  </si>
  <si>
    <t>01.08.2016</t>
  </si>
  <si>
    <t>Идет прием предложений</t>
  </si>
  <si>
    <t>ПС О-54 Гусев</t>
  </si>
  <si>
    <t xml:space="preserve">Элегазовый выключатель </t>
  </si>
  <si>
    <t>3AP1FG-145</t>
  </si>
  <si>
    <t>2018</t>
  </si>
  <si>
    <t>ПС О-4 Черняховск</t>
  </si>
  <si>
    <t>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 троительством ячейки на ОРУ 110 кВ ПС О-54 Гусев, строительство заходов ВЛ 110 кВ О-4 Черняховск - О-54 Гусев (Л-107), инв.№ 53213411 на Маяковскую ТЭС</t>
  </si>
  <si>
    <t>Прочее новое строительство; реконструкция, модернизация, техническое перевооружение; технологическое присоединение</t>
  </si>
  <si>
    <t>Обеспечение функционирования энергосистемы Калининградской области в изолированном от энергосистем сопредельных стран режиме. Повышение надежности схем выдачи мощности новых ТЭС, а также производственной безопасности путем замены оборудования, выработавшего ресурс, в том числе взрыво-пожароопасных выключателей типа ВМТ-110Б.</t>
  </si>
  <si>
    <t>Черняховский район,
Советский городской округ,
Светловский городской округ,
Гвардейский район,
Славский район
Гусевский городской округ</t>
  </si>
  <si>
    <t>Обеспечение выдачи мощности Маяковской ТЭС - 176,4 МВт. Замена технически несоответствующего оборудования на 28 присоединениях. Установка шкафов и устройств РЗА, ПА, СОТИ АССО, АИИСКУЭ, связи согласно предварительным итогам II этапа СВМ (разрабатывает АО "Институт "Энергосетьпроект")</t>
  </si>
  <si>
    <t>Объект соответствует схеме и программе перспективного развития электроэнергетики Калининградской области на 2017 - 2021гг.</t>
  </si>
  <si>
    <t>Объект не относится к объектам ЕНЭС</t>
  </si>
  <si>
    <t>нд</t>
  </si>
  <si>
    <t>ВМТ-110Б</t>
  </si>
  <si>
    <t>СВ 110 кВ; МВ Т-1; МВ Т-2</t>
  </si>
  <si>
    <t>ОАО_Янтарьэнерго, 09.2010</t>
  </si>
  <si>
    <t>Годен без ограничений</t>
  </si>
  <si>
    <t>Акт технического обследования от 11.05.2016 / АО "Янтарьэнерго"</t>
  </si>
  <si>
    <t>Требуется замена</t>
  </si>
  <si>
    <t>1.Распоряжение Правительства Российской Федерации от 25.08.2014 № 1623-р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                                                                                                                  2.Замена коммутационного оборудования вызвана полной выработкой физического ресурса, а также необходимостью замены взрыво-пожароопасных маломасляных выключателей типа ВМТ-110Б, конструктивные недостатки которого отмечены в Акте о несчастном случае на производстве № 3-02/КЕЭС от 24.09.2002. Необходимость замены трансформаторов тока вызвана как выработкой ресурса, так и отсутствием вторичной обмотки с классом точности 0.2S для организации контрольного учета электроэнергии, вырабатываемой на новых ТЭС.</t>
  </si>
  <si>
    <t>Реализация инвестиционного проекта позволит обеспечить надёжное функционирование энергосистемы Калининградской области в изолированном от энергосистем сопредельных стран режиме.  Увеличение уровня надежности за счет замены морально и физически изношенного оборудования; повышение производственной безопасности за счет вывода из эксплуатации взрыво-пожароопасных выключателей ВМТ-110Б. Надежная работа Маяковской ТЭС.</t>
  </si>
  <si>
    <t>1.Обеспечение реализаций мероприятий по реализации Схемы выдачи мощности в электрические сети.                                                                                                                                                                             2. Замена оборудования, выработавшего ресурс;замена взрыво-пожароопасных выключателей типа ВМТ-110Б;организация контрольного учета электроэнергии, вырабатываемого на новых ТЭС; повышение производственной безопасности                                                                                                          3.Обеспечение статической и динамической устойчивости работы энергосистемы Калининградской области в изолированном от энергосистем сопредельных стран режиме</t>
  </si>
  <si>
    <t xml:space="preserve">Факт 2015 года </t>
  </si>
  <si>
    <t>Калининградская область, Черняховский район,
Советский городской округ,
Светловский городской округ,
Гвардейский район,
Славский район
Гусевский городской округ</t>
  </si>
  <si>
    <t>Новое строительство. Техническое перевооружение и реконструкция</t>
  </si>
  <si>
    <t>Ведутся конкурсные процедуры по выбору подрядной организации на выполнение ПИР. Перечень оборудования будет опеределен после выполнения рабочей документации.</t>
  </si>
  <si>
    <t>гос.экспертиза_Дог № 101 от 29.07.2016г._Центр проектных экспертиз  в ценах  2016 года с НДС, млн. руб.</t>
  </si>
  <si>
    <t>гос.экспертиза_Дог № 77/СМ от 29.07.2016г._Центр проектных экспертиз  в ценах  2016 года с НДС, млн. руб.</t>
  </si>
  <si>
    <t>СМР+ПНР+ОБ   № 478 от 29/07/2016   -   Энергосетьстрой СП    в ценах 2016 года с НДС, млн. руб.</t>
  </si>
  <si>
    <t>СВ 110 кВ; В Т-1; В Т-2; В ВЛ-189</t>
  </si>
  <si>
    <t>В ВЛ-188</t>
  </si>
  <si>
    <t>1365.98 млн.руб.</t>
  </si>
  <si>
    <t>1157.61 млн. руб.</t>
  </si>
  <si>
    <t>Сметная стоимость проекта в ценах 2018 года с НДС, млн. руб.</t>
  </si>
  <si>
    <t>Сроки выполнения</t>
  </si>
  <si>
    <t>Процент выполнения за отчетный период (%)</t>
  </si>
  <si>
    <t>Предложения по корректирующим мероприятиям по устранению отставания</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</si>
  <si>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</si>
  <si>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</si>
  <si>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</si>
  <si>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</si>
  <si>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</si>
  <si>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</si>
  <si>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</si>
  <si>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</si>
  <si>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</si>
  <si>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</si>
  <si>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</si>
  <si>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</si>
  <si>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</si>
  <si>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</si>
  <si>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</si>
  <si>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</si>
  <si>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</si>
  <si>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</si>
  <si>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</si>
  <si>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</si>
  <si>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</si>
  <si>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</si>
  <si>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</si>
  <si>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</si>
  <si>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</si>
  <si>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10.02.20217</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</si>
  <si>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</si>
  <si>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</si>
  <si>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</si>
  <si>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</si>
  <si>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</si>
  <si>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</si>
  <si>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</si>
  <si>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</si>
  <si>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</si>
  <si>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</si>
  <si>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</si>
  <si>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</si>
  <si>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</si>
  <si>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</si>
  <si>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</si>
  <si>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</si>
  <si>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</si>
  <si>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</si>
  <si>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</si>
  <si>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</si>
  <si>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</si>
  <si>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 xml:space="preserve"> 01.10.2017</t>
  </si>
  <si>
    <t>4.5.</t>
  </si>
  <si>
    <t xml:space="preserve">Получение разрешения на ввод объекта в эксплуатацию. </t>
  </si>
  <si>
    <t>от Маяковской ТЭС до опоры №94 Л-107, от опоры №95 Л-107 до ПС О-54 Гусев</t>
  </si>
  <si>
    <r>
      <t>1.1.</t>
    </r>
    <r>
      <rPr>
        <sz val="7"/>
        <color theme="1"/>
        <rFont val="Times New Roman"/>
        <family val="1"/>
        <charset val="204"/>
      </rPr>
      <t xml:space="preserve">   </t>
    </r>
    <r>
      <rPr>
        <sz val="12"/>
        <color theme="1"/>
        <rFont val="Times New Roman"/>
        <family val="1"/>
        <charset val="204"/>
      </rPr>
      <t>Строительство воздушной линии 110 кВ ВЛ 110 кВ Маяковская ТЭС – О-4 Черняховск со строительством ячейки для присоединения к ОРУ 110 кВ ПС О-4 Черняховск - 26,79 км 
2.2. Строительство воздушной линии 110 кВ ВЛ 110 кВ Маяковская ТЭС – О-54 Гусев со строительством ячейки для присоединения к ОРУ 110 кВ ПС О-54 Гусев - 3,88 км      
2.3. Строительство заходов ВЛ 110 кВ О-4 Черняховск – О-54 Гусев (Л-107), инв. № 53213411 на Маяковскую ТЭС - 3,92+5,29 км   
3.1. Замена оборудования и конструкций ОРУ 110 кВ (выключатели, разъединители, ТТ, устройства РЗА и ОПУ, ошиновки, строительные конструкции ОРУ) на ПС: О-51 Гвардейск, О-3 Знаменск, О-4 Черняховск, О-26 Лесная, Советск-330, О-52 Светлый, О-54 Гусев.                                                 3.2. Мероприятия по реконструкции существующих и установке новых устройств РЗАиПА, СОТИ АССО, АИИСКУЭ, связи в рамках СВМ Маяковской ТЭС предусматривают установку вторичного оборудования.</t>
    </r>
  </si>
  <si>
    <t>39,88 (39,88)</t>
  </si>
  <si>
    <t>ПСД</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</si>
</sst>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00_ ;\-#,##0.000\ "/>
    <numFmt numFmtId="168" formatCode="#,##0.0000"/>
    <numFmt numFmtId="169" formatCode="0.0%"/>
    <numFmt numFmtId="170" formatCode="_(* #,##0.00_);_(* \(#,##0.00\);_(* &quot;-&quot;_);_(@_)"/>
    <numFmt numFmtId="171" formatCode="_(* #,##0_);_(* \(#,##0\);_(* &quot;-&quot;_);_(@_)"/>
    <numFmt numFmtId="172" formatCode="#,##0.000"/>
    <numFmt numFmtId="173"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sz val="12"/>
      <color indexed="8"/>
      <name val="Times New Roman"/>
      <family val="1"/>
      <charset val="204"/>
    </font>
    <font>
      <b/>
      <sz val="12"/>
      <color rgb="FF7030A0"/>
      <name val="Times New Roman"/>
      <family val="1"/>
      <charset val="204"/>
    </font>
    <font>
      <b/>
      <u/>
      <sz val="14"/>
      <color rgb="FF7030A0"/>
      <name val="Times New Roman"/>
      <family val="1"/>
      <charset val="204"/>
    </font>
    <font>
      <b/>
      <u/>
      <sz val="12"/>
      <color rgb="FF7030A0"/>
      <name val="Times New Roman"/>
      <family val="1"/>
      <charset val="204"/>
    </font>
    <font>
      <b/>
      <sz val="14"/>
      <color rgb="FF7030A0"/>
      <name val="Times New Roman"/>
      <family val="1"/>
      <charset val="204"/>
    </font>
    <font>
      <sz val="11"/>
      <name val="Calibri"/>
      <family val="2"/>
      <scheme val="minor"/>
    </font>
    <font>
      <sz val="12"/>
      <color rgb="FFFF0000"/>
      <name val="Times New Roman"/>
      <family val="1"/>
      <charset val="204"/>
    </font>
    <font>
      <sz val="7"/>
      <color theme="1"/>
      <name val="Times New Roman"/>
      <family val="1"/>
      <charset val="204"/>
    </font>
    <font>
      <b/>
      <sz val="12"/>
      <name val="Arial"/>
      <family val="2"/>
      <charset val="204"/>
    </font>
    <font>
      <b/>
      <u/>
      <sz val="12"/>
      <name val="Times New Roman"/>
      <family val="1"/>
      <charset val="204"/>
    </font>
    <font>
      <sz val="9"/>
      <name val="Times New Roman"/>
      <family val="1"/>
      <charset val="204"/>
    </font>
    <font>
      <b/>
      <u/>
      <sz val="14"/>
      <name val="Times New Roman"/>
      <family val="1"/>
      <charset val="204"/>
    </font>
    <font>
      <b/>
      <sz val="10"/>
      <name val="Times New Roman"/>
      <family val="1"/>
      <charset val="204"/>
    </font>
    <font>
      <sz val="11"/>
      <name val="Calibri"/>
      <family val="2"/>
      <charset val="204"/>
      <scheme val="minor"/>
    </font>
    <font>
      <i/>
      <sz val="1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6" tint="0.79998168889431442"/>
        <bgColor indexed="64"/>
      </patternFill>
    </fill>
    <fill>
      <patternFill patternType="solid">
        <fgColor theme="0" tint="-0.34998626667073579"/>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43" fontId="1" fillId="0" borderId="0" applyFont="0" applyFill="0" applyBorder="0" applyAlignment="0" applyProtection="0"/>
    <xf numFmtId="0" fontId="11" fillId="0" borderId="0"/>
  </cellStyleXfs>
  <cellXfs count="44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167" fontId="7" fillId="0" borderId="0" xfId="67" applyNumberFormat="1" applyFont="1" applyAlignment="1">
      <alignment horizontal="center" vertical="center"/>
    </xf>
    <xf numFmtId="0" fontId="42" fillId="0" borderId="0" xfId="2" applyFont="1"/>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166" fontId="7" fillId="0" borderId="1" xfId="49" applyNumberFormat="1" applyFont="1" applyBorder="1" applyAlignment="1">
      <alignment horizontal="center" vertical="center"/>
    </xf>
    <xf numFmtId="14" fontId="7" fillId="0" borderId="1" xfId="49" applyNumberFormat="1" applyFont="1" applyBorder="1" applyAlignment="1">
      <alignment horizontal="center" vertical="center"/>
    </xf>
    <xf numFmtId="0" fontId="7" fillId="0" borderId="0" xfId="49" applyFont="1"/>
    <xf numFmtId="2" fontId="7" fillId="0" borderId="1" xfId="49" applyNumberFormat="1" applyFont="1" applyBorder="1" applyAlignment="1">
      <alignment horizontal="center" vertical="center"/>
    </xf>
    <xf numFmtId="172"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72"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2" fontId="42" fillId="0" borderId="40" xfId="62" applyNumberFormat="1" applyFont="1" applyFill="1" applyBorder="1" applyAlignment="1">
      <alignment horizontal="left" vertical="center" wrapText="1"/>
    </xf>
    <xf numFmtId="0" fontId="36" fillId="0" borderId="1" xfId="1" applyFont="1" applyBorder="1" applyAlignment="1">
      <alignment horizontal="center" vertical="center"/>
    </xf>
    <xf numFmtId="0" fontId="36"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3" fillId="25" borderId="1" xfId="1" applyFill="1" applyBorder="1" applyAlignment="1">
      <alignment horizontal="center" vertical="center"/>
    </xf>
    <xf numFmtId="0" fontId="36" fillId="0" borderId="1" xfId="49" applyFont="1" applyBorder="1"/>
    <xf numFmtId="0" fontId="36" fillId="0" borderId="0" xfId="49" applyFont="1" applyAlignment="1">
      <alignment wrapText="1"/>
    </xf>
    <xf numFmtId="0" fontId="37" fillId="0" borderId="1" xfId="49" applyFont="1" applyBorder="1" applyAlignment="1">
      <alignment horizontal="center" vertical="center" wrapText="1"/>
    </xf>
    <xf numFmtId="49" fontId="7" fillId="0" borderId="1" xfId="49" applyNumberFormat="1" applyFont="1" applyBorder="1" applyAlignment="1">
      <alignment horizontal="center" vertical="center" wrapText="1"/>
    </xf>
    <xf numFmtId="0" fontId="36" fillId="0" borderId="1" xfId="49" applyFont="1" applyBorder="1" applyAlignment="1">
      <alignment wrapText="1"/>
    </xf>
    <xf numFmtId="49" fontId="59" fillId="0" borderId="1" xfId="0" applyNumberFormat="1" applyFont="1" applyFill="1" applyBorder="1" applyAlignment="1">
      <alignment horizontal="center" vertical="center" wrapText="1"/>
    </xf>
    <xf numFmtId="4" fontId="59" fillId="0" borderId="1" xfId="0" applyNumberFormat="1" applyFont="1" applyFill="1" applyBorder="1" applyAlignment="1">
      <alignment horizontal="center" vertical="center" wrapText="1"/>
    </xf>
    <xf numFmtId="14" fontId="59" fillId="0" borderId="1" xfId="0" applyNumberFormat="1" applyFont="1" applyFill="1" applyBorder="1" applyAlignment="1">
      <alignment horizontal="center" vertical="center" wrapText="1"/>
    </xf>
    <xf numFmtId="0" fontId="7" fillId="0" borderId="1" xfId="49" applyFont="1" applyBorder="1"/>
    <xf numFmtId="0" fontId="7" fillId="0" borderId="1" xfId="49" applyFont="1" applyBorder="1" applyAlignment="1">
      <alignment wrapText="1"/>
    </xf>
    <xf numFmtId="0" fontId="7" fillId="0" borderId="1" xfId="49" applyFont="1" applyBorder="1" applyAlignment="1">
      <alignment horizontal="center" vertical="center" wrapText="1"/>
    </xf>
    <xf numFmtId="1" fontId="7" fillId="0" borderId="1" xfId="49" applyNumberFormat="1" applyFont="1" applyBorder="1" applyAlignment="1">
      <alignment horizontal="center" vertical="center" wrapText="1"/>
    </xf>
    <xf numFmtId="2" fontId="7" fillId="0" borderId="1" xfId="49" applyNumberFormat="1" applyFont="1" applyBorder="1" applyAlignment="1">
      <alignment horizontal="center" vertical="center" wrapText="1"/>
    </xf>
    <xf numFmtId="0" fontId="7" fillId="0" borderId="0" xfId="49" applyFont="1" applyAlignment="1">
      <alignment horizontal="center" vertical="center" wrapText="1"/>
    </xf>
    <xf numFmtId="0" fontId="7" fillId="24" borderId="0" xfId="1" applyFont="1" applyFill="1" applyBorder="1" applyAlignment="1">
      <alignment vertical="center" wrapText="1"/>
    </xf>
    <xf numFmtId="0" fontId="64" fillId="26" borderId="1" xfId="1" applyFont="1" applyFill="1" applyBorder="1" applyAlignment="1">
      <alignment horizontal="center" vertical="center"/>
    </xf>
    <xf numFmtId="0" fontId="7" fillId="0" borderId="0" xfId="1" applyFont="1" applyBorder="1" applyAlignment="1">
      <alignment vertical="center" wrapText="1"/>
    </xf>
    <xf numFmtId="0" fontId="3" fillId="0" borderId="0" xfId="1" applyBorder="1" applyAlignment="1">
      <alignment wrapText="1"/>
    </xf>
    <xf numFmtId="0" fontId="11" fillId="0" borderId="0" xfId="2" applyFill="1" applyAlignment="1">
      <alignment wrapText="1"/>
    </xf>
    <xf numFmtId="0" fontId="40" fillId="0" borderId="31" xfId="2" applyFont="1" applyFill="1" applyBorder="1" applyAlignment="1">
      <alignment horizontal="justify" wrapText="1"/>
    </xf>
    <xf numFmtId="0" fontId="11" fillId="0" borderId="1" xfId="22" applyNumberFormat="1" applyFont="1" applyFill="1" applyBorder="1" applyAlignment="1" applyProtection="1">
      <alignment wrapText="1"/>
    </xf>
    <xf numFmtId="2" fontId="65" fillId="0" borderId="0" xfId="2" applyNumberFormat="1" applyFont="1"/>
    <xf numFmtId="0" fontId="15" fillId="0" borderId="0" xfId="1" applyFont="1" applyFill="1"/>
    <xf numFmtId="0" fontId="44" fillId="0" borderId="0" xfId="62" applyFont="1" applyFill="1"/>
    <xf numFmtId="0" fontId="44" fillId="0" borderId="0" xfId="62" applyFont="1" applyFill="1" applyBorder="1"/>
    <xf numFmtId="0" fontId="67" fillId="0" borderId="0" xfId="1" applyFont="1" applyAlignment="1">
      <alignment horizontal="left" vertical="center"/>
    </xf>
    <xf numFmtId="0" fontId="49" fillId="0" borderId="0" xfId="1" applyFont="1" applyAlignment="1">
      <alignment vertical="center"/>
    </xf>
    <xf numFmtId="0" fontId="49" fillId="0" borderId="0" xfId="1" applyFont="1" applyAlignment="1">
      <alignment horizontal="center" vertical="center"/>
    </xf>
    <xf numFmtId="0" fontId="68" fillId="0" borderId="0" xfId="1" applyFont="1" applyAlignment="1">
      <alignment vertical="center"/>
    </xf>
    <xf numFmtId="0" fontId="11" fillId="0" borderId="0" xfId="1" applyFont="1" applyAlignment="1">
      <alignment vertical="center"/>
    </xf>
    <xf numFmtId="0" fontId="12" fillId="0" borderId="0" xfId="1" applyFont="1" applyFill="1" applyBorder="1" applyAlignment="1">
      <alignment horizontal="center" vertical="center"/>
    </xf>
    <xf numFmtId="0" fontId="15" fillId="0" borderId="0" xfId="1" applyFont="1" applyBorder="1"/>
    <xf numFmtId="0" fontId="68" fillId="0" borderId="0" xfId="1" applyFont="1" applyAlignment="1">
      <alignment vertical="center" wrapText="1"/>
    </xf>
    <xf numFmtId="0" fontId="12" fillId="0" borderId="0" xfId="1" applyFont="1" applyAlignment="1">
      <alignment horizontal="center" vertical="center"/>
    </xf>
    <xf numFmtId="0" fontId="69" fillId="0" borderId="0" xfId="1" applyFont="1"/>
    <xf numFmtId="0" fontId="70" fillId="0" borderId="0" xfId="1" applyFont="1" applyAlignment="1">
      <alignment vertical="center"/>
    </xf>
    <xf numFmtId="0" fontId="41" fillId="0" borderId="0" xfId="68" applyFont="1" applyFill="1" applyAlignment="1">
      <alignment vertical="center" wrapText="1"/>
    </xf>
    <xf numFmtId="0" fontId="11" fillId="0" borderId="0" xfId="68" applyFont="1" applyFill="1" applyAlignment="1">
      <alignment vertical="center"/>
    </xf>
    <xf numFmtId="0" fontId="41" fillId="0" borderId="0" xfId="68" applyFont="1" applyFill="1" applyAlignment="1">
      <alignment vertical="center"/>
    </xf>
    <xf numFmtId="0" fontId="11" fillId="0" borderId="0" xfId="68" applyFont="1" applyFill="1" applyAlignment="1">
      <alignment horizontal="right" vertical="center"/>
    </xf>
    <xf numFmtId="2" fontId="50" fillId="0" borderId="0" xfId="68" applyNumberFormat="1" applyFont="1" applyFill="1" applyAlignment="1">
      <alignment horizontal="right" vertical="center"/>
    </xf>
    <xf numFmtId="0" fontId="41" fillId="0" borderId="0" xfId="68" applyFont="1" applyFill="1" applyAlignment="1">
      <alignment horizontal="center" vertical="center"/>
    </xf>
    <xf numFmtId="0" fontId="71" fillId="0" borderId="0" xfId="68" applyFont="1" applyFill="1" applyAlignment="1">
      <alignment horizontal="left" vertical="center"/>
    </xf>
    <xf numFmtId="0" fontId="45" fillId="0" borderId="0" xfId="68" applyFont="1" applyFill="1" applyAlignment="1">
      <alignment vertical="center"/>
    </xf>
    <xf numFmtId="0" fontId="11" fillId="0" borderId="38" xfId="68" applyFont="1" applyFill="1" applyBorder="1" applyAlignment="1">
      <alignment vertical="center"/>
    </xf>
    <xf numFmtId="3" fontId="40" fillId="0" borderId="41" xfId="68" applyNumberFormat="1" applyFont="1" applyFill="1" applyBorder="1" applyAlignment="1">
      <alignment vertical="center"/>
    </xf>
    <xf numFmtId="0" fontId="11" fillId="0" borderId="40" xfId="68" applyFont="1" applyFill="1" applyBorder="1" applyAlignment="1">
      <alignment vertical="center"/>
    </xf>
    <xf numFmtId="0" fontId="11" fillId="0" borderId="42" xfId="68" applyFont="1" applyFill="1" applyBorder="1" applyAlignment="1">
      <alignment vertical="center"/>
    </xf>
    <xf numFmtId="3" fontId="40" fillId="0" borderId="43" xfId="68" applyNumberFormat="1" applyFont="1" applyFill="1" applyBorder="1" applyAlignment="1">
      <alignment vertical="center"/>
    </xf>
    <xf numFmtId="0" fontId="11" fillId="0" borderId="1" xfId="68" applyFont="1" applyFill="1" applyBorder="1" applyAlignment="1">
      <alignment vertical="center"/>
    </xf>
    <xf numFmtId="4" fontId="45" fillId="0" borderId="1" xfId="68" applyNumberFormat="1" applyFont="1" applyFill="1" applyBorder="1" applyAlignment="1">
      <alignment horizontal="center" vertical="center"/>
    </xf>
    <xf numFmtId="3" fontId="40" fillId="0" borderId="39" xfId="68" applyNumberFormat="1" applyFont="1" applyFill="1" applyBorder="1" applyAlignment="1">
      <alignment vertical="center"/>
    </xf>
    <xf numFmtId="3" fontId="45" fillId="0" borderId="1" xfId="68" applyNumberFormat="1" applyFont="1" applyFill="1" applyBorder="1" applyAlignment="1">
      <alignment horizontal="center" vertical="center"/>
    </xf>
    <xf numFmtId="0" fontId="45" fillId="0" borderId="1" xfId="68" applyFont="1" applyFill="1" applyBorder="1" applyAlignment="1">
      <alignment horizontal="center" vertical="center"/>
    </xf>
    <xf numFmtId="0" fontId="11" fillId="0" borderId="44" xfId="68" applyFont="1" applyFill="1" applyBorder="1" applyAlignment="1">
      <alignment vertical="center"/>
    </xf>
    <xf numFmtId="3" fontId="40" fillId="0" borderId="45" xfId="68" applyNumberFormat="1" applyFont="1" applyFill="1" applyBorder="1" applyAlignment="1">
      <alignment vertical="center"/>
    </xf>
    <xf numFmtId="10" fontId="40" fillId="0" borderId="43" xfId="68" applyNumberFormat="1" applyFont="1" applyFill="1" applyBorder="1" applyAlignment="1">
      <alignment vertical="center"/>
    </xf>
    <xf numFmtId="9" fontId="40" fillId="0" borderId="45" xfId="68" applyNumberFormat="1" applyFont="1" applyFill="1" applyBorder="1" applyAlignment="1">
      <alignment vertical="center"/>
    </xf>
    <xf numFmtId="0" fontId="11" fillId="0" borderId="30" xfId="68" applyFont="1" applyFill="1" applyBorder="1" applyAlignment="1">
      <alignment vertical="center"/>
    </xf>
    <xf numFmtId="3" fontId="40" fillId="0" borderId="38" xfId="68" applyNumberFormat="1" applyFont="1" applyFill="1" applyBorder="1" applyAlignment="1">
      <alignment vertical="center"/>
    </xf>
    <xf numFmtId="0" fontId="11" fillId="0" borderId="26" xfId="68" applyFont="1" applyFill="1" applyBorder="1" applyAlignment="1">
      <alignment vertical="center"/>
    </xf>
    <xf numFmtId="10" fontId="40" fillId="0" borderId="46" xfId="68" applyNumberFormat="1" applyFont="1" applyFill="1" applyBorder="1" applyAlignment="1">
      <alignment vertical="center"/>
    </xf>
    <xf numFmtId="10" fontId="40" fillId="0" borderId="40" xfId="68" applyNumberFormat="1" applyFont="1" applyFill="1" applyBorder="1" applyAlignment="1">
      <alignment vertical="center"/>
    </xf>
    <xf numFmtId="0" fontId="11" fillId="0" borderId="47" xfId="68" applyFont="1" applyFill="1" applyBorder="1" applyAlignment="1">
      <alignment vertical="center"/>
    </xf>
    <xf numFmtId="10" fontId="40" fillId="0" borderId="44" xfId="68" applyNumberFormat="1" applyFont="1" applyFill="1" applyBorder="1" applyAlignment="1">
      <alignment vertical="center"/>
    </xf>
    <xf numFmtId="0" fontId="11" fillId="0" borderId="29" xfId="68" applyFont="1" applyFill="1" applyBorder="1" applyAlignment="1">
      <alignment horizontal="left" vertical="center"/>
    </xf>
    <xf numFmtId="1" fontId="11" fillId="0" borderId="28" xfId="68" applyNumberFormat="1" applyFont="1" applyFill="1" applyBorder="1" applyAlignment="1">
      <alignment horizontal="center" vertical="center"/>
    </xf>
    <xf numFmtId="0" fontId="11" fillId="0" borderId="27" xfId="68" applyFont="1" applyFill="1" applyBorder="1" applyAlignment="1">
      <alignment vertical="center"/>
    </xf>
    <xf numFmtId="10" fontId="40" fillId="0" borderId="1" xfId="68" applyNumberFormat="1" applyFont="1" applyFill="1" applyBorder="1" applyAlignment="1">
      <alignment vertical="center"/>
    </xf>
    <xf numFmtId="0" fontId="11" fillId="0" borderId="25" xfId="68" applyFont="1" applyFill="1" applyBorder="1" applyAlignment="1">
      <alignment vertical="center"/>
    </xf>
    <xf numFmtId="3" fontId="40" fillId="0" borderId="24" xfId="68" applyNumberFormat="1" applyFont="1" applyFill="1" applyBorder="1" applyAlignment="1">
      <alignment vertical="center"/>
    </xf>
    <xf numFmtId="3" fontId="41" fillId="0" borderId="24" xfId="68" applyNumberFormat="1" applyFont="1" applyFill="1" applyBorder="1" applyAlignment="1">
      <alignment vertical="center"/>
    </xf>
    <xf numFmtId="0" fontId="41" fillId="0" borderId="29" xfId="68" applyFont="1" applyFill="1" applyBorder="1" applyAlignment="1">
      <alignment vertical="center"/>
    </xf>
    <xf numFmtId="3" fontId="40" fillId="0" borderId="1" xfId="68" applyNumberFormat="1" applyFont="1" applyFill="1" applyBorder="1" applyAlignment="1">
      <alignment vertical="center"/>
    </xf>
    <xf numFmtId="0" fontId="11" fillId="0" borderId="0" xfId="68" applyFont="1" applyFill="1" applyBorder="1" applyAlignment="1">
      <alignment vertical="center"/>
    </xf>
    <xf numFmtId="3" fontId="11" fillId="0" borderId="0" xfId="68" applyNumberFormat="1" applyFont="1" applyFill="1" applyBorder="1" applyAlignment="1">
      <alignment horizontal="center" vertical="center"/>
    </xf>
    <xf numFmtId="0" fontId="41" fillId="0" borderId="27" xfId="68" applyFont="1" applyFill="1" applyBorder="1" applyAlignment="1">
      <alignment vertical="center"/>
    </xf>
    <xf numFmtId="3" fontId="41" fillId="0" borderId="1" xfId="68" applyNumberFormat="1" applyFont="1" applyFill="1" applyBorder="1" applyAlignment="1">
      <alignment vertical="center"/>
    </xf>
    <xf numFmtId="0" fontId="11" fillId="0" borderId="27" xfId="68" applyFont="1" applyFill="1" applyBorder="1" applyAlignment="1">
      <alignment horizontal="left" vertical="center"/>
    </xf>
    <xf numFmtId="0" fontId="41" fillId="0" borderId="27" xfId="68" applyFont="1" applyFill="1" applyBorder="1" applyAlignment="1">
      <alignment horizontal="left" vertical="center"/>
    </xf>
    <xf numFmtId="3" fontId="40" fillId="0" borderId="5" xfId="68" applyNumberFormat="1" applyFont="1" applyFill="1" applyBorder="1" applyAlignment="1">
      <alignment vertical="center"/>
    </xf>
    <xf numFmtId="3" fontId="40" fillId="0" borderId="0" xfId="68" applyNumberFormat="1" applyFont="1" applyFill="1" applyBorder="1" applyAlignment="1">
      <alignment vertical="center"/>
    </xf>
    <xf numFmtId="0" fontId="41" fillId="0" borderId="25" xfId="68" applyFont="1" applyFill="1" applyBorder="1" applyAlignment="1">
      <alignment horizontal="left" vertical="center"/>
    </xf>
    <xf numFmtId="166" fontId="40" fillId="0" borderId="0" xfId="68" applyNumberFormat="1" applyFont="1" applyFill="1" applyBorder="1" applyAlignment="1">
      <alignment horizontal="center" vertical="center"/>
    </xf>
    <xf numFmtId="0" fontId="11" fillId="0" borderId="27" xfId="68" applyFont="1" applyFill="1" applyBorder="1" applyAlignment="1">
      <alignment horizontal="left" vertical="center" wrapText="1"/>
    </xf>
    <xf numFmtId="168" fontId="40" fillId="0" borderId="1" xfId="68" applyNumberFormat="1" applyFont="1" applyFill="1" applyBorder="1" applyAlignment="1">
      <alignment horizontal="center" vertical="center"/>
    </xf>
    <xf numFmtId="169" fontId="41" fillId="0" borderId="1" xfId="68" applyNumberFormat="1" applyFont="1" applyFill="1" applyBorder="1" applyAlignment="1">
      <alignment vertical="center"/>
    </xf>
    <xf numFmtId="170" fontId="41" fillId="0" borderId="1" xfId="68" applyNumberFormat="1" applyFont="1" applyFill="1" applyBorder="1" applyAlignment="1">
      <alignment vertical="center"/>
    </xf>
    <xf numFmtId="0" fontId="41" fillId="0" borderId="25" xfId="68" applyFont="1" applyFill="1" applyBorder="1" applyAlignment="1">
      <alignment vertical="center"/>
    </xf>
    <xf numFmtId="170" fontId="41" fillId="0" borderId="24" xfId="68" applyNumberFormat="1" applyFont="1" applyFill="1" applyBorder="1" applyAlignment="1">
      <alignment vertical="center"/>
    </xf>
    <xf numFmtId="1" fontId="11" fillId="0" borderId="0" xfId="68" applyNumberFormat="1" applyFont="1" applyFill="1" applyAlignment="1">
      <alignment vertical="center"/>
    </xf>
    <xf numFmtId="171" fontId="11" fillId="0" borderId="0" xfId="68" applyNumberFormat="1" applyFont="1" applyFill="1" applyAlignment="1">
      <alignment vertical="center"/>
    </xf>
    <xf numFmtId="3" fontId="42" fillId="0" borderId="0" xfId="68" applyNumberFormat="1" applyFont="1" applyFill="1" applyAlignment="1">
      <alignment horizontal="center" vertical="center"/>
    </xf>
    <xf numFmtId="172" fontId="41" fillId="0" borderId="0" xfId="68" applyNumberFormat="1" applyFont="1" applyFill="1" applyBorder="1" applyAlignment="1">
      <alignment vertical="center"/>
    </xf>
    <xf numFmtId="0" fontId="11" fillId="0" borderId="0" xfId="68" applyFont="1" applyFill="1" applyAlignment="1">
      <alignment horizontal="center" vertical="center"/>
    </xf>
    <xf numFmtId="49" fontId="11" fillId="0" borderId="0" xfId="68" applyNumberFormat="1" applyFont="1" applyFill="1" applyAlignment="1">
      <alignment vertical="center"/>
    </xf>
    <xf numFmtId="3" fontId="11" fillId="0" borderId="0" xfId="68" applyNumberFormat="1" applyFont="1" applyFill="1" applyAlignment="1">
      <alignment vertical="center"/>
    </xf>
    <xf numFmtId="3" fontId="45" fillId="0" borderId="0" xfId="68" applyNumberFormat="1" applyFont="1" applyFill="1" applyAlignment="1">
      <alignment vertical="center"/>
    </xf>
    <xf numFmtId="3" fontId="11" fillId="0" borderId="0" xfId="68" applyNumberFormat="1" applyFont="1" applyFill="1" applyAlignment="1">
      <alignment horizontal="right" vertical="center"/>
    </xf>
    <xf numFmtId="167" fontId="11" fillId="0" borderId="4" xfId="67" applyNumberFormat="1" applyFont="1" applyBorder="1" applyAlignment="1">
      <alignment horizontal="center" vertical="center"/>
    </xf>
    <xf numFmtId="0" fontId="41" fillId="0" borderId="33" xfId="2" applyFont="1" applyFill="1" applyBorder="1" applyAlignment="1">
      <alignment horizontal="justify" vertical="top" wrapText="1"/>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11" fillId="0" borderId="31" xfId="2" applyFill="1" applyBorder="1" applyAlignment="1">
      <alignment wrapText="1"/>
    </xf>
    <xf numFmtId="0" fontId="40" fillId="27" borderId="31" xfId="2" applyFont="1" applyFill="1" applyBorder="1" applyAlignment="1">
      <alignment horizontal="justify" vertical="top" wrapText="1"/>
    </xf>
    <xf numFmtId="172" fontId="40" fillId="27" borderId="31"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72" fillId="0" borderId="0" xfId="0" applyFont="1"/>
    <xf numFmtId="0" fontId="42" fillId="0" borderId="0" xfId="2" applyFont="1" applyFill="1" applyAlignment="1">
      <alignment horizontal="center" vertical="top" wrapText="1"/>
    </xf>
    <xf numFmtId="0" fontId="11" fillId="0" borderId="0" xfId="2" applyFont="1" applyAlignment="1">
      <alignment horizontal="right"/>
    </xf>
    <xf numFmtId="0" fontId="42" fillId="0" borderId="0" xfId="2" applyFont="1" applyFill="1" applyAlignment="1">
      <alignment vertical="top" wrapText="1"/>
    </xf>
    <xf numFmtId="0" fontId="45" fillId="0" borderId="0" xfId="0" applyFont="1" applyAlignment="1">
      <alignment horizontal="left" vertical="top"/>
    </xf>
    <xf numFmtId="0" fontId="11" fillId="0" borderId="0" xfId="2" applyFont="1" applyFill="1" applyAlignment="1">
      <alignment horizontal="center" vertical="center"/>
    </xf>
    <xf numFmtId="0" fontId="45" fillId="0" borderId="0" xfId="0" applyFont="1" applyFill="1" applyAlignment="1">
      <alignment horizontal="left" vertical="top"/>
    </xf>
    <xf numFmtId="0" fontId="11" fillId="0" borderId="0" xfId="0" applyFont="1" applyFill="1"/>
    <xf numFmtId="0" fontId="11" fillId="0" borderId="0" xfId="0" applyFont="1" applyFill="1" applyBorder="1" applyAlignment="1">
      <alignment horizontal="right" wrapText="1"/>
    </xf>
    <xf numFmtId="0" fontId="42" fillId="28" borderId="1" xfId="2" applyNumberFormat="1" applyFont="1" applyFill="1" applyBorder="1" applyAlignment="1">
      <alignment horizontal="center" vertical="top" wrapText="1" shrinkToFit="1"/>
    </xf>
    <xf numFmtId="0" fontId="42" fillId="28" borderId="1" xfId="2" applyFont="1" applyFill="1" applyBorder="1" applyAlignment="1">
      <alignment horizontal="center" vertical="center" wrapText="1" shrinkToFit="1"/>
    </xf>
    <xf numFmtId="0" fontId="42" fillId="0" borderId="1" xfId="2" applyNumberFormat="1" applyFont="1" applyBorder="1" applyAlignment="1">
      <alignment horizontal="center" vertical="top" wrapText="1" shrinkToFit="1"/>
    </xf>
    <xf numFmtId="0" fontId="42" fillId="0" borderId="1" xfId="2" applyFont="1" applyBorder="1" applyAlignment="1">
      <alignment horizontal="left" vertical="top" wrapText="1" shrinkToFit="1"/>
    </xf>
    <xf numFmtId="14" fontId="11" fillId="0" borderId="1" xfId="2" applyNumberFormat="1" applyFont="1" applyBorder="1" applyAlignment="1">
      <alignment horizontal="center" vertical="center" wrapText="1" shrinkToFit="1"/>
    </xf>
    <xf numFmtId="14" fontId="11" fillId="0" borderId="1" xfId="2" applyNumberFormat="1" applyFont="1" applyFill="1" applyBorder="1" applyAlignment="1">
      <alignment horizontal="center" vertical="center" wrapText="1" shrinkToFit="1"/>
    </xf>
    <xf numFmtId="0" fontId="11" fillId="0" borderId="1" xfId="2" applyNumberFormat="1" applyFont="1" applyFill="1" applyBorder="1" applyAlignment="1">
      <alignment horizontal="center" vertical="top" wrapText="1" shrinkToFit="1"/>
    </xf>
    <xf numFmtId="0" fontId="11" fillId="0" borderId="1" xfId="2" applyFont="1" applyFill="1" applyBorder="1" applyAlignment="1">
      <alignment wrapText="1" shrinkToFit="1"/>
    </xf>
    <xf numFmtId="0" fontId="0" fillId="0" borderId="1" xfId="0" applyFill="1" applyBorder="1" applyAlignment="1">
      <alignment wrapText="1" shrinkToFit="1"/>
    </xf>
    <xf numFmtId="0" fontId="11" fillId="0" borderId="1" xfId="2" applyFont="1" applyBorder="1" applyAlignment="1">
      <alignment horizontal="left" vertical="top" wrapText="1" shrinkToFit="1"/>
    </xf>
    <xf numFmtId="0" fontId="11" fillId="0" borderId="1" xfId="2" applyNumberFormat="1" applyFont="1" applyFill="1" applyBorder="1" applyAlignment="1">
      <alignment horizontal="left" vertical="top" wrapText="1" shrinkToFit="1"/>
    </xf>
    <xf numFmtId="14" fontId="73" fillId="0" borderId="1" xfId="2" applyNumberFormat="1" applyFont="1" applyFill="1" applyBorder="1" applyAlignment="1">
      <alignment horizontal="center" vertical="center" wrapText="1" shrinkToFit="1"/>
    </xf>
    <xf numFmtId="173" fontId="42" fillId="0" borderId="1" xfId="2" applyNumberFormat="1" applyFont="1" applyFill="1" applyBorder="1" applyAlignment="1">
      <alignment horizontal="right" vertical="top" wrapText="1" shrinkToFit="1"/>
    </xf>
    <xf numFmtId="0" fontId="11" fillId="0" borderId="0" xfId="2" applyFont="1" applyFill="1" applyAlignment="1">
      <alignment horizontal="left" vertical="top" wrapText="1" shrinkToFit="1"/>
    </xf>
    <xf numFmtId="2" fontId="42" fillId="0" borderId="1" xfId="2" applyNumberFormat="1" applyFont="1" applyBorder="1" applyAlignment="1">
      <alignment horizontal="center" vertical="center"/>
    </xf>
    <xf numFmtId="2" fontId="11" fillId="0" borderId="1" xfId="2" applyNumberFormat="1" applyFont="1" applyBorder="1" applyAlignment="1">
      <alignment horizontal="center" vertical="center"/>
    </xf>
    <xf numFmtId="2" fontId="11" fillId="0" borderId="1" xfId="45" applyNumberFormat="1" applyFont="1" applyFill="1" applyBorder="1" applyAlignment="1">
      <alignment horizontal="center" vertical="center" wrapText="1"/>
    </xf>
    <xf numFmtId="2" fontId="11" fillId="0" borderId="2" xfId="45"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6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0" fontId="39" fillId="0" borderId="1" xfId="1" applyFont="1" applyBorder="1" applyAlignment="1">
      <alignment horizontal="center" vertical="center" wrapText="1"/>
    </xf>
    <xf numFmtId="0" fontId="62"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2"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11" fillId="0" borderId="0" xfId="1" applyFont="1" applyAlignment="1">
      <alignment horizontal="center" vertical="center"/>
    </xf>
    <xf numFmtId="0" fontId="68" fillId="0" borderId="0" xfId="1" applyFont="1" applyAlignment="1">
      <alignment horizontal="center" vertical="center" wrapText="1"/>
    </xf>
    <xf numFmtId="0" fontId="11" fillId="0" borderId="0" xfId="68" applyFont="1" applyFill="1" applyAlignment="1">
      <alignment horizontal="left" vertical="center" wrapText="1"/>
    </xf>
    <xf numFmtId="3" fontId="11" fillId="0" borderId="0" xfId="68" applyNumberFormat="1" applyFont="1" applyFill="1" applyAlignment="1">
      <alignment horizontal="center" vertical="center"/>
    </xf>
    <xf numFmtId="3" fontId="45" fillId="0" borderId="0" xfId="68" applyNumberFormat="1" applyFont="1" applyFill="1" applyAlignment="1">
      <alignment horizontal="center" vertical="center"/>
    </xf>
    <xf numFmtId="0" fontId="45" fillId="0" borderId="1" xfId="68" applyFont="1" applyFill="1" applyBorder="1" applyAlignment="1">
      <alignment horizontal="center" vertical="center"/>
    </xf>
    <xf numFmtId="0" fontId="11" fillId="0" borderId="0" xfId="62" applyFont="1" applyFill="1" applyBorder="1" applyAlignment="1">
      <alignment horizontal="left" vertical="center" wrapText="1"/>
    </xf>
    <xf numFmtId="0" fontId="70" fillId="0" borderId="0" xfId="1" applyFont="1" applyAlignment="1">
      <alignment horizontal="center" vertical="center"/>
    </xf>
    <xf numFmtId="0" fontId="42" fillId="0" borderId="0" xfId="0" applyFont="1" applyFill="1" applyAlignment="1">
      <alignment horizontal="center" vertical="center"/>
    </xf>
    <xf numFmtId="0" fontId="49" fillId="0" borderId="0" xfId="1" applyFont="1" applyAlignment="1">
      <alignment horizontal="center" vertical="center"/>
    </xf>
    <xf numFmtId="0" fontId="68" fillId="0" borderId="0" xfId="1" applyFont="1" applyAlignment="1">
      <alignment horizontal="center" vertical="center"/>
    </xf>
    <xf numFmtId="0" fontId="42" fillId="28" borderId="1" xfId="2" applyFont="1" applyFill="1" applyBorder="1" applyAlignment="1">
      <alignment horizontal="center" vertical="center" wrapText="1" shrinkToFit="1"/>
    </xf>
    <xf numFmtId="0" fontId="42" fillId="28" borderId="1" xfId="2" applyNumberFormat="1" applyFont="1" applyFill="1" applyBorder="1" applyAlignment="1">
      <alignment horizontal="center" vertical="center" wrapText="1" shrinkToFit="1"/>
    </xf>
    <xf numFmtId="0" fontId="42" fillId="28" borderId="2" xfId="2" applyFont="1" applyFill="1" applyBorder="1" applyAlignment="1">
      <alignment horizontal="center" vertical="center" wrapText="1" shrinkToFit="1"/>
    </xf>
    <xf numFmtId="0" fontId="42" fillId="28" borderId="4" xfId="2" applyFont="1" applyFill="1" applyBorder="1" applyAlignment="1">
      <alignment horizontal="center" vertical="center" wrapText="1" shrinkToFit="1"/>
    </xf>
    <xf numFmtId="0" fontId="42" fillId="28" borderId="3" xfId="2" applyFont="1" applyFill="1" applyBorder="1" applyAlignment="1">
      <alignment horizontal="center" vertical="center" wrapText="1" shrinkToFit="1"/>
    </xf>
    <xf numFmtId="0" fontId="11" fillId="0" borderId="0" xfId="0" applyFont="1" applyFill="1" applyBorder="1" applyAlignment="1">
      <alignment horizontal="left" wrapText="1"/>
    </xf>
    <xf numFmtId="0" fontId="11" fillId="0" borderId="0" xfId="0" applyFont="1" applyBorder="1" applyAlignment="1"/>
    <xf numFmtId="0" fontId="12" fillId="0" borderId="0" xfId="1" applyFont="1" applyFill="1" applyBorder="1" applyAlignment="1">
      <alignment horizontal="center" vertical="center"/>
    </xf>
    <xf numFmtId="0" fontId="42" fillId="0" borderId="0" xfId="2" applyFont="1" applyFill="1" applyAlignment="1">
      <alignment horizontal="center" vertical="top" wrapText="1"/>
    </xf>
    <xf numFmtId="0" fontId="42" fillId="28" borderId="10" xfId="2" applyNumberFormat="1" applyFont="1" applyFill="1" applyBorder="1" applyAlignment="1">
      <alignment horizontal="center" vertical="center" wrapText="1" shrinkToFit="1"/>
    </xf>
    <xf numFmtId="0" fontId="42" fillId="28" borderId="6" xfId="2" applyNumberFormat="1" applyFont="1" applyFill="1" applyBorder="1" applyAlignment="1">
      <alignment horizontal="center" vertical="center" wrapText="1" shrinkToFit="1"/>
    </xf>
    <xf numFmtId="0" fontId="42" fillId="28" borderId="2" xfId="2" applyNumberFormat="1" applyFont="1" applyFill="1" applyBorder="1" applyAlignment="1">
      <alignment horizontal="center" vertical="center" wrapText="1" shrinkToFit="1"/>
    </xf>
    <xf numFmtId="0" fontId="42" fillId="28" borderId="1" xfId="0" applyFont="1" applyFill="1" applyBorder="1" applyAlignment="1">
      <alignment horizontal="center" vertical="center" wrapText="1" shrinkToFi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63"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8"/>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6880234166"/>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063395448"/>
        <c:axId val="1063390352"/>
      </c:lineChart>
      <c:catAx>
        <c:axId val="10633954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63390352"/>
        <c:crosses val="autoZero"/>
        <c:auto val="1"/>
        <c:lblAlgn val="ctr"/>
        <c:lblOffset val="100"/>
        <c:noMultiLvlLbl val="0"/>
      </c:catAx>
      <c:valAx>
        <c:axId val="10633903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63395448"/>
        <c:crosses val="autoZero"/>
        <c:crossBetween val="between"/>
      </c:valAx>
    </c:plotArea>
    <c:legend>
      <c:legendPos val="r"/>
      <c:layout>
        <c:manualLayout>
          <c:xMode val="edge"/>
          <c:yMode val="edge"/>
          <c:x val="0.30255181984250401"/>
          <c:y val="0.90535343265107648"/>
          <c:w val="0.35115452182523554"/>
          <c:h val="8.2304857513734217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1133475</xdr:colOff>
      <xdr:row>36</xdr:row>
      <xdr:rowOff>152400</xdr:rowOff>
    </xdr:from>
    <xdr:to>
      <xdr:col>9</xdr:col>
      <xdr:colOff>1095375</xdr:colOff>
      <xdr:row>48</xdr:row>
      <xdr:rowOff>47625</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9" zoomScaleSheetLayoutView="100" workbookViewId="0">
      <selection activeCell="C49" sqref="C49"/>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9"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322" t="s">
        <v>506</v>
      </c>
      <c r="B5" s="322"/>
      <c r="C5" s="322"/>
      <c r="D5" s="154"/>
      <c r="E5" s="154"/>
      <c r="F5" s="154"/>
      <c r="G5" s="154"/>
      <c r="H5" s="154"/>
      <c r="I5" s="154"/>
      <c r="J5" s="154"/>
    </row>
    <row r="6" spans="1:22" s="12" customFormat="1" ht="18.75" x14ac:dyDescent="0.3">
      <c r="A6" s="17"/>
      <c r="F6" s="16"/>
      <c r="G6" s="16"/>
      <c r="H6" s="15"/>
    </row>
    <row r="7" spans="1:22" s="12" customFormat="1" ht="18.75" x14ac:dyDescent="0.2">
      <c r="A7" s="326" t="s">
        <v>9</v>
      </c>
      <c r="B7" s="326"/>
      <c r="C7" s="32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27" t="s">
        <v>470</v>
      </c>
      <c r="B9" s="327"/>
      <c r="C9" s="327"/>
      <c r="D9" s="8"/>
      <c r="E9" s="8"/>
      <c r="F9" s="8"/>
      <c r="G9" s="8"/>
      <c r="H9" s="8"/>
      <c r="I9" s="13"/>
      <c r="J9" s="13"/>
      <c r="K9" s="13"/>
      <c r="L9" s="13"/>
      <c r="M9" s="13"/>
      <c r="N9" s="13"/>
      <c r="O9" s="13"/>
      <c r="P9" s="13"/>
      <c r="Q9" s="13"/>
      <c r="R9" s="13"/>
      <c r="S9" s="13"/>
      <c r="T9" s="13"/>
      <c r="U9" s="13"/>
      <c r="V9" s="13"/>
    </row>
    <row r="10" spans="1:22" s="12" customFormat="1" ht="18.75" x14ac:dyDescent="0.2">
      <c r="A10" s="323" t="s">
        <v>8</v>
      </c>
      <c r="B10" s="323"/>
      <c r="C10" s="32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27" t="s">
        <v>509</v>
      </c>
      <c r="B12" s="327"/>
      <c r="C12" s="327"/>
      <c r="D12" s="8"/>
      <c r="E12" s="8"/>
      <c r="F12" s="8"/>
      <c r="G12" s="8"/>
      <c r="H12" s="8"/>
      <c r="I12" s="13"/>
      <c r="J12" s="13"/>
      <c r="K12" s="13"/>
      <c r="L12" s="13"/>
      <c r="M12" s="13"/>
      <c r="N12" s="13"/>
      <c r="O12" s="13"/>
      <c r="P12" s="13"/>
      <c r="Q12" s="13"/>
      <c r="R12" s="13"/>
      <c r="S12" s="13"/>
      <c r="T12" s="13"/>
      <c r="U12" s="13"/>
      <c r="V12" s="13"/>
    </row>
    <row r="13" spans="1:22" s="12" customFormat="1" ht="18.75" x14ac:dyDescent="0.2">
      <c r="A13" s="323" t="s">
        <v>7</v>
      </c>
      <c r="B13" s="323"/>
      <c r="C13" s="32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14.75" customHeight="1" x14ac:dyDescent="0.2">
      <c r="A15" s="328" t="s">
        <v>566</v>
      </c>
      <c r="B15" s="328"/>
      <c r="C15" s="328"/>
      <c r="D15" s="8"/>
      <c r="E15" s="8"/>
      <c r="F15" s="8"/>
      <c r="G15" s="8"/>
      <c r="H15" s="8"/>
      <c r="I15" s="8"/>
      <c r="J15" s="8"/>
      <c r="K15" s="8"/>
      <c r="L15" s="8"/>
      <c r="M15" s="8"/>
      <c r="N15" s="8"/>
      <c r="O15" s="8"/>
      <c r="P15" s="8"/>
      <c r="Q15" s="8"/>
      <c r="R15" s="8"/>
      <c r="S15" s="8"/>
      <c r="T15" s="8"/>
      <c r="U15" s="8"/>
      <c r="V15" s="8"/>
    </row>
    <row r="16" spans="1:22" s="3" customFormat="1" ht="15" customHeight="1" x14ac:dyDescent="0.2">
      <c r="A16" s="323" t="s">
        <v>6</v>
      </c>
      <c r="B16" s="323"/>
      <c r="C16" s="32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24" t="s">
        <v>453</v>
      </c>
      <c r="B18" s="325"/>
      <c r="C18" s="32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5</v>
      </c>
      <c r="B20" s="38" t="s">
        <v>66</v>
      </c>
      <c r="C20" s="37" t="s">
        <v>65</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64</v>
      </c>
      <c r="B22" s="41" t="s">
        <v>318</v>
      </c>
      <c r="C22" s="37" t="s">
        <v>567</v>
      </c>
      <c r="D22" s="29"/>
      <c r="E22" s="29"/>
      <c r="F22" s="29"/>
      <c r="G22" s="29"/>
      <c r="H22" s="29"/>
      <c r="I22" s="28"/>
      <c r="J22" s="28"/>
      <c r="K22" s="28"/>
      <c r="L22" s="28"/>
      <c r="M22" s="28"/>
      <c r="N22" s="28"/>
      <c r="O22" s="28"/>
      <c r="P22" s="28"/>
      <c r="Q22" s="28"/>
      <c r="R22" s="28"/>
      <c r="S22" s="28"/>
      <c r="T22" s="27"/>
      <c r="U22" s="27"/>
      <c r="V22" s="27"/>
    </row>
    <row r="23" spans="1:22" s="3" customFormat="1" ht="83.25" customHeight="1" x14ac:dyDescent="0.2">
      <c r="A23" s="24" t="s">
        <v>63</v>
      </c>
      <c r="B23" s="36" t="s">
        <v>477</v>
      </c>
      <c r="C23" s="37" t="s">
        <v>568</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319"/>
      <c r="B24" s="320"/>
      <c r="C24" s="321"/>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62</v>
      </c>
      <c r="B25" s="151" t="s">
        <v>402</v>
      </c>
      <c r="C25" s="161" t="s">
        <v>471</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61</v>
      </c>
      <c r="B26" s="151" t="s">
        <v>74</v>
      </c>
      <c r="C26" s="161" t="s">
        <v>472</v>
      </c>
      <c r="D26" s="34"/>
      <c r="E26" s="34"/>
      <c r="F26" s="34"/>
      <c r="G26" s="34"/>
      <c r="H26" s="33"/>
      <c r="I26" s="33"/>
      <c r="J26" s="33"/>
      <c r="K26" s="33"/>
      <c r="L26" s="33"/>
      <c r="M26" s="33"/>
      <c r="N26" s="33"/>
      <c r="O26" s="33"/>
      <c r="P26" s="33"/>
      <c r="Q26" s="33"/>
      <c r="R26" s="33"/>
      <c r="S26" s="32"/>
      <c r="T26" s="32"/>
      <c r="U26" s="32"/>
      <c r="V26" s="32"/>
    </row>
    <row r="27" spans="1:22" s="31" customFormat="1" ht="109.5" customHeight="1" x14ac:dyDescent="0.2">
      <c r="A27" s="24" t="s">
        <v>59</v>
      </c>
      <c r="B27" s="151" t="s">
        <v>73</v>
      </c>
      <c r="C27" s="161" t="s">
        <v>569</v>
      </c>
      <c r="D27" s="34"/>
      <c r="E27" s="199"/>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58</v>
      </c>
      <c r="B28" s="151" t="s">
        <v>403</v>
      </c>
      <c r="C28" s="161" t="s">
        <v>473</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56</v>
      </c>
      <c r="B29" s="151" t="s">
        <v>404</v>
      </c>
      <c r="C29" s="161" t="s">
        <v>473</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54</v>
      </c>
      <c r="B30" s="151" t="s">
        <v>405</v>
      </c>
      <c r="C30" s="161" t="s">
        <v>473</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72</v>
      </c>
      <c r="B31" s="40" t="s">
        <v>406</v>
      </c>
      <c r="C31" s="35" t="s">
        <v>533</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70</v>
      </c>
      <c r="B32" s="40" t="s">
        <v>407</v>
      </c>
      <c r="C32" s="161" t="s">
        <v>473</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69</v>
      </c>
      <c r="B33" s="40" t="s">
        <v>408</v>
      </c>
      <c r="C33" s="37" t="s">
        <v>475</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422</v>
      </c>
      <c r="B34" s="40" t="s">
        <v>409</v>
      </c>
      <c r="C34" s="37" t="s">
        <v>476</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412</v>
      </c>
      <c r="B35" s="40" t="s">
        <v>71</v>
      </c>
      <c r="C35" s="37" t="s">
        <v>474</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423</v>
      </c>
      <c r="B36" s="40" t="s">
        <v>410</v>
      </c>
      <c r="C36" s="37" t="s">
        <v>473</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413</v>
      </c>
      <c r="B37" s="40" t="s">
        <v>411</v>
      </c>
      <c r="C37" s="37" t="s">
        <v>473</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424</v>
      </c>
      <c r="B38" s="40" t="s">
        <v>214</v>
      </c>
      <c r="C38" s="37" t="s">
        <v>473</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19"/>
      <c r="B39" s="320"/>
      <c r="C39" s="321"/>
      <c r="D39" s="23"/>
      <c r="E39" s="23"/>
      <c r="F39" s="23"/>
      <c r="G39" s="23"/>
      <c r="H39" s="23"/>
      <c r="I39" s="23"/>
      <c r="J39" s="23"/>
      <c r="K39" s="23"/>
      <c r="L39" s="23"/>
      <c r="M39" s="23"/>
      <c r="N39" s="23"/>
      <c r="O39" s="23"/>
      <c r="P39" s="23"/>
      <c r="Q39" s="23"/>
      <c r="R39" s="23"/>
      <c r="S39" s="23"/>
      <c r="T39" s="23"/>
      <c r="U39" s="23"/>
      <c r="V39" s="23"/>
    </row>
    <row r="40" spans="1:22" ht="63" x14ac:dyDescent="0.25">
      <c r="A40" s="24" t="s">
        <v>414</v>
      </c>
      <c r="B40" s="40" t="s">
        <v>466</v>
      </c>
      <c r="C40" s="178" t="s">
        <v>570</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425</v>
      </c>
      <c r="B41" s="40" t="s">
        <v>448</v>
      </c>
      <c r="C41" s="184" t="s">
        <v>535</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415</v>
      </c>
      <c r="B42" s="40" t="s">
        <v>463</v>
      </c>
      <c r="C42" s="178" t="s">
        <v>571</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428</v>
      </c>
      <c r="B43" s="40" t="s">
        <v>429</v>
      </c>
      <c r="C43" s="178" t="s">
        <v>572</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416</v>
      </c>
      <c r="B44" s="40" t="s">
        <v>454</v>
      </c>
      <c r="C44" s="162" t="s">
        <v>473</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449</v>
      </c>
      <c r="B45" s="40" t="s">
        <v>455</v>
      </c>
      <c r="C45" s="200" t="s">
        <v>573</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417</v>
      </c>
      <c r="B46" s="40" t="s">
        <v>456</v>
      </c>
      <c r="C46" s="177" t="s">
        <v>510</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19"/>
      <c r="B47" s="320"/>
      <c r="C47" s="321"/>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450</v>
      </c>
      <c r="B48" s="40" t="s">
        <v>464</v>
      </c>
      <c r="C48" s="284" t="s">
        <v>592</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418</v>
      </c>
      <c r="B49" s="40" t="s">
        <v>465</v>
      </c>
      <c r="C49" s="284" t="s">
        <v>593</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7" ySplit="4" topLeftCell="H24" activePane="bottomRight" state="frozen"/>
      <selection activeCell="A20" sqref="A20"/>
      <selection pane="topRight" activeCell="H20" sqref="H20"/>
      <selection pane="bottomLeft" activeCell="A24" sqref="A24"/>
      <selection pane="bottomRight" activeCell="J29" sqref="J29"/>
    </sheetView>
  </sheetViews>
  <sheetFormatPr defaultColWidth="9.140625" defaultRowHeight="15.75" x14ac:dyDescent="0.25"/>
  <cols>
    <col min="1" max="1" width="9.140625" style="66"/>
    <col min="2" max="2" width="57.85546875" style="66" customWidth="1"/>
    <col min="3" max="3" width="13" style="66" customWidth="1"/>
    <col min="4" max="4" width="17.85546875" style="66" customWidth="1"/>
    <col min="5" max="5" width="20.42578125" style="66" customWidth="1"/>
    <col min="6" max="6" width="18.7109375" style="66" customWidth="1"/>
    <col min="7" max="7" width="12.85546875" style="67" customWidth="1"/>
    <col min="8" max="11" width="10" style="67" customWidth="1"/>
    <col min="12" max="27" width="10" style="66" customWidth="1"/>
    <col min="28" max="28" width="13.140625" style="66" customWidth="1"/>
    <col min="29" max="29" width="24.85546875" style="66" customWidth="1"/>
    <col min="30" max="31" width="9.140625" style="66"/>
    <col min="32" max="32" width="15.7109375" style="66" bestFit="1" customWidth="1"/>
    <col min="33" max="16384" width="9.140625" style="66"/>
  </cols>
  <sheetData>
    <row r="1" spans="1:29" ht="18.75" x14ac:dyDescent="0.25">
      <c r="A1" s="67"/>
      <c r="B1" s="67"/>
      <c r="C1" s="67"/>
      <c r="D1" s="67"/>
      <c r="E1" s="67"/>
      <c r="F1" s="67"/>
      <c r="L1" s="67"/>
      <c r="M1" s="67"/>
      <c r="AC1" s="39" t="s">
        <v>68</v>
      </c>
    </row>
    <row r="2" spans="1:29" ht="18.75" x14ac:dyDescent="0.3">
      <c r="A2" s="67"/>
      <c r="B2" s="67"/>
      <c r="C2" s="67"/>
      <c r="D2" s="67"/>
      <c r="E2" s="67"/>
      <c r="F2" s="67"/>
      <c r="L2" s="67"/>
      <c r="M2" s="67"/>
      <c r="AC2" s="15" t="s">
        <v>10</v>
      </c>
    </row>
    <row r="3" spans="1:29" ht="18.75" x14ac:dyDescent="0.3">
      <c r="A3" s="67"/>
      <c r="B3" s="67"/>
      <c r="C3" s="67"/>
      <c r="D3" s="67"/>
      <c r="E3" s="67"/>
      <c r="F3" s="67"/>
      <c r="L3" s="67"/>
      <c r="M3" s="67"/>
      <c r="AC3" s="15" t="s">
        <v>67</v>
      </c>
    </row>
    <row r="4" spans="1:29" ht="18.75" customHeight="1" x14ac:dyDescent="0.25">
      <c r="A4" s="322" t="str">
        <f>'1. паспорт местоположение'!A5:C5</f>
        <v>Год раскрытия информации: 2016 год</v>
      </c>
      <c r="B4" s="322"/>
      <c r="C4" s="322"/>
      <c r="D4" s="322"/>
      <c r="E4" s="322"/>
      <c r="F4" s="322"/>
      <c r="G4" s="322"/>
      <c r="H4" s="322"/>
      <c r="I4" s="322"/>
      <c r="J4" s="322"/>
      <c r="K4" s="322"/>
      <c r="L4" s="322"/>
      <c r="M4" s="322"/>
      <c r="N4" s="322"/>
      <c r="O4" s="322"/>
      <c r="P4" s="322"/>
      <c r="Q4" s="322"/>
      <c r="R4" s="322"/>
      <c r="S4" s="322"/>
      <c r="T4" s="322"/>
      <c r="U4" s="322"/>
      <c r="V4" s="322"/>
      <c r="W4" s="322"/>
      <c r="X4" s="322"/>
      <c r="Y4" s="322"/>
      <c r="Z4" s="322"/>
      <c r="AA4" s="322"/>
      <c r="AB4" s="322"/>
      <c r="AC4" s="322"/>
    </row>
    <row r="5" spans="1:29" ht="18.75" x14ac:dyDescent="0.3">
      <c r="A5" s="67"/>
      <c r="B5" s="67"/>
      <c r="C5" s="67"/>
      <c r="D5" s="67"/>
      <c r="E5" s="67"/>
      <c r="F5" s="67"/>
      <c r="L5" s="67"/>
      <c r="M5" s="67"/>
      <c r="AC5" s="15"/>
    </row>
    <row r="6" spans="1:29" ht="18.75" x14ac:dyDescent="0.25">
      <c r="A6" s="326" t="s">
        <v>9</v>
      </c>
      <c r="B6" s="326"/>
      <c r="C6" s="326"/>
      <c r="D6" s="326"/>
      <c r="E6" s="326"/>
      <c r="F6" s="326"/>
      <c r="G6" s="326"/>
      <c r="H6" s="326"/>
      <c r="I6" s="326"/>
      <c r="J6" s="326"/>
      <c r="K6" s="326"/>
      <c r="L6" s="326"/>
      <c r="M6" s="326"/>
      <c r="N6" s="326"/>
      <c r="O6" s="326"/>
      <c r="P6" s="326"/>
      <c r="Q6" s="326"/>
      <c r="R6" s="326"/>
      <c r="S6" s="326"/>
      <c r="T6" s="326"/>
      <c r="U6" s="326"/>
      <c r="V6" s="326"/>
      <c r="W6" s="326"/>
      <c r="X6" s="326"/>
      <c r="Y6" s="326"/>
      <c r="Z6" s="326"/>
      <c r="AA6" s="326"/>
      <c r="AB6" s="326"/>
      <c r="AC6" s="326"/>
    </row>
    <row r="7" spans="1:29" ht="18.75" x14ac:dyDescent="0.25">
      <c r="A7" s="13"/>
      <c r="B7" s="13"/>
      <c r="C7" s="13"/>
      <c r="D7" s="13"/>
      <c r="E7" s="13"/>
      <c r="F7" s="13"/>
      <c r="G7" s="13"/>
      <c r="H7" s="13"/>
      <c r="I7" s="13"/>
      <c r="J7" s="90"/>
      <c r="K7" s="90"/>
      <c r="L7" s="90"/>
      <c r="M7" s="90"/>
      <c r="N7" s="90"/>
      <c r="O7" s="90"/>
      <c r="P7" s="90"/>
      <c r="Q7" s="90"/>
      <c r="R7" s="90"/>
      <c r="S7" s="90"/>
      <c r="T7" s="90"/>
      <c r="U7" s="90"/>
      <c r="V7" s="90"/>
      <c r="W7" s="90"/>
      <c r="X7" s="90"/>
      <c r="Y7" s="90"/>
      <c r="Z7" s="90"/>
      <c r="AA7" s="90"/>
      <c r="AB7" s="90"/>
      <c r="AC7" s="90"/>
    </row>
    <row r="8" spans="1:29" x14ac:dyDescent="0.25">
      <c r="A8" s="330" t="str">
        <f>'1. паспорт местоположение'!A9:C9</f>
        <v xml:space="preserve">                         АО "Янтарьэнерго"                         </v>
      </c>
      <c r="B8" s="330"/>
      <c r="C8" s="330"/>
      <c r="D8" s="330"/>
      <c r="E8" s="330"/>
      <c r="F8" s="330"/>
      <c r="G8" s="330"/>
      <c r="H8" s="330"/>
      <c r="I8" s="330"/>
      <c r="J8" s="330"/>
      <c r="K8" s="330"/>
      <c r="L8" s="330"/>
      <c r="M8" s="330"/>
      <c r="N8" s="330"/>
      <c r="O8" s="330"/>
      <c r="P8" s="330"/>
      <c r="Q8" s="330"/>
      <c r="R8" s="330"/>
      <c r="S8" s="330"/>
      <c r="T8" s="330"/>
      <c r="U8" s="330"/>
      <c r="V8" s="330"/>
      <c r="W8" s="330"/>
      <c r="X8" s="330"/>
      <c r="Y8" s="330"/>
      <c r="Z8" s="330"/>
      <c r="AA8" s="330"/>
      <c r="AB8" s="330"/>
      <c r="AC8" s="330"/>
    </row>
    <row r="9" spans="1:29" ht="18.75" customHeight="1" x14ac:dyDescent="0.25">
      <c r="A9" s="323" t="s">
        <v>8</v>
      </c>
      <c r="B9" s="323"/>
      <c r="C9" s="323"/>
      <c r="D9" s="323"/>
      <c r="E9" s="323"/>
      <c r="F9" s="323"/>
      <c r="G9" s="323"/>
      <c r="H9" s="323"/>
      <c r="I9" s="323"/>
      <c r="J9" s="323"/>
      <c r="K9" s="323"/>
      <c r="L9" s="323"/>
      <c r="M9" s="323"/>
      <c r="N9" s="323"/>
      <c r="O9" s="323"/>
      <c r="P9" s="323"/>
      <c r="Q9" s="323"/>
      <c r="R9" s="323"/>
      <c r="S9" s="323"/>
      <c r="T9" s="323"/>
      <c r="U9" s="323"/>
      <c r="V9" s="323"/>
      <c r="W9" s="323"/>
      <c r="X9" s="323"/>
      <c r="Y9" s="323"/>
      <c r="Z9" s="323"/>
      <c r="AA9" s="323"/>
      <c r="AB9" s="323"/>
      <c r="AC9" s="323"/>
    </row>
    <row r="10" spans="1:29" ht="18.75" x14ac:dyDescent="0.25">
      <c r="A10" s="13"/>
      <c r="B10" s="13"/>
      <c r="C10" s="13"/>
      <c r="D10" s="13"/>
      <c r="E10" s="13"/>
      <c r="F10" s="13"/>
      <c r="G10" s="13"/>
      <c r="H10" s="13"/>
      <c r="I10" s="13"/>
      <c r="J10" s="90"/>
      <c r="K10" s="90"/>
      <c r="L10" s="90"/>
      <c r="M10" s="90"/>
      <c r="N10" s="90"/>
      <c r="O10" s="90"/>
      <c r="P10" s="90"/>
      <c r="Q10" s="90"/>
      <c r="R10" s="90"/>
      <c r="S10" s="90"/>
      <c r="T10" s="90"/>
      <c r="U10" s="90"/>
      <c r="V10" s="90"/>
      <c r="W10" s="90"/>
      <c r="X10" s="90"/>
      <c r="Y10" s="90"/>
      <c r="Z10" s="90"/>
      <c r="AA10" s="90"/>
      <c r="AB10" s="90"/>
      <c r="AC10" s="90"/>
    </row>
    <row r="11" spans="1:29" x14ac:dyDescent="0.25">
      <c r="A11" s="330" t="str">
        <f>'1. паспорт местоположение'!A12:C12</f>
        <v xml:space="preserve">G_4582                     </v>
      </c>
      <c r="B11" s="330"/>
      <c r="C11" s="330"/>
      <c r="D11" s="330"/>
      <c r="E11" s="330"/>
      <c r="F11" s="330"/>
      <c r="G11" s="330"/>
      <c r="H11" s="330"/>
      <c r="I11" s="330"/>
      <c r="J11" s="330"/>
      <c r="K11" s="330"/>
      <c r="L11" s="330"/>
      <c r="M11" s="330"/>
      <c r="N11" s="330"/>
      <c r="O11" s="330"/>
      <c r="P11" s="330"/>
      <c r="Q11" s="330"/>
      <c r="R11" s="330"/>
      <c r="S11" s="330"/>
      <c r="T11" s="330"/>
      <c r="U11" s="330"/>
      <c r="V11" s="330"/>
      <c r="W11" s="330"/>
      <c r="X11" s="330"/>
      <c r="Y11" s="330"/>
      <c r="Z11" s="330"/>
      <c r="AA11" s="330"/>
      <c r="AB11" s="330"/>
      <c r="AC11" s="330"/>
    </row>
    <row r="12" spans="1:29" x14ac:dyDescent="0.25">
      <c r="A12" s="323" t="s">
        <v>7</v>
      </c>
      <c r="B12" s="323"/>
      <c r="C12" s="323"/>
      <c r="D12" s="323"/>
      <c r="E12" s="323"/>
      <c r="F12" s="323"/>
      <c r="G12" s="323"/>
      <c r="H12" s="323"/>
      <c r="I12" s="323"/>
      <c r="J12" s="323"/>
      <c r="K12" s="323"/>
      <c r="L12" s="323"/>
      <c r="M12" s="323"/>
      <c r="N12" s="323"/>
      <c r="O12" s="323"/>
      <c r="P12" s="323"/>
      <c r="Q12" s="323"/>
      <c r="R12" s="323"/>
      <c r="S12" s="323"/>
      <c r="T12" s="323"/>
      <c r="U12" s="323"/>
      <c r="V12" s="323"/>
      <c r="W12" s="323"/>
      <c r="X12" s="323"/>
      <c r="Y12" s="323"/>
      <c r="Z12" s="323"/>
      <c r="AA12" s="323"/>
      <c r="AB12" s="323"/>
      <c r="AC12" s="323"/>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ht="36" customHeight="1" x14ac:dyDescent="0.25">
      <c r="A14" s="335" t="str">
        <f>'1. паспорт местоположение'!A15:C15</f>
        <v>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 троительством ячейки на ОРУ 110 кВ ПС О-54 Гусев, строительство заходов ВЛ 110 кВ О-4 Черняховск - О-54 Гусев (Л-107), инв.№ 53213411 на Маяковскую ТЭС</v>
      </c>
      <c r="B14" s="335"/>
      <c r="C14" s="335"/>
      <c r="D14" s="335"/>
      <c r="E14" s="335"/>
      <c r="F14" s="335"/>
      <c r="G14" s="335"/>
      <c r="H14" s="335"/>
      <c r="I14" s="335"/>
      <c r="J14" s="335"/>
      <c r="K14" s="335"/>
      <c r="L14" s="335"/>
      <c r="M14" s="335"/>
      <c r="N14" s="335"/>
      <c r="O14" s="335"/>
      <c r="P14" s="335"/>
      <c r="Q14" s="335"/>
      <c r="R14" s="335"/>
      <c r="S14" s="335"/>
      <c r="T14" s="335"/>
      <c r="U14" s="335"/>
      <c r="V14" s="335"/>
      <c r="W14" s="335"/>
      <c r="X14" s="335"/>
      <c r="Y14" s="335"/>
      <c r="Z14" s="335"/>
      <c r="AA14" s="335"/>
      <c r="AB14" s="335"/>
      <c r="AC14" s="335"/>
    </row>
    <row r="15" spans="1:29" ht="15.75" customHeight="1" x14ac:dyDescent="0.25">
      <c r="A15" s="323" t="s">
        <v>6</v>
      </c>
      <c r="B15" s="323"/>
      <c r="C15" s="323"/>
      <c r="D15" s="323"/>
      <c r="E15" s="323"/>
      <c r="F15" s="323"/>
      <c r="G15" s="323"/>
      <c r="H15" s="323"/>
      <c r="I15" s="323"/>
      <c r="J15" s="323"/>
      <c r="K15" s="323"/>
      <c r="L15" s="323"/>
      <c r="M15" s="323"/>
      <c r="N15" s="323"/>
      <c r="O15" s="323"/>
      <c r="P15" s="323"/>
      <c r="Q15" s="323"/>
      <c r="R15" s="323"/>
      <c r="S15" s="323"/>
      <c r="T15" s="323"/>
      <c r="U15" s="323"/>
      <c r="V15" s="323"/>
      <c r="W15" s="323"/>
      <c r="X15" s="323"/>
      <c r="Y15" s="323"/>
      <c r="Z15" s="323"/>
      <c r="AA15" s="323"/>
      <c r="AB15" s="323"/>
      <c r="AC15" s="323"/>
    </row>
    <row r="16" spans="1:29" x14ac:dyDescent="0.25">
      <c r="A16" s="402"/>
      <c r="B16" s="402"/>
      <c r="C16" s="402"/>
      <c r="D16" s="402"/>
      <c r="E16" s="402"/>
      <c r="F16" s="402"/>
      <c r="G16" s="402"/>
      <c r="H16" s="402"/>
      <c r="I16" s="402"/>
      <c r="J16" s="402"/>
      <c r="K16" s="402"/>
      <c r="L16" s="402"/>
      <c r="M16" s="402"/>
      <c r="N16" s="402"/>
      <c r="O16" s="402"/>
      <c r="P16" s="402"/>
      <c r="Q16" s="402"/>
      <c r="R16" s="402"/>
      <c r="S16" s="402"/>
      <c r="T16" s="402"/>
      <c r="U16" s="402"/>
      <c r="V16" s="402"/>
      <c r="W16" s="402"/>
      <c r="X16" s="402"/>
      <c r="Y16" s="402"/>
      <c r="Z16" s="402"/>
      <c r="AA16" s="402"/>
      <c r="AB16" s="402"/>
      <c r="AC16" s="402"/>
    </row>
    <row r="17" spans="1:32" x14ac:dyDescent="0.25">
      <c r="A17" s="67"/>
      <c r="L17" s="67"/>
      <c r="M17" s="67"/>
      <c r="N17" s="67"/>
      <c r="O17" s="67"/>
      <c r="P17" s="67"/>
      <c r="Q17" s="67"/>
      <c r="R17" s="67"/>
      <c r="S17" s="67"/>
      <c r="T17" s="67"/>
      <c r="U17" s="67"/>
      <c r="V17" s="67"/>
      <c r="W17" s="67"/>
      <c r="X17" s="67"/>
      <c r="Y17" s="67"/>
      <c r="Z17" s="67"/>
      <c r="AA17" s="67"/>
      <c r="AB17" s="67"/>
    </row>
    <row r="18" spans="1:32" x14ac:dyDescent="0.25">
      <c r="A18" s="407" t="s">
        <v>438</v>
      </c>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407"/>
      <c r="AB18" s="407"/>
      <c r="AC18" s="407"/>
    </row>
    <row r="19" spans="1:32" x14ac:dyDescent="0.25">
      <c r="A19" s="67"/>
      <c r="B19" s="67"/>
      <c r="C19" s="67"/>
      <c r="D19" s="67"/>
      <c r="E19" s="67"/>
      <c r="F19" s="67"/>
      <c r="L19" s="67"/>
      <c r="M19" s="67"/>
      <c r="N19" s="67"/>
      <c r="O19" s="67"/>
      <c r="P19" s="67"/>
      <c r="Q19" s="67"/>
      <c r="R19" s="67"/>
      <c r="S19" s="67"/>
      <c r="T19" s="67"/>
      <c r="U19" s="67"/>
      <c r="V19" s="67"/>
      <c r="W19" s="67"/>
      <c r="X19" s="67"/>
      <c r="Y19" s="67"/>
      <c r="Z19" s="67"/>
      <c r="AA19" s="67"/>
      <c r="AB19" s="67"/>
    </row>
    <row r="20" spans="1:32" ht="33" customHeight="1" x14ac:dyDescent="0.25">
      <c r="A20" s="403" t="s">
        <v>191</v>
      </c>
      <c r="B20" s="403" t="s">
        <v>190</v>
      </c>
      <c r="C20" s="397" t="s">
        <v>189</v>
      </c>
      <c r="D20" s="397"/>
      <c r="E20" s="406" t="s">
        <v>188</v>
      </c>
      <c r="F20" s="406"/>
      <c r="G20" s="403" t="s">
        <v>583</v>
      </c>
      <c r="H20" s="395">
        <v>2016</v>
      </c>
      <c r="I20" s="396"/>
      <c r="J20" s="396"/>
      <c r="K20" s="396"/>
      <c r="L20" s="395">
        <v>2017</v>
      </c>
      <c r="M20" s="396"/>
      <c r="N20" s="396"/>
      <c r="O20" s="396"/>
      <c r="P20" s="395">
        <v>2018</v>
      </c>
      <c r="Q20" s="396"/>
      <c r="R20" s="396"/>
      <c r="S20" s="396"/>
      <c r="T20" s="395">
        <v>2019</v>
      </c>
      <c r="U20" s="396"/>
      <c r="V20" s="396"/>
      <c r="W20" s="396"/>
      <c r="X20" s="395">
        <v>2020</v>
      </c>
      <c r="Y20" s="396"/>
      <c r="Z20" s="396"/>
      <c r="AA20" s="396"/>
      <c r="AB20" s="408" t="s">
        <v>187</v>
      </c>
      <c r="AC20" s="409"/>
      <c r="AD20" s="88"/>
      <c r="AE20" s="88"/>
      <c r="AF20" s="88"/>
    </row>
    <row r="21" spans="1:32" ht="99.75" customHeight="1" x14ac:dyDescent="0.25">
      <c r="A21" s="404"/>
      <c r="B21" s="404"/>
      <c r="C21" s="397"/>
      <c r="D21" s="397"/>
      <c r="E21" s="406"/>
      <c r="F21" s="406"/>
      <c r="G21" s="404"/>
      <c r="H21" s="397" t="s">
        <v>2</v>
      </c>
      <c r="I21" s="397"/>
      <c r="J21" s="397" t="s">
        <v>11</v>
      </c>
      <c r="K21" s="397"/>
      <c r="L21" s="397" t="s">
        <v>2</v>
      </c>
      <c r="M21" s="397"/>
      <c r="N21" s="397" t="s">
        <v>507</v>
      </c>
      <c r="O21" s="397"/>
      <c r="P21" s="397" t="s">
        <v>2</v>
      </c>
      <c r="Q21" s="397"/>
      <c r="R21" s="397" t="s">
        <v>507</v>
      </c>
      <c r="S21" s="397"/>
      <c r="T21" s="397" t="s">
        <v>2</v>
      </c>
      <c r="U21" s="397"/>
      <c r="V21" s="397" t="s">
        <v>507</v>
      </c>
      <c r="W21" s="397"/>
      <c r="X21" s="397" t="s">
        <v>2</v>
      </c>
      <c r="Y21" s="397"/>
      <c r="Z21" s="397" t="s">
        <v>507</v>
      </c>
      <c r="AA21" s="397"/>
      <c r="AB21" s="410"/>
      <c r="AC21" s="411"/>
    </row>
    <row r="22" spans="1:32" ht="89.25" customHeight="1" x14ac:dyDescent="0.25">
      <c r="A22" s="405"/>
      <c r="B22" s="405"/>
      <c r="C22" s="85" t="s">
        <v>2</v>
      </c>
      <c r="D22" s="85" t="s">
        <v>184</v>
      </c>
      <c r="E22" s="87" t="s">
        <v>504</v>
      </c>
      <c r="F22" s="87" t="s">
        <v>186</v>
      </c>
      <c r="G22" s="405"/>
      <c r="H22" s="86" t="s">
        <v>419</v>
      </c>
      <c r="I22" s="86" t="s">
        <v>420</v>
      </c>
      <c r="J22" s="86" t="s">
        <v>419</v>
      </c>
      <c r="K22" s="86" t="s">
        <v>420</v>
      </c>
      <c r="L22" s="86" t="s">
        <v>419</v>
      </c>
      <c r="M22" s="86" t="s">
        <v>420</v>
      </c>
      <c r="N22" s="86" t="s">
        <v>419</v>
      </c>
      <c r="O22" s="86" t="s">
        <v>420</v>
      </c>
      <c r="P22" s="86" t="s">
        <v>419</v>
      </c>
      <c r="Q22" s="86" t="s">
        <v>420</v>
      </c>
      <c r="R22" s="86" t="s">
        <v>419</v>
      </c>
      <c r="S22" s="86" t="s">
        <v>420</v>
      </c>
      <c r="T22" s="86" t="s">
        <v>419</v>
      </c>
      <c r="U22" s="86" t="s">
        <v>420</v>
      </c>
      <c r="V22" s="86" t="s">
        <v>419</v>
      </c>
      <c r="W22" s="86" t="s">
        <v>420</v>
      </c>
      <c r="X22" s="86" t="s">
        <v>419</v>
      </c>
      <c r="Y22" s="86" t="s">
        <v>420</v>
      </c>
      <c r="Z22" s="86" t="s">
        <v>419</v>
      </c>
      <c r="AA22" s="86" t="s">
        <v>420</v>
      </c>
      <c r="AB22" s="85" t="s">
        <v>185</v>
      </c>
      <c r="AC22" s="85" t="s">
        <v>184</v>
      </c>
    </row>
    <row r="23" spans="1:32" ht="19.5" customHeight="1" x14ac:dyDescent="0.25">
      <c r="A23" s="78">
        <v>1</v>
      </c>
      <c r="B23" s="78">
        <v>2</v>
      </c>
      <c r="C23" s="78">
        <v>3</v>
      </c>
      <c r="D23" s="78">
        <v>4</v>
      </c>
      <c r="E23" s="78">
        <v>5</v>
      </c>
      <c r="F23" s="78">
        <v>6</v>
      </c>
      <c r="G23" s="146">
        <v>7</v>
      </c>
      <c r="H23" s="146">
        <v>8</v>
      </c>
      <c r="I23" s="146">
        <v>9</v>
      </c>
      <c r="J23" s="146">
        <v>10</v>
      </c>
      <c r="K23" s="146">
        <v>11</v>
      </c>
      <c r="L23" s="146">
        <v>12</v>
      </c>
      <c r="M23" s="146">
        <v>13</v>
      </c>
      <c r="N23" s="146">
        <v>14</v>
      </c>
      <c r="O23" s="146">
        <v>15</v>
      </c>
      <c r="P23" s="146">
        <v>16</v>
      </c>
      <c r="Q23" s="146">
        <v>17</v>
      </c>
      <c r="R23" s="146">
        <v>18</v>
      </c>
      <c r="S23" s="146">
        <v>19</v>
      </c>
      <c r="T23" s="291">
        <v>20</v>
      </c>
      <c r="U23" s="291">
        <v>21</v>
      </c>
      <c r="V23" s="291">
        <v>22</v>
      </c>
      <c r="W23" s="291">
        <v>23</v>
      </c>
      <c r="X23" s="291">
        <v>24</v>
      </c>
      <c r="Y23" s="291">
        <v>25</v>
      </c>
      <c r="Z23" s="291">
        <v>26</v>
      </c>
      <c r="AA23" s="291">
        <v>27</v>
      </c>
      <c r="AB23" s="291">
        <v>28</v>
      </c>
      <c r="AC23" s="291">
        <v>29</v>
      </c>
    </row>
    <row r="24" spans="1:32" ht="47.25" customHeight="1" x14ac:dyDescent="0.25">
      <c r="A24" s="83">
        <v>1</v>
      </c>
      <c r="B24" s="82" t="s">
        <v>183</v>
      </c>
      <c r="C24" s="286">
        <v>0</v>
      </c>
      <c r="D24" s="286">
        <v>0</v>
      </c>
      <c r="E24" s="286">
        <v>0</v>
      </c>
      <c r="F24" s="315">
        <v>0</v>
      </c>
      <c r="G24" s="286">
        <v>0</v>
      </c>
      <c r="H24" s="286">
        <v>0</v>
      </c>
      <c r="I24" s="286">
        <v>0</v>
      </c>
      <c r="J24" s="286">
        <v>294.01616027859995</v>
      </c>
      <c r="K24" s="286">
        <v>199.74660599739997</v>
      </c>
      <c r="L24" s="286">
        <v>0</v>
      </c>
      <c r="M24" s="286">
        <v>0</v>
      </c>
      <c r="N24" s="286">
        <v>0</v>
      </c>
      <c r="O24" s="286">
        <v>0</v>
      </c>
      <c r="P24" s="286">
        <v>0</v>
      </c>
      <c r="Q24" s="286">
        <v>0</v>
      </c>
      <c r="R24" s="286">
        <v>0</v>
      </c>
      <c r="S24" s="286">
        <v>0</v>
      </c>
      <c r="T24" s="286">
        <v>0</v>
      </c>
      <c r="U24" s="286">
        <v>0</v>
      </c>
      <c r="V24" s="286">
        <v>0</v>
      </c>
      <c r="W24" s="286">
        <v>0</v>
      </c>
      <c r="X24" s="286">
        <v>0</v>
      </c>
      <c r="Y24" s="286">
        <v>0</v>
      </c>
      <c r="Z24" s="286">
        <v>0</v>
      </c>
      <c r="AA24" s="286">
        <v>0</v>
      </c>
      <c r="AB24" s="286">
        <f>H24+L24+P24+T24+X24</f>
        <v>0</v>
      </c>
      <c r="AC24" s="286">
        <f>J24+N24+R24+V24+Z24</f>
        <v>294.01616027859995</v>
      </c>
      <c r="AF24" s="206"/>
    </row>
    <row r="25" spans="1:32" ht="24" customHeight="1" x14ac:dyDescent="0.25">
      <c r="A25" s="80" t="s">
        <v>182</v>
      </c>
      <c r="B25" s="51" t="s">
        <v>181</v>
      </c>
      <c r="C25" s="287">
        <v>0</v>
      </c>
      <c r="D25" s="287">
        <v>0</v>
      </c>
      <c r="E25" s="316">
        <v>0</v>
      </c>
      <c r="F25" s="316">
        <v>0</v>
      </c>
      <c r="G25" s="287">
        <v>0</v>
      </c>
      <c r="H25" s="287">
        <v>0</v>
      </c>
      <c r="I25" s="287">
        <v>0</v>
      </c>
      <c r="J25" s="287">
        <v>0</v>
      </c>
      <c r="K25" s="287">
        <v>0</v>
      </c>
      <c r="L25" s="287">
        <v>0</v>
      </c>
      <c r="M25" s="287">
        <v>0</v>
      </c>
      <c r="N25" s="287">
        <v>0</v>
      </c>
      <c r="O25" s="287">
        <v>0</v>
      </c>
      <c r="P25" s="287">
        <v>0</v>
      </c>
      <c r="Q25" s="287">
        <v>0</v>
      </c>
      <c r="R25" s="287">
        <v>0</v>
      </c>
      <c r="S25" s="287">
        <v>0</v>
      </c>
      <c r="T25" s="287">
        <v>0</v>
      </c>
      <c r="U25" s="287">
        <v>0</v>
      </c>
      <c r="V25" s="287">
        <v>0</v>
      </c>
      <c r="W25" s="287">
        <v>0</v>
      </c>
      <c r="X25" s="287">
        <v>0</v>
      </c>
      <c r="Y25" s="287">
        <v>0</v>
      </c>
      <c r="Z25" s="287">
        <v>0</v>
      </c>
      <c r="AA25" s="287">
        <v>0</v>
      </c>
      <c r="AB25" s="287">
        <f t="shared" ref="AB25:AB64" si="0">H25+L25+P25+T25+X25</f>
        <v>0</v>
      </c>
      <c r="AC25" s="287">
        <f t="shared" ref="AC25:AC64" si="1">J25+N25+R25+V25+Z25</f>
        <v>0</v>
      </c>
    </row>
    <row r="26" spans="1:32" x14ac:dyDescent="0.25">
      <c r="A26" s="80" t="s">
        <v>180</v>
      </c>
      <c r="B26" s="51" t="s">
        <v>179</v>
      </c>
      <c r="C26" s="287">
        <v>0</v>
      </c>
      <c r="D26" s="287">
        <v>0</v>
      </c>
      <c r="E26" s="287">
        <v>0</v>
      </c>
      <c r="F26" s="287">
        <v>0</v>
      </c>
      <c r="G26" s="287">
        <v>0</v>
      </c>
      <c r="H26" s="287">
        <v>0</v>
      </c>
      <c r="I26" s="287">
        <v>0</v>
      </c>
      <c r="J26" s="287">
        <v>0</v>
      </c>
      <c r="K26" s="287">
        <v>0</v>
      </c>
      <c r="L26" s="287">
        <v>0</v>
      </c>
      <c r="M26" s="287">
        <v>0</v>
      </c>
      <c r="N26" s="287">
        <v>0</v>
      </c>
      <c r="O26" s="287">
        <v>0</v>
      </c>
      <c r="P26" s="287">
        <v>0</v>
      </c>
      <c r="Q26" s="287">
        <v>0</v>
      </c>
      <c r="R26" s="287">
        <v>0</v>
      </c>
      <c r="S26" s="287">
        <v>0</v>
      </c>
      <c r="T26" s="287">
        <v>0</v>
      </c>
      <c r="U26" s="287">
        <v>0</v>
      </c>
      <c r="V26" s="287">
        <v>0</v>
      </c>
      <c r="W26" s="287">
        <v>0</v>
      </c>
      <c r="X26" s="287">
        <v>0</v>
      </c>
      <c r="Y26" s="287">
        <v>0</v>
      </c>
      <c r="Z26" s="287">
        <v>0</v>
      </c>
      <c r="AA26" s="287">
        <v>0</v>
      </c>
      <c r="AB26" s="287">
        <f t="shared" si="0"/>
        <v>0</v>
      </c>
      <c r="AC26" s="287">
        <f t="shared" si="1"/>
        <v>0</v>
      </c>
    </row>
    <row r="27" spans="1:32" ht="31.5" x14ac:dyDescent="0.25">
      <c r="A27" s="80" t="s">
        <v>178</v>
      </c>
      <c r="B27" s="51" t="s">
        <v>400</v>
      </c>
      <c r="C27" s="287">
        <v>0</v>
      </c>
      <c r="D27" s="287">
        <v>0</v>
      </c>
      <c r="E27" s="287">
        <v>0</v>
      </c>
      <c r="F27" s="287">
        <v>0</v>
      </c>
      <c r="G27" s="287">
        <v>0</v>
      </c>
      <c r="H27" s="287">
        <v>0</v>
      </c>
      <c r="I27" s="287">
        <v>0</v>
      </c>
      <c r="J27" s="287">
        <v>5.2682219999999997</v>
      </c>
      <c r="K27" s="287">
        <v>5.2682219999999997</v>
      </c>
      <c r="L27" s="287">
        <v>0</v>
      </c>
      <c r="M27" s="287">
        <v>0</v>
      </c>
      <c r="N27" s="287">
        <v>0</v>
      </c>
      <c r="O27" s="287">
        <v>0</v>
      </c>
      <c r="P27" s="287">
        <v>0</v>
      </c>
      <c r="Q27" s="287">
        <v>0</v>
      </c>
      <c r="R27" s="287">
        <v>0</v>
      </c>
      <c r="S27" s="287">
        <v>0</v>
      </c>
      <c r="T27" s="287">
        <v>0</v>
      </c>
      <c r="U27" s="287">
        <v>0</v>
      </c>
      <c r="V27" s="287">
        <v>0</v>
      </c>
      <c r="W27" s="287">
        <v>0</v>
      </c>
      <c r="X27" s="287">
        <v>0</v>
      </c>
      <c r="Y27" s="287">
        <v>0</v>
      </c>
      <c r="Z27" s="287">
        <v>0</v>
      </c>
      <c r="AA27" s="287">
        <v>0</v>
      </c>
      <c r="AB27" s="287">
        <f t="shared" si="0"/>
        <v>0</v>
      </c>
      <c r="AC27" s="287">
        <f t="shared" si="1"/>
        <v>5.2682219999999997</v>
      </c>
    </row>
    <row r="28" spans="1:32" x14ac:dyDescent="0.25">
      <c r="A28" s="80" t="s">
        <v>177</v>
      </c>
      <c r="B28" s="51" t="s">
        <v>176</v>
      </c>
      <c r="C28" s="287">
        <v>0</v>
      </c>
      <c r="D28" s="287">
        <v>0</v>
      </c>
      <c r="E28" s="287">
        <v>0</v>
      </c>
      <c r="F28" s="287">
        <v>0</v>
      </c>
      <c r="G28" s="287">
        <v>0</v>
      </c>
      <c r="H28" s="287">
        <v>0</v>
      </c>
      <c r="I28" s="287">
        <v>0</v>
      </c>
      <c r="J28" s="287">
        <v>94.352938278600007</v>
      </c>
      <c r="K28" s="287">
        <v>8.2938278600011017E-2</v>
      </c>
      <c r="L28" s="287">
        <v>0</v>
      </c>
      <c r="M28" s="287">
        <v>0</v>
      </c>
      <c r="N28" s="287">
        <v>0</v>
      </c>
      <c r="O28" s="287">
        <v>0</v>
      </c>
      <c r="P28" s="287">
        <v>0</v>
      </c>
      <c r="Q28" s="287">
        <v>0</v>
      </c>
      <c r="R28" s="287">
        <v>0</v>
      </c>
      <c r="S28" s="287">
        <v>0</v>
      </c>
      <c r="T28" s="287">
        <v>0</v>
      </c>
      <c r="U28" s="287">
        <v>0</v>
      </c>
      <c r="V28" s="287">
        <v>0</v>
      </c>
      <c r="W28" s="287">
        <v>0</v>
      </c>
      <c r="X28" s="287">
        <v>0</v>
      </c>
      <c r="Y28" s="287">
        <v>0</v>
      </c>
      <c r="Z28" s="287">
        <v>0</v>
      </c>
      <c r="AA28" s="287">
        <v>0</v>
      </c>
      <c r="AB28" s="287">
        <f t="shared" si="0"/>
        <v>0</v>
      </c>
      <c r="AC28" s="287">
        <f t="shared" si="1"/>
        <v>94.352938278600007</v>
      </c>
    </row>
    <row r="29" spans="1:32" x14ac:dyDescent="0.25">
      <c r="A29" s="80" t="s">
        <v>175</v>
      </c>
      <c r="B29" s="84" t="s">
        <v>174</v>
      </c>
      <c r="C29" s="287">
        <v>0</v>
      </c>
      <c r="D29" s="287">
        <v>0</v>
      </c>
      <c r="E29" s="287">
        <v>0</v>
      </c>
      <c r="F29" s="287">
        <v>0</v>
      </c>
      <c r="G29" s="287">
        <v>0</v>
      </c>
      <c r="H29" s="287">
        <v>0</v>
      </c>
      <c r="I29" s="287">
        <v>0</v>
      </c>
      <c r="J29" s="287">
        <v>194.64</v>
      </c>
      <c r="K29" s="287">
        <v>194.39500000000004</v>
      </c>
      <c r="L29" s="287">
        <v>0</v>
      </c>
      <c r="M29" s="287">
        <v>0</v>
      </c>
      <c r="N29" s="287">
        <v>0</v>
      </c>
      <c r="O29" s="287">
        <v>0</v>
      </c>
      <c r="P29" s="287">
        <v>0</v>
      </c>
      <c r="Q29" s="287">
        <v>0</v>
      </c>
      <c r="R29" s="287">
        <v>0</v>
      </c>
      <c r="S29" s="287">
        <v>0</v>
      </c>
      <c r="T29" s="287">
        <v>0</v>
      </c>
      <c r="U29" s="287">
        <v>0</v>
      </c>
      <c r="V29" s="287">
        <v>0</v>
      </c>
      <c r="W29" s="287">
        <v>0</v>
      </c>
      <c r="X29" s="287">
        <v>0</v>
      </c>
      <c r="Y29" s="287">
        <v>0</v>
      </c>
      <c r="Z29" s="287">
        <v>0</v>
      </c>
      <c r="AA29" s="287">
        <v>0</v>
      </c>
      <c r="AB29" s="287">
        <f t="shared" si="0"/>
        <v>0</v>
      </c>
      <c r="AC29" s="287">
        <f t="shared" si="1"/>
        <v>194.64</v>
      </c>
    </row>
    <row r="30" spans="1:32" s="163" customFormat="1" ht="47.25" x14ac:dyDescent="0.25">
      <c r="A30" s="83" t="s">
        <v>63</v>
      </c>
      <c r="B30" s="82" t="s">
        <v>173</v>
      </c>
      <c r="C30" s="286">
        <v>0</v>
      </c>
      <c r="D30" s="286">
        <v>0</v>
      </c>
      <c r="E30" s="286">
        <v>0</v>
      </c>
      <c r="F30" s="315">
        <v>0</v>
      </c>
      <c r="G30" s="286">
        <v>0</v>
      </c>
      <c r="H30" s="286">
        <v>205.822618644068</v>
      </c>
      <c r="I30" s="286">
        <v>205.822618644068</v>
      </c>
      <c r="J30" s="286">
        <v>17.781595296949153</v>
      </c>
      <c r="K30" s="286">
        <v>17.157094956949152</v>
      </c>
      <c r="L30" s="286">
        <v>0</v>
      </c>
      <c r="M30" s="286">
        <v>0</v>
      </c>
      <c r="N30" s="286">
        <v>0</v>
      </c>
      <c r="O30" s="286">
        <v>0</v>
      </c>
      <c r="P30" s="286">
        <v>0</v>
      </c>
      <c r="Q30" s="286">
        <v>0</v>
      </c>
      <c r="R30" s="286">
        <v>0</v>
      </c>
      <c r="S30" s="286">
        <v>0</v>
      </c>
      <c r="T30" s="286">
        <v>0</v>
      </c>
      <c r="U30" s="286">
        <v>0</v>
      </c>
      <c r="V30" s="286">
        <v>0</v>
      </c>
      <c r="W30" s="286">
        <v>0</v>
      </c>
      <c r="X30" s="286">
        <v>0</v>
      </c>
      <c r="Y30" s="286">
        <v>0</v>
      </c>
      <c r="Z30" s="286">
        <v>0</v>
      </c>
      <c r="AA30" s="286">
        <v>0</v>
      </c>
      <c r="AB30" s="286">
        <f t="shared" si="0"/>
        <v>205.822618644068</v>
      </c>
      <c r="AC30" s="286">
        <f t="shared" si="1"/>
        <v>17.781595296949153</v>
      </c>
    </row>
    <row r="31" spans="1:32" x14ac:dyDescent="0.25">
      <c r="A31" s="83" t="s">
        <v>172</v>
      </c>
      <c r="B31" s="51" t="s">
        <v>171</v>
      </c>
      <c r="C31" s="287">
        <v>0</v>
      </c>
      <c r="D31" s="287">
        <v>0</v>
      </c>
      <c r="E31" s="287">
        <v>0</v>
      </c>
      <c r="F31" s="287">
        <v>0</v>
      </c>
      <c r="G31" s="287">
        <v>0</v>
      </c>
      <c r="H31" s="287">
        <v>0</v>
      </c>
      <c r="I31" s="287">
        <v>0</v>
      </c>
      <c r="J31" s="287">
        <v>10.27370593</v>
      </c>
      <c r="K31" s="287">
        <v>10.27370593</v>
      </c>
      <c r="L31" s="287">
        <v>0</v>
      </c>
      <c r="M31" s="287">
        <v>0</v>
      </c>
      <c r="N31" s="287">
        <v>0</v>
      </c>
      <c r="O31" s="287">
        <v>0</v>
      </c>
      <c r="P31" s="287">
        <v>0</v>
      </c>
      <c r="Q31" s="287">
        <v>0</v>
      </c>
      <c r="R31" s="287">
        <v>0</v>
      </c>
      <c r="S31" s="287">
        <v>0</v>
      </c>
      <c r="T31" s="287">
        <v>0</v>
      </c>
      <c r="U31" s="287">
        <v>0</v>
      </c>
      <c r="V31" s="287">
        <v>0</v>
      </c>
      <c r="W31" s="287">
        <v>0</v>
      </c>
      <c r="X31" s="287">
        <v>0</v>
      </c>
      <c r="Y31" s="287">
        <v>0</v>
      </c>
      <c r="Z31" s="287">
        <v>0</v>
      </c>
      <c r="AA31" s="287">
        <v>0</v>
      </c>
      <c r="AB31" s="287">
        <f t="shared" si="0"/>
        <v>0</v>
      </c>
      <c r="AC31" s="287">
        <f t="shared" si="1"/>
        <v>10.27370593</v>
      </c>
    </row>
    <row r="32" spans="1:32" ht="31.5" x14ac:dyDescent="0.25">
      <c r="A32" s="83" t="s">
        <v>170</v>
      </c>
      <c r="B32" s="51" t="s">
        <v>169</v>
      </c>
      <c r="C32" s="287">
        <v>0</v>
      </c>
      <c r="D32" s="287">
        <v>0</v>
      </c>
      <c r="E32" s="287">
        <v>0</v>
      </c>
      <c r="F32" s="287">
        <v>0</v>
      </c>
      <c r="G32" s="287">
        <v>0</v>
      </c>
      <c r="H32" s="287">
        <v>0</v>
      </c>
      <c r="I32" s="287">
        <v>0</v>
      </c>
      <c r="J32" s="287">
        <v>0</v>
      </c>
      <c r="K32" s="287">
        <v>0</v>
      </c>
      <c r="L32" s="287">
        <v>0</v>
      </c>
      <c r="M32" s="287">
        <v>0</v>
      </c>
      <c r="N32" s="287">
        <v>0</v>
      </c>
      <c r="O32" s="287">
        <v>0</v>
      </c>
      <c r="P32" s="287">
        <v>0</v>
      </c>
      <c r="Q32" s="287">
        <v>0</v>
      </c>
      <c r="R32" s="287">
        <v>0</v>
      </c>
      <c r="S32" s="287">
        <v>0</v>
      </c>
      <c r="T32" s="287">
        <v>0</v>
      </c>
      <c r="U32" s="287">
        <v>0</v>
      </c>
      <c r="V32" s="287">
        <v>0</v>
      </c>
      <c r="W32" s="287">
        <v>0</v>
      </c>
      <c r="X32" s="287">
        <v>0</v>
      </c>
      <c r="Y32" s="287">
        <v>0</v>
      </c>
      <c r="Z32" s="287">
        <v>0</v>
      </c>
      <c r="AA32" s="287">
        <v>0</v>
      </c>
      <c r="AB32" s="287">
        <f t="shared" si="0"/>
        <v>0</v>
      </c>
      <c r="AC32" s="287">
        <f t="shared" si="1"/>
        <v>0</v>
      </c>
    </row>
    <row r="33" spans="1:29" x14ac:dyDescent="0.25">
      <c r="A33" s="83" t="s">
        <v>168</v>
      </c>
      <c r="B33" s="51" t="s">
        <v>167</v>
      </c>
      <c r="C33" s="287">
        <v>0</v>
      </c>
      <c r="D33" s="287">
        <v>0</v>
      </c>
      <c r="E33" s="287">
        <v>0</v>
      </c>
      <c r="F33" s="287">
        <v>0</v>
      </c>
      <c r="G33" s="287">
        <v>0</v>
      </c>
      <c r="H33" s="287">
        <v>0</v>
      </c>
      <c r="I33" s="287">
        <v>0</v>
      </c>
      <c r="J33" s="287">
        <v>0</v>
      </c>
      <c r="K33" s="287">
        <v>0</v>
      </c>
      <c r="L33" s="287">
        <v>0</v>
      </c>
      <c r="M33" s="287">
        <v>0</v>
      </c>
      <c r="N33" s="287">
        <v>0</v>
      </c>
      <c r="O33" s="287">
        <v>0</v>
      </c>
      <c r="P33" s="287">
        <v>0</v>
      </c>
      <c r="Q33" s="287">
        <v>0</v>
      </c>
      <c r="R33" s="287">
        <v>0</v>
      </c>
      <c r="S33" s="287">
        <v>0</v>
      </c>
      <c r="T33" s="287">
        <v>0</v>
      </c>
      <c r="U33" s="287">
        <v>0</v>
      </c>
      <c r="V33" s="287">
        <v>0</v>
      </c>
      <c r="W33" s="287">
        <v>0</v>
      </c>
      <c r="X33" s="287">
        <v>0</v>
      </c>
      <c r="Y33" s="287">
        <v>0</v>
      </c>
      <c r="Z33" s="287">
        <v>0</v>
      </c>
      <c r="AA33" s="287">
        <v>0</v>
      </c>
      <c r="AB33" s="287">
        <f t="shared" si="0"/>
        <v>0</v>
      </c>
      <c r="AC33" s="287">
        <f t="shared" si="1"/>
        <v>0</v>
      </c>
    </row>
    <row r="34" spans="1:29" x14ac:dyDescent="0.25">
      <c r="A34" s="83" t="s">
        <v>166</v>
      </c>
      <c r="B34" s="51" t="s">
        <v>165</v>
      </c>
      <c r="C34" s="287">
        <v>0</v>
      </c>
      <c r="D34" s="287">
        <v>0</v>
      </c>
      <c r="E34" s="287">
        <v>0</v>
      </c>
      <c r="F34" s="287">
        <v>0</v>
      </c>
      <c r="G34" s="287">
        <v>0</v>
      </c>
      <c r="H34" s="287">
        <v>0</v>
      </c>
      <c r="I34" s="287">
        <v>0</v>
      </c>
      <c r="J34" s="287">
        <v>7.5078893669491524</v>
      </c>
      <c r="K34" s="287">
        <v>6.8833890269491516</v>
      </c>
      <c r="L34" s="287">
        <v>0</v>
      </c>
      <c r="M34" s="287">
        <v>0</v>
      </c>
      <c r="N34" s="287">
        <v>0</v>
      </c>
      <c r="O34" s="287">
        <v>0</v>
      </c>
      <c r="P34" s="287">
        <v>0</v>
      </c>
      <c r="Q34" s="287">
        <v>0</v>
      </c>
      <c r="R34" s="287">
        <v>0</v>
      </c>
      <c r="S34" s="287">
        <v>0</v>
      </c>
      <c r="T34" s="287">
        <v>0</v>
      </c>
      <c r="U34" s="287">
        <v>0</v>
      </c>
      <c r="V34" s="287">
        <v>0</v>
      </c>
      <c r="W34" s="287">
        <v>0</v>
      </c>
      <c r="X34" s="287">
        <v>0</v>
      </c>
      <c r="Y34" s="287">
        <v>0</v>
      </c>
      <c r="Z34" s="287">
        <v>0</v>
      </c>
      <c r="AA34" s="287">
        <v>0</v>
      </c>
      <c r="AB34" s="287">
        <f t="shared" si="0"/>
        <v>0</v>
      </c>
      <c r="AC34" s="287">
        <f t="shared" si="1"/>
        <v>7.5078893669491524</v>
      </c>
    </row>
    <row r="35" spans="1:29" s="163" customFormat="1" ht="31.5" x14ac:dyDescent="0.25">
      <c r="A35" s="83" t="s">
        <v>62</v>
      </c>
      <c r="B35" s="82" t="s">
        <v>164</v>
      </c>
      <c r="C35" s="286">
        <v>0</v>
      </c>
      <c r="D35" s="286">
        <v>0</v>
      </c>
      <c r="E35" s="286">
        <v>0</v>
      </c>
      <c r="F35" s="315">
        <v>0</v>
      </c>
      <c r="G35" s="286">
        <v>0</v>
      </c>
      <c r="H35" s="286">
        <v>0</v>
      </c>
      <c r="I35" s="286">
        <v>0</v>
      </c>
      <c r="J35" s="286">
        <v>0</v>
      </c>
      <c r="K35" s="286">
        <v>0</v>
      </c>
      <c r="L35" s="286">
        <v>0</v>
      </c>
      <c r="M35" s="286">
        <v>0</v>
      </c>
      <c r="N35" s="286">
        <v>0</v>
      </c>
      <c r="O35" s="286">
        <v>0</v>
      </c>
      <c r="P35" s="286">
        <v>0</v>
      </c>
      <c r="Q35" s="286">
        <v>0</v>
      </c>
      <c r="R35" s="286">
        <v>0</v>
      </c>
      <c r="S35" s="286">
        <v>0</v>
      </c>
      <c r="T35" s="286">
        <v>0</v>
      </c>
      <c r="U35" s="286">
        <v>0</v>
      </c>
      <c r="V35" s="286">
        <v>0</v>
      </c>
      <c r="W35" s="286">
        <v>0</v>
      </c>
      <c r="X35" s="286">
        <v>0</v>
      </c>
      <c r="Y35" s="286">
        <v>0</v>
      </c>
      <c r="Z35" s="286">
        <v>0</v>
      </c>
      <c r="AA35" s="286">
        <v>0</v>
      </c>
      <c r="AB35" s="286">
        <f t="shared" si="0"/>
        <v>0</v>
      </c>
      <c r="AC35" s="286">
        <f t="shared" si="1"/>
        <v>0</v>
      </c>
    </row>
    <row r="36" spans="1:29" ht="31.5" x14ac:dyDescent="0.25">
      <c r="A36" s="80" t="s">
        <v>163</v>
      </c>
      <c r="B36" s="79" t="s">
        <v>162</v>
      </c>
      <c r="C36" s="317">
        <v>0</v>
      </c>
      <c r="D36" s="287">
        <v>0</v>
      </c>
      <c r="E36" s="287">
        <v>0</v>
      </c>
      <c r="F36" s="287">
        <v>0</v>
      </c>
      <c r="G36" s="287">
        <v>0</v>
      </c>
      <c r="H36" s="287">
        <v>0</v>
      </c>
      <c r="I36" s="287">
        <v>0</v>
      </c>
      <c r="J36" s="287">
        <v>0</v>
      </c>
      <c r="K36" s="287">
        <v>0</v>
      </c>
      <c r="L36" s="287">
        <v>0</v>
      </c>
      <c r="M36" s="287">
        <v>0</v>
      </c>
      <c r="N36" s="287">
        <v>0</v>
      </c>
      <c r="O36" s="287">
        <v>0</v>
      </c>
      <c r="P36" s="287">
        <v>0</v>
      </c>
      <c r="Q36" s="287">
        <v>0</v>
      </c>
      <c r="R36" s="287">
        <v>0</v>
      </c>
      <c r="S36" s="287">
        <v>0</v>
      </c>
      <c r="T36" s="287">
        <v>0</v>
      </c>
      <c r="U36" s="287">
        <v>0</v>
      </c>
      <c r="V36" s="287">
        <v>0</v>
      </c>
      <c r="W36" s="287">
        <v>0</v>
      </c>
      <c r="X36" s="287">
        <v>0</v>
      </c>
      <c r="Y36" s="287">
        <v>0</v>
      </c>
      <c r="Z36" s="287">
        <v>0</v>
      </c>
      <c r="AA36" s="287">
        <v>0</v>
      </c>
      <c r="AB36" s="287">
        <f t="shared" si="0"/>
        <v>0</v>
      </c>
      <c r="AC36" s="287">
        <f t="shared" si="1"/>
        <v>0</v>
      </c>
    </row>
    <row r="37" spans="1:29" x14ac:dyDescent="0.25">
      <c r="A37" s="80" t="s">
        <v>161</v>
      </c>
      <c r="B37" s="79" t="s">
        <v>151</v>
      </c>
      <c r="C37" s="317">
        <v>0</v>
      </c>
      <c r="D37" s="287">
        <v>0</v>
      </c>
      <c r="E37" s="287">
        <v>0</v>
      </c>
      <c r="F37" s="287">
        <v>0</v>
      </c>
      <c r="G37" s="287">
        <v>0</v>
      </c>
      <c r="H37" s="287">
        <v>0</v>
      </c>
      <c r="I37" s="287">
        <v>0</v>
      </c>
      <c r="J37" s="287">
        <v>0</v>
      </c>
      <c r="K37" s="287">
        <v>0</v>
      </c>
      <c r="L37" s="287">
        <v>0</v>
      </c>
      <c r="M37" s="287">
        <v>0</v>
      </c>
      <c r="N37" s="287">
        <v>0</v>
      </c>
      <c r="O37" s="287">
        <v>0</v>
      </c>
      <c r="P37" s="287">
        <v>0</v>
      </c>
      <c r="Q37" s="287">
        <v>0</v>
      </c>
      <c r="R37" s="287">
        <v>0</v>
      </c>
      <c r="S37" s="287">
        <v>0</v>
      </c>
      <c r="T37" s="287">
        <v>0</v>
      </c>
      <c r="U37" s="287">
        <v>0</v>
      </c>
      <c r="V37" s="287">
        <v>0</v>
      </c>
      <c r="W37" s="287">
        <v>0</v>
      </c>
      <c r="X37" s="287">
        <v>0</v>
      </c>
      <c r="Y37" s="287">
        <v>0</v>
      </c>
      <c r="Z37" s="287">
        <v>0</v>
      </c>
      <c r="AA37" s="287">
        <v>0</v>
      </c>
      <c r="AB37" s="287">
        <f t="shared" si="0"/>
        <v>0</v>
      </c>
      <c r="AC37" s="287">
        <f t="shared" si="1"/>
        <v>0</v>
      </c>
    </row>
    <row r="38" spans="1:29" x14ac:dyDescent="0.25">
      <c r="A38" s="80" t="s">
        <v>160</v>
      </c>
      <c r="B38" s="79" t="s">
        <v>149</v>
      </c>
      <c r="C38" s="317">
        <v>0</v>
      </c>
      <c r="D38" s="287">
        <v>0</v>
      </c>
      <c r="E38" s="287">
        <v>0</v>
      </c>
      <c r="F38" s="287">
        <v>0</v>
      </c>
      <c r="G38" s="287">
        <v>0</v>
      </c>
      <c r="H38" s="287">
        <v>0</v>
      </c>
      <c r="I38" s="287">
        <v>0</v>
      </c>
      <c r="J38" s="287">
        <v>0</v>
      </c>
      <c r="K38" s="287">
        <v>0</v>
      </c>
      <c r="L38" s="287">
        <v>0</v>
      </c>
      <c r="M38" s="287">
        <v>0</v>
      </c>
      <c r="N38" s="287">
        <v>0</v>
      </c>
      <c r="O38" s="287">
        <v>0</v>
      </c>
      <c r="P38" s="287">
        <v>0</v>
      </c>
      <c r="Q38" s="287">
        <v>0</v>
      </c>
      <c r="R38" s="287">
        <v>0</v>
      </c>
      <c r="S38" s="287">
        <v>0</v>
      </c>
      <c r="T38" s="287">
        <v>0</v>
      </c>
      <c r="U38" s="287">
        <v>0</v>
      </c>
      <c r="V38" s="287">
        <v>0</v>
      </c>
      <c r="W38" s="287">
        <v>0</v>
      </c>
      <c r="X38" s="287">
        <v>0</v>
      </c>
      <c r="Y38" s="287">
        <v>0</v>
      </c>
      <c r="Z38" s="287">
        <v>0</v>
      </c>
      <c r="AA38" s="287">
        <v>0</v>
      </c>
      <c r="AB38" s="287">
        <f t="shared" si="0"/>
        <v>0</v>
      </c>
      <c r="AC38" s="287">
        <f t="shared" si="1"/>
        <v>0</v>
      </c>
    </row>
    <row r="39" spans="1:29" ht="31.5" x14ac:dyDescent="0.25">
      <c r="A39" s="80" t="s">
        <v>159</v>
      </c>
      <c r="B39" s="51" t="s">
        <v>147</v>
      </c>
      <c r="C39" s="287">
        <v>0</v>
      </c>
      <c r="D39" s="287">
        <v>0</v>
      </c>
      <c r="E39" s="287">
        <v>0</v>
      </c>
      <c r="F39" s="287">
        <v>0</v>
      </c>
      <c r="G39" s="287">
        <v>0</v>
      </c>
      <c r="H39" s="287">
        <v>0</v>
      </c>
      <c r="I39" s="287">
        <v>0</v>
      </c>
      <c r="J39" s="287">
        <v>0</v>
      </c>
      <c r="K39" s="287">
        <v>0</v>
      </c>
      <c r="L39" s="287">
        <v>0</v>
      </c>
      <c r="M39" s="287">
        <v>0</v>
      </c>
      <c r="N39" s="287">
        <v>0</v>
      </c>
      <c r="O39" s="287">
        <v>0</v>
      </c>
      <c r="P39" s="287">
        <v>0</v>
      </c>
      <c r="Q39" s="287">
        <v>0</v>
      </c>
      <c r="R39" s="287">
        <v>0</v>
      </c>
      <c r="S39" s="287">
        <v>0</v>
      </c>
      <c r="T39" s="287">
        <v>0</v>
      </c>
      <c r="U39" s="287">
        <v>0</v>
      </c>
      <c r="V39" s="287">
        <v>0</v>
      </c>
      <c r="W39" s="287">
        <v>0</v>
      </c>
      <c r="X39" s="287">
        <v>0</v>
      </c>
      <c r="Y39" s="287">
        <v>0</v>
      </c>
      <c r="Z39" s="287">
        <v>0</v>
      </c>
      <c r="AA39" s="287">
        <v>0</v>
      </c>
      <c r="AB39" s="287">
        <f t="shared" si="0"/>
        <v>0</v>
      </c>
      <c r="AC39" s="287">
        <f t="shared" si="1"/>
        <v>0</v>
      </c>
    </row>
    <row r="40" spans="1:29" ht="31.5" x14ac:dyDescent="0.25">
      <c r="A40" s="80" t="s">
        <v>158</v>
      </c>
      <c r="B40" s="51" t="s">
        <v>145</v>
      </c>
      <c r="C40" s="287">
        <v>0</v>
      </c>
      <c r="D40" s="287">
        <v>0</v>
      </c>
      <c r="E40" s="287">
        <v>0</v>
      </c>
      <c r="F40" s="287">
        <v>0</v>
      </c>
      <c r="G40" s="287">
        <v>0</v>
      </c>
      <c r="H40" s="287">
        <v>0</v>
      </c>
      <c r="I40" s="287">
        <v>0</v>
      </c>
      <c r="J40" s="287">
        <v>0</v>
      </c>
      <c r="K40" s="287">
        <v>0</v>
      </c>
      <c r="L40" s="287">
        <v>0</v>
      </c>
      <c r="M40" s="287">
        <v>0</v>
      </c>
      <c r="N40" s="287">
        <v>0</v>
      </c>
      <c r="O40" s="287">
        <v>0</v>
      </c>
      <c r="P40" s="287">
        <v>0</v>
      </c>
      <c r="Q40" s="287">
        <v>0</v>
      </c>
      <c r="R40" s="287">
        <v>0</v>
      </c>
      <c r="S40" s="287">
        <v>0</v>
      </c>
      <c r="T40" s="287">
        <v>0</v>
      </c>
      <c r="U40" s="287">
        <v>0</v>
      </c>
      <c r="V40" s="287">
        <v>0</v>
      </c>
      <c r="W40" s="287">
        <v>0</v>
      </c>
      <c r="X40" s="287">
        <v>0</v>
      </c>
      <c r="Y40" s="287">
        <v>0</v>
      </c>
      <c r="Z40" s="287">
        <v>0</v>
      </c>
      <c r="AA40" s="287">
        <v>0</v>
      </c>
      <c r="AB40" s="287">
        <f t="shared" si="0"/>
        <v>0</v>
      </c>
      <c r="AC40" s="287">
        <f t="shared" si="1"/>
        <v>0</v>
      </c>
    </row>
    <row r="41" spans="1:29" x14ac:dyDescent="0.25">
      <c r="A41" s="80" t="s">
        <v>157</v>
      </c>
      <c r="B41" s="51" t="s">
        <v>143</v>
      </c>
      <c r="C41" s="287">
        <v>0</v>
      </c>
      <c r="D41" s="287">
        <v>0</v>
      </c>
      <c r="E41" s="287">
        <v>0</v>
      </c>
      <c r="F41" s="287">
        <v>0</v>
      </c>
      <c r="G41" s="287">
        <v>0</v>
      </c>
      <c r="H41" s="287">
        <v>0</v>
      </c>
      <c r="I41" s="287">
        <v>0</v>
      </c>
      <c r="J41" s="287">
        <v>0</v>
      </c>
      <c r="K41" s="287">
        <v>0</v>
      </c>
      <c r="L41" s="287">
        <v>0</v>
      </c>
      <c r="M41" s="287">
        <v>0</v>
      </c>
      <c r="N41" s="287">
        <v>0</v>
      </c>
      <c r="O41" s="287">
        <v>0</v>
      </c>
      <c r="P41" s="287">
        <v>0</v>
      </c>
      <c r="Q41" s="287">
        <v>0</v>
      </c>
      <c r="R41" s="287">
        <v>0</v>
      </c>
      <c r="S41" s="287">
        <v>0</v>
      </c>
      <c r="T41" s="287">
        <v>0</v>
      </c>
      <c r="U41" s="287">
        <v>0</v>
      </c>
      <c r="V41" s="287">
        <v>0</v>
      </c>
      <c r="W41" s="287">
        <v>0</v>
      </c>
      <c r="X41" s="287">
        <v>0</v>
      </c>
      <c r="Y41" s="287">
        <v>0</v>
      </c>
      <c r="Z41" s="287">
        <v>0</v>
      </c>
      <c r="AA41" s="287">
        <v>0</v>
      </c>
      <c r="AB41" s="287">
        <f t="shared" si="0"/>
        <v>0</v>
      </c>
      <c r="AC41" s="287">
        <f t="shared" si="1"/>
        <v>0</v>
      </c>
    </row>
    <row r="42" spans="1:29" ht="18.75" x14ac:dyDescent="0.25">
      <c r="A42" s="80" t="s">
        <v>156</v>
      </c>
      <c r="B42" s="79" t="s">
        <v>141</v>
      </c>
      <c r="C42" s="317">
        <v>0</v>
      </c>
      <c r="D42" s="287">
        <v>0</v>
      </c>
      <c r="E42" s="287">
        <v>0</v>
      </c>
      <c r="F42" s="287">
        <v>0</v>
      </c>
      <c r="G42" s="287">
        <v>0</v>
      </c>
      <c r="H42" s="287">
        <v>0</v>
      </c>
      <c r="I42" s="287">
        <v>0</v>
      </c>
      <c r="J42" s="287">
        <v>0</v>
      </c>
      <c r="K42" s="287">
        <v>0</v>
      </c>
      <c r="L42" s="287">
        <v>0</v>
      </c>
      <c r="M42" s="287">
        <v>0</v>
      </c>
      <c r="N42" s="287">
        <v>0</v>
      </c>
      <c r="O42" s="287">
        <v>0</v>
      </c>
      <c r="P42" s="287">
        <v>0</v>
      </c>
      <c r="Q42" s="287">
        <v>0</v>
      </c>
      <c r="R42" s="287">
        <v>0</v>
      </c>
      <c r="S42" s="287">
        <v>0</v>
      </c>
      <c r="T42" s="287">
        <v>0</v>
      </c>
      <c r="U42" s="287">
        <v>0</v>
      </c>
      <c r="V42" s="287">
        <v>0</v>
      </c>
      <c r="W42" s="287">
        <v>0</v>
      </c>
      <c r="X42" s="287">
        <v>0</v>
      </c>
      <c r="Y42" s="287">
        <v>0</v>
      </c>
      <c r="Z42" s="287">
        <v>0</v>
      </c>
      <c r="AA42" s="287">
        <v>0</v>
      </c>
      <c r="AB42" s="287">
        <f t="shared" si="0"/>
        <v>0</v>
      </c>
      <c r="AC42" s="287">
        <f t="shared" si="1"/>
        <v>0</v>
      </c>
    </row>
    <row r="43" spans="1:29" x14ac:dyDescent="0.25">
      <c r="A43" s="83" t="s">
        <v>61</v>
      </c>
      <c r="B43" s="82" t="s">
        <v>155</v>
      </c>
      <c r="C43" s="286">
        <v>0</v>
      </c>
      <c r="D43" s="286">
        <v>0</v>
      </c>
      <c r="E43" s="286">
        <v>0</v>
      </c>
      <c r="F43" s="315">
        <v>0</v>
      </c>
      <c r="G43" s="286">
        <v>0</v>
      </c>
      <c r="H43" s="286">
        <v>0</v>
      </c>
      <c r="I43" s="286">
        <v>0</v>
      </c>
      <c r="J43" s="286">
        <v>0</v>
      </c>
      <c r="K43" s="286">
        <v>0</v>
      </c>
      <c r="L43" s="286">
        <v>0</v>
      </c>
      <c r="M43" s="286">
        <v>0</v>
      </c>
      <c r="N43" s="286">
        <v>0</v>
      </c>
      <c r="O43" s="286">
        <v>0</v>
      </c>
      <c r="P43" s="286">
        <v>0</v>
      </c>
      <c r="Q43" s="286">
        <v>0</v>
      </c>
      <c r="R43" s="286">
        <v>0</v>
      </c>
      <c r="S43" s="286">
        <v>0</v>
      </c>
      <c r="T43" s="286">
        <v>0</v>
      </c>
      <c r="U43" s="286">
        <v>0</v>
      </c>
      <c r="V43" s="286">
        <v>0</v>
      </c>
      <c r="W43" s="286">
        <v>0</v>
      </c>
      <c r="X43" s="286">
        <v>0</v>
      </c>
      <c r="Y43" s="286">
        <v>0</v>
      </c>
      <c r="Z43" s="286">
        <v>0</v>
      </c>
      <c r="AA43" s="286">
        <v>0</v>
      </c>
      <c r="AB43" s="286">
        <f t="shared" si="0"/>
        <v>0</v>
      </c>
      <c r="AC43" s="286">
        <f t="shared" si="1"/>
        <v>0</v>
      </c>
    </row>
    <row r="44" spans="1:29" x14ac:dyDescent="0.25">
      <c r="A44" s="80" t="s">
        <v>154</v>
      </c>
      <c r="B44" s="51" t="s">
        <v>153</v>
      </c>
      <c r="C44" s="287">
        <v>0</v>
      </c>
      <c r="D44" s="287">
        <v>0</v>
      </c>
      <c r="E44" s="287">
        <v>0</v>
      </c>
      <c r="F44" s="287">
        <v>0</v>
      </c>
      <c r="G44" s="287">
        <v>0</v>
      </c>
      <c r="H44" s="287">
        <v>0</v>
      </c>
      <c r="I44" s="287">
        <v>0</v>
      </c>
      <c r="J44" s="287">
        <v>0</v>
      </c>
      <c r="K44" s="287">
        <v>0</v>
      </c>
      <c r="L44" s="287">
        <v>0</v>
      </c>
      <c r="M44" s="287">
        <v>0</v>
      </c>
      <c r="N44" s="287">
        <v>0</v>
      </c>
      <c r="O44" s="287">
        <v>0</v>
      </c>
      <c r="P44" s="287">
        <v>0</v>
      </c>
      <c r="Q44" s="287">
        <v>0</v>
      </c>
      <c r="R44" s="287">
        <v>0</v>
      </c>
      <c r="S44" s="287">
        <v>0</v>
      </c>
      <c r="T44" s="287">
        <v>0</v>
      </c>
      <c r="U44" s="287">
        <v>0</v>
      </c>
      <c r="V44" s="287">
        <v>0</v>
      </c>
      <c r="W44" s="287">
        <v>0</v>
      </c>
      <c r="X44" s="287">
        <v>0</v>
      </c>
      <c r="Y44" s="287">
        <v>0</v>
      </c>
      <c r="Z44" s="287">
        <v>0</v>
      </c>
      <c r="AA44" s="287">
        <v>0</v>
      </c>
      <c r="AB44" s="287">
        <f t="shared" si="0"/>
        <v>0</v>
      </c>
      <c r="AC44" s="287">
        <f t="shared" si="1"/>
        <v>0</v>
      </c>
    </row>
    <row r="45" spans="1:29" x14ac:dyDescent="0.25">
      <c r="A45" s="80" t="s">
        <v>152</v>
      </c>
      <c r="B45" s="51" t="s">
        <v>151</v>
      </c>
      <c r="C45" s="287">
        <v>0</v>
      </c>
      <c r="D45" s="287">
        <v>0</v>
      </c>
      <c r="E45" s="287">
        <v>0</v>
      </c>
      <c r="F45" s="287">
        <v>0</v>
      </c>
      <c r="G45" s="287">
        <v>0</v>
      </c>
      <c r="H45" s="287">
        <v>0</v>
      </c>
      <c r="I45" s="287">
        <v>0</v>
      </c>
      <c r="J45" s="287">
        <v>0</v>
      </c>
      <c r="K45" s="287">
        <v>0</v>
      </c>
      <c r="L45" s="287">
        <v>0</v>
      </c>
      <c r="M45" s="287">
        <v>0</v>
      </c>
      <c r="N45" s="287">
        <v>0</v>
      </c>
      <c r="O45" s="287">
        <v>0</v>
      </c>
      <c r="P45" s="287">
        <v>0</v>
      </c>
      <c r="Q45" s="287">
        <v>0</v>
      </c>
      <c r="R45" s="287">
        <v>0</v>
      </c>
      <c r="S45" s="287">
        <v>0</v>
      </c>
      <c r="T45" s="287">
        <v>0</v>
      </c>
      <c r="U45" s="287">
        <v>0</v>
      </c>
      <c r="V45" s="287">
        <v>0</v>
      </c>
      <c r="W45" s="287">
        <v>0</v>
      </c>
      <c r="X45" s="287">
        <v>0</v>
      </c>
      <c r="Y45" s="287">
        <v>0</v>
      </c>
      <c r="Z45" s="287">
        <v>0</v>
      </c>
      <c r="AA45" s="287">
        <v>0</v>
      </c>
      <c r="AB45" s="287">
        <f t="shared" si="0"/>
        <v>0</v>
      </c>
      <c r="AC45" s="287">
        <f t="shared" si="1"/>
        <v>0</v>
      </c>
    </row>
    <row r="46" spans="1:29" x14ac:dyDescent="0.25">
      <c r="A46" s="80" t="s">
        <v>150</v>
      </c>
      <c r="B46" s="51" t="s">
        <v>149</v>
      </c>
      <c r="C46" s="287">
        <v>0</v>
      </c>
      <c r="D46" s="287">
        <v>0</v>
      </c>
      <c r="E46" s="287">
        <v>0</v>
      </c>
      <c r="F46" s="287">
        <v>0</v>
      </c>
      <c r="G46" s="287">
        <v>0</v>
      </c>
      <c r="H46" s="287">
        <v>0</v>
      </c>
      <c r="I46" s="287">
        <v>0</v>
      </c>
      <c r="J46" s="287">
        <v>0</v>
      </c>
      <c r="K46" s="287">
        <v>0</v>
      </c>
      <c r="L46" s="287">
        <v>0</v>
      </c>
      <c r="M46" s="287">
        <v>0</v>
      </c>
      <c r="N46" s="287">
        <v>0</v>
      </c>
      <c r="O46" s="287">
        <v>0</v>
      </c>
      <c r="P46" s="287">
        <v>0</v>
      </c>
      <c r="Q46" s="287">
        <v>0</v>
      </c>
      <c r="R46" s="287">
        <v>0</v>
      </c>
      <c r="S46" s="287">
        <v>0</v>
      </c>
      <c r="T46" s="287">
        <v>0</v>
      </c>
      <c r="U46" s="287">
        <v>0</v>
      </c>
      <c r="V46" s="287">
        <v>0</v>
      </c>
      <c r="W46" s="287">
        <v>0</v>
      </c>
      <c r="X46" s="287">
        <v>0</v>
      </c>
      <c r="Y46" s="287">
        <v>0</v>
      </c>
      <c r="Z46" s="287">
        <v>0</v>
      </c>
      <c r="AA46" s="287">
        <v>0</v>
      </c>
      <c r="AB46" s="287">
        <f t="shared" si="0"/>
        <v>0</v>
      </c>
      <c r="AC46" s="287">
        <f t="shared" si="1"/>
        <v>0</v>
      </c>
    </row>
    <row r="47" spans="1:29" ht="31.5" x14ac:dyDescent="0.25">
      <c r="A47" s="80" t="s">
        <v>148</v>
      </c>
      <c r="B47" s="51" t="s">
        <v>147</v>
      </c>
      <c r="C47" s="287">
        <v>0</v>
      </c>
      <c r="D47" s="287">
        <v>0</v>
      </c>
      <c r="E47" s="287">
        <v>0</v>
      </c>
      <c r="F47" s="287">
        <v>0</v>
      </c>
      <c r="G47" s="287">
        <v>0</v>
      </c>
      <c r="H47" s="287">
        <v>0</v>
      </c>
      <c r="I47" s="287">
        <v>0</v>
      </c>
      <c r="J47" s="287">
        <v>0</v>
      </c>
      <c r="K47" s="287">
        <v>0</v>
      </c>
      <c r="L47" s="287">
        <v>0</v>
      </c>
      <c r="M47" s="287">
        <v>0</v>
      </c>
      <c r="N47" s="287">
        <v>0</v>
      </c>
      <c r="O47" s="287">
        <v>0</v>
      </c>
      <c r="P47" s="287">
        <v>0</v>
      </c>
      <c r="Q47" s="287">
        <v>0</v>
      </c>
      <c r="R47" s="287">
        <v>0</v>
      </c>
      <c r="S47" s="287">
        <v>0</v>
      </c>
      <c r="T47" s="287">
        <v>0</v>
      </c>
      <c r="U47" s="287">
        <v>0</v>
      </c>
      <c r="V47" s="287">
        <v>0</v>
      </c>
      <c r="W47" s="287">
        <v>0</v>
      </c>
      <c r="X47" s="287">
        <v>0</v>
      </c>
      <c r="Y47" s="287">
        <v>0</v>
      </c>
      <c r="Z47" s="287">
        <v>0</v>
      </c>
      <c r="AA47" s="287">
        <v>0</v>
      </c>
      <c r="AB47" s="287">
        <f t="shared" si="0"/>
        <v>0</v>
      </c>
      <c r="AC47" s="287">
        <f t="shared" si="1"/>
        <v>0</v>
      </c>
    </row>
    <row r="48" spans="1:29" ht="31.5" x14ac:dyDescent="0.25">
      <c r="A48" s="80" t="s">
        <v>146</v>
      </c>
      <c r="B48" s="51" t="s">
        <v>145</v>
      </c>
      <c r="C48" s="287">
        <v>0</v>
      </c>
      <c r="D48" s="287">
        <v>0</v>
      </c>
      <c r="E48" s="287">
        <v>0</v>
      </c>
      <c r="F48" s="287">
        <v>0</v>
      </c>
      <c r="G48" s="287">
        <v>0</v>
      </c>
      <c r="H48" s="287">
        <v>0</v>
      </c>
      <c r="I48" s="287">
        <v>0</v>
      </c>
      <c r="J48" s="287">
        <v>0</v>
      </c>
      <c r="K48" s="287">
        <v>0</v>
      </c>
      <c r="L48" s="287">
        <v>0</v>
      </c>
      <c r="M48" s="287">
        <v>0</v>
      </c>
      <c r="N48" s="287">
        <v>0</v>
      </c>
      <c r="O48" s="287">
        <v>0</v>
      </c>
      <c r="P48" s="287">
        <v>0</v>
      </c>
      <c r="Q48" s="287">
        <v>0</v>
      </c>
      <c r="R48" s="287">
        <v>0</v>
      </c>
      <c r="S48" s="287">
        <v>0</v>
      </c>
      <c r="T48" s="287">
        <v>0</v>
      </c>
      <c r="U48" s="287">
        <v>0</v>
      </c>
      <c r="V48" s="287">
        <v>0</v>
      </c>
      <c r="W48" s="287">
        <v>0</v>
      </c>
      <c r="X48" s="287">
        <v>0</v>
      </c>
      <c r="Y48" s="287">
        <v>0</v>
      </c>
      <c r="Z48" s="287">
        <v>0</v>
      </c>
      <c r="AA48" s="287">
        <v>0</v>
      </c>
      <c r="AB48" s="287">
        <f t="shared" si="0"/>
        <v>0</v>
      </c>
      <c r="AC48" s="287">
        <f t="shared" si="1"/>
        <v>0</v>
      </c>
    </row>
    <row r="49" spans="1:29" x14ac:dyDescent="0.25">
      <c r="A49" s="80" t="s">
        <v>144</v>
      </c>
      <c r="B49" s="51" t="s">
        <v>143</v>
      </c>
      <c r="C49" s="287">
        <v>0</v>
      </c>
      <c r="D49" s="287">
        <v>0</v>
      </c>
      <c r="E49" s="287">
        <v>0</v>
      </c>
      <c r="F49" s="287">
        <v>0</v>
      </c>
      <c r="G49" s="287">
        <v>0</v>
      </c>
      <c r="H49" s="287">
        <v>0</v>
      </c>
      <c r="I49" s="287">
        <v>0</v>
      </c>
      <c r="J49" s="287">
        <v>0</v>
      </c>
      <c r="K49" s="287">
        <v>0</v>
      </c>
      <c r="L49" s="287">
        <v>0</v>
      </c>
      <c r="M49" s="287">
        <v>0</v>
      </c>
      <c r="N49" s="287">
        <v>0</v>
      </c>
      <c r="O49" s="287">
        <v>0</v>
      </c>
      <c r="P49" s="287">
        <v>0</v>
      </c>
      <c r="Q49" s="287">
        <v>0</v>
      </c>
      <c r="R49" s="287">
        <v>0</v>
      </c>
      <c r="S49" s="287">
        <v>0</v>
      </c>
      <c r="T49" s="287">
        <v>0</v>
      </c>
      <c r="U49" s="287">
        <v>0</v>
      </c>
      <c r="V49" s="287">
        <v>0</v>
      </c>
      <c r="W49" s="287">
        <v>0</v>
      </c>
      <c r="X49" s="287">
        <v>0</v>
      </c>
      <c r="Y49" s="287">
        <v>0</v>
      </c>
      <c r="Z49" s="287">
        <v>0</v>
      </c>
      <c r="AA49" s="287">
        <v>0</v>
      </c>
      <c r="AB49" s="287">
        <f t="shared" si="0"/>
        <v>0</v>
      </c>
      <c r="AC49" s="287">
        <f t="shared" si="1"/>
        <v>0</v>
      </c>
    </row>
    <row r="50" spans="1:29" ht="18.75" x14ac:dyDescent="0.25">
      <c r="A50" s="80" t="s">
        <v>142</v>
      </c>
      <c r="B50" s="79" t="s">
        <v>141</v>
      </c>
      <c r="C50" s="317">
        <v>0</v>
      </c>
      <c r="D50" s="287">
        <v>0</v>
      </c>
      <c r="E50" s="287">
        <v>0</v>
      </c>
      <c r="F50" s="287">
        <v>0</v>
      </c>
      <c r="G50" s="287">
        <v>0</v>
      </c>
      <c r="H50" s="287">
        <v>0</v>
      </c>
      <c r="I50" s="287">
        <v>0</v>
      </c>
      <c r="J50" s="287">
        <v>0</v>
      </c>
      <c r="K50" s="287">
        <v>0</v>
      </c>
      <c r="L50" s="287">
        <v>0</v>
      </c>
      <c r="M50" s="287">
        <v>0</v>
      </c>
      <c r="N50" s="287">
        <v>0</v>
      </c>
      <c r="O50" s="287">
        <v>0</v>
      </c>
      <c r="P50" s="287">
        <v>0</v>
      </c>
      <c r="Q50" s="287">
        <v>0</v>
      </c>
      <c r="R50" s="287">
        <v>0</v>
      </c>
      <c r="S50" s="287">
        <v>0</v>
      </c>
      <c r="T50" s="287">
        <v>0</v>
      </c>
      <c r="U50" s="287">
        <v>0</v>
      </c>
      <c r="V50" s="287">
        <v>0</v>
      </c>
      <c r="W50" s="287">
        <v>0</v>
      </c>
      <c r="X50" s="287">
        <v>0</v>
      </c>
      <c r="Y50" s="287">
        <v>0</v>
      </c>
      <c r="Z50" s="287">
        <v>0</v>
      </c>
      <c r="AA50" s="287">
        <v>0</v>
      </c>
      <c r="AB50" s="287">
        <f t="shared" si="0"/>
        <v>0</v>
      </c>
      <c r="AC50" s="287">
        <f t="shared" si="1"/>
        <v>0</v>
      </c>
    </row>
    <row r="51" spans="1:29" ht="35.25" customHeight="1" x14ac:dyDescent="0.25">
      <c r="A51" s="83" t="s">
        <v>59</v>
      </c>
      <c r="B51" s="82" t="s">
        <v>140</v>
      </c>
      <c r="C51" s="286">
        <v>0</v>
      </c>
      <c r="D51" s="286">
        <v>0</v>
      </c>
      <c r="E51" s="286">
        <v>0</v>
      </c>
      <c r="F51" s="315">
        <v>0</v>
      </c>
      <c r="G51" s="286">
        <v>0</v>
      </c>
      <c r="H51" s="286">
        <v>0</v>
      </c>
      <c r="I51" s="286">
        <v>0</v>
      </c>
      <c r="J51" s="286">
        <v>0</v>
      </c>
      <c r="K51" s="286">
        <v>0</v>
      </c>
      <c r="L51" s="286">
        <v>0</v>
      </c>
      <c r="M51" s="286">
        <v>0</v>
      </c>
      <c r="N51" s="286">
        <v>0</v>
      </c>
      <c r="O51" s="286">
        <v>0</v>
      </c>
      <c r="P51" s="286">
        <v>0</v>
      </c>
      <c r="Q51" s="286">
        <v>0</v>
      </c>
      <c r="R51" s="286">
        <v>0</v>
      </c>
      <c r="S51" s="286">
        <v>0</v>
      </c>
      <c r="T51" s="286">
        <v>0</v>
      </c>
      <c r="U51" s="286">
        <v>0</v>
      </c>
      <c r="V51" s="286">
        <v>0</v>
      </c>
      <c r="W51" s="286">
        <v>0</v>
      </c>
      <c r="X51" s="286">
        <v>0</v>
      </c>
      <c r="Y51" s="286">
        <v>0</v>
      </c>
      <c r="Z51" s="286">
        <v>0</v>
      </c>
      <c r="AA51" s="286">
        <v>0</v>
      </c>
      <c r="AB51" s="286">
        <f t="shared" si="0"/>
        <v>0</v>
      </c>
      <c r="AC51" s="286">
        <f t="shared" si="1"/>
        <v>0</v>
      </c>
    </row>
    <row r="52" spans="1:29" x14ac:dyDescent="0.25">
      <c r="A52" s="80" t="s">
        <v>139</v>
      </c>
      <c r="B52" s="51" t="s">
        <v>138</v>
      </c>
      <c r="C52" s="287">
        <v>0</v>
      </c>
      <c r="D52" s="287">
        <v>0</v>
      </c>
      <c r="E52" s="287">
        <v>0</v>
      </c>
      <c r="F52" s="287">
        <v>0</v>
      </c>
      <c r="G52" s="287">
        <v>0</v>
      </c>
      <c r="H52" s="287">
        <v>0</v>
      </c>
      <c r="I52" s="287">
        <v>0</v>
      </c>
      <c r="J52" s="287">
        <v>0</v>
      </c>
      <c r="K52" s="287">
        <v>0</v>
      </c>
      <c r="L52" s="287">
        <v>0</v>
      </c>
      <c r="M52" s="287">
        <v>0</v>
      </c>
      <c r="N52" s="287">
        <v>0</v>
      </c>
      <c r="O52" s="287">
        <v>0</v>
      </c>
      <c r="P52" s="287">
        <v>0</v>
      </c>
      <c r="Q52" s="287">
        <v>0</v>
      </c>
      <c r="R52" s="287">
        <v>0</v>
      </c>
      <c r="S52" s="287">
        <v>0</v>
      </c>
      <c r="T52" s="287">
        <v>0</v>
      </c>
      <c r="U52" s="287">
        <v>0</v>
      </c>
      <c r="V52" s="287">
        <v>0</v>
      </c>
      <c r="W52" s="287">
        <v>0</v>
      </c>
      <c r="X52" s="287">
        <v>0</v>
      </c>
      <c r="Y52" s="287">
        <v>0</v>
      </c>
      <c r="Z52" s="287">
        <v>0</v>
      </c>
      <c r="AA52" s="287">
        <v>0</v>
      </c>
      <c r="AB52" s="287">
        <f t="shared" si="0"/>
        <v>0</v>
      </c>
      <c r="AC52" s="287">
        <f t="shared" si="1"/>
        <v>0</v>
      </c>
    </row>
    <row r="53" spans="1:29" x14ac:dyDescent="0.25">
      <c r="A53" s="80" t="s">
        <v>137</v>
      </c>
      <c r="B53" s="51" t="s">
        <v>131</v>
      </c>
      <c r="C53" s="287">
        <v>0</v>
      </c>
      <c r="D53" s="287">
        <v>0</v>
      </c>
      <c r="E53" s="287">
        <v>0</v>
      </c>
      <c r="F53" s="287">
        <v>0</v>
      </c>
      <c r="G53" s="287">
        <v>0</v>
      </c>
      <c r="H53" s="287">
        <v>0</v>
      </c>
      <c r="I53" s="287">
        <v>0</v>
      </c>
      <c r="J53" s="287">
        <v>0</v>
      </c>
      <c r="K53" s="287">
        <v>0</v>
      </c>
      <c r="L53" s="287">
        <v>0</v>
      </c>
      <c r="M53" s="287">
        <v>0</v>
      </c>
      <c r="N53" s="287">
        <v>0</v>
      </c>
      <c r="O53" s="287">
        <v>0</v>
      </c>
      <c r="P53" s="287">
        <v>0</v>
      </c>
      <c r="Q53" s="287">
        <v>0</v>
      </c>
      <c r="R53" s="287">
        <v>0</v>
      </c>
      <c r="S53" s="287">
        <v>0</v>
      </c>
      <c r="T53" s="287">
        <v>0</v>
      </c>
      <c r="U53" s="287">
        <v>0</v>
      </c>
      <c r="V53" s="287">
        <v>0</v>
      </c>
      <c r="W53" s="287">
        <v>0</v>
      </c>
      <c r="X53" s="287">
        <v>0</v>
      </c>
      <c r="Y53" s="287">
        <v>0</v>
      </c>
      <c r="Z53" s="287">
        <v>0</v>
      </c>
      <c r="AA53" s="287">
        <v>0</v>
      </c>
      <c r="AB53" s="287">
        <f t="shared" si="0"/>
        <v>0</v>
      </c>
      <c r="AC53" s="287">
        <f t="shared" si="1"/>
        <v>0</v>
      </c>
    </row>
    <row r="54" spans="1:29" x14ac:dyDescent="0.25">
      <c r="A54" s="80" t="s">
        <v>136</v>
      </c>
      <c r="B54" s="79" t="s">
        <v>130</v>
      </c>
      <c r="C54" s="317">
        <v>0</v>
      </c>
      <c r="D54" s="287">
        <v>0</v>
      </c>
      <c r="E54" s="287">
        <v>0</v>
      </c>
      <c r="F54" s="287">
        <v>0</v>
      </c>
      <c r="G54" s="287">
        <v>0</v>
      </c>
      <c r="H54" s="287">
        <v>0</v>
      </c>
      <c r="I54" s="287">
        <v>0</v>
      </c>
      <c r="J54" s="287">
        <v>0</v>
      </c>
      <c r="K54" s="287">
        <v>0</v>
      </c>
      <c r="L54" s="287">
        <v>0</v>
      </c>
      <c r="M54" s="287">
        <v>0</v>
      </c>
      <c r="N54" s="287">
        <v>0</v>
      </c>
      <c r="O54" s="287">
        <v>0</v>
      </c>
      <c r="P54" s="287">
        <v>0</v>
      </c>
      <c r="Q54" s="287">
        <v>0</v>
      </c>
      <c r="R54" s="287">
        <v>0</v>
      </c>
      <c r="S54" s="287">
        <v>0</v>
      </c>
      <c r="T54" s="287">
        <v>0</v>
      </c>
      <c r="U54" s="287">
        <v>0</v>
      </c>
      <c r="V54" s="287">
        <v>0</v>
      </c>
      <c r="W54" s="287">
        <v>0</v>
      </c>
      <c r="X54" s="287">
        <v>0</v>
      </c>
      <c r="Y54" s="287">
        <v>0</v>
      </c>
      <c r="Z54" s="287">
        <v>0</v>
      </c>
      <c r="AA54" s="287">
        <v>0</v>
      </c>
      <c r="AB54" s="287">
        <f t="shared" si="0"/>
        <v>0</v>
      </c>
      <c r="AC54" s="287">
        <f t="shared" si="1"/>
        <v>0</v>
      </c>
    </row>
    <row r="55" spans="1:29" x14ac:dyDescent="0.25">
      <c r="A55" s="80" t="s">
        <v>135</v>
      </c>
      <c r="B55" s="79" t="s">
        <v>129</v>
      </c>
      <c r="C55" s="317">
        <v>0</v>
      </c>
      <c r="D55" s="287">
        <v>0</v>
      </c>
      <c r="E55" s="287">
        <v>0</v>
      </c>
      <c r="F55" s="287">
        <v>0</v>
      </c>
      <c r="G55" s="287">
        <v>0</v>
      </c>
      <c r="H55" s="287">
        <v>0</v>
      </c>
      <c r="I55" s="287">
        <v>0</v>
      </c>
      <c r="J55" s="287">
        <v>0</v>
      </c>
      <c r="K55" s="287">
        <v>0</v>
      </c>
      <c r="L55" s="287">
        <v>0</v>
      </c>
      <c r="M55" s="287">
        <v>0</v>
      </c>
      <c r="N55" s="287">
        <v>0</v>
      </c>
      <c r="O55" s="287">
        <v>0</v>
      </c>
      <c r="P55" s="287">
        <v>0</v>
      </c>
      <c r="Q55" s="287">
        <v>0</v>
      </c>
      <c r="R55" s="287">
        <v>0</v>
      </c>
      <c r="S55" s="287">
        <v>0</v>
      </c>
      <c r="T55" s="287">
        <v>0</v>
      </c>
      <c r="U55" s="287">
        <v>0</v>
      </c>
      <c r="V55" s="287">
        <v>0</v>
      </c>
      <c r="W55" s="287">
        <v>0</v>
      </c>
      <c r="X55" s="287">
        <v>0</v>
      </c>
      <c r="Y55" s="287">
        <v>0</v>
      </c>
      <c r="Z55" s="287">
        <v>0</v>
      </c>
      <c r="AA55" s="287">
        <v>0</v>
      </c>
      <c r="AB55" s="287">
        <f t="shared" si="0"/>
        <v>0</v>
      </c>
      <c r="AC55" s="287">
        <f t="shared" si="1"/>
        <v>0</v>
      </c>
    </row>
    <row r="56" spans="1:29" x14ac:dyDescent="0.25">
      <c r="A56" s="80" t="s">
        <v>134</v>
      </c>
      <c r="B56" s="79" t="s">
        <v>128</v>
      </c>
      <c r="C56" s="317">
        <v>0</v>
      </c>
      <c r="D56" s="287">
        <v>0</v>
      </c>
      <c r="E56" s="287">
        <v>0</v>
      </c>
      <c r="F56" s="287">
        <v>0</v>
      </c>
      <c r="G56" s="287">
        <v>0</v>
      </c>
      <c r="H56" s="287">
        <v>0</v>
      </c>
      <c r="I56" s="287">
        <v>0</v>
      </c>
      <c r="J56" s="287">
        <v>0</v>
      </c>
      <c r="K56" s="287">
        <v>0</v>
      </c>
      <c r="L56" s="287">
        <v>0</v>
      </c>
      <c r="M56" s="287">
        <v>0</v>
      </c>
      <c r="N56" s="287">
        <v>0</v>
      </c>
      <c r="O56" s="287">
        <v>0</v>
      </c>
      <c r="P56" s="287">
        <v>0</v>
      </c>
      <c r="Q56" s="287">
        <v>0</v>
      </c>
      <c r="R56" s="287">
        <v>0</v>
      </c>
      <c r="S56" s="287">
        <v>0</v>
      </c>
      <c r="T56" s="287">
        <v>0</v>
      </c>
      <c r="U56" s="287">
        <v>0</v>
      </c>
      <c r="V56" s="287">
        <v>0</v>
      </c>
      <c r="W56" s="287">
        <v>0</v>
      </c>
      <c r="X56" s="287">
        <v>0</v>
      </c>
      <c r="Y56" s="287">
        <v>0</v>
      </c>
      <c r="Z56" s="287">
        <v>0</v>
      </c>
      <c r="AA56" s="287">
        <v>0</v>
      </c>
      <c r="AB56" s="287">
        <f t="shared" si="0"/>
        <v>0</v>
      </c>
      <c r="AC56" s="287">
        <f t="shared" si="1"/>
        <v>0</v>
      </c>
    </row>
    <row r="57" spans="1:29" ht="18.75" x14ac:dyDescent="0.25">
      <c r="A57" s="80" t="s">
        <v>133</v>
      </c>
      <c r="B57" s="79" t="s">
        <v>127</v>
      </c>
      <c r="C57" s="317">
        <v>0</v>
      </c>
      <c r="D57" s="287">
        <v>0</v>
      </c>
      <c r="E57" s="287">
        <v>0</v>
      </c>
      <c r="F57" s="287">
        <v>0</v>
      </c>
      <c r="G57" s="287">
        <v>0</v>
      </c>
      <c r="H57" s="287">
        <v>0</v>
      </c>
      <c r="I57" s="287">
        <v>0</v>
      </c>
      <c r="J57" s="287">
        <v>0</v>
      </c>
      <c r="K57" s="287">
        <v>0</v>
      </c>
      <c r="L57" s="287">
        <v>0</v>
      </c>
      <c r="M57" s="287">
        <v>0</v>
      </c>
      <c r="N57" s="287">
        <v>0</v>
      </c>
      <c r="O57" s="287">
        <v>0</v>
      </c>
      <c r="P57" s="287">
        <v>0</v>
      </c>
      <c r="Q57" s="287">
        <v>0</v>
      </c>
      <c r="R57" s="287">
        <v>0</v>
      </c>
      <c r="S57" s="287">
        <v>0</v>
      </c>
      <c r="T57" s="287">
        <v>0</v>
      </c>
      <c r="U57" s="287">
        <v>0</v>
      </c>
      <c r="V57" s="287">
        <v>0</v>
      </c>
      <c r="W57" s="287">
        <v>0</v>
      </c>
      <c r="X57" s="287">
        <v>0</v>
      </c>
      <c r="Y57" s="287">
        <v>0</v>
      </c>
      <c r="Z57" s="287">
        <v>0</v>
      </c>
      <c r="AA57" s="287">
        <v>0</v>
      </c>
      <c r="AB57" s="287">
        <f t="shared" si="0"/>
        <v>0</v>
      </c>
      <c r="AC57" s="287">
        <f t="shared" si="1"/>
        <v>0</v>
      </c>
    </row>
    <row r="58" spans="1:29" ht="36.75" customHeight="1" x14ac:dyDescent="0.25">
      <c r="A58" s="83" t="s">
        <v>58</v>
      </c>
      <c r="B58" s="92" t="s">
        <v>211</v>
      </c>
      <c r="C58" s="286">
        <v>0</v>
      </c>
      <c r="D58" s="286">
        <v>0</v>
      </c>
      <c r="E58" s="286">
        <v>0</v>
      </c>
      <c r="F58" s="315">
        <v>0</v>
      </c>
      <c r="G58" s="286">
        <v>0</v>
      </c>
      <c r="H58" s="286">
        <v>0</v>
      </c>
      <c r="I58" s="286">
        <v>0</v>
      </c>
      <c r="J58" s="286">
        <v>0</v>
      </c>
      <c r="K58" s="286">
        <v>0</v>
      </c>
      <c r="L58" s="286">
        <v>0</v>
      </c>
      <c r="M58" s="286">
        <v>0</v>
      </c>
      <c r="N58" s="286">
        <v>0</v>
      </c>
      <c r="O58" s="286">
        <v>0</v>
      </c>
      <c r="P58" s="286">
        <v>0</v>
      </c>
      <c r="Q58" s="286">
        <v>0</v>
      </c>
      <c r="R58" s="286">
        <v>0</v>
      </c>
      <c r="S58" s="286">
        <v>0</v>
      </c>
      <c r="T58" s="286">
        <v>0</v>
      </c>
      <c r="U58" s="286">
        <v>0</v>
      </c>
      <c r="V58" s="286">
        <v>0</v>
      </c>
      <c r="W58" s="286">
        <v>0</v>
      </c>
      <c r="X58" s="286">
        <v>0</v>
      </c>
      <c r="Y58" s="286">
        <v>0</v>
      </c>
      <c r="Z58" s="286">
        <v>0</v>
      </c>
      <c r="AA58" s="286">
        <v>0</v>
      </c>
      <c r="AB58" s="286">
        <f t="shared" si="0"/>
        <v>0</v>
      </c>
      <c r="AC58" s="286">
        <f t="shared" si="1"/>
        <v>0</v>
      </c>
    </row>
    <row r="59" spans="1:29" x14ac:dyDescent="0.25">
      <c r="A59" s="83" t="s">
        <v>56</v>
      </c>
      <c r="B59" s="82" t="s">
        <v>132</v>
      </c>
      <c r="C59" s="287">
        <v>0</v>
      </c>
      <c r="D59" s="287">
        <v>0</v>
      </c>
      <c r="E59" s="287">
        <v>0</v>
      </c>
      <c r="F59" s="287">
        <v>0</v>
      </c>
      <c r="G59" s="287">
        <v>0</v>
      </c>
      <c r="H59" s="287">
        <v>0</v>
      </c>
      <c r="I59" s="287">
        <v>0</v>
      </c>
      <c r="J59" s="287">
        <v>0</v>
      </c>
      <c r="K59" s="287">
        <v>0</v>
      </c>
      <c r="L59" s="287">
        <v>0</v>
      </c>
      <c r="M59" s="287">
        <v>0</v>
      </c>
      <c r="N59" s="287">
        <v>0</v>
      </c>
      <c r="O59" s="287">
        <v>0</v>
      </c>
      <c r="P59" s="287">
        <v>0</v>
      </c>
      <c r="Q59" s="287">
        <v>0</v>
      </c>
      <c r="R59" s="287">
        <v>0</v>
      </c>
      <c r="S59" s="287">
        <v>0</v>
      </c>
      <c r="T59" s="287">
        <v>0</v>
      </c>
      <c r="U59" s="287">
        <v>0</v>
      </c>
      <c r="V59" s="287">
        <v>0</v>
      </c>
      <c r="W59" s="287">
        <v>0</v>
      </c>
      <c r="X59" s="287">
        <v>0</v>
      </c>
      <c r="Y59" s="287">
        <v>0</v>
      </c>
      <c r="Z59" s="287">
        <v>0</v>
      </c>
      <c r="AA59" s="287">
        <v>0</v>
      </c>
      <c r="AB59" s="287">
        <f t="shared" si="0"/>
        <v>0</v>
      </c>
      <c r="AC59" s="287">
        <f t="shared" si="1"/>
        <v>0</v>
      </c>
    </row>
    <row r="60" spans="1:29" x14ac:dyDescent="0.25">
      <c r="A60" s="80" t="s">
        <v>205</v>
      </c>
      <c r="B60" s="81" t="s">
        <v>153</v>
      </c>
      <c r="C60" s="318">
        <v>0</v>
      </c>
      <c r="D60" s="287">
        <v>0</v>
      </c>
      <c r="E60" s="287">
        <v>0</v>
      </c>
      <c r="F60" s="287">
        <v>0</v>
      </c>
      <c r="G60" s="287">
        <v>0</v>
      </c>
      <c r="H60" s="287">
        <v>0</v>
      </c>
      <c r="I60" s="287">
        <v>0</v>
      </c>
      <c r="J60" s="287">
        <v>0</v>
      </c>
      <c r="K60" s="287">
        <v>0</v>
      </c>
      <c r="L60" s="287">
        <v>0</v>
      </c>
      <c r="M60" s="287">
        <v>0</v>
      </c>
      <c r="N60" s="287">
        <v>0</v>
      </c>
      <c r="O60" s="287">
        <v>0</v>
      </c>
      <c r="P60" s="287">
        <v>0</v>
      </c>
      <c r="Q60" s="287">
        <v>0</v>
      </c>
      <c r="R60" s="287">
        <v>0</v>
      </c>
      <c r="S60" s="287">
        <v>0</v>
      </c>
      <c r="T60" s="287">
        <v>0</v>
      </c>
      <c r="U60" s="287">
        <v>0</v>
      </c>
      <c r="V60" s="287">
        <v>0</v>
      </c>
      <c r="W60" s="287">
        <v>0</v>
      </c>
      <c r="X60" s="287">
        <v>0</v>
      </c>
      <c r="Y60" s="287">
        <v>0</v>
      </c>
      <c r="Z60" s="287">
        <v>0</v>
      </c>
      <c r="AA60" s="287">
        <v>0</v>
      </c>
      <c r="AB60" s="287">
        <f t="shared" si="0"/>
        <v>0</v>
      </c>
      <c r="AC60" s="287">
        <f t="shared" si="1"/>
        <v>0</v>
      </c>
    </row>
    <row r="61" spans="1:29" x14ac:dyDescent="0.25">
      <c r="A61" s="80" t="s">
        <v>206</v>
      </c>
      <c r="B61" s="81" t="s">
        <v>151</v>
      </c>
      <c r="C61" s="318">
        <v>0</v>
      </c>
      <c r="D61" s="287">
        <v>0</v>
      </c>
      <c r="E61" s="287">
        <v>0</v>
      </c>
      <c r="F61" s="287">
        <v>0</v>
      </c>
      <c r="G61" s="287">
        <v>0</v>
      </c>
      <c r="H61" s="287">
        <v>0</v>
      </c>
      <c r="I61" s="287">
        <v>0</v>
      </c>
      <c r="J61" s="287">
        <v>0</v>
      </c>
      <c r="K61" s="287">
        <v>0</v>
      </c>
      <c r="L61" s="287">
        <v>0</v>
      </c>
      <c r="M61" s="287">
        <v>0</v>
      </c>
      <c r="N61" s="287">
        <v>0</v>
      </c>
      <c r="O61" s="287">
        <v>0</v>
      </c>
      <c r="P61" s="287">
        <v>0</v>
      </c>
      <c r="Q61" s="287">
        <v>0</v>
      </c>
      <c r="R61" s="287">
        <v>0</v>
      </c>
      <c r="S61" s="287">
        <v>0</v>
      </c>
      <c r="T61" s="287">
        <v>0</v>
      </c>
      <c r="U61" s="287">
        <v>0</v>
      </c>
      <c r="V61" s="287">
        <v>0</v>
      </c>
      <c r="W61" s="287">
        <v>0</v>
      </c>
      <c r="X61" s="287">
        <v>0</v>
      </c>
      <c r="Y61" s="287">
        <v>0</v>
      </c>
      <c r="Z61" s="287">
        <v>0</v>
      </c>
      <c r="AA61" s="287">
        <v>0</v>
      </c>
      <c r="AB61" s="287">
        <f t="shared" si="0"/>
        <v>0</v>
      </c>
      <c r="AC61" s="287">
        <f t="shared" si="1"/>
        <v>0</v>
      </c>
    </row>
    <row r="62" spans="1:29" x14ac:dyDescent="0.25">
      <c r="A62" s="80" t="s">
        <v>207</v>
      </c>
      <c r="B62" s="81" t="s">
        <v>149</v>
      </c>
      <c r="C62" s="318">
        <v>0</v>
      </c>
      <c r="D62" s="287">
        <v>0</v>
      </c>
      <c r="E62" s="287">
        <v>0</v>
      </c>
      <c r="F62" s="287">
        <v>0</v>
      </c>
      <c r="G62" s="287">
        <v>0</v>
      </c>
      <c r="H62" s="287">
        <v>0</v>
      </c>
      <c r="I62" s="287">
        <v>0</v>
      </c>
      <c r="J62" s="287">
        <v>0</v>
      </c>
      <c r="K62" s="287">
        <v>0</v>
      </c>
      <c r="L62" s="287">
        <v>0</v>
      </c>
      <c r="M62" s="287">
        <v>0</v>
      </c>
      <c r="N62" s="287">
        <v>0</v>
      </c>
      <c r="O62" s="287">
        <v>0</v>
      </c>
      <c r="P62" s="287">
        <v>0</v>
      </c>
      <c r="Q62" s="287">
        <v>0</v>
      </c>
      <c r="R62" s="287">
        <v>0</v>
      </c>
      <c r="S62" s="287">
        <v>0</v>
      </c>
      <c r="T62" s="287">
        <v>0</v>
      </c>
      <c r="U62" s="287">
        <v>0</v>
      </c>
      <c r="V62" s="287">
        <v>0</v>
      </c>
      <c r="W62" s="287">
        <v>0</v>
      </c>
      <c r="X62" s="287">
        <v>0</v>
      </c>
      <c r="Y62" s="287">
        <v>0</v>
      </c>
      <c r="Z62" s="287">
        <v>0</v>
      </c>
      <c r="AA62" s="287">
        <v>0</v>
      </c>
      <c r="AB62" s="287">
        <f t="shared" si="0"/>
        <v>0</v>
      </c>
      <c r="AC62" s="287">
        <f t="shared" si="1"/>
        <v>0</v>
      </c>
    </row>
    <row r="63" spans="1:29" x14ac:dyDescent="0.25">
      <c r="A63" s="80" t="s">
        <v>208</v>
      </c>
      <c r="B63" s="81" t="s">
        <v>210</v>
      </c>
      <c r="C63" s="318">
        <v>0</v>
      </c>
      <c r="D63" s="287">
        <v>0</v>
      </c>
      <c r="E63" s="287">
        <v>0</v>
      </c>
      <c r="F63" s="287">
        <v>0</v>
      </c>
      <c r="G63" s="287">
        <v>0</v>
      </c>
      <c r="H63" s="287">
        <v>0</v>
      </c>
      <c r="I63" s="287">
        <v>0</v>
      </c>
      <c r="J63" s="287">
        <v>0</v>
      </c>
      <c r="K63" s="287">
        <v>0</v>
      </c>
      <c r="L63" s="287">
        <v>0</v>
      </c>
      <c r="M63" s="287">
        <v>0</v>
      </c>
      <c r="N63" s="287">
        <v>0</v>
      </c>
      <c r="O63" s="287">
        <v>0</v>
      </c>
      <c r="P63" s="287">
        <v>0</v>
      </c>
      <c r="Q63" s="287">
        <v>0</v>
      </c>
      <c r="R63" s="287">
        <v>0</v>
      </c>
      <c r="S63" s="287">
        <v>0</v>
      </c>
      <c r="T63" s="287">
        <v>0</v>
      </c>
      <c r="U63" s="287">
        <v>0</v>
      </c>
      <c r="V63" s="287">
        <v>0</v>
      </c>
      <c r="W63" s="287">
        <v>0</v>
      </c>
      <c r="X63" s="287">
        <v>0</v>
      </c>
      <c r="Y63" s="287">
        <v>0</v>
      </c>
      <c r="Z63" s="287">
        <v>0</v>
      </c>
      <c r="AA63" s="287">
        <v>0</v>
      </c>
      <c r="AB63" s="287">
        <f t="shared" si="0"/>
        <v>0</v>
      </c>
      <c r="AC63" s="287">
        <f t="shared" si="1"/>
        <v>0</v>
      </c>
    </row>
    <row r="64" spans="1:29" ht="18.75" x14ac:dyDescent="0.25">
      <c r="A64" s="80" t="s">
        <v>209</v>
      </c>
      <c r="B64" s="79" t="s">
        <v>127</v>
      </c>
      <c r="C64" s="317">
        <v>0</v>
      </c>
      <c r="D64" s="287">
        <v>0</v>
      </c>
      <c r="E64" s="287">
        <v>0</v>
      </c>
      <c r="F64" s="287">
        <v>0</v>
      </c>
      <c r="G64" s="287">
        <v>0</v>
      </c>
      <c r="H64" s="287">
        <v>0</v>
      </c>
      <c r="I64" s="287">
        <v>0</v>
      </c>
      <c r="J64" s="287">
        <v>0</v>
      </c>
      <c r="K64" s="287">
        <v>0</v>
      </c>
      <c r="L64" s="287">
        <v>0</v>
      </c>
      <c r="M64" s="287">
        <v>0</v>
      </c>
      <c r="N64" s="287">
        <v>0</v>
      </c>
      <c r="O64" s="287">
        <v>0</v>
      </c>
      <c r="P64" s="287">
        <v>0</v>
      </c>
      <c r="Q64" s="287">
        <v>0</v>
      </c>
      <c r="R64" s="287">
        <v>0</v>
      </c>
      <c r="S64" s="287">
        <v>0</v>
      </c>
      <c r="T64" s="287">
        <v>0</v>
      </c>
      <c r="U64" s="287">
        <v>0</v>
      </c>
      <c r="V64" s="287">
        <v>0</v>
      </c>
      <c r="W64" s="287">
        <v>0</v>
      </c>
      <c r="X64" s="287">
        <v>0</v>
      </c>
      <c r="Y64" s="287">
        <v>0</v>
      </c>
      <c r="Z64" s="287">
        <v>0</v>
      </c>
      <c r="AA64" s="287">
        <v>0</v>
      </c>
      <c r="AB64" s="287">
        <f t="shared" si="0"/>
        <v>0</v>
      </c>
      <c r="AC64" s="287">
        <f t="shared" si="1"/>
        <v>0</v>
      </c>
    </row>
    <row r="65" spans="1:28" x14ac:dyDescent="0.25">
      <c r="A65" s="76"/>
      <c r="B65" s="77"/>
      <c r="C65" s="77"/>
      <c r="D65" s="77"/>
      <c r="E65" s="77"/>
      <c r="F65" s="77"/>
      <c r="G65" s="77"/>
      <c r="H65" s="77"/>
      <c r="I65" s="77"/>
      <c r="J65" s="77"/>
      <c r="K65" s="77"/>
      <c r="L65" s="76"/>
      <c r="M65" s="76"/>
      <c r="N65" s="67"/>
      <c r="O65" s="67"/>
      <c r="P65" s="67"/>
      <c r="Q65" s="67"/>
      <c r="R65" s="67"/>
      <c r="S65" s="67"/>
      <c r="T65" s="67"/>
      <c r="U65" s="67"/>
      <c r="V65" s="67"/>
      <c r="W65" s="67"/>
      <c r="X65" s="67"/>
      <c r="Y65" s="67"/>
      <c r="Z65" s="67"/>
      <c r="AA65" s="67"/>
      <c r="AB65" s="67"/>
    </row>
    <row r="66" spans="1:28" ht="54" customHeight="1" x14ac:dyDescent="0.25">
      <c r="A66" s="67"/>
      <c r="B66" s="400"/>
      <c r="C66" s="400"/>
      <c r="D66" s="400"/>
      <c r="E66" s="400"/>
      <c r="F66" s="400"/>
      <c r="G66" s="400"/>
      <c r="H66" s="400"/>
      <c r="I66" s="400"/>
      <c r="J66" s="71"/>
      <c r="K66" s="71"/>
      <c r="L66" s="75"/>
      <c r="M66" s="75"/>
      <c r="N66" s="75"/>
      <c r="O66" s="75"/>
      <c r="P66" s="75"/>
      <c r="Q66" s="75"/>
      <c r="R66" s="75"/>
      <c r="S66" s="75"/>
      <c r="T66" s="75"/>
      <c r="U66" s="75"/>
      <c r="V66" s="75"/>
      <c r="W66" s="75"/>
      <c r="X66" s="75"/>
      <c r="Y66" s="75"/>
      <c r="Z66" s="75"/>
      <c r="AA66" s="75"/>
      <c r="AB66" s="75"/>
    </row>
    <row r="67" spans="1:28" x14ac:dyDescent="0.25">
      <c r="A67" s="67"/>
      <c r="B67" s="67"/>
      <c r="C67" s="67"/>
      <c r="D67" s="67"/>
      <c r="E67" s="67"/>
      <c r="F67" s="67"/>
      <c r="L67" s="67"/>
      <c r="M67" s="67"/>
      <c r="N67" s="67"/>
      <c r="O67" s="67"/>
      <c r="P67" s="67"/>
      <c r="Q67" s="67"/>
      <c r="R67" s="67"/>
      <c r="S67" s="67"/>
      <c r="T67" s="67"/>
      <c r="U67" s="67"/>
      <c r="V67" s="67"/>
      <c r="W67" s="67"/>
      <c r="X67" s="67"/>
      <c r="Y67" s="67"/>
      <c r="Z67" s="67"/>
      <c r="AA67" s="67"/>
      <c r="AB67" s="67"/>
    </row>
    <row r="68" spans="1:28" ht="50.25" customHeight="1" x14ac:dyDescent="0.25">
      <c r="A68" s="67"/>
      <c r="B68" s="401"/>
      <c r="C68" s="401"/>
      <c r="D68" s="401"/>
      <c r="E68" s="401"/>
      <c r="F68" s="401"/>
      <c r="G68" s="401"/>
      <c r="H68" s="401"/>
      <c r="I68" s="401"/>
      <c r="J68" s="72"/>
      <c r="K68" s="72"/>
      <c r="L68" s="67"/>
      <c r="M68" s="67"/>
      <c r="N68" s="67"/>
      <c r="O68" s="67"/>
      <c r="P68" s="67"/>
      <c r="Q68" s="67"/>
      <c r="R68" s="67"/>
      <c r="S68" s="67"/>
      <c r="T68" s="67"/>
      <c r="U68" s="67"/>
      <c r="V68" s="67"/>
      <c r="W68" s="67"/>
      <c r="X68" s="67"/>
      <c r="Y68" s="67"/>
      <c r="Z68" s="67"/>
      <c r="AA68" s="67"/>
      <c r="AB68" s="67"/>
    </row>
    <row r="69" spans="1:28" x14ac:dyDescent="0.25">
      <c r="A69" s="67"/>
      <c r="B69" s="67"/>
      <c r="C69" s="67"/>
      <c r="D69" s="67"/>
      <c r="E69" s="67"/>
      <c r="F69" s="67"/>
      <c r="L69" s="67"/>
      <c r="M69" s="67"/>
      <c r="N69" s="67"/>
      <c r="O69" s="67"/>
      <c r="P69" s="67"/>
      <c r="Q69" s="67"/>
      <c r="R69" s="67"/>
      <c r="S69" s="67"/>
      <c r="T69" s="67"/>
      <c r="U69" s="67"/>
      <c r="V69" s="67"/>
      <c r="W69" s="67"/>
      <c r="X69" s="67"/>
      <c r="Y69" s="67"/>
      <c r="Z69" s="67"/>
      <c r="AA69" s="67"/>
      <c r="AB69" s="67"/>
    </row>
    <row r="70" spans="1:28" ht="36.75" customHeight="1" x14ac:dyDescent="0.25">
      <c r="A70" s="67"/>
      <c r="B70" s="400"/>
      <c r="C70" s="400"/>
      <c r="D70" s="400"/>
      <c r="E70" s="400"/>
      <c r="F70" s="400"/>
      <c r="G70" s="400"/>
      <c r="H70" s="400"/>
      <c r="I70" s="400"/>
      <c r="J70" s="71"/>
      <c r="K70" s="71"/>
      <c r="L70" s="67"/>
      <c r="M70" s="67"/>
      <c r="N70" s="67"/>
      <c r="O70" s="67"/>
      <c r="P70" s="67"/>
      <c r="Q70" s="67"/>
      <c r="R70" s="67"/>
      <c r="S70" s="67"/>
      <c r="T70" s="67"/>
      <c r="U70" s="67"/>
      <c r="V70" s="67"/>
      <c r="W70" s="67"/>
      <c r="X70" s="67"/>
      <c r="Y70" s="67"/>
      <c r="Z70" s="67"/>
      <c r="AA70" s="67"/>
      <c r="AB70" s="67"/>
    </row>
    <row r="71" spans="1:28" x14ac:dyDescent="0.25">
      <c r="A71" s="67"/>
      <c r="B71" s="74"/>
      <c r="C71" s="74"/>
      <c r="D71" s="74"/>
      <c r="E71" s="74"/>
      <c r="F71" s="74"/>
      <c r="L71" s="67"/>
      <c r="M71" s="67"/>
      <c r="N71" s="73"/>
      <c r="O71" s="67"/>
      <c r="P71" s="67"/>
      <c r="Q71" s="67"/>
      <c r="R71" s="67"/>
      <c r="S71" s="67"/>
      <c r="T71" s="67"/>
      <c r="U71" s="67"/>
      <c r="V71" s="67"/>
      <c r="W71" s="67"/>
      <c r="X71" s="67"/>
      <c r="Y71" s="67"/>
      <c r="Z71" s="67"/>
      <c r="AA71" s="67"/>
      <c r="AB71" s="67"/>
    </row>
    <row r="72" spans="1:28" ht="51" customHeight="1" x14ac:dyDescent="0.25">
      <c r="A72" s="67"/>
      <c r="B72" s="400"/>
      <c r="C72" s="400"/>
      <c r="D72" s="400"/>
      <c r="E72" s="400"/>
      <c r="F72" s="400"/>
      <c r="G72" s="400"/>
      <c r="H72" s="400"/>
      <c r="I72" s="400"/>
      <c r="J72" s="71"/>
      <c r="K72" s="71"/>
      <c r="L72" s="67"/>
      <c r="M72" s="67"/>
      <c r="N72" s="73"/>
      <c r="O72" s="67"/>
      <c r="P72" s="67"/>
      <c r="Q72" s="67"/>
      <c r="R72" s="67"/>
      <c r="S72" s="67"/>
      <c r="T72" s="67"/>
      <c r="U72" s="67"/>
      <c r="V72" s="67"/>
      <c r="W72" s="67"/>
      <c r="X72" s="67"/>
      <c r="Y72" s="67"/>
      <c r="Z72" s="67"/>
      <c r="AA72" s="67"/>
      <c r="AB72" s="67"/>
    </row>
    <row r="73" spans="1:28" ht="32.25" customHeight="1" x14ac:dyDescent="0.25">
      <c r="A73" s="67"/>
      <c r="B73" s="401"/>
      <c r="C73" s="401"/>
      <c r="D73" s="401"/>
      <c r="E73" s="401"/>
      <c r="F73" s="401"/>
      <c r="G73" s="401"/>
      <c r="H73" s="401"/>
      <c r="I73" s="401"/>
      <c r="J73" s="72"/>
      <c r="K73" s="72"/>
      <c r="L73" s="67"/>
      <c r="M73" s="67"/>
      <c r="N73" s="67"/>
      <c r="O73" s="67"/>
      <c r="P73" s="67"/>
      <c r="Q73" s="67"/>
      <c r="R73" s="67"/>
      <c r="S73" s="67"/>
      <c r="T73" s="67"/>
      <c r="U73" s="67"/>
      <c r="V73" s="67"/>
      <c r="W73" s="67"/>
      <c r="X73" s="67"/>
      <c r="Y73" s="67"/>
      <c r="Z73" s="67"/>
      <c r="AA73" s="67"/>
      <c r="AB73" s="67"/>
    </row>
    <row r="74" spans="1:28" ht="51.75" customHeight="1" x14ac:dyDescent="0.25">
      <c r="A74" s="67"/>
      <c r="B74" s="400"/>
      <c r="C74" s="400"/>
      <c r="D74" s="400"/>
      <c r="E74" s="400"/>
      <c r="F74" s="400"/>
      <c r="G74" s="400"/>
      <c r="H74" s="400"/>
      <c r="I74" s="400"/>
      <c r="J74" s="71"/>
      <c r="K74" s="71"/>
      <c r="L74" s="67"/>
      <c r="M74" s="67"/>
      <c r="N74" s="67"/>
      <c r="O74" s="67"/>
      <c r="P74" s="67"/>
      <c r="Q74" s="67"/>
      <c r="R74" s="67"/>
      <c r="S74" s="67"/>
      <c r="T74" s="67"/>
      <c r="U74" s="67"/>
      <c r="V74" s="67"/>
      <c r="W74" s="67"/>
      <c r="X74" s="67"/>
      <c r="Y74" s="67"/>
      <c r="Z74" s="67"/>
      <c r="AA74" s="67"/>
      <c r="AB74" s="67"/>
    </row>
    <row r="75" spans="1:28" ht="21.75" customHeight="1" x14ac:dyDescent="0.25">
      <c r="A75" s="67"/>
      <c r="B75" s="398"/>
      <c r="C75" s="398"/>
      <c r="D75" s="398"/>
      <c r="E75" s="398"/>
      <c r="F75" s="398"/>
      <c r="G75" s="398"/>
      <c r="H75" s="398"/>
      <c r="I75" s="398"/>
      <c r="J75" s="70"/>
      <c r="K75" s="70"/>
      <c r="L75" s="69"/>
      <c r="M75" s="69"/>
      <c r="N75" s="67"/>
      <c r="O75" s="67"/>
      <c r="P75" s="67"/>
      <c r="Q75" s="67"/>
      <c r="R75" s="67"/>
      <c r="S75" s="67"/>
      <c r="T75" s="67"/>
      <c r="U75" s="67"/>
      <c r="V75" s="67"/>
      <c r="W75" s="67"/>
      <c r="X75" s="67"/>
      <c r="Y75" s="67"/>
      <c r="Z75" s="67"/>
      <c r="AA75" s="67"/>
      <c r="AB75" s="67"/>
    </row>
    <row r="76" spans="1:28" ht="23.25" customHeight="1" x14ac:dyDescent="0.25">
      <c r="A76" s="67"/>
      <c r="B76" s="69"/>
      <c r="C76" s="69"/>
      <c r="D76" s="69"/>
      <c r="E76" s="69"/>
      <c r="F76" s="69"/>
      <c r="L76" s="67"/>
      <c r="M76" s="67"/>
      <c r="N76" s="67"/>
      <c r="O76" s="67"/>
      <c r="P76" s="67"/>
      <c r="Q76" s="67"/>
      <c r="R76" s="67"/>
      <c r="S76" s="67"/>
      <c r="T76" s="67"/>
      <c r="U76" s="67"/>
      <c r="V76" s="67"/>
      <c r="W76" s="67"/>
      <c r="X76" s="67"/>
      <c r="Y76" s="67"/>
      <c r="Z76" s="67"/>
      <c r="AA76" s="67"/>
      <c r="AB76" s="67"/>
    </row>
    <row r="77" spans="1:28" ht="18.75" customHeight="1" x14ac:dyDescent="0.25">
      <c r="A77" s="67"/>
      <c r="B77" s="399"/>
      <c r="C77" s="399"/>
      <c r="D77" s="399"/>
      <c r="E77" s="399"/>
      <c r="F77" s="399"/>
      <c r="G77" s="399"/>
      <c r="H77" s="399"/>
      <c r="I77" s="399"/>
      <c r="J77" s="68"/>
      <c r="K77" s="68"/>
      <c r="L77" s="67"/>
      <c r="M77" s="67"/>
      <c r="N77" s="67"/>
      <c r="O77" s="67"/>
      <c r="P77" s="67"/>
      <c r="Q77" s="67"/>
      <c r="R77" s="67"/>
      <c r="S77" s="67"/>
      <c r="T77" s="67"/>
      <c r="U77" s="67"/>
      <c r="V77" s="67"/>
      <c r="W77" s="67"/>
      <c r="X77" s="67"/>
      <c r="Y77" s="67"/>
      <c r="Z77" s="67"/>
      <c r="AA77" s="67"/>
      <c r="AB77" s="67"/>
    </row>
    <row r="78" spans="1:28" x14ac:dyDescent="0.25">
      <c r="A78" s="67"/>
      <c r="B78" s="67"/>
      <c r="C78" s="67"/>
      <c r="D78" s="67"/>
      <c r="E78" s="67"/>
      <c r="F78" s="67"/>
      <c r="L78" s="67"/>
      <c r="M78" s="67"/>
      <c r="N78" s="67"/>
      <c r="O78" s="67"/>
      <c r="P78" s="67"/>
      <c r="Q78" s="67"/>
      <c r="R78" s="67"/>
      <c r="S78" s="67"/>
      <c r="T78" s="67"/>
      <c r="U78" s="67"/>
      <c r="V78" s="67"/>
      <c r="W78" s="67"/>
      <c r="X78" s="67"/>
      <c r="Y78" s="67"/>
      <c r="Z78" s="67"/>
      <c r="AA78" s="67"/>
      <c r="AB78" s="67"/>
    </row>
    <row r="79" spans="1:28" x14ac:dyDescent="0.25">
      <c r="A79" s="67"/>
      <c r="B79" s="67"/>
      <c r="C79" s="67"/>
      <c r="D79" s="67"/>
      <c r="E79" s="67"/>
      <c r="F79" s="67"/>
      <c r="L79" s="67"/>
      <c r="M79" s="67"/>
      <c r="N79" s="67"/>
      <c r="O79" s="67"/>
      <c r="P79" s="67"/>
      <c r="Q79" s="67"/>
      <c r="R79" s="67"/>
      <c r="S79" s="67"/>
      <c r="T79" s="67"/>
      <c r="U79" s="67"/>
      <c r="V79" s="67"/>
      <c r="W79" s="67"/>
      <c r="X79" s="67"/>
      <c r="Y79" s="67"/>
      <c r="Z79" s="67"/>
      <c r="AA79" s="67"/>
      <c r="AB79" s="67"/>
    </row>
    <row r="80" spans="1:28" x14ac:dyDescent="0.25">
      <c r="G80" s="66"/>
      <c r="H80" s="66"/>
      <c r="I80" s="66"/>
      <c r="J80" s="66"/>
      <c r="K80" s="66"/>
    </row>
    <row r="81" spans="7:11" x14ac:dyDescent="0.25">
      <c r="G81" s="66"/>
      <c r="H81" s="66"/>
      <c r="I81" s="66"/>
      <c r="J81" s="66"/>
      <c r="K81" s="66"/>
    </row>
    <row r="82" spans="7:11" x14ac:dyDescent="0.25">
      <c r="G82" s="66"/>
      <c r="H82" s="66"/>
      <c r="I82" s="66"/>
      <c r="J82" s="66"/>
      <c r="K82" s="66"/>
    </row>
    <row r="83" spans="7:11" x14ac:dyDescent="0.25">
      <c r="G83" s="66"/>
      <c r="H83" s="66"/>
      <c r="I83" s="66"/>
      <c r="J83" s="66"/>
      <c r="K83" s="66"/>
    </row>
    <row r="84" spans="7:11" x14ac:dyDescent="0.25">
      <c r="G84" s="66"/>
      <c r="H84" s="66"/>
      <c r="I84" s="66"/>
      <c r="J84" s="66"/>
      <c r="K84" s="66"/>
    </row>
    <row r="85" spans="7:11" x14ac:dyDescent="0.25">
      <c r="G85" s="66"/>
      <c r="H85" s="66"/>
      <c r="I85" s="66"/>
      <c r="J85" s="66"/>
      <c r="K85" s="66"/>
    </row>
    <row r="86" spans="7:11" x14ac:dyDescent="0.25">
      <c r="G86" s="66"/>
      <c r="H86" s="66"/>
      <c r="I86" s="66"/>
      <c r="J86" s="66"/>
      <c r="K86" s="66"/>
    </row>
    <row r="87" spans="7:11" x14ac:dyDescent="0.25">
      <c r="G87" s="66"/>
      <c r="H87" s="66"/>
      <c r="I87" s="66"/>
      <c r="J87" s="66"/>
      <c r="K87" s="66"/>
    </row>
    <row r="88" spans="7:11" x14ac:dyDescent="0.25">
      <c r="G88" s="66"/>
      <c r="H88" s="66"/>
      <c r="I88" s="66"/>
      <c r="J88" s="66"/>
      <c r="K88" s="66"/>
    </row>
    <row r="89" spans="7:11" x14ac:dyDescent="0.25">
      <c r="G89" s="66"/>
      <c r="H89" s="66"/>
      <c r="I89" s="66"/>
      <c r="J89" s="66"/>
      <c r="K89" s="66"/>
    </row>
    <row r="90" spans="7:11" x14ac:dyDescent="0.25">
      <c r="G90" s="66"/>
      <c r="H90" s="66"/>
      <c r="I90" s="66"/>
      <c r="J90" s="66"/>
      <c r="K90" s="66"/>
    </row>
    <row r="91" spans="7:11" x14ac:dyDescent="0.25">
      <c r="G91" s="66"/>
      <c r="H91" s="66"/>
      <c r="I91" s="66"/>
      <c r="J91" s="66"/>
      <c r="K91" s="66"/>
    </row>
    <row r="92" spans="7:11" x14ac:dyDescent="0.25">
      <c r="G92" s="66"/>
      <c r="H92" s="66"/>
      <c r="I92" s="66"/>
      <c r="J92" s="66"/>
      <c r="K92" s="66"/>
    </row>
  </sheetData>
  <mergeCells count="39">
    <mergeCell ref="T20:W20"/>
    <mergeCell ref="X20:AA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C64">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8"/>
  <sheetViews>
    <sheetView view="pageBreakPreview" topLeftCell="Z25" zoomScale="85" zoomScaleSheetLayoutView="85" workbookViewId="0">
      <selection activeCell="A15" sqref="A15:AV15"/>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44.28515625" style="186" customWidth="1"/>
    <col min="15" max="15" width="21.7109375" style="19" customWidth="1"/>
    <col min="16" max="16" width="20.7109375" style="19" customWidth="1"/>
    <col min="17" max="17" width="21.7109375" style="19" customWidth="1"/>
    <col min="18" max="18" width="21.42578125" style="19" customWidth="1"/>
    <col min="19" max="20" width="9.7109375" style="19" customWidth="1"/>
    <col min="21" max="21" width="11.42578125" style="19" customWidth="1"/>
    <col min="22" max="22" width="12.7109375" style="19" customWidth="1"/>
    <col min="23" max="23" width="25.5703125" style="19" customWidth="1"/>
    <col min="24" max="24" width="20.42578125" style="19" customWidth="1"/>
    <col min="25" max="25" width="24.28515625" style="19" customWidth="1"/>
    <col min="26" max="26" width="13.140625" style="19" customWidth="1"/>
    <col min="27" max="27" width="20.85546875" style="19" customWidth="1"/>
    <col min="28" max="28" width="21.28515625" style="19" customWidth="1"/>
    <col min="29" max="29" width="29.7109375" style="19" customWidth="1"/>
    <col min="30" max="30" width="17.5703125" style="19" customWidth="1"/>
    <col min="31" max="31" width="25.7109375" style="19" customWidth="1"/>
    <col min="32" max="32" width="16.85546875" style="19" customWidth="1"/>
    <col min="33" max="33" width="17.140625" style="19" customWidth="1"/>
    <col min="34" max="34" width="17.28515625" style="19" customWidth="1"/>
    <col min="35" max="35" width="17.7109375" style="19" customWidth="1"/>
    <col min="36" max="36" width="16.85546875" style="19" customWidth="1"/>
    <col min="37" max="37" width="18.42578125" style="19" customWidth="1"/>
    <col min="38" max="38" width="16.28515625" style="19" customWidth="1"/>
    <col min="39" max="39" width="20" style="19" customWidth="1"/>
    <col min="40" max="41" width="9.7109375" style="19" customWidth="1"/>
    <col min="42" max="42" width="16.42578125" style="19" customWidth="1"/>
    <col min="43" max="43" width="18" style="19" customWidth="1"/>
    <col min="44" max="44" width="20.140625" style="19" customWidth="1"/>
    <col min="45" max="45" width="20.28515625" style="19" customWidth="1"/>
    <col min="46" max="46" width="21.5703125" style="19" customWidth="1"/>
    <col min="47" max="47" width="19.28515625" style="19" customWidth="1"/>
    <col min="48" max="48" width="15.7109375" style="19" customWidth="1"/>
    <col min="49" max="16384" width="9.140625" style="19"/>
  </cols>
  <sheetData>
    <row r="1" spans="1:48" ht="18.75" x14ac:dyDescent="0.25">
      <c r="AV1" s="39" t="s">
        <v>68</v>
      </c>
    </row>
    <row r="2" spans="1:48" ht="18.75" x14ac:dyDescent="0.3">
      <c r="AV2" s="15" t="s">
        <v>10</v>
      </c>
    </row>
    <row r="3" spans="1:48" ht="18.75" x14ac:dyDescent="0.3">
      <c r="AV3" s="15" t="s">
        <v>67</v>
      </c>
    </row>
    <row r="4" spans="1:48" ht="18.75" x14ac:dyDescent="0.3">
      <c r="AV4" s="15"/>
    </row>
    <row r="5" spans="1:48" ht="18.75" customHeight="1" x14ac:dyDescent="0.25">
      <c r="A5" s="322" t="str">
        <f>'1. паспорт местоположение'!A5:C5</f>
        <v>Год раскрытия информации: 2016 год</v>
      </c>
      <c r="B5" s="322"/>
      <c r="C5" s="322"/>
      <c r="D5" s="322"/>
      <c r="E5" s="322"/>
      <c r="F5" s="322"/>
      <c r="G5" s="322"/>
      <c r="H5" s="322"/>
      <c r="I5" s="322"/>
      <c r="J5" s="322"/>
      <c r="K5" s="322"/>
      <c r="L5" s="322"/>
      <c r="M5" s="322"/>
      <c r="N5" s="322"/>
      <c r="O5" s="322"/>
      <c r="P5" s="322"/>
      <c r="Q5" s="322"/>
      <c r="R5" s="322"/>
      <c r="S5" s="322"/>
      <c r="T5" s="322"/>
      <c r="U5" s="322"/>
      <c r="V5" s="322"/>
      <c r="W5" s="322"/>
      <c r="X5" s="322"/>
      <c r="Y5" s="322"/>
      <c r="Z5" s="322"/>
      <c r="AA5" s="322"/>
      <c r="AB5" s="322"/>
      <c r="AC5" s="322"/>
      <c r="AD5" s="322"/>
      <c r="AE5" s="322"/>
      <c r="AF5" s="322"/>
      <c r="AG5" s="322"/>
      <c r="AH5" s="322"/>
      <c r="AI5" s="322"/>
      <c r="AJ5" s="322"/>
      <c r="AK5" s="322"/>
      <c r="AL5" s="322"/>
      <c r="AM5" s="322"/>
      <c r="AN5" s="322"/>
      <c r="AO5" s="322"/>
      <c r="AP5" s="322"/>
      <c r="AQ5" s="322"/>
      <c r="AR5" s="322"/>
      <c r="AS5" s="322"/>
      <c r="AT5" s="322"/>
      <c r="AU5" s="322"/>
      <c r="AV5" s="322"/>
    </row>
    <row r="6" spans="1:48" ht="18.75" x14ac:dyDescent="0.3">
      <c r="AV6" s="15"/>
    </row>
    <row r="7" spans="1:48" ht="18.75" x14ac:dyDescent="0.25">
      <c r="A7" s="326" t="s">
        <v>9</v>
      </c>
      <c r="B7" s="326"/>
      <c r="C7" s="326"/>
      <c r="D7" s="326"/>
      <c r="E7" s="326"/>
      <c r="F7" s="326"/>
      <c r="G7" s="326"/>
      <c r="H7" s="326"/>
      <c r="I7" s="326"/>
      <c r="J7" s="326"/>
      <c r="K7" s="326"/>
      <c r="L7" s="326"/>
      <c r="M7" s="326"/>
      <c r="N7" s="326"/>
      <c r="O7" s="326"/>
      <c r="P7" s="326"/>
      <c r="Q7" s="326"/>
      <c r="R7" s="326"/>
      <c r="S7" s="326"/>
      <c r="T7" s="326"/>
      <c r="U7" s="326"/>
      <c r="V7" s="326"/>
      <c r="W7" s="326"/>
      <c r="X7" s="326"/>
      <c r="Y7" s="326"/>
      <c r="Z7" s="326"/>
      <c r="AA7" s="326"/>
      <c r="AB7" s="326"/>
      <c r="AC7" s="326"/>
      <c r="AD7" s="326"/>
      <c r="AE7" s="326"/>
      <c r="AF7" s="326"/>
      <c r="AG7" s="326"/>
      <c r="AH7" s="326"/>
      <c r="AI7" s="326"/>
      <c r="AJ7" s="326"/>
      <c r="AK7" s="326"/>
      <c r="AL7" s="326"/>
      <c r="AM7" s="326"/>
      <c r="AN7" s="326"/>
      <c r="AO7" s="326"/>
      <c r="AP7" s="326"/>
      <c r="AQ7" s="326"/>
      <c r="AR7" s="326"/>
      <c r="AS7" s="326"/>
      <c r="AT7" s="326"/>
      <c r="AU7" s="326"/>
      <c r="AV7" s="326"/>
    </row>
    <row r="8" spans="1:48" ht="18.75" x14ac:dyDescent="0.25">
      <c r="A8" s="326"/>
      <c r="B8" s="326"/>
      <c r="C8" s="326"/>
      <c r="D8" s="326"/>
      <c r="E8" s="326"/>
      <c r="F8" s="326"/>
      <c r="G8" s="326"/>
      <c r="H8" s="326"/>
      <c r="I8" s="326"/>
      <c r="J8" s="326"/>
      <c r="K8" s="326"/>
      <c r="L8" s="326"/>
      <c r="M8" s="326"/>
      <c r="N8" s="326"/>
      <c r="O8" s="326"/>
      <c r="P8" s="326"/>
      <c r="Q8" s="326"/>
      <c r="R8" s="326"/>
      <c r="S8" s="326"/>
      <c r="T8" s="326"/>
      <c r="U8" s="326"/>
      <c r="V8" s="326"/>
      <c r="W8" s="326"/>
      <c r="X8" s="326"/>
      <c r="Y8" s="326"/>
      <c r="Z8" s="326"/>
      <c r="AA8" s="326"/>
      <c r="AB8" s="326"/>
      <c r="AC8" s="326"/>
      <c r="AD8" s="326"/>
      <c r="AE8" s="326"/>
      <c r="AF8" s="326"/>
      <c r="AG8" s="326"/>
      <c r="AH8" s="326"/>
      <c r="AI8" s="326"/>
      <c r="AJ8" s="326"/>
      <c r="AK8" s="326"/>
      <c r="AL8" s="326"/>
      <c r="AM8" s="326"/>
      <c r="AN8" s="326"/>
      <c r="AO8" s="326"/>
      <c r="AP8" s="326"/>
      <c r="AQ8" s="326"/>
      <c r="AR8" s="326"/>
      <c r="AS8" s="326"/>
      <c r="AT8" s="326"/>
      <c r="AU8" s="326"/>
      <c r="AV8" s="326"/>
    </row>
    <row r="9" spans="1:48" ht="15.75" x14ac:dyDescent="0.25">
      <c r="A9" s="330" t="str">
        <f>'1. паспорт местоположение'!A9:C9</f>
        <v xml:space="preserve">                         АО "Янтарьэнерго"                         </v>
      </c>
      <c r="B9" s="330"/>
      <c r="C9" s="330"/>
      <c r="D9" s="330"/>
      <c r="E9" s="330"/>
      <c r="F9" s="330"/>
      <c r="G9" s="330"/>
      <c r="H9" s="330"/>
      <c r="I9" s="330"/>
      <c r="J9" s="330"/>
      <c r="K9" s="330"/>
      <c r="L9" s="330"/>
      <c r="M9" s="330"/>
      <c r="N9" s="330"/>
      <c r="O9" s="330"/>
      <c r="P9" s="330"/>
      <c r="Q9" s="330"/>
      <c r="R9" s="330"/>
      <c r="S9" s="330"/>
      <c r="T9" s="330"/>
      <c r="U9" s="330"/>
      <c r="V9" s="330"/>
      <c r="W9" s="330"/>
      <c r="X9" s="330"/>
      <c r="Y9" s="330"/>
      <c r="Z9" s="330"/>
      <c r="AA9" s="330"/>
      <c r="AB9" s="330"/>
      <c r="AC9" s="330"/>
      <c r="AD9" s="330"/>
      <c r="AE9" s="330"/>
      <c r="AF9" s="330"/>
      <c r="AG9" s="330"/>
      <c r="AH9" s="330"/>
      <c r="AI9" s="330"/>
      <c r="AJ9" s="330"/>
      <c r="AK9" s="330"/>
      <c r="AL9" s="330"/>
      <c r="AM9" s="330"/>
      <c r="AN9" s="330"/>
      <c r="AO9" s="330"/>
      <c r="AP9" s="330"/>
      <c r="AQ9" s="330"/>
      <c r="AR9" s="330"/>
      <c r="AS9" s="330"/>
      <c r="AT9" s="330"/>
      <c r="AU9" s="330"/>
      <c r="AV9" s="330"/>
    </row>
    <row r="10" spans="1:48" ht="15.75" x14ac:dyDescent="0.25">
      <c r="A10" s="323" t="s">
        <v>8</v>
      </c>
      <c r="B10" s="323"/>
      <c r="C10" s="323"/>
      <c r="D10" s="323"/>
      <c r="E10" s="323"/>
      <c r="F10" s="323"/>
      <c r="G10" s="323"/>
      <c r="H10" s="323"/>
      <c r="I10" s="323"/>
      <c r="J10" s="323"/>
      <c r="K10" s="323"/>
      <c r="L10" s="323"/>
      <c r="M10" s="323"/>
      <c r="N10" s="323"/>
      <c r="O10" s="323"/>
      <c r="P10" s="323"/>
      <c r="Q10" s="323"/>
      <c r="R10" s="323"/>
      <c r="S10" s="323"/>
      <c r="T10" s="323"/>
      <c r="U10" s="323"/>
      <c r="V10" s="323"/>
      <c r="W10" s="323"/>
      <c r="X10" s="323"/>
      <c r="Y10" s="323"/>
      <c r="Z10" s="323"/>
      <c r="AA10" s="323"/>
      <c r="AB10" s="323"/>
      <c r="AC10" s="323"/>
      <c r="AD10" s="323"/>
      <c r="AE10" s="323"/>
      <c r="AF10" s="323"/>
      <c r="AG10" s="323"/>
      <c r="AH10" s="323"/>
      <c r="AI10" s="323"/>
      <c r="AJ10" s="323"/>
      <c r="AK10" s="323"/>
      <c r="AL10" s="323"/>
      <c r="AM10" s="323"/>
      <c r="AN10" s="323"/>
      <c r="AO10" s="323"/>
      <c r="AP10" s="323"/>
      <c r="AQ10" s="323"/>
      <c r="AR10" s="323"/>
      <c r="AS10" s="323"/>
      <c r="AT10" s="323"/>
      <c r="AU10" s="323"/>
      <c r="AV10" s="323"/>
    </row>
    <row r="11" spans="1:48" ht="18.75" x14ac:dyDescent="0.25">
      <c r="A11" s="326"/>
      <c r="B11" s="326"/>
      <c r="C11" s="326"/>
      <c r="D11" s="326"/>
      <c r="E11" s="326"/>
      <c r="F11" s="326"/>
      <c r="G11" s="326"/>
      <c r="H11" s="326"/>
      <c r="I11" s="326"/>
      <c r="J11" s="326"/>
      <c r="K11" s="326"/>
      <c r="L11" s="326"/>
      <c r="M11" s="326"/>
      <c r="N11" s="326"/>
      <c r="O11" s="326"/>
      <c r="P11" s="326"/>
      <c r="Q11" s="326"/>
      <c r="R11" s="326"/>
      <c r="S11" s="326"/>
      <c r="T11" s="326"/>
      <c r="U11" s="326"/>
      <c r="V11" s="326"/>
      <c r="W11" s="326"/>
      <c r="X11" s="326"/>
      <c r="Y11" s="326"/>
      <c r="Z11" s="326"/>
      <c r="AA11" s="326"/>
      <c r="AB11" s="326"/>
      <c r="AC11" s="326"/>
      <c r="AD11" s="326"/>
      <c r="AE11" s="326"/>
      <c r="AF11" s="326"/>
      <c r="AG11" s="326"/>
      <c r="AH11" s="326"/>
      <c r="AI11" s="326"/>
      <c r="AJ11" s="326"/>
      <c r="AK11" s="326"/>
      <c r="AL11" s="326"/>
      <c r="AM11" s="326"/>
      <c r="AN11" s="326"/>
      <c r="AO11" s="326"/>
      <c r="AP11" s="326"/>
      <c r="AQ11" s="326"/>
      <c r="AR11" s="326"/>
      <c r="AS11" s="326"/>
      <c r="AT11" s="326"/>
      <c r="AU11" s="326"/>
      <c r="AV11" s="326"/>
    </row>
    <row r="12" spans="1:48" ht="15.75" x14ac:dyDescent="0.25">
      <c r="A12" s="330" t="str">
        <f>'1. паспорт местоположение'!A12:C12</f>
        <v xml:space="preserve">G_4582                     </v>
      </c>
      <c r="B12" s="330"/>
      <c r="C12" s="330"/>
      <c r="D12" s="330"/>
      <c r="E12" s="330"/>
      <c r="F12" s="330"/>
      <c r="G12" s="330"/>
      <c r="H12" s="330"/>
      <c r="I12" s="330"/>
      <c r="J12" s="330"/>
      <c r="K12" s="330"/>
      <c r="L12" s="330"/>
      <c r="M12" s="330"/>
      <c r="N12" s="330"/>
      <c r="O12" s="330"/>
      <c r="P12" s="330"/>
      <c r="Q12" s="330"/>
      <c r="R12" s="330"/>
      <c r="S12" s="330"/>
      <c r="T12" s="330"/>
      <c r="U12" s="330"/>
      <c r="V12" s="330"/>
      <c r="W12" s="330"/>
      <c r="X12" s="330"/>
      <c r="Y12" s="330"/>
      <c r="Z12" s="330"/>
      <c r="AA12" s="330"/>
      <c r="AB12" s="330"/>
      <c r="AC12" s="330"/>
      <c r="AD12" s="330"/>
      <c r="AE12" s="330"/>
      <c r="AF12" s="330"/>
      <c r="AG12" s="330"/>
      <c r="AH12" s="330"/>
      <c r="AI12" s="330"/>
      <c r="AJ12" s="330"/>
      <c r="AK12" s="330"/>
      <c r="AL12" s="330"/>
      <c r="AM12" s="330"/>
      <c r="AN12" s="330"/>
      <c r="AO12" s="330"/>
      <c r="AP12" s="330"/>
      <c r="AQ12" s="330"/>
      <c r="AR12" s="330"/>
      <c r="AS12" s="330"/>
      <c r="AT12" s="330"/>
      <c r="AU12" s="330"/>
      <c r="AV12" s="330"/>
    </row>
    <row r="13" spans="1:48" ht="15.75" x14ac:dyDescent="0.25">
      <c r="A13" s="323" t="s">
        <v>7</v>
      </c>
      <c r="B13" s="323"/>
      <c r="C13" s="323"/>
      <c r="D13" s="323"/>
      <c r="E13" s="323"/>
      <c r="F13" s="323"/>
      <c r="G13" s="323"/>
      <c r="H13" s="323"/>
      <c r="I13" s="323"/>
      <c r="J13" s="323"/>
      <c r="K13" s="323"/>
      <c r="L13" s="323"/>
      <c r="M13" s="323"/>
      <c r="N13" s="323"/>
      <c r="O13" s="323"/>
      <c r="P13" s="323"/>
      <c r="Q13" s="323"/>
      <c r="R13" s="323"/>
      <c r="S13" s="323"/>
      <c r="T13" s="323"/>
      <c r="U13" s="323"/>
      <c r="V13" s="323"/>
      <c r="W13" s="323"/>
      <c r="X13" s="323"/>
      <c r="Y13" s="323"/>
      <c r="Z13" s="323"/>
      <c r="AA13" s="323"/>
      <c r="AB13" s="323"/>
      <c r="AC13" s="323"/>
      <c r="AD13" s="323"/>
      <c r="AE13" s="323"/>
      <c r="AF13" s="323"/>
      <c r="AG13" s="323"/>
      <c r="AH13" s="323"/>
      <c r="AI13" s="323"/>
      <c r="AJ13" s="323"/>
      <c r="AK13" s="323"/>
      <c r="AL13" s="323"/>
      <c r="AM13" s="323"/>
      <c r="AN13" s="323"/>
      <c r="AO13" s="323"/>
      <c r="AP13" s="323"/>
      <c r="AQ13" s="323"/>
      <c r="AR13" s="323"/>
      <c r="AS13" s="323"/>
      <c r="AT13" s="323"/>
      <c r="AU13" s="323"/>
      <c r="AV13" s="323"/>
    </row>
    <row r="14" spans="1:48" ht="18.75" x14ac:dyDescent="0.25">
      <c r="A14" s="334"/>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c r="Z14" s="334"/>
      <c r="AA14" s="334"/>
      <c r="AB14" s="334"/>
      <c r="AC14" s="334"/>
      <c r="AD14" s="334"/>
      <c r="AE14" s="334"/>
      <c r="AF14" s="334"/>
      <c r="AG14" s="334"/>
      <c r="AH14" s="334"/>
      <c r="AI14" s="334"/>
      <c r="AJ14" s="334"/>
      <c r="AK14" s="334"/>
      <c r="AL14" s="334"/>
      <c r="AM14" s="334"/>
      <c r="AN14" s="334"/>
      <c r="AO14" s="334"/>
      <c r="AP14" s="334"/>
      <c r="AQ14" s="334"/>
      <c r="AR14" s="334"/>
      <c r="AS14" s="334"/>
      <c r="AT14" s="334"/>
      <c r="AU14" s="334"/>
      <c r="AV14" s="334"/>
    </row>
    <row r="15" spans="1:48" ht="15.75" x14ac:dyDescent="0.25">
      <c r="A15" s="335" t="str">
        <f>'1. паспорт местоположение'!A15:C15</f>
        <v>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 троительством ячейки на ОРУ 110 кВ ПС О-54 Гусев, строительство заходов ВЛ 110 кВ О-4 Черняховск - О-54 Гусев (Л-107), инв.№ 53213411 на Маяковскую ТЭС</v>
      </c>
      <c r="B15" s="335"/>
      <c r="C15" s="335"/>
      <c r="D15" s="335"/>
      <c r="E15" s="335"/>
      <c r="F15" s="335"/>
      <c r="G15" s="335"/>
      <c r="H15" s="335"/>
      <c r="I15" s="335"/>
      <c r="J15" s="335"/>
      <c r="K15" s="335"/>
      <c r="L15" s="335"/>
      <c r="M15" s="335"/>
      <c r="N15" s="335"/>
      <c r="O15" s="335"/>
      <c r="P15" s="335"/>
      <c r="Q15" s="335"/>
      <c r="R15" s="335"/>
      <c r="S15" s="335"/>
      <c r="T15" s="335"/>
      <c r="U15" s="335"/>
      <c r="V15" s="335"/>
      <c r="W15" s="335"/>
      <c r="X15" s="335"/>
      <c r="Y15" s="335"/>
      <c r="Z15" s="335"/>
      <c r="AA15" s="335"/>
      <c r="AB15" s="335"/>
      <c r="AC15" s="335"/>
      <c r="AD15" s="335"/>
      <c r="AE15" s="335"/>
      <c r="AF15" s="335"/>
      <c r="AG15" s="335"/>
      <c r="AH15" s="335"/>
      <c r="AI15" s="335"/>
      <c r="AJ15" s="335"/>
      <c r="AK15" s="335"/>
      <c r="AL15" s="335"/>
      <c r="AM15" s="335"/>
      <c r="AN15" s="335"/>
      <c r="AO15" s="335"/>
      <c r="AP15" s="335"/>
      <c r="AQ15" s="335"/>
      <c r="AR15" s="335"/>
      <c r="AS15" s="335"/>
      <c r="AT15" s="335"/>
      <c r="AU15" s="335"/>
      <c r="AV15" s="335"/>
    </row>
    <row r="16" spans="1:48" ht="15.75" x14ac:dyDescent="0.25">
      <c r="A16" s="323" t="s">
        <v>6</v>
      </c>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323"/>
      <c r="AB16" s="323"/>
      <c r="AC16" s="323"/>
      <c r="AD16" s="323"/>
      <c r="AE16" s="323"/>
      <c r="AF16" s="323"/>
      <c r="AG16" s="323"/>
      <c r="AH16" s="323"/>
      <c r="AI16" s="323"/>
      <c r="AJ16" s="323"/>
      <c r="AK16" s="323"/>
      <c r="AL16" s="323"/>
      <c r="AM16" s="323"/>
      <c r="AN16" s="323"/>
      <c r="AO16" s="323"/>
      <c r="AP16" s="323"/>
      <c r="AQ16" s="323"/>
      <c r="AR16" s="323"/>
      <c r="AS16" s="323"/>
      <c r="AT16" s="323"/>
      <c r="AU16" s="323"/>
      <c r="AV16" s="323"/>
    </row>
    <row r="17" spans="1:48" x14ac:dyDescent="0.25">
      <c r="A17" s="370"/>
      <c r="B17" s="370"/>
      <c r="C17" s="370"/>
      <c r="D17" s="370"/>
      <c r="E17" s="370"/>
      <c r="F17" s="370"/>
      <c r="G17" s="370"/>
      <c r="H17" s="370"/>
      <c r="I17" s="370"/>
      <c r="J17" s="370"/>
      <c r="K17" s="370"/>
      <c r="L17" s="370"/>
      <c r="M17" s="370"/>
      <c r="N17" s="370"/>
      <c r="O17" s="370"/>
      <c r="P17" s="370"/>
      <c r="Q17" s="370"/>
      <c r="R17" s="370"/>
      <c r="S17" s="370"/>
      <c r="T17" s="370"/>
      <c r="U17" s="370"/>
      <c r="V17" s="370"/>
      <c r="W17" s="370"/>
      <c r="X17" s="370"/>
      <c r="Y17" s="370"/>
      <c r="Z17" s="370"/>
      <c r="AA17" s="370"/>
      <c r="AB17" s="370"/>
      <c r="AC17" s="370"/>
      <c r="AD17" s="370"/>
      <c r="AE17" s="370"/>
      <c r="AF17" s="370"/>
      <c r="AG17" s="370"/>
      <c r="AH17" s="370"/>
      <c r="AI17" s="370"/>
      <c r="AJ17" s="370"/>
      <c r="AK17" s="370"/>
      <c r="AL17" s="370"/>
      <c r="AM17" s="370"/>
      <c r="AN17" s="370"/>
      <c r="AO17" s="370"/>
      <c r="AP17" s="370"/>
      <c r="AQ17" s="370"/>
      <c r="AR17" s="370"/>
      <c r="AS17" s="370"/>
      <c r="AT17" s="370"/>
      <c r="AU17" s="370"/>
      <c r="AV17" s="370"/>
    </row>
    <row r="18" spans="1:48" ht="14.25" customHeight="1" x14ac:dyDescent="0.25">
      <c r="A18" s="370"/>
      <c r="B18" s="370"/>
      <c r="C18" s="370"/>
      <c r="D18" s="370"/>
      <c r="E18" s="370"/>
      <c r="F18" s="370"/>
      <c r="G18" s="370"/>
      <c r="H18" s="370"/>
      <c r="I18" s="370"/>
      <c r="J18" s="370"/>
      <c r="K18" s="370"/>
      <c r="L18" s="370"/>
      <c r="M18" s="370"/>
      <c r="N18" s="370"/>
      <c r="O18" s="370"/>
      <c r="P18" s="370"/>
      <c r="Q18" s="370"/>
      <c r="R18" s="370"/>
      <c r="S18" s="370"/>
      <c r="T18" s="370"/>
      <c r="U18" s="370"/>
      <c r="V18" s="370"/>
      <c r="W18" s="370"/>
      <c r="X18" s="370"/>
      <c r="Y18" s="370"/>
      <c r="Z18" s="370"/>
      <c r="AA18" s="370"/>
      <c r="AB18" s="370"/>
      <c r="AC18" s="370"/>
      <c r="AD18" s="370"/>
      <c r="AE18" s="370"/>
      <c r="AF18" s="370"/>
      <c r="AG18" s="370"/>
      <c r="AH18" s="370"/>
      <c r="AI18" s="370"/>
      <c r="AJ18" s="370"/>
      <c r="AK18" s="370"/>
      <c r="AL18" s="370"/>
      <c r="AM18" s="370"/>
      <c r="AN18" s="370"/>
      <c r="AO18" s="370"/>
      <c r="AP18" s="370"/>
      <c r="AQ18" s="370"/>
      <c r="AR18" s="370"/>
      <c r="AS18" s="370"/>
      <c r="AT18" s="370"/>
      <c r="AU18" s="370"/>
      <c r="AV18" s="370"/>
    </row>
    <row r="19" spans="1:48" x14ac:dyDescent="0.25">
      <c r="A19" s="370"/>
      <c r="B19" s="370"/>
      <c r="C19" s="370"/>
      <c r="D19" s="370"/>
      <c r="E19" s="370"/>
      <c r="F19" s="370"/>
      <c r="G19" s="370"/>
      <c r="H19" s="370"/>
      <c r="I19" s="370"/>
      <c r="J19" s="370"/>
      <c r="K19" s="370"/>
      <c r="L19" s="370"/>
      <c r="M19" s="370"/>
      <c r="N19" s="370"/>
      <c r="O19" s="370"/>
      <c r="P19" s="370"/>
      <c r="Q19" s="370"/>
      <c r="R19" s="370"/>
      <c r="S19" s="370"/>
      <c r="T19" s="370"/>
      <c r="U19" s="370"/>
      <c r="V19" s="370"/>
      <c r="W19" s="370"/>
      <c r="X19" s="370"/>
      <c r="Y19" s="370"/>
      <c r="Z19" s="370"/>
      <c r="AA19" s="370"/>
      <c r="AB19" s="370"/>
      <c r="AC19" s="370"/>
      <c r="AD19" s="370"/>
      <c r="AE19" s="370"/>
      <c r="AF19" s="370"/>
      <c r="AG19" s="370"/>
      <c r="AH19" s="370"/>
      <c r="AI19" s="370"/>
      <c r="AJ19" s="370"/>
      <c r="AK19" s="370"/>
      <c r="AL19" s="370"/>
      <c r="AM19" s="370"/>
      <c r="AN19" s="370"/>
      <c r="AO19" s="370"/>
      <c r="AP19" s="370"/>
      <c r="AQ19" s="370"/>
      <c r="AR19" s="370"/>
      <c r="AS19" s="370"/>
      <c r="AT19" s="370"/>
      <c r="AU19" s="370"/>
      <c r="AV19" s="370"/>
    </row>
    <row r="20" spans="1:48" s="22" customFormat="1" x14ac:dyDescent="0.25">
      <c r="A20" s="364"/>
      <c r="B20" s="364"/>
      <c r="C20" s="364"/>
      <c r="D20" s="364"/>
      <c r="E20" s="364"/>
      <c r="F20" s="364"/>
      <c r="G20" s="364"/>
      <c r="H20" s="364"/>
      <c r="I20" s="364"/>
      <c r="J20" s="364"/>
      <c r="K20" s="364"/>
      <c r="L20" s="364"/>
      <c r="M20" s="364"/>
      <c r="N20" s="364"/>
      <c r="O20" s="364"/>
      <c r="P20" s="364"/>
      <c r="Q20" s="364"/>
      <c r="R20" s="364"/>
      <c r="S20" s="364"/>
      <c r="T20" s="364"/>
      <c r="U20" s="364"/>
      <c r="V20" s="364"/>
      <c r="W20" s="364"/>
      <c r="X20" s="364"/>
      <c r="Y20" s="364"/>
      <c r="Z20" s="364"/>
      <c r="AA20" s="364"/>
      <c r="AB20" s="364"/>
      <c r="AC20" s="364"/>
      <c r="AD20" s="364"/>
      <c r="AE20" s="364"/>
      <c r="AF20" s="364"/>
      <c r="AG20" s="364"/>
      <c r="AH20" s="364"/>
      <c r="AI20" s="364"/>
      <c r="AJ20" s="364"/>
      <c r="AK20" s="364"/>
      <c r="AL20" s="364"/>
      <c r="AM20" s="364"/>
      <c r="AN20" s="364"/>
      <c r="AO20" s="364"/>
      <c r="AP20" s="364"/>
      <c r="AQ20" s="364"/>
      <c r="AR20" s="364"/>
      <c r="AS20" s="364"/>
      <c r="AT20" s="364"/>
      <c r="AU20" s="364"/>
      <c r="AV20" s="364"/>
    </row>
    <row r="21" spans="1:48" s="22" customFormat="1" x14ac:dyDescent="0.25">
      <c r="A21" s="426" t="s">
        <v>451</v>
      </c>
      <c r="B21" s="426"/>
      <c r="C21" s="426"/>
      <c r="D21" s="426"/>
      <c r="E21" s="426"/>
      <c r="F21" s="426"/>
      <c r="G21" s="426"/>
      <c r="H21" s="426"/>
      <c r="I21" s="426"/>
      <c r="J21" s="426"/>
      <c r="K21" s="426"/>
      <c r="L21" s="426"/>
      <c r="M21" s="426"/>
      <c r="N21" s="426"/>
      <c r="O21" s="426"/>
      <c r="P21" s="426"/>
      <c r="Q21" s="426"/>
      <c r="R21" s="426"/>
      <c r="S21" s="426"/>
      <c r="T21" s="426"/>
      <c r="U21" s="426"/>
      <c r="V21" s="426"/>
      <c r="W21" s="426"/>
      <c r="X21" s="426"/>
      <c r="Y21" s="426"/>
      <c r="Z21" s="426"/>
      <c r="AA21" s="426"/>
      <c r="AB21" s="426"/>
      <c r="AC21" s="426"/>
      <c r="AD21" s="426"/>
      <c r="AE21" s="426"/>
      <c r="AF21" s="426"/>
      <c r="AG21" s="426"/>
      <c r="AH21" s="426"/>
      <c r="AI21" s="426"/>
      <c r="AJ21" s="426"/>
      <c r="AK21" s="426"/>
      <c r="AL21" s="426"/>
      <c r="AM21" s="426"/>
      <c r="AN21" s="426"/>
      <c r="AO21" s="426"/>
      <c r="AP21" s="426"/>
      <c r="AQ21" s="426"/>
      <c r="AR21" s="426"/>
      <c r="AS21" s="426"/>
      <c r="AT21" s="426"/>
      <c r="AU21" s="426"/>
      <c r="AV21" s="426"/>
    </row>
    <row r="22" spans="1:48" s="22" customFormat="1" ht="58.5" customHeight="1" x14ac:dyDescent="0.25">
      <c r="A22" s="417" t="s">
        <v>52</v>
      </c>
      <c r="B22" s="428" t="s">
        <v>24</v>
      </c>
      <c r="C22" s="417" t="s">
        <v>51</v>
      </c>
      <c r="D22" s="417" t="s">
        <v>50</v>
      </c>
      <c r="E22" s="431" t="s">
        <v>462</v>
      </c>
      <c r="F22" s="432"/>
      <c r="G22" s="432"/>
      <c r="H22" s="432"/>
      <c r="I22" s="432"/>
      <c r="J22" s="432"/>
      <c r="K22" s="432"/>
      <c r="L22" s="433"/>
      <c r="M22" s="417" t="s">
        <v>49</v>
      </c>
      <c r="N22" s="417" t="s">
        <v>48</v>
      </c>
      <c r="O22" s="417" t="s">
        <v>47</v>
      </c>
      <c r="P22" s="412" t="s">
        <v>241</v>
      </c>
      <c r="Q22" s="412" t="s">
        <v>46</v>
      </c>
      <c r="R22" s="412" t="s">
        <v>45</v>
      </c>
      <c r="S22" s="412" t="s">
        <v>44</v>
      </c>
      <c r="T22" s="412"/>
      <c r="U22" s="434" t="s">
        <v>43</v>
      </c>
      <c r="V22" s="434" t="s">
        <v>42</v>
      </c>
      <c r="W22" s="412" t="s">
        <v>41</v>
      </c>
      <c r="X22" s="412" t="s">
        <v>40</v>
      </c>
      <c r="Y22" s="412" t="s">
        <v>39</v>
      </c>
      <c r="Z22" s="419" t="s">
        <v>38</v>
      </c>
      <c r="AA22" s="412" t="s">
        <v>37</v>
      </c>
      <c r="AB22" s="412" t="s">
        <v>36</v>
      </c>
      <c r="AC22" s="412" t="s">
        <v>35</v>
      </c>
      <c r="AD22" s="412" t="s">
        <v>34</v>
      </c>
      <c r="AE22" s="412" t="s">
        <v>33</v>
      </c>
      <c r="AF22" s="412" t="s">
        <v>32</v>
      </c>
      <c r="AG22" s="412"/>
      <c r="AH22" s="412"/>
      <c r="AI22" s="412"/>
      <c r="AJ22" s="412"/>
      <c r="AK22" s="412"/>
      <c r="AL22" s="412" t="s">
        <v>31</v>
      </c>
      <c r="AM22" s="412"/>
      <c r="AN22" s="412"/>
      <c r="AO22" s="412"/>
      <c r="AP22" s="412" t="s">
        <v>30</v>
      </c>
      <c r="AQ22" s="412"/>
      <c r="AR22" s="412" t="s">
        <v>29</v>
      </c>
      <c r="AS22" s="412" t="s">
        <v>28</v>
      </c>
      <c r="AT22" s="412" t="s">
        <v>27</v>
      </c>
      <c r="AU22" s="412" t="s">
        <v>26</v>
      </c>
      <c r="AV22" s="420" t="s">
        <v>25</v>
      </c>
    </row>
    <row r="23" spans="1:48" s="22" customFormat="1" ht="64.5" customHeight="1" x14ac:dyDescent="0.25">
      <c r="A23" s="427"/>
      <c r="B23" s="429"/>
      <c r="C23" s="427"/>
      <c r="D23" s="427"/>
      <c r="E23" s="422" t="s">
        <v>23</v>
      </c>
      <c r="F23" s="413" t="s">
        <v>131</v>
      </c>
      <c r="G23" s="413" t="s">
        <v>130</v>
      </c>
      <c r="H23" s="413" t="s">
        <v>129</v>
      </c>
      <c r="I23" s="415" t="s">
        <v>397</v>
      </c>
      <c r="J23" s="415" t="s">
        <v>398</v>
      </c>
      <c r="K23" s="415" t="s">
        <v>399</v>
      </c>
      <c r="L23" s="413" t="s">
        <v>79</v>
      </c>
      <c r="M23" s="427"/>
      <c r="N23" s="427"/>
      <c r="O23" s="427"/>
      <c r="P23" s="412"/>
      <c r="Q23" s="412"/>
      <c r="R23" s="412"/>
      <c r="S23" s="424" t="s">
        <v>2</v>
      </c>
      <c r="T23" s="424" t="s">
        <v>11</v>
      </c>
      <c r="U23" s="434"/>
      <c r="V23" s="434"/>
      <c r="W23" s="412"/>
      <c r="X23" s="412"/>
      <c r="Y23" s="412"/>
      <c r="Z23" s="412"/>
      <c r="AA23" s="412"/>
      <c r="AB23" s="412"/>
      <c r="AC23" s="412"/>
      <c r="AD23" s="412"/>
      <c r="AE23" s="412"/>
      <c r="AF23" s="412" t="s">
        <v>22</v>
      </c>
      <c r="AG23" s="412"/>
      <c r="AH23" s="412" t="s">
        <v>21</v>
      </c>
      <c r="AI23" s="412"/>
      <c r="AJ23" s="417" t="s">
        <v>20</v>
      </c>
      <c r="AK23" s="417" t="s">
        <v>19</v>
      </c>
      <c r="AL23" s="417" t="s">
        <v>18</v>
      </c>
      <c r="AM23" s="417" t="s">
        <v>17</v>
      </c>
      <c r="AN23" s="417" t="s">
        <v>16</v>
      </c>
      <c r="AO23" s="417" t="s">
        <v>15</v>
      </c>
      <c r="AP23" s="417" t="s">
        <v>14</v>
      </c>
      <c r="AQ23" s="435" t="s">
        <v>11</v>
      </c>
      <c r="AR23" s="412"/>
      <c r="AS23" s="412"/>
      <c r="AT23" s="412"/>
      <c r="AU23" s="412"/>
      <c r="AV23" s="421"/>
    </row>
    <row r="24" spans="1:48" s="22" customFormat="1" ht="96.75" customHeight="1" x14ac:dyDescent="0.25">
      <c r="A24" s="418"/>
      <c r="B24" s="430"/>
      <c r="C24" s="418"/>
      <c r="D24" s="418"/>
      <c r="E24" s="423"/>
      <c r="F24" s="414"/>
      <c r="G24" s="414"/>
      <c r="H24" s="414"/>
      <c r="I24" s="416"/>
      <c r="J24" s="416"/>
      <c r="K24" s="416"/>
      <c r="L24" s="414"/>
      <c r="M24" s="418"/>
      <c r="N24" s="418"/>
      <c r="O24" s="418"/>
      <c r="P24" s="412"/>
      <c r="Q24" s="412"/>
      <c r="R24" s="412"/>
      <c r="S24" s="425"/>
      <c r="T24" s="425"/>
      <c r="U24" s="434"/>
      <c r="V24" s="434"/>
      <c r="W24" s="412"/>
      <c r="X24" s="412"/>
      <c r="Y24" s="412"/>
      <c r="Z24" s="412"/>
      <c r="AA24" s="412"/>
      <c r="AB24" s="412"/>
      <c r="AC24" s="412"/>
      <c r="AD24" s="412"/>
      <c r="AE24" s="412"/>
      <c r="AF24" s="140" t="s">
        <v>13</v>
      </c>
      <c r="AG24" s="140" t="s">
        <v>12</v>
      </c>
      <c r="AH24" s="141" t="s">
        <v>2</v>
      </c>
      <c r="AI24" s="141" t="s">
        <v>11</v>
      </c>
      <c r="AJ24" s="418"/>
      <c r="AK24" s="418"/>
      <c r="AL24" s="418"/>
      <c r="AM24" s="418"/>
      <c r="AN24" s="418"/>
      <c r="AO24" s="418"/>
      <c r="AP24" s="418"/>
      <c r="AQ24" s="436"/>
      <c r="AR24" s="412"/>
      <c r="AS24" s="412"/>
      <c r="AT24" s="412"/>
      <c r="AU24" s="412"/>
      <c r="AV24" s="421"/>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187">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8" customFormat="1" ht="189" x14ac:dyDescent="0.25">
      <c r="A26" s="164">
        <v>1</v>
      </c>
      <c r="B26" s="165" t="s">
        <v>471</v>
      </c>
      <c r="C26" s="165" t="s">
        <v>64</v>
      </c>
      <c r="D26" s="165">
        <v>12.2018</v>
      </c>
      <c r="E26" s="164"/>
      <c r="F26" s="164"/>
      <c r="G26" s="164"/>
      <c r="H26" s="164"/>
      <c r="I26" s="169">
        <v>31.1</v>
      </c>
      <c r="J26" s="169">
        <v>12.2</v>
      </c>
      <c r="K26" s="164"/>
      <c r="L26" s="164"/>
      <c r="M26" s="165" t="s">
        <v>552</v>
      </c>
      <c r="N26" s="188" t="s">
        <v>536</v>
      </c>
      <c r="O26" s="190" t="s">
        <v>471</v>
      </c>
      <c r="P26" s="191">
        <v>27432.203000000001</v>
      </c>
      <c r="Q26" s="165" t="s">
        <v>537</v>
      </c>
      <c r="R26" s="191">
        <v>27432.203000000001</v>
      </c>
      <c r="S26" s="190" t="s">
        <v>538</v>
      </c>
      <c r="T26" s="190" t="s">
        <v>538</v>
      </c>
      <c r="U26" s="190" t="s">
        <v>539</v>
      </c>
      <c r="V26" s="190" t="s">
        <v>58</v>
      </c>
      <c r="W26" s="190" t="s">
        <v>540</v>
      </c>
      <c r="X26" s="191">
        <v>26060.593000000001</v>
      </c>
      <c r="Y26" s="190"/>
      <c r="Z26" s="164">
        <v>1</v>
      </c>
      <c r="AA26" s="191">
        <v>25943.701000000001</v>
      </c>
      <c r="AB26" s="191">
        <v>25943.701000000001</v>
      </c>
      <c r="AC26" s="190" t="s">
        <v>540</v>
      </c>
      <c r="AD26" s="166">
        <v>30613.57</v>
      </c>
      <c r="AE26" s="166">
        <v>30613.57</v>
      </c>
      <c r="AF26" s="190" t="s">
        <v>546</v>
      </c>
      <c r="AG26" s="190" t="s">
        <v>547</v>
      </c>
      <c r="AH26" s="190" t="s">
        <v>548</v>
      </c>
      <c r="AI26" s="192" t="s">
        <v>548</v>
      </c>
      <c r="AJ26" s="190" t="s">
        <v>549</v>
      </c>
      <c r="AK26" s="190" t="s">
        <v>550</v>
      </c>
      <c r="AL26" s="165"/>
      <c r="AM26" s="165"/>
      <c r="AN26" s="167"/>
      <c r="AO26" s="165"/>
      <c r="AP26" s="190" t="s">
        <v>550</v>
      </c>
      <c r="AQ26" s="190" t="s">
        <v>550</v>
      </c>
      <c r="AR26" s="190" t="s">
        <v>550</v>
      </c>
      <c r="AS26" s="190" t="s">
        <v>550</v>
      </c>
      <c r="AT26" s="190" t="s">
        <v>551</v>
      </c>
      <c r="AU26" s="165"/>
      <c r="AV26" s="165"/>
    </row>
    <row r="27" spans="1:48" s="168" customFormat="1" ht="15.75" x14ac:dyDescent="0.25">
      <c r="A27" s="193"/>
      <c r="B27" s="193"/>
      <c r="C27" s="193"/>
      <c r="D27" s="193"/>
      <c r="E27" s="193"/>
      <c r="F27" s="193"/>
      <c r="G27" s="193"/>
      <c r="H27" s="193"/>
      <c r="I27" s="193"/>
      <c r="J27" s="193"/>
      <c r="K27" s="193"/>
      <c r="L27" s="193"/>
      <c r="M27" s="193"/>
      <c r="N27" s="194"/>
      <c r="O27" s="193"/>
      <c r="P27" s="193"/>
      <c r="Q27" s="193"/>
      <c r="R27" s="193"/>
      <c r="S27" s="193"/>
      <c r="T27" s="193"/>
      <c r="U27" s="193"/>
      <c r="V27" s="193"/>
      <c r="W27" s="190" t="s">
        <v>541</v>
      </c>
      <c r="X27" s="191">
        <v>26044.017</v>
      </c>
      <c r="Y27" s="190"/>
      <c r="Z27" s="193"/>
      <c r="AA27" s="191">
        <v>26044.017</v>
      </c>
      <c r="AB27" s="191"/>
      <c r="AC27" s="193"/>
      <c r="AD27" s="193"/>
      <c r="AE27" s="193"/>
      <c r="AF27" s="193"/>
      <c r="AG27" s="193"/>
      <c r="AH27" s="193"/>
      <c r="AI27" s="193"/>
      <c r="AJ27" s="193"/>
      <c r="AK27" s="193"/>
      <c r="AL27" s="193"/>
      <c r="AM27" s="193"/>
      <c r="AN27" s="193"/>
      <c r="AO27" s="193"/>
      <c r="AP27" s="193"/>
      <c r="AQ27" s="193"/>
      <c r="AR27" s="193"/>
      <c r="AS27" s="193"/>
      <c r="AT27" s="193"/>
      <c r="AU27" s="193"/>
      <c r="AV27" s="193"/>
    </row>
    <row r="28" spans="1:48" s="168" customFormat="1" ht="15.75" x14ac:dyDescent="0.25">
      <c r="A28" s="193"/>
      <c r="B28" s="193"/>
      <c r="C28" s="193"/>
      <c r="D28" s="193"/>
      <c r="E28" s="193"/>
      <c r="F28" s="193"/>
      <c r="G28" s="193"/>
      <c r="H28" s="193"/>
      <c r="I28" s="193"/>
      <c r="J28" s="193"/>
      <c r="K28" s="193"/>
      <c r="L28" s="193"/>
      <c r="M28" s="193"/>
      <c r="N28" s="194"/>
      <c r="O28" s="193"/>
      <c r="P28" s="193"/>
      <c r="Q28" s="193"/>
      <c r="R28" s="193"/>
      <c r="S28" s="193"/>
      <c r="T28" s="193"/>
      <c r="U28" s="193"/>
      <c r="V28" s="193"/>
      <c r="W28" s="190" t="s">
        <v>542</v>
      </c>
      <c r="X28" s="191">
        <v>26733.657999999999</v>
      </c>
      <c r="Y28" s="190"/>
      <c r="Z28" s="193"/>
      <c r="AA28" s="191">
        <v>26010</v>
      </c>
      <c r="AB28" s="191"/>
      <c r="AC28" s="193"/>
      <c r="AD28" s="193"/>
      <c r="AE28" s="193"/>
      <c r="AF28" s="193"/>
      <c r="AG28" s="193"/>
      <c r="AH28" s="193"/>
      <c r="AI28" s="193"/>
      <c r="AJ28" s="193"/>
      <c r="AK28" s="193"/>
      <c r="AL28" s="193"/>
      <c r="AM28" s="193"/>
      <c r="AN28" s="193"/>
      <c r="AO28" s="193"/>
      <c r="AP28" s="193"/>
      <c r="AQ28" s="193"/>
      <c r="AR28" s="193"/>
      <c r="AS28" s="193"/>
      <c r="AT28" s="193"/>
      <c r="AU28" s="193"/>
      <c r="AV28" s="193"/>
    </row>
    <row r="29" spans="1:48" s="168" customFormat="1" ht="31.5" x14ac:dyDescent="0.25">
      <c r="A29" s="193"/>
      <c r="B29" s="193"/>
      <c r="C29" s="193"/>
      <c r="D29" s="193"/>
      <c r="E29" s="193"/>
      <c r="F29" s="193"/>
      <c r="G29" s="193"/>
      <c r="H29" s="193"/>
      <c r="I29" s="193"/>
      <c r="J29" s="193"/>
      <c r="K29" s="193"/>
      <c r="L29" s="193"/>
      <c r="M29" s="193"/>
      <c r="N29" s="194"/>
      <c r="O29" s="193"/>
      <c r="P29" s="193"/>
      <c r="Q29" s="193"/>
      <c r="R29" s="193"/>
      <c r="S29" s="193"/>
      <c r="T29" s="193"/>
      <c r="U29" s="193"/>
      <c r="V29" s="193"/>
      <c r="W29" s="190" t="s">
        <v>543</v>
      </c>
      <c r="X29" s="191">
        <v>27389.743999999999</v>
      </c>
      <c r="Y29" s="190"/>
      <c r="Z29" s="193"/>
      <c r="AA29" s="191">
        <v>27389.743999999999</v>
      </c>
      <c r="AB29" s="191"/>
      <c r="AC29" s="193"/>
      <c r="AD29" s="193"/>
      <c r="AE29" s="193"/>
      <c r="AF29" s="193"/>
      <c r="AG29" s="193"/>
      <c r="AH29" s="193"/>
      <c r="AI29" s="193"/>
      <c r="AJ29" s="193"/>
      <c r="AK29" s="193"/>
      <c r="AL29" s="193"/>
      <c r="AM29" s="193"/>
      <c r="AN29" s="193"/>
      <c r="AO29" s="193"/>
      <c r="AP29" s="193"/>
      <c r="AQ29" s="193"/>
      <c r="AR29" s="193"/>
      <c r="AS29" s="193"/>
      <c r="AT29" s="193"/>
      <c r="AU29" s="193"/>
      <c r="AV29" s="193"/>
    </row>
    <row r="30" spans="1:48" s="168" customFormat="1" ht="31.5" x14ac:dyDescent="0.25">
      <c r="A30" s="193"/>
      <c r="B30" s="193"/>
      <c r="C30" s="193"/>
      <c r="D30" s="193"/>
      <c r="E30" s="193"/>
      <c r="F30" s="193"/>
      <c r="G30" s="193"/>
      <c r="H30" s="193"/>
      <c r="I30" s="193"/>
      <c r="J30" s="193"/>
      <c r="K30" s="193"/>
      <c r="L30" s="193"/>
      <c r="M30" s="193"/>
      <c r="N30" s="194"/>
      <c r="O30" s="193"/>
      <c r="P30" s="193"/>
      <c r="Q30" s="193"/>
      <c r="R30" s="193"/>
      <c r="S30" s="193"/>
      <c r="T30" s="193"/>
      <c r="U30" s="193"/>
      <c r="V30" s="193"/>
      <c r="W30" s="190" t="s">
        <v>544</v>
      </c>
      <c r="X30" s="191">
        <v>27207.386999999999</v>
      </c>
      <c r="Y30" s="190" t="s">
        <v>544</v>
      </c>
      <c r="Z30" s="193"/>
      <c r="AA30" s="193"/>
      <c r="AB30" s="193"/>
      <c r="AC30" s="193"/>
      <c r="AD30" s="193"/>
      <c r="AE30" s="193"/>
      <c r="AF30" s="193"/>
      <c r="AG30" s="193"/>
      <c r="AH30" s="193"/>
      <c r="AI30" s="193"/>
      <c r="AJ30" s="193"/>
      <c r="AK30" s="193"/>
      <c r="AL30" s="193"/>
      <c r="AM30" s="193"/>
      <c r="AN30" s="193"/>
      <c r="AO30" s="193"/>
      <c r="AP30" s="193"/>
      <c r="AQ30" s="193"/>
      <c r="AR30" s="193"/>
      <c r="AS30" s="193"/>
      <c r="AT30" s="193"/>
      <c r="AU30" s="193"/>
      <c r="AV30" s="193"/>
    </row>
    <row r="31" spans="1:48" s="168" customFormat="1" ht="31.5" x14ac:dyDescent="0.25">
      <c r="A31" s="193"/>
      <c r="B31" s="193"/>
      <c r="C31" s="193"/>
      <c r="D31" s="193"/>
      <c r="E31" s="193"/>
      <c r="F31" s="193"/>
      <c r="G31" s="193"/>
      <c r="H31" s="193"/>
      <c r="I31" s="193"/>
      <c r="J31" s="193"/>
      <c r="K31" s="193"/>
      <c r="L31" s="193"/>
      <c r="M31" s="193"/>
      <c r="N31" s="194"/>
      <c r="O31" s="193"/>
      <c r="P31" s="193"/>
      <c r="Q31" s="193"/>
      <c r="R31" s="193"/>
      <c r="S31" s="193"/>
      <c r="T31" s="193"/>
      <c r="U31" s="193"/>
      <c r="V31" s="193"/>
      <c r="W31" s="190" t="s">
        <v>545</v>
      </c>
      <c r="X31" s="191">
        <v>14322.032999999999</v>
      </c>
      <c r="Y31" s="190" t="s">
        <v>545</v>
      </c>
      <c r="Z31" s="193"/>
      <c r="AA31" s="193"/>
      <c r="AB31" s="193"/>
      <c r="AC31" s="193"/>
      <c r="AD31" s="193"/>
      <c r="AE31" s="193"/>
      <c r="AF31" s="193"/>
      <c r="AG31" s="193"/>
      <c r="AH31" s="193"/>
      <c r="AI31" s="193"/>
      <c r="AJ31" s="193"/>
      <c r="AK31" s="193"/>
      <c r="AL31" s="193"/>
      <c r="AM31" s="193"/>
      <c r="AN31" s="193"/>
      <c r="AO31" s="193"/>
      <c r="AP31" s="193"/>
      <c r="AQ31" s="193"/>
      <c r="AR31" s="193"/>
      <c r="AS31" s="193"/>
      <c r="AT31" s="193"/>
      <c r="AU31" s="193"/>
      <c r="AV31" s="193"/>
    </row>
    <row r="32" spans="1:48" s="198" customFormat="1" ht="173.25" x14ac:dyDescent="0.25">
      <c r="A32" s="195">
        <v>2</v>
      </c>
      <c r="B32" s="188" t="s">
        <v>471</v>
      </c>
      <c r="C32" s="188" t="s">
        <v>64</v>
      </c>
      <c r="D32" s="188">
        <v>12.2018</v>
      </c>
      <c r="E32" s="196"/>
      <c r="F32" s="196"/>
      <c r="G32" s="196"/>
      <c r="H32" s="196"/>
      <c r="I32" s="197">
        <v>31.1</v>
      </c>
      <c r="J32" s="197">
        <v>12.2</v>
      </c>
      <c r="K32" s="196"/>
      <c r="L32" s="195"/>
      <c r="M32" s="195" t="s">
        <v>554</v>
      </c>
      <c r="N32" s="195" t="s">
        <v>553</v>
      </c>
      <c r="O32" s="190" t="s">
        <v>471</v>
      </c>
      <c r="P32" s="191">
        <v>1180894.1769999999</v>
      </c>
      <c r="Q32" s="195" t="s">
        <v>537</v>
      </c>
      <c r="R32" s="191">
        <v>1180894.1769999999</v>
      </c>
      <c r="S32" s="190" t="s">
        <v>555</v>
      </c>
      <c r="T32" s="190" t="s">
        <v>555</v>
      </c>
      <c r="U32" s="195"/>
      <c r="V32" s="195"/>
      <c r="W32" s="195"/>
      <c r="X32" s="195"/>
      <c r="Y32" s="195"/>
      <c r="Z32" s="195"/>
      <c r="AA32" s="195"/>
      <c r="AB32" s="195"/>
      <c r="AC32" s="195"/>
      <c r="AD32" s="195"/>
      <c r="AE32" s="195"/>
      <c r="AF32" s="190" t="s">
        <v>556</v>
      </c>
      <c r="AG32" s="190" t="s">
        <v>547</v>
      </c>
      <c r="AH32" s="190" t="s">
        <v>557</v>
      </c>
      <c r="AI32" s="192">
        <v>42531</v>
      </c>
      <c r="AJ32" s="190" t="s">
        <v>558</v>
      </c>
      <c r="AK32" s="190" t="s">
        <v>559</v>
      </c>
      <c r="AL32" s="195"/>
      <c r="AM32" s="195"/>
      <c r="AN32" s="195"/>
      <c r="AO32" s="195"/>
      <c r="AP32" s="195"/>
      <c r="AQ32" s="195"/>
      <c r="AR32" s="195"/>
      <c r="AS32" s="195"/>
      <c r="AT32" s="195"/>
      <c r="AU32" s="195"/>
      <c r="AV32" s="195" t="s">
        <v>560</v>
      </c>
    </row>
    <row r="33" spans="1:48" x14ac:dyDescent="0.25">
      <c r="A33" s="185"/>
      <c r="B33" s="185"/>
      <c r="C33" s="185"/>
      <c r="D33" s="185"/>
      <c r="E33" s="185"/>
      <c r="F33" s="185"/>
      <c r="G33" s="185"/>
      <c r="H33" s="185"/>
      <c r="I33" s="185"/>
      <c r="J33" s="185"/>
      <c r="K33" s="185"/>
      <c r="L33" s="185"/>
      <c r="M33" s="185"/>
      <c r="N33" s="189"/>
      <c r="O33" s="185"/>
      <c r="P33" s="185"/>
      <c r="Q33" s="185"/>
      <c r="R33" s="185"/>
      <c r="S33" s="185"/>
      <c r="T33" s="185"/>
      <c r="U33" s="185"/>
      <c r="V33" s="185"/>
      <c r="W33" s="185"/>
      <c r="X33" s="185"/>
      <c r="Y33" s="185"/>
      <c r="Z33" s="185"/>
      <c r="AA33" s="185"/>
      <c r="AB33" s="185"/>
      <c r="AC33" s="185"/>
      <c r="AD33" s="185"/>
      <c r="AE33" s="185"/>
      <c r="AF33" s="185"/>
      <c r="AG33" s="185"/>
      <c r="AH33" s="185"/>
      <c r="AI33" s="185"/>
      <c r="AJ33" s="185"/>
      <c r="AK33" s="185"/>
      <c r="AL33" s="185"/>
      <c r="AM33" s="185"/>
      <c r="AN33" s="185"/>
      <c r="AO33" s="185"/>
      <c r="AP33" s="185"/>
      <c r="AQ33" s="185"/>
      <c r="AR33" s="185"/>
      <c r="AS33" s="185"/>
      <c r="AT33" s="185"/>
      <c r="AU33" s="185"/>
      <c r="AV33" s="185"/>
    </row>
    <row r="34" spans="1:48" x14ac:dyDescent="0.25">
      <c r="A34" s="185"/>
      <c r="B34" s="185"/>
      <c r="C34" s="185"/>
      <c r="D34" s="185"/>
      <c r="E34" s="185"/>
      <c r="F34" s="185"/>
      <c r="G34" s="185"/>
      <c r="H34" s="185"/>
      <c r="I34" s="185"/>
      <c r="J34" s="185"/>
      <c r="K34" s="185"/>
      <c r="L34" s="185"/>
      <c r="M34" s="185"/>
      <c r="N34" s="189"/>
      <c r="O34" s="185"/>
      <c r="P34" s="185"/>
      <c r="Q34" s="185"/>
      <c r="R34" s="185"/>
      <c r="S34" s="185"/>
      <c r="T34" s="185"/>
      <c r="U34" s="185"/>
      <c r="V34" s="185"/>
      <c r="W34" s="185"/>
      <c r="X34" s="185"/>
      <c r="Y34" s="185"/>
      <c r="Z34" s="185"/>
      <c r="AA34" s="185"/>
      <c r="AB34" s="185"/>
      <c r="AC34" s="185"/>
      <c r="AD34" s="185"/>
      <c r="AE34" s="185"/>
      <c r="AF34" s="185"/>
      <c r="AG34" s="185"/>
      <c r="AH34" s="185"/>
      <c r="AI34" s="185"/>
      <c r="AJ34" s="185"/>
      <c r="AK34" s="185"/>
      <c r="AL34" s="185"/>
      <c r="AM34" s="185"/>
      <c r="AN34" s="185"/>
      <c r="AO34" s="185"/>
      <c r="AP34" s="185"/>
      <c r="AQ34" s="185"/>
      <c r="AR34" s="185"/>
      <c r="AS34" s="185"/>
      <c r="AT34" s="185"/>
      <c r="AU34" s="185"/>
      <c r="AV34" s="185"/>
    </row>
    <row r="35" spans="1:48" x14ac:dyDescent="0.25">
      <c r="A35" s="185"/>
      <c r="B35" s="185"/>
      <c r="C35" s="185"/>
      <c r="D35" s="185"/>
      <c r="E35" s="185"/>
      <c r="F35" s="185"/>
      <c r="G35" s="185"/>
      <c r="H35" s="185"/>
      <c r="I35" s="185"/>
      <c r="J35" s="185"/>
      <c r="K35" s="185"/>
      <c r="L35" s="185"/>
      <c r="M35" s="185"/>
      <c r="N35" s="189"/>
      <c r="O35" s="185"/>
      <c r="P35" s="185"/>
      <c r="Q35" s="185"/>
      <c r="R35" s="185"/>
      <c r="S35" s="185"/>
      <c r="T35" s="185"/>
      <c r="U35" s="185"/>
      <c r="V35" s="185"/>
      <c r="W35" s="185"/>
      <c r="X35" s="185"/>
      <c r="Y35" s="185"/>
      <c r="Z35" s="185"/>
      <c r="AA35" s="185"/>
      <c r="AB35" s="185"/>
      <c r="AC35" s="185"/>
      <c r="AD35" s="185"/>
      <c r="AE35" s="185"/>
      <c r="AF35" s="185"/>
      <c r="AG35" s="185"/>
      <c r="AH35" s="185"/>
      <c r="AI35" s="185"/>
      <c r="AJ35" s="185"/>
      <c r="AK35" s="185"/>
      <c r="AL35" s="185"/>
      <c r="AM35" s="185"/>
      <c r="AN35" s="185"/>
      <c r="AO35" s="185"/>
      <c r="AP35" s="185"/>
      <c r="AQ35" s="185"/>
      <c r="AR35" s="185"/>
      <c r="AS35" s="185"/>
      <c r="AT35" s="185"/>
      <c r="AU35" s="185"/>
      <c r="AV35" s="185"/>
    </row>
    <row r="36" spans="1:48" x14ac:dyDescent="0.25">
      <c r="A36" s="185"/>
      <c r="B36" s="185"/>
      <c r="C36" s="185"/>
      <c r="D36" s="185"/>
      <c r="E36" s="185"/>
      <c r="F36" s="185"/>
      <c r="G36" s="185"/>
      <c r="H36" s="185"/>
      <c r="I36" s="185"/>
      <c r="J36" s="185"/>
      <c r="K36" s="185"/>
      <c r="L36" s="185"/>
      <c r="M36" s="185"/>
      <c r="N36" s="189"/>
      <c r="O36" s="185"/>
      <c r="P36" s="185"/>
      <c r="Q36" s="185"/>
      <c r="R36" s="185"/>
      <c r="S36" s="185"/>
      <c r="T36" s="185"/>
      <c r="U36" s="185"/>
      <c r="V36" s="185"/>
      <c r="W36" s="185"/>
      <c r="X36" s="185"/>
      <c r="Y36" s="185"/>
      <c r="Z36" s="185"/>
      <c r="AA36" s="185"/>
      <c r="AB36" s="185"/>
      <c r="AC36" s="185"/>
      <c r="AD36" s="185"/>
      <c r="AE36" s="185"/>
      <c r="AF36" s="185"/>
      <c r="AG36" s="185"/>
      <c r="AH36" s="185"/>
      <c r="AI36" s="185"/>
      <c r="AJ36" s="185"/>
      <c r="AK36" s="185"/>
      <c r="AL36" s="185"/>
      <c r="AM36" s="185"/>
      <c r="AN36" s="185"/>
      <c r="AO36" s="185"/>
      <c r="AP36" s="185"/>
      <c r="AQ36" s="185"/>
      <c r="AR36" s="185"/>
      <c r="AS36" s="185"/>
      <c r="AT36" s="185"/>
      <c r="AU36" s="185"/>
      <c r="AV36" s="185"/>
    </row>
    <row r="37" spans="1:48" x14ac:dyDescent="0.25">
      <c r="A37" s="185"/>
      <c r="B37" s="185"/>
      <c r="C37" s="185"/>
      <c r="D37" s="185"/>
      <c r="E37" s="185"/>
      <c r="F37" s="185"/>
      <c r="G37" s="185"/>
      <c r="H37" s="185"/>
      <c r="I37" s="185"/>
      <c r="J37" s="185"/>
      <c r="K37" s="185"/>
      <c r="L37" s="185"/>
      <c r="M37" s="185"/>
      <c r="N37" s="189"/>
      <c r="O37" s="185"/>
      <c r="P37" s="185"/>
      <c r="Q37" s="185"/>
      <c r="R37" s="185"/>
      <c r="S37" s="185"/>
      <c r="T37" s="185"/>
      <c r="U37" s="185"/>
      <c r="V37" s="185"/>
      <c r="W37" s="185"/>
      <c r="X37" s="185"/>
      <c r="Y37" s="185"/>
      <c r="Z37" s="185"/>
      <c r="AA37" s="185"/>
      <c r="AB37" s="185"/>
      <c r="AC37" s="185"/>
      <c r="AD37" s="185"/>
      <c r="AE37" s="185"/>
      <c r="AF37" s="185"/>
      <c r="AG37" s="185"/>
      <c r="AH37" s="185"/>
      <c r="AI37" s="185"/>
      <c r="AJ37" s="185"/>
      <c r="AK37" s="185"/>
      <c r="AL37" s="185"/>
      <c r="AM37" s="185"/>
      <c r="AN37" s="185"/>
      <c r="AO37" s="185"/>
      <c r="AP37" s="185"/>
      <c r="AQ37" s="185"/>
      <c r="AR37" s="185"/>
      <c r="AS37" s="185"/>
      <c r="AT37" s="185"/>
      <c r="AU37" s="185"/>
      <c r="AV37" s="185"/>
    </row>
    <row r="38" spans="1:48" x14ac:dyDescent="0.25">
      <c r="A38" s="185"/>
      <c r="B38" s="185"/>
      <c r="C38" s="185"/>
      <c r="D38" s="185"/>
      <c r="E38" s="185"/>
      <c r="F38" s="185"/>
      <c r="G38" s="185"/>
      <c r="H38" s="185"/>
      <c r="I38" s="185"/>
      <c r="J38" s="185"/>
      <c r="K38" s="185"/>
      <c r="L38" s="185"/>
      <c r="M38" s="185"/>
      <c r="N38" s="189"/>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5"/>
      <c r="AL38" s="185"/>
      <c r="AM38" s="185"/>
      <c r="AN38" s="185"/>
      <c r="AO38" s="185"/>
      <c r="AP38" s="185"/>
      <c r="AQ38" s="185"/>
      <c r="AR38" s="185"/>
      <c r="AS38" s="185"/>
      <c r="AT38" s="185"/>
      <c r="AU38" s="185"/>
      <c r="AV38" s="185"/>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7"/>
  <sheetViews>
    <sheetView view="pageBreakPreview" topLeftCell="A13" zoomScale="90" zoomScaleNormal="90" zoomScaleSheetLayoutView="90" workbookViewId="0">
      <selection activeCell="B29" sqref="B29"/>
    </sheetView>
  </sheetViews>
  <sheetFormatPr defaultRowHeight="15.75" x14ac:dyDescent="0.25"/>
  <cols>
    <col min="1" max="2" width="66.140625" style="113" customWidth="1"/>
    <col min="3" max="3" width="8.85546875" style="114" hidden="1" customWidth="1"/>
    <col min="4" max="4" width="0" style="114" hidden="1" customWidth="1"/>
    <col min="5" max="256" width="8.85546875" style="114"/>
    <col min="257" max="258" width="66.140625" style="114" customWidth="1"/>
    <col min="259" max="512" width="8.85546875" style="114"/>
    <col min="513" max="514" width="66.140625" style="114" customWidth="1"/>
    <col min="515" max="768" width="8.85546875" style="114"/>
    <col min="769" max="770" width="66.140625" style="114" customWidth="1"/>
    <col min="771" max="1024" width="8.85546875" style="114"/>
    <col min="1025" max="1026" width="66.140625" style="114" customWidth="1"/>
    <col min="1027" max="1280" width="8.85546875" style="114"/>
    <col min="1281" max="1282" width="66.140625" style="114" customWidth="1"/>
    <col min="1283" max="1536" width="8.85546875" style="114"/>
    <col min="1537" max="1538" width="66.140625" style="114" customWidth="1"/>
    <col min="1539" max="1792" width="8.85546875" style="114"/>
    <col min="1793" max="1794" width="66.140625" style="114" customWidth="1"/>
    <col min="1795" max="2048" width="8.85546875" style="114"/>
    <col min="2049" max="2050" width="66.140625" style="114" customWidth="1"/>
    <col min="2051" max="2304" width="8.85546875" style="114"/>
    <col min="2305" max="2306" width="66.140625" style="114" customWidth="1"/>
    <col min="2307" max="2560" width="8.85546875" style="114"/>
    <col min="2561" max="2562" width="66.140625" style="114" customWidth="1"/>
    <col min="2563" max="2816" width="8.85546875" style="114"/>
    <col min="2817" max="2818" width="66.140625" style="114" customWidth="1"/>
    <col min="2819" max="3072" width="8.85546875" style="114"/>
    <col min="3073" max="3074" width="66.140625" style="114" customWidth="1"/>
    <col min="3075" max="3328" width="8.85546875" style="114"/>
    <col min="3329" max="3330" width="66.140625" style="114" customWidth="1"/>
    <col min="3331" max="3584" width="8.85546875" style="114"/>
    <col min="3585" max="3586" width="66.140625" style="114" customWidth="1"/>
    <col min="3587" max="3840" width="8.85546875" style="114"/>
    <col min="3841" max="3842" width="66.140625" style="114" customWidth="1"/>
    <col min="3843" max="4096" width="8.85546875" style="114"/>
    <col min="4097" max="4098" width="66.140625" style="114" customWidth="1"/>
    <col min="4099" max="4352" width="8.85546875" style="114"/>
    <col min="4353" max="4354" width="66.140625" style="114" customWidth="1"/>
    <col min="4355" max="4608" width="8.85546875" style="114"/>
    <col min="4609" max="4610" width="66.140625" style="114" customWidth="1"/>
    <col min="4611" max="4864" width="8.85546875" style="114"/>
    <col min="4865" max="4866" width="66.140625" style="114" customWidth="1"/>
    <col min="4867" max="5120" width="8.85546875" style="114"/>
    <col min="5121" max="5122" width="66.140625" style="114" customWidth="1"/>
    <col min="5123" max="5376" width="8.85546875" style="114"/>
    <col min="5377" max="5378" width="66.140625" style="114" customWidth="1"/>
    <col min="5379" max="5632" width="8.85546875" style="114"/>
    <col min="5633" max="5634" width="66.140625" style="114" customWidth="1"/>
    <col min="5635" max="5888" width="8.85546875" style="114"/>
    <col min="5889" max="5890" width="66.140625" style="114" customWidth="1"/>
    <col min="5891" max="6144" width="8.85546875" style="114"/>
    <col min="6145" max="6146" width="66.140625" style="114" customWidth="1"/>
    <col min="6147" max="6400" width="8.85546875" style="114"/>
    <col min="6401" max="6402" width="66.140625" style="114" customWidth="1"/>
    <col min="6403" max="6656" width="8.85546875" style="114"/>
    <col min="6657" max="6658" width="66.140625" style="114" customWidth="1"/>
    <col min="6659" max="6912" width="8.85546875" style="114"/>
    <col min="6913" max="6914" width="66.140625" style="114" customWidth="1"/>
    <col min="6915" max="7168" width="8.85546875" style="114"/>
    <col min="7169" max="7170" width="66.140625" style="114" customWidth="1"/>
    <col min="7171" max="7424" width="8.85546875" style="114"/>
    <col min="7425" max="7426" width="66.140625" style="114" customWidth="1"/>
    <col min="7427" max="7680" width="8.85546875" style="114"/>
    <col min="7681" max="7682" width="66.140625" style="114" customWidth="1"/>
    <col min="7683" max="7936" width="8.85546875" style="114"/>
    <col min="7937" max="7938" width="66.140625" style="114" customWidth="1"/>
    <col min="7939" max="8192" width="8.85546875" style="114"/>
    <col min="8193" max="8194" width="66.140625" style="114" customWidth="1"/>
    <col min="8195" max="8448" width="8.85546875" style="114"/>
    <col min="8449" max="8450" width="66.140625" style="114" customWidth="1"/>
    <col min="8451" max="8704" width="8.85546875" style="114"/>
    <col min="8705" max="8706" width="66.140625" style="114" customWidth="1"/>
    <col min="8707" max="8960" width="8.85546875" style="114"/>
    <col min="8961" max="8962" width="66.140625" style="114" customWidth="1"/>
    <col min="8963" max="9216" width="8.85546875" style="114"/>
    <col min="9217" max="9218" width="66.140625" style="114" customWidth="1"/>
    <col min="9219" max="9472" width="8.85546875" style="114"/>
    <col min="9473" max="9474" width="66.140625" style="114" customWidth="1"/>
    <col min="9475" max="9728" width="8.85546875" style="114"/>
    <col min="9729" max="9730" width="66.140625" style="114" customWidth="1"/>
    <col min="9731" max="9984" width="8.85546875" style="114"/>
    <col min="9985" max="9986" width="66.140625" style="114" customWidth="1"/>
    <col min="9987" max="10240" width="8.85546875" style="114"/>
    <col min="10241" max="10242" width="66.140625" style="114" customWidth="1"/>
    <col min="10243" max="10496" width="8.85546875" style="114"/>
    <col min="10497" max="10498" width="66.140625" style="114" customWidth="1"/>
    <col min="10499" max="10752" width="8.85546875" style="114"/>
    <col min="10753" max="10754" width="66.140625" style="114" customWidth="1"/>
    <col min="10755" max="11008" width="8.85546875" style="114"/>
    <col min="11009" max="11010" width="66.140625" style="114" customWidth="1"/>
    <col min="11011" max="11264" width="8.85546875" style="114"/>
    <col min="11265" max="11266" width="66.140625" style="114" customWidth="1"/>
    <col min="11267" max="11520" width="8.85546875" style="114"/>
    <col min="11521" max="11522" width="66.140625" style="114" customWidth="1"/>
    <col min="11523" max="11776" width="8.85546875" style="114"/>
    <col min="11777" max="11778" width="66.140625" style="114" customWidth="1"/>
    <col min="11779" max="12032" width="8.85546875" style="114"/>
    <col min="12033" max="12034" width="66.140625" style="114" customWidth="1"/>
    <col min="12035" max="12288" width="8.85546875" style="114"/>
    <col min="12289" max="12290" width="66.140625" style="114" customWidth="1"/>
    <col min="12291" max="12544" width="8.85546875" style="114"/>
    <col min="12545" max="12546" width="66.140625" style="114" customWidth="1"/>
    <col min="12547" max="12800" width="8.85546875" style="114"/>
    <col min="12801" max="12802" width="66.140625" style="114" customWidth="1"/>
    <col min="12803" max="13056" width="8.85546875" style="114"/>
    <col min="13057" max="13058" width="66.140625" style="114" customWidth="1"/>
    <col min="13059" max="13312" width="8.85546875" style="114"/>
    <col min="13313" max="13314" width="66.140625" style="114" customWidth="1"/>
    <col min="13315" max="13568" width="8.85546875" style="114"/>
    <col min="13569" max="13570" width="66.140625" style="114" customWidth="1"/>
    <col min="13571" max="13824" width="8.85546875" style="114"/>
    <col min="13825" max="13826" width="66.140625" style="114" customWidth="1"/>
    <col min="13827" max="14080" width="8.85546875" style="114"/>
    <col min="14081" max="14082" width="66.140625" style="114" customWidth="1"/>
    <col min="14083" max="14336" width="8.85546875" style="114"/>
    <col min="14337" max="14338" width="66.140625" style="114" customWidth="1"/>
    <col min="14339" max="14592" width="8.85546875" style="114"/>
    <col min="14593" max="14594" width="66.140625" style="114" customWidth="1"/>
    <col min="14595" max="14848" width="8.85546875" style="114"/>
    <col min="14849" max="14850" width="66.140625" style="114" customWidth="1"/>
    <col min="14851" max="15104" width="8.85546875" style="114"/>
    <col min="15105" max="15106" width="66.140625" style="114" customWidth="1"/>
    <col min="15107" max="15360" width="8.85546875" style="114"/>
    <col min="15361" max="15362" width="66.140625" style="114" customWidth="1"/>
    <col min="15363" max="15616" width="8.85546875" style="114"/>
    <col min="15617" max="15618" width="66.140625" style="114" customWidth="1"/>
    <col min="15619" max="15872" width="8.85546875" style="114"/>
    <col min="15873" max="15874" width="66.140625" style="114" customWidth="1"/>
    <col min="15875" max="16128" width="8.85546875" style="114"/>
    <col min="16129" max="16130" width="66.140625" style="114" customWidth="1"/>
    <col min="16131" max="16384" width="8.85546875" style="114"/>
  </cols>
  <sheetData>
    <row r="1" spans="1:8" ht="18.75" x14ac:dyDescent="0.25">
      <c r="B1" s="39" t="s">
        <v>68</v>
      </c>
    </row>
    <row r="2" spans="1:8" ht="18.75" x14ac:dyDescent="0.3">
      <c r="B2" s="15" t="s">
        <v>10</v>
      </c>
    </row>
    <row r="3" spans="1:8" ht="18.75" x14ac:dyDescent="0.3">
      <c r="B3" s="15" t="s">
        <v>469</v>
      </c>
    </row>
    <row r="4" spans="1:8" x14ac:dyDescent="0.25">
      <c r="B4" s="44"/>
    </row>
    <row r="5" spans="1:8" ht="18.75" x14ac:dyDescent="0.3">
      <c r="A5" s="442" t="str">
        <f>'1. паспорт местоположение'!A5:C5</f>
        <v>Год раскрытия информации: 2016 год</v>
      </c>
      <c r="B5" s="442"/>
      <c r="C5" s="91"/>
      <c r="D5" s="91"/>
      <c r="E5" s="91"/>
      <c r="F5" s="91"/>
      <c r="G5" s="91"/>
      <c r="H5" s="91"/>
    </row>
    <row r="6" spans="1:8" ht="18.75" x14ac:dyDescent="0.3">
      <c r="A6" s="142"/>
      <c r="B6" s="142"/>
      <c r="C6" s="142"/>
      <c r="D6" s="142"/>
      <c r="E6" s="142"/>
      <c r="F6" s="142"/>
      <c r="G6" s="142"/>
      <c r="H6" s="142"/>
    </row>
    <row r="7" spans="1:8" ht="18.75" x14ac:dyDescent="0.25">
      <c r="A7" s="326" t="s">
        <v>9</v>
      </c>
      <c r="B7" s="326"/>
      <c r="C7" s="147"/>
      <c r="D7" s="147"/>
      <c r="E7" s="147"/>
      <c r="F7" s="147"/>
      <c r="G7" s="147"/>
      <c r="H7" s="147"/>
    </row>
    <row r="8" spans="1:8" ht="18.75" x14ac:dyDescent="0.25">
      <c r="A8" s="147"/>
      <c r="B8" s="147"/>
      <c r="C8" s="147"/>
      <c r="D8" s="147"/>
      <c r="E8" s="147"/>
      <c r="F8" s="147"/>
      <c r="G8" s="147"/>
      <c r="H8" s="147"/>
    </row>
    <row r="9" spans="1:8" x14ac:dyDescent="0.25">
      <c r="A9" s="330" t="str">
        <f>'1. паспорт местоположение'!A9:C9</f>
        <v xml:space="preserve">                         АО "Янтарьэнерго"                         </v>
      </c>
      <c r="B9" s="330"/>
      <c r="C9" s="148"/>
      <c r="D9" s="148"/>
      <c r="E9" s="148"/>
      <c r="F9" s="148"/>
      <c r="G9" s="148"/>
      <c r="H9" s="148"/>
    </row>
    <row r="10" spans="1:8" x14ac:dyDescent="0.25">
      <c r="A10" s="323" t="s">
        <v>8</v>
      </c>
      <c r="B10" s="323"/>
      <c r="C10" s="149"/>
      <c r="D10" s="149"/>
      <c r="E10" s="149"/>
      <c r="F10" s="149"/>
      <c r="G10" s="149"/>
      <c r="H10" s="149"/>
    </row>
    <row r="11" spans="1:8" ht="18.75" x14ac:dyDescent="0.25">
      <c r="A11" s="147"/>
      <c r="B11" s="147"/>
      <c r="C11" s="147"/>
      <c r="D11" s="147"/>
      <c r="E11" s="147"/>
      <c r="F11" s="147"/>
      <c r="G11" s="147"/>
      <c r="H11" s="147"/>
    </row>
    <row r="12" spans="1:8" ht="30.75" customHeight="1" x14ac:dyDescent="0.25">
      <c r="A12" s="330" t="str">
        <f>'1. паспорт местоположение'!A12:C12</f>
        <v xml:space="preserve">G_4582                     </v>
      </c>
      <c r="B12" s="330"/>
      <c r="C12" s="148"/>
      <c r="D12" s="148"/>
      <c r="E12" s="148"/>
      <c r="F12" s="148"/>
      <c r="G12" s="148"/>
      <c r="H12" s="148"/>
    </row>
    <row r="13" spans="1:8" x14ac:dyDescent="0.25">
      <c r="A13" s="323" t="s">
        <v>7</v>
      </c>
      <c r="B13" s="323"/>
      <c r="C13" s="149"/>
      <c r="D13" s="149"/>
      <c r="E13" s="149"/>
      <c r="F13" s="149"/>
      <c r="G13" s="149"/>
      <c r="H13" s="149"/>
    </row>
    <row r="14" spans="1:8" ht="18.75" x14ac:dyDescent="0.25">
      <c r="A14" s="11"/>
      <c r="B14" s="11"/>
      <c r="C14" s="11"/>
      <c r="D14" s="11"/>
      <c r="E14" s="11"/>
      <c r="F14" s="11"/>
      <c r="G14" s="11"/>
      <c r="H14" s="11"/>
    </row>
    <row r="15" spans="1:8" ht="63.6" customHeight="1" x14ac:dyDescent="0.25">
      <c r="A15" s="335" t="str">
        <f>'1. паспорт местоположение'!A15:C15</f>
        <v>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 троительством ячейки на ОРУ 110 кВ ПС О-54 Гусев, строительство заходов ВЛ 110 кВ О-4 Черняховск - О-54 Гусев (Л-107), инв.№ 53213411 на Маяковскую ТЭС</v>
      </c>
      <c r="B15" s="335"/>
      <c r="C15" s="148"/>
      <c r="D15" s="148"/>
      <c r="E15" s="148"/>
      <c r="F15" s="148"/>
      <c r="G15" s="148"/>
      <c r="H15" s="148"/>
    </row>
    <row r="16" spans="1:8" x14ac:dyDescent="0.25">
      <c r="A16" s="323" t="s">
        <v>6</v>
      </c>
      <c r="B16" s="323"/>
      <c r="C16" s="149"/>
      <c r="D16" s="149"/>
      <c r="E16" s="149"/>
      <c r="F16" s="149"/>
      <c r="G16" s="149"/>
      <c r="H16" s="149"/>
    </row>
    <row r="17" spans="1:5" x14ac:dyDescent="0.25">
      <c r="B17" s="115"/>
    </row>
    <row r="18" spans="1:5" ht="33.75" customHeight="1" x14ac:dyDescent="0.25">
      <c r="A18" s="437" t="s">
        <v>452</v>
      </c>
      <c r="B18" s="438"/>
    </row>
    <row r="19" spans="1:5" x14ac:dyDescent="0.25">
      <c r="B19" s="44"/>
    </row>
    <row r="20" spans="1:5" ht="16.5" thickBot="1" x14ac:dyDescent="0.3">
      <c r="B20" s="116"/>
    </row>
    <row r="21" spans="1:5" ht="100.9" customHeight="1" thickBot="1" x14ac:dyDescent="0.3">
      <c r="A21" s="117" t="s">
        <v>350</v>
      </c>
      <c r="B21" s="118" t="str">
        <f>A15</f>
        <v>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 троительством ячейки на ОРУ 110 кВ ПС О-54 Гусев, строительство заходов ВЛ 110 кВ О-4 Черняховск - О-54 Гусев (Л-107), инв.№ 53213411 на Маяковскую ТЭС</v>
      </c>
    </row>
    <row r="22" spans="1:5" ht="90.75" thickBot="1" x14ac:dyDescent="0.3">
      <c r="A22" s="117" t="s">
        <v>351</v>
      </c>
      <c r="B22" s="204" t="s">
        <v>584</v>
      </c>
      <c r="E22" s="203"/>
    </row>
    <row r="23" spans="1:5" ht="16.5" thickBot="1" x14ac:dyDescent="0.3">
      <c r="A23" s="117" t="s">
        <v>317</v>
      </c>
      <c r="B23" s="119" t="s">
        <v>585</v>
      </c>
    </row>
    <row r="24" spans="1:5" ht="16.5" thickBot="1" x14ac:dyDescent="0.3">
      <c r="A24" s="117" t="s">
        <v>352</v>
      </c>
      <c r="B24" s="119" t="s">
        <v>650</v>
      </c>
    </row>
    <row r="25" spans="1:5" ht="16.5" thickBot="1" x14ac:dyDescent="0.3">
      <c r="A25" s="120" t="s">
        <v>353</v>
      </c>
      <c r="B25" s="118">
        <v>2018</v>
      </c>
    </row>
    <row r="26" spans="1:5" ht="16.5" thickBot="1" x14ac:dyDescent="0.3">
      <c r="A26" s="121" t="s">
        <v>354</v>
      </c>
      <c r="B26" s="122" t="s">
        <v>505</v>
      </c>
    </row>
    <row r="27" spans="1:5" ht="29.25" thickBot="1" x14ac:dyDescent="0.3">
      <c r="A27" s="285" t="s">
        <v>594</v>
      </c>
      <c r="B27" s="170">
        <v>1216.69514</v>
      </c>
    </row>
    <row r="28" spans="1:5" ht="16.5" thickBot="1" x14ac:dyDescent="0.3">
      <c r="A28" s="124" t="s">
        <v>355</v>
      </c>
      <c r="B28" s="124" t="s">
        <v>651</v>
      </c>
    </row>
    <row r="29" spans="1:5" ht="29.25" thickBot="1" x14ac:dyDescent="0.3">
      <c r="A29" s="129" t="s">
        <v>356</v>
      </c>
      <c r="B29" s="124"/>
    </row>
    <row r="30" spans="1:5" ht="29.25" thickBot="1" x14ac:dyDescent="0.3">
      <c r="A30" s="129" t="s">
        <v>357</v>
      </c>
      <c r="B30" s="170">
        <f>B32+B53+B70</f>
        <v>1304.87542949</v>
      </c>
    </row>
    <row r="31" spans="1:5" ht="16.5" thickBot="1" x14ac:dyDescent="0.3">
      <c r="A31" s="124" t="s">
        <v>358</v>
      </c>
      <c r="B31" s="170"/>
    </row>
    <row r="32" spans="1:5" ht="29.25" thickBot="1" x14ac:dyDescent="0.3">
      <c r="A32" s="129" t="s">
        <v>359</v>
      </c>
      <c r="B32" s="170">
        <f xml:space="preserve"> SUMIF(C33:C110, 10,B33:B110)</f>
        <v>1273</v>
      </c>
    </row>
    <row r="33" spans="1:3" s="173" customFormat="1" ht="30.75" thickBot="1" x14ac:dyDescent="0.3">
      <c r="A33" s="172" t="s">
        <v>589</v>
      </c>
      <c r="B33" s="172">
        <v>1273</v>
      </c>
      <c r="C33" s="173">
        <v>10</v>
      </c>
    </row>
    <row r="34" spans="1:3" ht="16.5" thickBot="1" x14ac:dyDescent="0.3">
      <c r="A34" s="124" t="s">
        <v>361</v>
      </c>
      <c r="B34" s="174">
        <f>B33/$B$27</f>
        <v>1.0462768841174133</v>
      </c>
    </row>
    <row r="35" spans="1:3" ht="16.5" thickBot="1" x14ac:dyDescent="0.3">
      <c r="A35" s="124" t="s">
        <v>362</v>
      </c>
      <c r="B35" s="170">
        <v>286.42500000000001</v>
      </c>
      <c r="C35" s="114">
        <v>1</v>
      </c>
    </row>
    <row r="36" spans="1:3" ht="16.5" thickBot="1" x14ac:dyDescent="0.3">
      <c r="A36" s="124" t="s">
        <v>363</v>
      </c>
      <c r="B36" s="170">
        <v>0</v>
      </c>
      <c r="C36" s="114">
        <v>2</v>
      </c>
    </row>
    <row r="37" spans="1:3" s="173" customFormat="1" ht="16.5" thickBot="1" x14ac:dyDescent="0.3">
      <c r="A37" s="171" t="s">
        <v>360</v>
      </c>
      <c r="B37" s="172"/>
      <c r="C37" s="173">
        <v>10</v>
      </c>
    </row>
    <row r="38" spans="1:3" ht="16.5" thickBot="1" x14ac:dyDescent="0.3">
      <c r="A38" s="124" t="s">
        <v>361</v>
      </c>
      <c r="B38" s="174">
        <f>B37/$B$27</f>
        <v>0</v>
      </c>
    </row>
    <row r="39" spans="1:3" ht="16.5" thickBot="1" x14ac:dyDescent="0.3">
      <c r="A39" s="124" t="s">
        <v>362</v>
      </c>
      <c r="B39" s="170"/>
      <c r="C39" s="114">
        <v>1</v>
      </c>
    </row>
    <row r="40" spans="1:3" ht="16.5" thickBot="1" x14ac:dyDescent="0.3">
      <c r="A40" s="124" t="s">
        <v>363</v>
      </c>
      <c r="B40" s="170"/>
      <c r="C40" s="114">
        <v>2</v>
      </c>
    </row>
    <row r="41" spans="1:3" ht="16.5" thickBot="1" x14ac:dyDescent="0.3">
      <c r="A41" s="171" t="s">
        <v>360</v>
      </c>
      <c r="B41" s="172"/>
      <c r="C41" s="173">
        <v>10</v>
      </c>
    </row>
    <row r="42" spans="1:3" ht="16.5" thickBot="1" x14ac:dyDescent="0.3">
      <c r="A42" s="124" t="s">
        <v>361</v>
      </c>
      <c r="B42" s="174">
        <f>B41/$B$27</f>
        <v>0</v>
      </c>
    </row>
    <row r="43" spans="1:3" ht="16.5" thickBot="1" x14ac:dyDescent="0.3">
      <c r="A43" s="124" t="s">
        <v>362</v>
      </c>
      <c r="B43" s="170"/>
      <c r="C43" s="114">
        <v>1</v>
      </c>
    </row>
    <row r="44" spans="1:3" ht="16.5" thickBot="1" x14ac:dyDescent="0.3">
      <c r="A44" s="124" t="s">
        <v>363</v>
      </c>
      <c r="B44" s="170"/>
      <c r="C44" s="114">
        <v>2</v>
      </c>
    </row>
    <row r="45" spans="1:3" ht="16.5" thickBot="1" x14ac:dyDescent="0.3">
      <c r="A45" s="171" t="s">
        <v>360</v>
      </c>
      <c r="B45" s="172"/>
      <c r="C45" s="173">
        <v>10</v>
      </c>
    </row>
    <row r="46" spans="1:3" ht="16.5" thickBot="1" x14ac:dyDescent="0.3">
      <c r="A46" s="124" t="s">
        <v>361</v>
      </c>
      <c r="B46" s="174">
        <f>B45/$B$27</f>
        <v>0</v>
      </c>
    </row>
    <row r="47" spans="1:3" ht="16.5" thickBot="1" x14ac:dyDescent="0.3">
      <c r="A47" s="124" t="s">
        <v>362</v>
      </c>
      <c r="B47" s="170"/>
      <c r="C47" s="114">
        <v>1</v>
      </c>
    </row>
    <row r="48" spans="1:3" ht="16.5" thickBot="1" x14ac:dyDescent="0.3">
      <c r="A48" s="124" t="s">
        <v>363</v>
      </c>
      <c r="B48" s="170"/>
      <c r="C48" s="114">
        <v>2</v>
      </c>
    </row>
    <row r="49" spans="1:3" ht="16.5" thickBot="1" x14ac:dyDescent="0.3">
      <c r="A49" s="171" t="s">
        <v>360</v>
      </c>
      <c r="B49" s="172"/>
      <c r="C49" s="173">
        <v>10</v>
      </c>
    </row>
    <row r="50" spans="1:3" ht="16.5" thickBot="1" x14ac:dyDescent="0.3">
      <c r="A50" s="124" t="s">
        <v>361</v>
      </c>
      <c r="B50" s="174">
        <f>B49/$B$27</f>
        <v>0</v>
      </c>
    </row>
    <row r="51" spans="1:3" ht="16.5" thickBot="1" x14ac:dyDescent="0.3">
      <c r="A51" s="124" t="s">
        <v>362</v>
      </c>
      <c r="B51" s="170"/>
      <c r="C51" s="114">
        <v>1</v>
      </c>
    </row>
    <row r="52" spans="1:3" ht="16.5" thickBot="1" x14ac:dyDescent="0.3">
      <c r="A52" s="124" t="s">
        <v>363</v>
      </c>
      <c r="B52" s="170"/>
      <c r="C52" s="114">
        <v>2</v>
      </c>
    </row>
    <row r="53" spans="1:3" ht="29.25" thickBot="1" x14ac:dyDescent="0.3">
      <c r="A53" s="129" t="s">
        <v>364</v>
      </c>
      <c r="B53" s="170">
        <f xml:space="preserve"> SUMIF(C54:C110, 20,B54:B110)</f>
        <v>0</v>
      </c>
    </row>
    <row r="54" spans="1:3" s="173" customFormat="1" ht="16.5" thickBot="1" x14ac:dyDescent="0.3">
      <c r="A54" s="171" t="s">
        <v>360</v>
      </c>
      <c r="B54" s="172"/>
      <c r="C54" s="173">
        <v>20</v>
      </c>
    </row>
    <row r="55" spans="1:3" ht="16.5" thickBot="1" x14ac:dyDescent="0.3">
      <c r="A55" s="124" t="s">
        <v>361</v>
      </c>
      <c r="B55" s="174">
        <f>B54/$B$27</f>
        <v>0</v>
      </c>
    </row>
    <row r="56" spans="1:3" ht="16.5" thickBot="1" x14ac:dyDescent="0.3">
      <c r="A56" s="124" t="s">
        <v>362</v>
      </c>
      <c r="B56" s="170"/>
      <c r="C56" s="114">
        <v>1</v>
      </c>
    </row>
    <row r="57" spans="1:3" ht="16.5" thickBot="1" x14ac:dyDescent="0.3">
      <c r="A57" s="124" t="s">
        <v>363</v>
      </c>
      <c r="B57" s="170"/>
      <c r="C57" s="114">
        <v>2</v>
      </c>
    </row>
    <row r="58" spans="1:3" s="173" customFormat="1" ht="16.5" thickBot="1" x14ac:dyDescent="0.3">
      <c r="A58" s="171" t="s">
        <v>360</v>
      </c>
      <c r="B58" s="172"/>
      <c r="C58" s="173">
        <v>20</v>
      </c>
    </row>
    <row r="59" spans="1:3" ht="16.5" thickBot="1" x14ac:dyDescent="0.3">
      <c r="A59" s="124" t="s">
        <v>361</v>
      </c>
      <c r="B59" s="174">
        <f>B58/$B$27</f>
        <v>0</v>
      </c>
    </row>
    <row r="60" spans="1:3" ht="16.5" thickBot="1" x14ac:dyDescent="0.3">
      <c r="A60" s="124" t="s">
        <v>362</v>
      </c>
      <c r="B60" s="170"/>
      <c r="C60" s="114">
        <v>1</v>
      </c>
    </row>
    <row r="61" spans="1:3" ht="16.5" thickBot="1" x14ac:dyDescent="0.3">
      <c r="A61" s="124" t="s">
        <v>363</v>
      </c>
      <c r="B61" s="170"/>
      <c r="C61" s="114">
        <v>2</v>
      </c>
    </row>
    <row r="62" spans="1:3" s="173" customFormat="1" ht="16.5" thickBot="1" x14ac:dyDescent="0.3">
      <c r="A62" s="171" t="s">
        <v>360</v>
      </c>
      <c r="B62" s="172"/>
      <c r="C62" s="173">
        <v>20</v>
      </c>
    </row>
    <row r="63" spans="1:3" ht="16.5" thickBot="1" x14ac:dyDescent="0.3">
      <c r="A63" s="124" t="s">
        <v>361</v>
      </c>
      <c r="B63" s="174">
        <f>B62/$B$27</f>
        <v>0</v>
      </c>
    </row>
    <row r="64" spans="1:3" ht="16.5" thickBot="1" x14ac:dyDescent="0.3">
      <c r="A64" s="124" t="s">
        <v>362</v>
      </c>
      <c r="B64" s="170"/>
      <c r="C64" s="114">
        <v>1</v>
      </c>
    </row>
    <row r="65" spans="1:3" ht="16.5" thickBot="1" x14ac:dyDescent="0.3">
      <c r="A65" s="124" t="s">
        <v>363</v>
      </c>
      <c r="B65" s="170"/>
      <c r="C65" s="114">
        <v>2</v>
      </c>
    </row>
    <row r="66" spans="1:3" s="173" customFormat="1" ht="16.5" thickBot="1" x14ac:dyDescent="0.3">
      <c r="A66" s="171" t="s">
        <v>360</v>
      </c>
      <c r="B66" s="172"/>
      <c r="C66" s="173">
        <v>20</v>
      </c>
    </row>
    <row r="67" spans="1:3" ht="16.5" thickBot="1" x14ac:dyDescent="0.3">
      <c r="A67" s="124" t="s">
        <v>361</v>
      </c>
      <c r="B67" s="174">
        <f>B66/$B$27</f>
        <v>0</v>
      </c>
    </row>
    <row r="68" spans="1:3" ht="16.5" thickBot="1" x14ac:dyDescent="0.3">
      <c r="A68" s="124" t="s">
        <v>362</v>
      </c>
      <c r="B68" s="170"/>
      <c r="C68" s="114">
        <v>1</v>
      </c>
    </row>
    <row r="69" spans="1:3" ht="16.5" thickBot="1" x14ac:dyDescent="0.3">
      <c r="A69" s="124" t="s">
        <v>363</v>
      </c>
      <c r="B69" s="170"/>
      <c r="C69" s="114">
        <v>2</v>
      </c>
    </row>
    <row r="70" spans="1:3" ht="29.25" thickBot="1" x14ac:dyDescent="0.3">
      <c r="A70" s="129" t="s">
        <v>365</v>
      </c>
      <c r="B70" s="170">
        <f xml:space="preserve"> SUMIF(C71:C110, 30,B71:B110)</f>
        <v>31.875429489999998</v>
      </c>
    </row>
    <row r="71" spans="1:3" s="173" customFormat="1" ht="30.75" thickBot="1" x14ac:dyDescent="0.3">
      <c r="A71" s="172" t="s">
        <v>508</v>
      </c>
      <c r="B71" s="172">
        <v>30.30743249</v>
      </c>
      <c r="C71" s="173">
        <v>30</v>
      </c>
    </row>
    <row r="72" spans="1:3" ht="16.5" thickBot="1" x14ac:dyDescent="0.3">
      <c r="A72" s="124" t="s">
        <v>361</v>
      </c>
      <c r="B72" s="174">
        <f>B71/$B$27</f>
        <v>2.4909635531214499E-2</v>
      </c>
    </row>
    <row r="73" spans="1:3" ht="16.5" thickBot="1" x14ac:dyDescent="0.3">
      <c r="A73" s="124" t="s">
        <v>362</v>
      </c>
      <c r="B73" s="170">
        <v>0</v>
      </c>
      <c r="C73" s="114">
        <v>1</v>
      </c>
    </row>
    <row r="74" spans="1:3" ht="16.5" thickBot="1" x14ac:dyDescent="0.3">
      <c r="A74" s="124" t="s">
        <v>363</v>
      </c>
      <c r="B74" s="170">
        <v>12.122973</v>
      </c>
      <c r="C74" s="114">
        <v>2</v>
      </c>
    </row>
    <row r="75" spans="1:3" s="173" customFormat="1" ht="30.75" thickBot="1" x14ac:dyDescent="0.3">
      <c r="A75" s="289" t="s">
        <v>587</v>
      </c>
      <c r="B75" s="290">
        <v>1.544397</v>
      </c>
      <c r="C75" s="173">
        <v>30</v>
      </c>
    </row>
    <row r="76" spans="1:3" ht="16.5" thickBot="1" x14ac:dyDescent="0.3">
      <c r="A76" s="124" t="s">
        <v>361</v>
      </c>
      <c r="B76" s="174">
        <f>B75/$B$27</f>
        <v>1.2693376912806605E-3</v>
      </c>
    </row>
    <row r="77" spans="1:3" ht="16.5" thickBot="1" x14ac:dyDescent="0.3">
      <c r="A77" s="124" t="s">
        <v>362</v>
      </c>
      <c r="B77" s="170">
        <v>1.544397</v>
      </c>
      <c r="C77" s="114">
        <v>1</v>
      </c>
    </row>
    <row r="78" spans="1:3" ht="16.5" thickBot="1" x14ac:dyDescent="0.3">
      <c r="A78" s="124" t="s">
        <v>363</v>
      </c>
      <c r="B78" s="170">
        <v>1.544397</v>
      </c>
      <c r="C78" s="114">
        <v>2</v>
      </c>
    </row>
    <row r="79" spans="1:3" s="173" customFormat="1" ht="30.75" thickBot="1" x14ac:dyDescent="0.3">
      <c r="A79" s="289" t="s">
        <v>588</v>
      </c>
      <c r="B79" s="290">
        <v>2.3600000000000003E-2</v>
      </c>
      <c r="C79" s="173">
        <v>30</v>
      </c>
    </row>
    <row r="80" spans="1:3" ht="16.5" thickBot="1" x14ac:dyDescent="0.3">
      <c r="A80" s="124" t="s">
        <v>361</v>
      </c>
      <c r="B80" s="174">
        <f>B79/$B$27</f>
        <v>1.9396806335562416E-5</v>
      </c>
    </row>
    <row r="81" spans="1:3" ht="16.5" thickBot="1" x14ac:dyDescent="0.3">
      <c r="A81" s="124" t="s">
        <v>362</v>
      </c>
      <c r="B81" s="170">
        <v>2.3600000000000003E-2</v>
      </c>
      <c r="C81" s="114">
        <v>1</v>
      </c>
    </row>
    <row r="82" spans="1:3" ht="16.5" thickBot="1" x14ac:dyDescent="0.3">
      <c r="A82" s="124" t="s">
        <v>363</v>
      </c>
      <c r="B82" s="170">
        <v>2.3600000000000003E-2</v>
      </c>
      <c r="C82" s="114">
        <v>2</v>
      </c>
    </row>
    <row r="83" spans="1:3" s="173" customFormat="1" ht="16.5" thickBot="1" x14ac:dyDescent="0.3">
      <c r="A83" s="171" t="s">
        <v>360</v>
      </c>
      <c r="B83" s="172"/>
      <c r="C83" s="173">
        <v>30</v>
      </c>
    </row>
    <row r="84" spans="1:3" ht="16.5" thickBot="1" x14ac:dyDescent="0.3">
      <c r="A84" s="124" t="s">
        <v>361</v>
      </c>
      <c r="B84" s="174">
        <f>B83/$B$27</f>
        <v>0</v>
      </c>
    </row>
    <row r="85" spans="1:3" ht="16.5" thickBot="1" x14ac:dyDescent="0.3">
      <c r="A85" s="124" t="s">
        <v>362</v>
      </c>
      <c r="B85" s="170"/>
      <c r="C85" s="114">
        <v>1</v>
      </c>
    </row>
    <row r="86" spans="1:3" ht="16.5" thickBot="1" x14ac:dyDescent="0.3">
      <c r="A86" s="124" t="s">
        <v>363</v>
      </c>
      <c r="B86" s="170"/>
      <c r="C86" s="114">
        <v>2</v>
      </c>
    </row>
    <row r="87" spans="1:3" s="173" customFormat="1" ht="16.5" thickBot="1" x14ac:dyDescent="0.3">
      <c r="A87" s="171" t="s">
        <v>360</v>
      </c>
      <c r="B87" s="172"/>
      <c r="C87" s="173">
        <v>30</v>
      </c>
    </row>
    <row r="88" spans="1:3" ht="16.5" thickBot="1" x14ac:dyDescent="0.3">
      <c r="A88" s="124" t="s">
        <v>361</v>
      </c>
      <c r="B88" s="174">
        <f>B87/$B$27</f>
        <v>0</v>
      </c>
    </row>
    <row r="89" spans="1:3" ht="16.5" thickBot="1" x14ac:dyDescent="0.3">
      <c r="A89" s="124" t="s">
        <v>362</v>
      </c>
      <c r="B89" s="170"/>
      <c r="C89" s="114">
        <v>1</v>
      </c>
    </row>
    <row r="90" spans="1:3" ht="16.5" thickBot="1" x14ac:dyDescent="0.3">
      <c r="A90" s="124" t="s">
        <v>363</v>
      </c>
      <c r="B90" s="170"/>
      <c r="C90" s="114">
        <v>2</v>
      </c>
    </row>
    <row r="91" spans="1:3" s="173" customFormat="1" ht="16.5" thickBot="1" x14ac:dyDescent="0.3">
      <c r="A91" s="171" t="s">
        <v>360</v>
      </c>
      <c r="B91" s="172"/>
      <c r="C91" s="173">
        <v>30</v>
      </c>
    </row>
    <row r="92" spans="1:3" ht="16.5" thickBot="1" x14ac:dyDescent="0.3">
      <c r="A92" s="124" t="s">
        <v>361</v>
      </c>
      <c r="B92" s="174">
        <f>B91/$B$27</f>
        <v>0</v>
      </c>
    </row>
    <row r="93" spans="1:3" ht="16.5" thickBot="1" x14ac:dyDescent="0.3">
      <c r="A93" s="124" t="s">
        <v>362</v>
      </c>
      <c r="B93" s="170"/>
      <c r="C93" s="114">
        <v>1</v>
      </c>
    </row>
    <row r="94" spans="1:3" ht="16.5" thickBot="1" x14ac:dyDescent="0.3">
      <c r="A94" s="124" t="s">
        <v>363</v>
      </c>
      <c r="B94" s="170"/>
      <c r="C94" s="114">
        <v>2</v>
      </c>
    </row>
    <row r="95" spans="1:3" s="173" customFormat="1" ht="16.5" thickBot="1" x14ac:dyDescent="0.3">
      <c r="A95" s="171" t="s">
        <v>360</v>
      </c>
      <c r="B95" s="172"/>
      <c r="C95" s="173">
        <v>30</v>
      </c>
    </row>
    <row r="96" spans="1:3" ht="16.5" thickBot="1" x14ac:dyDescent="0.3">
      <c r="A96" s="124" t="s">
        <v>361</v>
      </c>
      <c r="B96" s="174">
        <f>B95/$B$27</f>
        <v>0</v>
      </c>
    </row>
    <row r="97" spans="1:3" ht="16.5" thickBot="1" x14ac:dyDescent="0.3">
      <c r="A97" s="124" t="s">
        <v>362</v>
      </c>
      <c r="B97" s="170"/>
      <c r="C97" s="114">
        <v>1</v>
      </c>
    </row>
    <row r="98" spans="1:3" ht="16.5" thickBot="1" x14ac:dyDescent="0.3">
      <c r="A98" s="124" t="s">
        <v>363</v>
      </c>
      <c r="B98" s="170"/>
      <c r="C98" s="114">
        <v>2</v>
      </c>
    </row>
    <row r="99" spans="1:3" s="173" customFormat="1" ht="16.5" thickBot="1" x14ac:dyDescent="0.3">
      <c r="A99" s="171" t="s">
        <v>360</v>
      </c>
      <c r="B99" s="172"/>
      <c r="C99" s="173">
        <v>30</v>
      </c>
    </row>
    <row r="100" spans="1:3" ht="16.5" thickBot="1" x14ac:dyDescent="0.3">
      <c r="A100" s="124" t="s">
        <v>361</v>
      </c>
      <c r="B100" s="174">
        <f>B99/$B$27</f>
        <v>0</v>
      </c>
    </row>
    <row r="101" spans="1:3" ht="16.5" thickBot="1" x14ac:dyDescent="0.3">
      <c r="A101" s="124" t="s">
        <v>362</v>
      </c>
      <c r="B101" s="170"/>
      <c r="C101" s="114">
        <v>1</v>
      </c>
    </row>
    <row r="102" spans="1:3" ht="16.5" thickBot="1" x14ac:dyDescent="0.3">
      <c r="A102" s="124" t="s">
        <v>363</v>
      </c>
      <c r="B102" s="170"/>
      <c r="C102" s="114">
        <v>2</v>
      </c>
    </row>
    <row r="103" spans="1:3" s="173" customFormat="1" ht="16.5" thickBot="1" x14ac:dyDescent="0.3">
      <c r="A103" s="171" t="s">
        <v>360</v>
      </c>
      <c r="B103" s="172"/>
      <c r="C103" s="173">
        <v>30</v>
      </c>
    </row>
    <row r="104" spans="1:3" ht="16.5" thickBot="1" x14ac:dyDescent="0.3">
      <c r="A104" s="124" t="s">
        <v>361</v>
      </c>
      <c r="B104" s="174">
        <f>B103/$B$27</f>
        <v>0</v>
      </c>
    </row>
    <row r="105" spans="1:3" ht="16.5" thickBot="1" x14ac:dyDescent="0.3">
      <c r="A105" s="124" t="s">
        <v>362</v>
      </c>
      <c r="B105" s="170"/>
      <c r="C105" s="114">
        <v>1</v>
      </c>
    </row>
    <row r="106" spans="1:3" ht="16.5" thickBot="1" x14ac:dyDescent="0.3">
      <c r="A106" s="124" t="s">
        <v>363</v>
      </c>
      <c r="B106" s="170"/>
      <c r="C106" s="114">
        <v>2</v>
      </c>
    </row>
    <row r="107" spans="1:3" s="173" customFormat="1" ht="16.5" thickBot="1" x14ac:dyDescent="0.3">
      <c r="A107" s="171" t="s">
        <v>360</v>
      </c>
      <c r="B107" s="172"/>
      <c r="C107" s="173">
        <v>30</v>
      </c>
    </row>
    <row r="108" spans="1:3" ht="16.5" thickBot="1" x14ac:dyDescent="0.3">
      <c r="A108" s="124" t="s">
        <v>361</v>
      </c>
      <c r="B108" s="174">
        <f>B107/$B$27</f>
        <v>0</v>
      </c>
    </row>
    <row r="109" spans="1:3" ht="16.5" thickBot="1" x14ac:dyDescent="0.3">
      <c r="A109" s="124" t="s">
        <v>362</v>
      </c>
      <c r="B109" s="170"/>
      <c r="C109" s="114">
        <v>1</v>
      </c>
    </row>
    <row r="110" spans="1:3" ht="16.5" thickBot="1" x14ac:dyDescent="0.3">
      <c r="A110" s="124" t="s">
        <v>363</v>
      </c>
      <c r="B110" s="170"/>
      <c r="C110" s="114">
        <v>2</v>
      </c>
    </row>
    <row r="111" spans="1:3" ht="29.25" thickBot="1" x14ac:dyDescent="0.3">
      <c r="A111" s="123" t="s">
        <v>366</v>
      </c>
      <c r="B111" s="130"/>
    </row>
    <row r="112" spans="1:3" ht="16.5" thickBot="1" x14ac:dyDescent="0.3">
      <c r="A112" s="125" t="s">
        <v>358</v>
      </c>
      <c r="B112" s="130"/>
    </row>
    <row r="113" spans="1:2" ht="16.5" thickBot="1" x14ac:dyDescent="0.3">
      <c r="A113" s="125" t="s">
        <v>367</v>
      </c>
      <c r="B113" s="130"/>
    </row>
    <row r="114" spans="1:2" ht="16.5" thickBot="1" x14ac:dyDescent="0.3">
      <c r="A114" s="125" t="s">
        <v>368</v>
      </c>
      <c r="B114" s="130"/>
    </row>
    <row r="115" spans="1:2" ht="16.5" thickBot="1" x14ac:dyDescent="0.3">
      <c r="A115" s="125" t="s">
        <v>369</v>
      </c>
      <c r="B115" s="130"/>
    </row>
    <row r="116" spans="1:2" ht="16.5" thickBot="1" x14ac:dyDescent="0.3">
      <c r="A116" s="120" t="s">
        <v>370</v>
      </c>
      <c r="B116" s="175">
        <f>B117/$B$27</f>
        <v>0.23670103342403423</v>
      </c>
    </row>
    <row r="117" spans="1:2" ht="16.5" thickBot="1" x14ac:dyDescent="0.3">
      <c r="A117" s="120" t="s">
        <v>371</v>
      </c>
      <c r="B117" s="176">
        <f xml:space="preserve"> SUMIF(C33:C110, 1,B33:B110)</f>
        <v>287.992997</v>
      </c>
    </row>
    <row r="118" spans="1:2" ht="16.5" thickBot="1" x14ac:dyDescent="0.3">
      <c r="A118" s="120" t="s">
        <v>372</v>
      </c>
      <c r="B118" s="175">
        <f>B119/$B$27</f>
        <v>1.1252588713389617E-2</v>
      </c>
    </row>
    <row r="119" spans="1:2" ht="16.5" thickBot="1" x14ac:dyDescent="0.3">
      <c r="A119" s="121" t="s">
        <v>373</v>
      </c>
      <c r="B119" s="176">
        <f xml:space="preserve"> SUMIF(C33:C110, 2,B33:B110)</f>
        <v>13.69097</v>
      </c>
    </row>
    <row r="120" spans="1:2" x14ac:dyDescent="0.25">
      <c r="A120" s="123" t="s">
        <v>374</v>
      </c>
      <c r="B120" s="439" t="s">
        <v>511</v>
      </c>
    </row>
    <row r="121" spans="1:2" x14ac:dyDescent="0.25">
      <c r="A121" s="127" t="s">
        <v>375</v>
      </c>
      <c r="B121" s="440"/>
    </row>
    <row r="122" spans="1:2" x14ac:dyDescent="0.25">
      <c r="A122" s="127" t="s">
        <v>376</v>
      </c>
      <c r="B122" s="440"/>
    </row>
    <row r="123" spans="1:2" x14ac:dyDescent="0.25">
      <c r="A123" s="127" t="s">
        <v>377</v>
      </c>
      <c r="B123" s="440"/>
    </row>
    <row r="124" spans="1:2" x14ac:dyDescent="0.25">
      <c r="A124" s="127" t="s">
        <v>378</v>
      </c>
      <c r="B124" s="440"/>
    </row>
    <row r="125" spans="1:2" ht="16.5" thickBot="1" x14ac:dyDescent="0.3">
      <c r="A125" s="128" t="s">
        <v>379</v>
      </c>
      <c r="B125" s="441"/>
    </row>
    <row r="126" spans="1:2" ht="30.75" thickBot="1" x14ac:dyDescent="0.3">
      <c r="A126" s="125" t="s">
        <v>380</v>
      </c>
      <c r="B126" s="126"/>
    </row>
    <row r="127" spans="1:2" ht="29.25" thickBot="1" x14ac:dyDescent="0.3">
      <c r="A127" s="120" t="s">
        <v>381</v>
      </c>
      <c r="B127" s="126"/>
    </row>
    <row r="128" spans="1:2" ht="16.5" thickBot="1" x14ac:dyDescent="0.3">
      <c r="A128" s="125" t="s">
        <v>358</v>
      </c>
      <c r="B128" s="132"/>
    </row>
    <row r="129" spans="1:2" ht="16.5" thickBot="1" x14ac:dyDescent="0.3">
      <c r="A129" s="125" t="s">
        <v>382</v>
      </c>
      <c r="B129" s="126"/>
    </row>
    <row r="130" spans="1:2" ht="16.5" thickBot="1" x14ac:dyDescent="0.3">
      <c r="A130" s="125" t="s">
        <v>383</v>
      </c>
      <c r="B130" s="132"/>
    </row>
    <row r="131" spans="1:2" ht="48" thickBot="1" x14ac:dyDescent="0.3">
      <c r="A131" s="133" t="s">
        <v>384</v>
      </c>
      <c r="B131" s="288" t="s">
        <v>586</v>
      </c>
    </row>
    <row r="132" spans="1:2" ht="16.5" thickBot="1" x14ac:dyDescent="0.3">
      <c r="A132" s="120" t="s">
        <v>385</v>
      </c>
      <c r="B132" s="131"/>
    </row>
    <row r="133" spans="1:2" ht="16.5" thickBot="1" x14ac:dyDescent="0.3">
      <c r="A133" s="127" t="s">
        <v>386</v>
      </c>
      <c r="B133" s="134"/>
    </row>
    <row r="134" spans="1:2" ht="16.5" thickBot="1" x14ac:dyDescent="0.3">
      <c r="A134" s="127" t="s">
        <v>387</v>
      </c>
      <c r="B134" s="134"/>
    </row>
    <row r="135" spans="1:2" ht="16.5" thickBot="1" x14ac:dyDescent="0.3">
      <c r="A135" s="127" t="s">
        <v>388</v>
      </c>
      <c r="B135" s="134"/>
    </row>
    <row r="136" spans="1:2" ht="45.75" thickBot="1" x14ac:dyDescent="0.3">
      <c r="A136" s="133" t="s">
        <v>389</v>
      </c>
      <c r="B136" s="132" t="s">
        <v>532</v>
      </c>
    </row>
    <row r="137" spans="1:2" ht="28.5" x14ac:dyDescent="0.25">
      <c r="A137" s="123" t="s">
        <v>390</v>
      </c>
      <c r="B137" s="439" t="s">
        <v>391</v>
      </c>
    </row>
    <row r="138" spans="1:2" x14ac:dyDescent="0.25">
      <c r="A138" s="127" t="s">
        <v>392</v>
      </c>
      <c r="B138" s="440"/>
    </row>
    <row r="139" spans="1:2" x14ac:dyDescent="0.25">
      <c r="A139" s="127" t="s">
        <v>393</v>
      </c>
      <c r="B139" s="440"/>
    </row>
    <row r="140" spans="1:2" x14ac:dyDescent="0.25">
      <c r="A140" s="127" t="s">
        <v>394</v>
      </c>
      <c r="B140" s="440"/>
    </row>
    <row r="141" spans="1:2" x14ac:dyDescent="0.25">
      <c r="A141" s="127" t="s">
        <v>395</v>
      </c>
      <c r="B141" s="440"/>
    </row>
    <row r="142" spans="1:2" ht="16.5" thickBot="1" x14ac:dyDescent="0.3">
      <c r="A142" s="135" t="s">
        <v>396</v>
      </c>
      <c r="B142" s="441"/>
    </row>
    <row r="145" spans="1:2" x14ac:dyDescent="0.25">
      <c r="A145" s="136"/>
      <c r="B145" s="137"/>
    </row>
    <row r="146" spans="1:2" x14ac:dyDescent="0.25">
      <c r="B146" s="138"/>
    </row>
    <row r="147" spans="1:2" x14ac:dyDescent="0.25">
      <c r="B147" s="139"/>
    </row>
  </sheetData>
  <mergeCells count="11">
    <mergeCell ref="A13:B13"/>
    <mergeCell ref="A5:B5"/>
    <mergeCell ref="A7:B7"/>
    <mergeCell ref="A9:B9"/>
    <mergeCell ref="A10:B10"/>
    <mergeCell ref="A12:B12"/>
    <mergeCell ref="A15:B15"/>
    <mergeCell ref="A16:B16"/>
    <mergeCell ref="A18:B18"/>
    <mergeCell ref="B120:B125"/>
    <mergeCell ref="B137:B142"/>
  </mergeCells>
  <pageMargins left="0.70866141732283472" right="0.70866141732283472" top="0.74803149606299213" bottom="0.74803149606299213" header="0.31496062992125984" footer="0.31496062992125984"/>
  <pageSetup paperSize="8" scale="3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9" zoomScale="70" zoomScaleSheetLayoutView="70" workbookViewId="0">
      <selection activeCell="H22" sqref="H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83.42578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24" style="1" customWidth="1"/>
    <col min="18" max="18" width="45.28515625" style="1" customWidth="1"/>
    <col min="19" max="19" width="43" style="1" customWidth="1"/>
    <col min="20" max="16384" width="9.140625" style="1"/>
  </cols>
  <sheetData>
    <row r="1" spans="1:28" s="12" customFormat="1" ht="18.75" customHeight="1" x14ac:dyDescent="0.2">
      <c r="A1" s="18"/>
      <c r="S1" s="39"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22" t="str">
        <f>'1. паспорт местоположение'!A5:C5</f>
        <v>Год раскрытия информации: 2016 год</v>
      </c>
      <c r="B4" s="322"/>
      <c r="C4" s="322"/>
      <c r="D4" s="322"/>
      <c r="E4" s="322"/>
      <c r="F4" s="322"/>
      <c r="G4" s="322"/>
      <c r="H4" s="322"/>
      <c r="I4" s="322"/>
      <c r="J4" s="322"/>
      <c r="K4" s="322"/>
      <c r="L4" s="322"/>
      <c r="M4" s="322"/>
      <c r="N4" s="322"/>
      <c r="O4" s="322"/>
      <c r="P4" s="322"/>
      <c r="Q4" s="322"/>
      <c r="R4" s="322"/>
      <c r="S4" s="322"/>
    </row>
    <row r="5" spans="1:28" s="12" customFormat="1" ht="15.75" x14ac:dyDescent="0.2">
      <c r="A5" s="17"/>
    </row>
    <row r="6" spans="1:28" s="12" customFormat="1" ht="18.75" x14ac:dyDescent="0.2">
      <c r="A6" s="326" t="s">
        <v>9</v>
      </c>
      <c r="B6" s="326"/>
      <c r="C6" s="326"/>
      <c r="D6" s="326"/>
      <c r="E6" s="326"/>
      <c r="F6" s="326"/>
      <c r="G6" s="326"/>
      <c r="H6" s="326"/>
      <c r="I6" s="326"/>
      <c r="J6" s="326"/>
      <c r="K6" s="326"/>
      <c r="L6" s="326"/>
      <c r="M6" s="326"/>
      <c r="N6" s="326"/>
      <c r="O6" s="326"/>
      <c r="P6" s="326"/>
      <c r="Q6" s="326"/>
      <c r="R6" s="326"/>
      <c r="S6" s="326"/>
      <c r="T6" s="13"/>
      <c r="U6" s="13"/>
      <c r="V6" s="13"/>
      <c r="W6" s="13"/>
      <c r="X6" s="13"/>
      <c r="Y6" s="13"/>
      <c r="Z6" s="13"/>
      <c r="AA6" s="13"/>
      <c r="AB6" s="13"/>
    </row>
    <row r="7" spans="1:28" s="12" customFormat="1" ht="18.75" x14ac:dyDescent="0.2">
      <c r="A7" s="326"/>
      <c r="B7" s="326"/>
      <c r="C7" s="326"/>
      <c r="D7" s="326"/>
      <c r="E7" s="326"/>
      <c r="F7" s="326"/>
      <c r="G7" s="326"/>
      <c r="H7" s="326"/>
      <c r="I7" s="326"/>
      <c r="J7" s="326"/>
      <c r="K7" s="326"/>
      <c r="L7" s="326"/>
      <c r="M7" s="326"/>
      <c r="N7" s="326"/>
      <c r="O7" s="326"/>
      <c r="P7" s="326"/>
      <c r="Q7" s="326"/>
      <c r="R7" s="326"/>
      <c r="S7" s="326"/>
      <c r="T7" s="13"/>
      <c r="U7" s="13"/>
      <c r="V7" s="13"/>
      <c r="W7" s="13"/>
      <c r="X7" s="13"/>
      <c r="Y7" s="13"/>
      <c r="Z7" s="13"/>
      <c r="AA7" s="13"/>
      <c r="AB7" s="13"/>
    </row>
    <row r="8" spans="1:28" s="12" customFormat="1" ht="18.75" x14ac:dyDescent="0.2">
      <c r="A8" s="330" t="str">
        <f>'1. паспорт местоположение'!A9:C9</f>
        <v xml:space="preserve">                         АО "Янтарьэнерго"                         </v>
      </c>
      <c r="B8" s="330"/>
      <c r="C8" s="330"/>
      <c r="D8" s="330"/>
      <c r="E8" s="330"/>
      <c r="F8" s="330"/>
      <c r="G8" s="330"/>
      <c r="H8" s="330"/>
      <c r="I8" s="330"/>
      <c r="J8" s="330"/>
      <c r="K8" s="330"/>
      <c r="L8" s="330"/>
      <c r="M8" s="330"/>
      <c r="N8" s="330"/>
      <c r="O8" s="330"/>
      <c r="P8" s="330"/>
      <c r="Q8" s="330"/>
      <c r="R8" s="330"/>
      <c r="S8" s="330"/>
      <c r="T8" s="13"/>
      <c r="U8" s="13"/>
      <c r="V8" s="13"/>
      <c r="W8" s="13"/>
      <c r="X8" s="13"/>
      <c r="Y8" s="13"/>
      <c r="Z8" s="13"/>
      <c r="AA8" s="13"/>
      <c r="AB8" s="13"/>
    </row>
    <row r="9" spans="1:28" s="12" customFormat="1" ht="18.75" x14ac:dyDescent="0.2">
      <c r="A9" s="323" t="s">
        <v>8</v>
      </c>
      <c r="B9" s="323"/>
      <c r="C9" s="323"/>
      <c r="D9" s="323"/>
      <c r="E9" s="323"/>
      <c r="F9" s="323"/>
      <c r="G9" s="323"/>
      <c r="H9" s="323"/>
      <c r="I9" s="323"/>
      <c r="J9" s="323"/>
      <c r="K9" s="323"/>
      <c r="L9" s="323"/>
      <c r="M9" s="323"/>
      <c r="N9" s="323"/>
      <c r="O9" s="323"/>
      <c r="P9" s="323"/>
      <c r="Q9" s="323"/>
      <c r="R9" s="323"/>
      <c r="S9" s="323"/>
      <c r="T9" s="13"/>
      <c r="U9" s="13"/>
      <c r="V9" s="13"/>
      <c r="W9" s="13"/>
      <c r="X9" s="13"/>
      <c r="Y9" s="13"/>
      <c r="Z9" s="13"/>
      <c r="AA9" s="13"/>
      <c r="AB9" s="13"/>
    </row>
    <row r="10" spans="1:28" s="12" customFormat="1" ht="18.75" x14ac:dyDescent="0.2">
      <c r="A10" s="326"/>
      <c r="B10" s="326"/>
      <c r="C10" s="326"/>
      <c r="D10" s="326"/>
      <c r="E10" s="326"/>
      <c r="F10" s="326"/>
      <c r="G10" s="326"/>
      <c r="H10" s="326"/>
      <c r="I10" s="326"/>
      <c r="J10" s="326"/>
      <c r="K10" s="326"/>
      <c r="L10" s="326"/>
      <c r="M10" s="326"/>
      <c r="N10" s="326"/>
      <c r="O10" s="326"/>
      <c r="P10" s="326"/>
      <c r="Q10" s="326"/>
      <c r="R10" s="326"/>
      <c r="S10" s="326"/>
      <c r="T10" s="13"/>
      <c r="U10" s="13"/>
      <c r="V10" s="13"/>
      <c r="W10" s="13"/>
      <c r="X10" s="13"/>
      <c r="Y10" s="13"/>
      <c r="Z10" s="13"/>
      <c r="AA10" s="13"/>
      <c r="AB10" s="13"/>
    </row>
    <row r="11" spans="1:28" s="12" customFormat="1" ht="18.75" x14ac:dyDescent="0.2">
      <c r="A11" s="330" t="str">
        <f>'1. паспорт местоположение'!A12:C12</f>
        <v xml:space="preserve">G_4582                     </v>
      </c>
      <c r="B11" s="330"/>
      <c r="C11" s="330"/>
      <c r="D11" s="330"/>
      <c r="E11" s="330"/>
      <c r="F11" s="330"/>
      <c r="G11" s="330"/>
      <c r="H11" s="330"/>
      <c r="I11" s="330"/>
      <c r="J11" s="330"/>
      <c r="K11" s="330"/>
      <c r="L11" s="330"/>
      <c r="M11" s="330"/>
      <c r="N11" s="330"/>
      <c r="O11" s="330"/>
      <c r="P11" s="330"/>
      <c r="Q11" s="330"/>
      <c r="R11" s="330"/>
      <c r="S11" s="330"/>
      <c r="T11" s="13"/>
      <c r="U11" s="13"/>
      <c r="V11" s="13"/>
      <c r="W11" s="13"/>
      <c r="X11" s="13"/>
      <c r="Y11" s="13"/>
      <c r="Z11" s="13"/>
      <c r="AA11" s="13"/>
      <c r="AB11" s="13"/>
    </row>
    <row r="12" spans="1:28" s="12" customFormat="1" ht="18.75" x14ac:dyDescent="0.2">
      <c r="A12" s="323" t="s">
        <v>7</v>
      </c>
      <c r="B12" s="323"/>
      <c r="C12" s="323"/>
      <c r="D12" s="323"/>
      <c r="E12" s="323"/>
      <c r="F12" s="323"/>
      <c r="G12" s="323"/>
      <c r="H12" s="323"/>
      <c r="I12" s="323"/>
      <c r="J12" s="323"/>
      <c r="K12" s="323"/>
      <c r="L12" s="323"/>
      <c r="M12" s="323"/>
      <c r="N12" s="323"/>
      <c r="O12" s="323"/>
      <c r="P12" s="323"/>
      <c r="Q12" s="323"/>
      <c r="R12" s="323"/>
      <c r="S12" s="323"/>
      <c r="T12" s="13"/>
      <c r="U12" s="13"/>
      <c r="V12" s="13"/>
      <c r="W12" s="13"/>
      <c r="X12" s="13"/>
      <c r="Y12" s="13"/>
      <c r="Z12" s="13"/>
      <c r="AA12" s="13"/>
      <c r="AB12" s="13"/>
    </row>
    <row r="13" spans="1:28" s="9" customFormat="1" ht="15.75" customHeight="1" x14ac:dyDescent="0.2">
      <c r="A13" s="334"/>
      <c r="B13" s="334"/>
      <c r="C13" s="334"/>
      <c r="D13" s="334"/>
      <c r="E13" s="334"/>
      <c r="F13" s="334"/>
      <c r="G13" s="334"/>
      <c r="H13" s="334"/>
      <c r="I13" s="334"/>
      <c r="J13" s="334"/>
      <c r="K13" s="334"/>
      <c r="L13" s="334"/>
      <c r="M13" s="334"/>
      <c r="N13" s="334"/>
      <c r="O13" s="334"/>
      <c r="P13" s="334"/>
      <c r="Q13" s="334"/>
      <c r="R13" s="334"/>
      <c r="S13" s="334"/>
      <c r="T13" s="10"/>
      <c r="U13" s="10"/>
      <c r="V13" s="10"/>
      <c r="W13" s="10"/>
      <c r="X13" s="10"/>
      <c r="Y13" s="10"/>
      <c r="Z13" s="10"/>
      <c r="AA13" s="10"/>
      <c r="AB13" s="10"/>
    </row>
    <row r="14" spans="1:28" s="3" customFormat="1" ht="15.75" x14ac:dyDescent="0.2">
      <c r="A14" s="335" t="str">
        <f>'1. паспорт местоположение'!A15:C15</f>
        <v>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 троительством ячейки на ОРУ 110 кВ ПС О-54 Гусев, строительство заходов ВЛ 110 кВ О-4 Черняховск - О-54 Гусев (Л-107), инв.№ 53213411 на Маяковскую ТЭС</v>
      </c>
      <c r="B14" s="335"/>
      <c r="C14" s="335"/>
      <c r="D14" s="335"/>
      <c r="E14" s="335"/>
      <c r="F14" s="335"/>
      <c r="G14" s="335"/>
      <c r="H14" s="335"/>
      <c r="I14" s="335"/>
      <c r="J14" s="335"/>
      <c r="K14" s="335"/>
      <c r="L14" s="335"/>
      <c r="M14" s="335"/>
      <c r="N14" s="335"/>
      <c r="O14" s="335"/>
      <c r="P14" s="335"/>
      <c r="Q14" s="335"/>
      <c r="R14" s="335"/>
      <c r="S14" s="335"/>
      <c r="T14" s="8"/>
      <c r="U14" s="8"/>
      <c r="V14" s="8"/>
      <c r="W14" s="8"/>
      <c r="X14" s="8"/>
      <c r="Y14" s="8"/>
      <c r="Z14" s="8"/>
      <c r="AA14" s="8"/>
      <c r="AB14" s="8"/>
    </row>
    <row r="15" spans="1:28" s="3" customFormat="1" ht="15" customHeight="1" x14ac:dyDescent="0.2">
      <c r="A15" s="323" t="s">
        <v>6</v>
      </c>
      <c r="B15" s="323"/>
      <c r="C15" s="323"/>
      <c r="D15" s="323"/>
      <c r="E15" s="323"/>
      <c r="F15" s="323"/>
      <c r="G15" s="323"/>
      <c r="H15" s="323"/>
      <c r="I15" s="323"/>
      <c r="J15" s="323"/>
      <c r="K15" s="323"/>
      <c r="L15" s="323"/>
      <c r="M15" s="323"/>
      <c r="N15" s="323"/>
      <c r="O15" s="323"/>
      <c r="P15" s="323"/>
      <c r="Q15" s="323"/>
      <c r="R15" s="323"/>
      <c r="S15" s="323"/>
      <c r="T15" s="6"/>
      <c r="U15" s="6"/>
      <c r="V15" s="6"/>
      <c r="W15" s="6"/>
      <c r="X15" s="6"/>
      <c r="Y15" s="6"/>
      <c r="Z15" s="6"/>
      <c r="AA15" s="6"/>
      <c r="AB15" s="6"/>
    </row>
    <row r="16" spans="1:28" s="3" customFormat="1" ht="15" customHeight="1" x14ac:dyDescent="0.2">
      <c r="A16" s="336"/>
      <c r="B16" s="336"/>
      <c r="C16" s="336"/>
      <c r="D16" s="336"/>
      <c r="E16" s="336"/>
      <c r="F16" s="336"/>
      <c r="G16" s="336"/>
      <c r="H16" s="336"/>
      <c r="I16" s="336"/>
      <c r="J16" s="336"/>
      <c r="K16" s="336"/>
      <c r="L16" s="336"/>
      <c r="M16" s="336"/>
      <c r="N16" s="336"/>
      <c r="O16" s="336"/>
      <c r="P16" s="336"/>
      <c r="Q16" s="336"/>
      <c r="R16" s="336"/>
      <c r="S16" s="336"/>
      <c r="T16" s="4"/>
      <c r="U16" s="4"/>
      <c r="V16" s="4"/>
      <c r="W16" s="4"/>
      <c r="X16" s="4"/>
      <c r="Y16" s="4"/>
    </row>
    <row r="17" spans="1:28" s="3" customFormat="1" ht="45.75" customHeight="1" x14ac:dyDescent="0.2">
      <c r="A17" s="324" t="s">
        <v>427</v>
      </c>
      <c r="B17" s="324"/>
      <c r="C17" s="324"/>
      <c r="D17" s="324"/>
      <c r="E17" s="324"/>
      <c r="F17" s="324"/>
      <c r="G17" s="324"/>
      <c r="H17" s="324"/>
      <c r="I17" s="324"/>
      <c r="J17" s="324"/>
      <c r="K17" s="324"/>
      <c r="L17" s="324"/>
      <c r="M17" s="324"/>
      <c r="N17" s="324"/>
      <c r="O17" s="324"/>
      <c r="P17" s="324"/>
      <c r="Q17" s="324"/>
      <c r="R17" s="324"/>
      <c r="S17" s="324"/>
      <c r="T17" s="7"/>
      <c r="U17" s="7"/>
      <c r="V17" s="7"/>
      <c r="W17" s="7"/>
      <c r="X17" s="7"/>
      <c r="Y17" s="7"/>
      <c r="Z17" s="7"/>
      <c r="AA17" s="7"/>
      <c r="AB17" s="7"/>
    </row>
    <row r="18" spans="1:28" s="3" customFormat="1" ht="15" customHeight="1" x14ac:dyDescent="0.2">
      <c r="A18" s="337"/>
      <c r="B18" s="337"/>
      <c r="C18" s="337"/>
      <c r="D18" s="337"/>
      <c r="E18" s="337"/>
      <c r="F18" s="337"/>
      <c r="G18" s="337"/>
      <c r="H18" s="337"/>
      <c r="I18" s="337"/>
      <c r="J18" s="337"/>
      <c r="K18" s="337"/>
      <c r="L18" s="337"/>
      <c r="M18" s="337"/>
      <c r="N18" s="337"/>
      <c r="O18" s="337"/>
      <c r="P18" s="337"/>
      <c r="Q18" s="337"/>
      <c r="R18" s="337"/>
      <c r="S18" s="337"/>
      <c r="T18" s="4"/>
      <c r="U18" s="4"/>
      <c r="V18" s="4"/>
      <c r="W18" s="4"/>
      <c r="X18" s="4"/>
      <c r="Y18" s="4"/>
    </row>
    <row r="19" spans="1:28" s="3" customFormat="1" ht="54" customHeight="1" x14ac:dyDescent="0.2">
      <c r="A19" s="329" t="s">
        <v>5</v>
      </c>
      <c r="B19" s="329" t="s">
        <v>99</v>
      </c>
      <c r="C19" s="331" t="s">
        <v>349</v>
      </c>
      <c r="D19" s="329" t="s">
        <v>348</v>
      </c>
      <c r="E19" s="329" t="s">
        <v>98</v>
      </c>
      <c r="F19" s="329" t="s">
        <v>97</v>
      </c>
      <c r="G19" s="329" t="s">
        <v>344</v>
      </c>
      <c r="H19" s="329" t="s">
        <v>96</v>
      </c>
      <c r="I19" s="329" t="s">
        <v>95</v>
      </c>
      <c r="J19" s="329" t="s">
        <v>94</v>
      </c>
      <c r="K19" s="329" t="s">
        <v>93</v>
      </c>
      <c r="L19" s="329" t="s">
        <v>92</v>
      </c>
      <c r="M19" s="329" t="s">
        <v>91</v>
      </c>
      <c r="N19" s="329" t="s">
        <v>90</v>
      </c>
      <c r="O19" s="329" t="s">
        <v>89</v>
      </c>
      <c r="P19" s="329" t="s">
        <v>88</v>
      </c>
      <c r="Q19" s="329" t="s">
        <v>347</v>
      </c>
      <c r="R19" s="329"/>
      <c r="S19" s="333" t="s">
        <v>421</v>
      </c>
      <c r="T19" s="4"/>
      <c r="U19" s="4"/>
      <c r="V19" s="4"/>
      <c r="W19" s="4"/>
      <c r="X19" s="4"/>
      <c r="Y19" s="4"/>
    </row>
    <row r="20" spans="1:28" s="3" customFormat="1" ht="180.75" customHeight="1" x14ac:dyDescent="0.2">
      <c r="A20" s="329"/>
      <c r="B20" s="329"/>
      <c r="C20" s="332"/>
      <c r="D20" s="329"/>
      <c r="E20" s="329"/>
      <c r="F20" s="329"/>
      <c r="G20" s="329"/>
      <c r="H20" s="329"/>
      <c r="I20" s="329"/>
      <c r="J20" s="329"/>
      <c r="K20" s="329"/>
      <c r="L20" s="329"/>
      <c r="M20" s="329"/>
      <c r="N20" s="329"/>
      <c r="O20" s="329"/>
      <c r="P20" s="329"/>
      <c r="Q20" s="42" t="s">
        <v>345</v>
      </c>
      <c r="R20" s="43" t="s">
        <v>346</v>
      </c>
      <c r="S20" s="333"/>
      <c r="T20" s="28"/>
      <c r="U20" s="28"/>
      <c r="V20" s="28"/>
      <c r="W20" s="28"/>
      <c r="X20" s="28"/>
      <c r="Y20" s="28"/>
      <c r="Z20" s="27"/>
      <c r="AA20" s="27"/>
      <c r="AB20" s="27"/>
    </row>
    <row r="21" spans="1:28" s="3" customFormat="1" ht="18.75" x14ac:dyDescent="0.2">
      <c r="A21" s="42">
        <v>1</v>
      </c>
      <c r="B21" s="47">
        <v>2</v>
      </c>
      <c r="C21" s="42">
        <v>3</v>
      </c>
      <c r="D21" s="47">
        <v>4</v>
      </c>
      <c r="E21" s="42">
        <v>5</v>
      </c>
      <c r="F21" s="47">
        <v>6</v>
      </c>
      <c r="G21" s="144">
        <v>7</v>
      </c>
      <c r="H21" s="145">
        <v>8</v>
      </c>
      <c r="I21" s="144">
        <v>9</v>
      </c>
      <c r="J21" s="145">
        <v>10</v>
      </c>
      <c r="K21" s="144">
        <v>11</v>
      </c>
      <c r="L21" s="145">
        <v>12</v>
      </c>
      <c r="M21" s="144">
        <v>13</v>
      </c>
      <c r="N21" s="145">
        <v>14</v>
      </c>
      <c r="O21" s="144">
        <v>15</v>
      </c>
      <c r="P21" s="145">
        <v>16</v>
      </c>
      <c r="Q21" s="144">
        <v>17</v>
      </c>
      <c r="R21" s="145">
        <v>18</v>
      </c>
      <c r="S21" s="144">
        <v>19</v>
      </c>
      <c r="T21" s="28"/>
      <c r="U21" s="28"/>
      <c r="V21" s="28"/>
      <c r="W21" s="28"/>
      <c r="X21" s="28"/>
      <c r="Y21" s="28"/>
      <c r="Z21" s="27"/>
      <c r="AA21" s="27"/>
      <c r="AB21" s="27"/>
    </row>
    <row r="22" spans="1:28" s="3" customFormat="1" ht="408.75" customHeight="1" x14ac:dyDescent="0.2">
      <c r="A22" s="42"/>
      <c r="B22" s="47" t="s">
        <v>518</v>
      </c>
      <c r="C22" s="47"/>
      <c r="D22" s="179" t="s">
        <v>512</v>
      </c>
      <c r="E22" s="179" t="s">
        <v>513</v>
      </c>
      <c r="F22" s="179" t="s">
        <v>514</v>
      </c>
      <c r="G22" s="179" t="s">
        <v>515</v>
      </c>
      <c r="H22" s="47"/>
      <c r="I22" s="47"/>
      <c r="J22" s="47"/>
      <c r="K22" s="47">
        <v>110</v>
      </c>
      <c r="L22" s="47"/>
      <c r="M22" s="47"/>
      <c r="N22" s="47"/>
      <c r="O22" s="179">
        <v>176.4</v>
      </c>
      <c r="P22" s="47">
        <v>2</v>
      </c>
      <c r="Q22" s="41" t="s">
        <v>516</v>
      </c>
      <c r="R22" s="37" t="s">
        <v>517</v>
      </c>
      <c r="S22" s="143"/>
      <c r="T22" s="28"/>
      <c r="U22" s="28"/>
      <c r="V22" s="28"/>
      <c r="W22" s="28"/>
      <c r="X22" s="28"/>
      <c r="Y22" s="28"/>
      <c r="Z22" s="27"/>
      <c r="AA22" s="27"/>
      <c r="AB22" s="27"/>
    </row>
    <row r="23" spans="1:28" ht="20.25" customHeight="1" x14ac:dyDescent="0.25">
      <c r="A23" s="111"/>
      <c r="B23" s="47" t="s">
        <v>342</v>
      </c>
      <c r="C23" s="47"/>
      <c r="D23" s="47"/>
      <c r="E23" s="111" t="s">
        <v>343</v>
      </c>
      <c r="F23" s="111" t="s">
        <v>343</v>
      </c>
      <c r="G23" s="111" t="s">
        <v>343</v>
      </c>
      <c r="H23" s="111"/>
      <c r="I23" s="111"/>
      <c r="J23" s="111"/>
      <c r="K23" s="111"/>
      <c r="L23" s="111"/>
      <c r="M23" s="111"/>
      <c r="N23" s="111"/>
      <c r="O23" s="111">
        <f>O22</f>
        <v>176.4</v>
      </c>
      <c r="P23" s="111"/>
      <c r="Q23" s="112"/>
      <c r="R23" s="2"/>
      <c r="S23" s="2"/>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90" zoomScaleNormal="60" zoomScaleSheetLayoutView="90" workbookViewId="0">
      <selection activeCell="N25" sqref="N25:O26"/>
    </sheetView>
  </sheetViews>
  <sheetFormatPr defaultColWidth="10.7109375" defaultRowHeight="15.75" x14ac:dyDescent="0.25"/>
  <cols>
    <col min="1" max="1" width="9.5703125" style="52" customWidth="1"/>
    <col min="2" max="2" width="8.7109375" style="52" customWidth="1"/>
    <col min="3" max="3" width="12.7109375" style="52" customWidth="1"/>
    <col min="4" max="4" width="16.14062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39"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22" t="str">
        <f>'1. паспорт местоположение'!A5:C5</f>
        <v>Год раскрытия информации: 2016 год</v>
      </c>
      <c r="B6" s="322"/>
      <c r="C6" s="322"/>
      <c r="D6" s="322"/>
      <c r="E6" s="322"/>
      <c r="F6" s="322"/>
      <c r="G6" s="322"/>
      <c r="H6" s="322"/>
      <c r="I6" s="322"/>
      <c r="J6" s="322"/>
      <c r="K6" s="322"/>
      <c r="L6" s="322"/>
      <c r="M6" s="322"/>
      <c r="N6" s="322"/>
      <c r="O6" s="322"/>
      <c r="P6" s="322"/>
      <c r="Q6" s="322"/>
      <c r="R6" s="322"/>
      <c r="S6" s="322"/>
      <c r="T6" s="322"/>
    </row>
    <row r="7" spans="1:20" s="12" customFormat="1" x14ac:dyDescent="0.2">
      <c r="A7" s="17"/>
      <c r="H7" s="16"/>
    </row>
    <row r="8" spans="1:20" s="12" customFormat="1" ht="18.75" x14ac:dyDescent="0.2">
      <c r="A8" s="326" t="s">
        <v>9</v>
      </c>
      <c r="B8" s="326"/>
      <c r="C8" s="326"/>
      <c r="D8" s="326"/>
      <c r="E8" s="326"/>
      <c r="F8" s="326"/>
      <c r="G8" s="326"/>
      <c r="H8" s="326"/>
      <c r="I8" s="326"/>
      <c r="J8" s="326"/>
      <c r="K8" s="326"/>
      <c r="L8" s="326"/>
      <c r="M8" s="326"/>
      <c r="N8" s="326"/>
      <c r="O8" s="326"/>
      <c r="P8" s="326"/>
      <c r="Q8" s="326"/>
      <c r="R8" s="326"/>
      <c r="S8" s="326"/>
      <c r="T8" s="326"/>
    </row>
    <row r="9" spans="1:20" s="12" customFormat="1" ht="18.75" x14ac:dyDescent="0.2">
      <c r="A9" s="326"/>
      <c r="B9" s="326"/>
      <c r="C9" s="326"/>
      <c r="D9" s="326"/>
      <c r="E9" s="326"/>
      <c r="F9" s="326"/>
      <c r="G9" s="326"/>
      <c r="H9" s="326"/>
      <c r="I9" s="326"/>
      <c r="J9" s="326"/>
      <c r="K9" s="326"/>
      <c r="L9" s="326"/>
      <c r="M9" s="326"/>
      <c r="N9" s="326"/>
      <c r="O9" s="326"/>
      <c r="P9" s="326"/>
      <c r="Q9" s="326"/>
      <c r="R9" s="326"/>
      <c r="S9" s="326"/>
      <c r="T9" s="326"/>
    </row>
    <row r="10" spans="1:20" s="12" customFormat="1" ht="18.75" customHeight="1" x14ac:dyDescent="0.2">
      <c r="A10" s="330" t="str">
        <f>'1. паспорт местоположение'!A9:C9</f>
        <v xml:space="preserve">                         АО "Янтарьэнерго"                         </v>
      </c>
      <c r="B10" s="330"/>
      <c r="C10" s="330"/>
      <c r="D10" s="330"/>
      <c r="E10" s="330"/>
      <c r="F10" s="330"/>
      <c r="G10" s="330"/>
      <c r="H10" s="330"/>
      <c r="I10" s="330"/>
      <c r="J10" s="330"/>
      <c r="K10" s="330"/>
      <c r="L10" s="330"/>
      <c r="M10" s="330"/>
      <c r="N10" s="330"/>
      <c r="O10" s="330"/>
      <c r="P10" s="330"/>
      <c r="Q10" s="330"/>
      <c r="R10" s="330"/>
      <c r="S10" s="330"/>
      <c r="T10" s="330"/>
    </row>
    <row r="11" spans="1:20" s="12" customFormat="1" ht="18.75" customHeight="1" x14ac:dyDescent="0.2">
      <c r="A11" s="323" t="s">
        <v>8</v>
      </c>
      <c r="B11" s="323"/>
      <c r="C11" s="323"/>
      <c r="D11" s="323"/>
      <c r="E11" s="323"/>
      <c r="F11" s="323"/>
      <c r="G11" s="323"/>
      <c r="H11" s="323"/>
      <c r="I11" s="323"/>
      <c r="J11" s="323"/>
      <c r="K11" s="323"/>
      <c r="L11" s="323"/>
      <c r="M11" s="323"/>
      <c r="N11" s="323"/>
      <c r="O11" s="323"/>
      <c r="P11" s="323"/>
      <c r="Q11" s="323"/>
      <c r="R11" s="323"/>
      <c r="S11" s="323"/>
      <c r="T11" s="323"/>
    </row>
    <row r="12" spans="1:20" s="12" customFormat="1" ht="18.75" x14ac:dyDescent="0.2">
      <c r="A12" s="326"/>
      <c r="B12" s="326"/>
      <c r="C12" s="326"/>
      <c r="D12" s="326"/>
      <c r="E12" s="326"/>
      <c r="F12" s="326"/>
      <c r="G12" s="326"/>
      <c r="H12" s="326"/>
      <c r="I12" s="326"/>
      <c r="J12" s="326"/>
      <c r="K12" s="326"/>
      <c r="L12" s="326"/>
      <c r="M12" s="326"/>
      <c r="N12" s="326"/>
      <c r="O12" s="326"/>
      <c r="P12" s="326"/>
      <c r="Q12" s="326"/>
      <c r="R12" s="326"/>
      <c r="S12" s="326"/>
      <c r="T12" s="326"/>
    </row>
    <row r="13" spans="1:20" s="12" customFormat="1" ht="18.75" customHeight="1" x14ac:dyDescent="0.2">
      <c r="A13" s="330" t="str">
        <f>'1. паспорт местоположение'!A12:C12</f>
        <v xml:space="preserve">G_4582                     </v>
      </c>
      <c r="B13" s="330"/>
      <c r="C13" s="330"/>
      <c r="D13" s="330"/>
      <c r="E13" s="330"/>
      <c r="F13" s="330"/>
      <c r="G13" s="330"/>
      <c r="H13" s="330"/>
      <c r="I13" s="330"/>
      <c r="J13" s="330"/>
      <c r="K13" s="330"/>
      <c r="L13" s="330"/>
      <c r="M13" s="330"/>
      <c r="N13" s="330"/>
      <c r="O13" s="330"/>
      <c r="P13" s="330"/>
      <c r="Q13" s="330"/>
      <c r="R13" s="330"/>
      <c r="S13" s="330"/>
      <c r="T13" s="330"/>
    </row>
    <row r="14" spans="1:20" s="12" customFormat="1" ht="18.75" customHeight="1" x14ac:dyDescent="0.2">
      <c r="A14" s="323" t="s">
        <v>7</v>
      </c>
      <c r="B14" s="323"/>
      <c r="C14" s="323"/>
      <c r="D14" s="323"/>
      <c r="E14" s="323"/>
      <c r="F14" s="323"/>
      <c r="G14" s="323"/>
      <c r="H14" s="323"/>
      <c r="I14" s="323"/>
      <c r="J14" s="323"/>
      <c r="K14" s="323"/>
      <c r="L14" s="323"/>
      <c r="M14" s="323"/>
      <c r="N14" s="323"/>
      <c r="O14" s="323"/>
      <c r="P14" s="323"/>
      <c r="Q14" s="323"/>
      <c r="R14" s="323"/>
      <c r="S14" s="323"/>
      <c r="T14" s="323"/>
    </row>
    <row r="15" spans="1:20" s="9" customFormat="1" ht="15.75" customHeight="1" x14ac:dyDescent="0.2">
      <c r="A15" s="334"/>
      <c r="B15" s="334"/>
      <c r="C15" s="334"/>
      <c r="D15" s="334"/>
      <c r="E15" s="334"/>
      <c r="F15" s="334"/>
      <c r="G15" s="334"/>
      <c r="H15" s="334"/>
      <c r="I15" s="334"/>
      <c r="J15" s="334"/>
      <c r="K15" s="334"/>
      <c r="L15" s="334"/>
      <c r="M15" s="334"/>
      <c r="N15" s="334"/>
      <c r="O15" s="334"/>
      <c r="P15" s="334"/>
      <c r="Q15" s="334"/>
      <c r="R15" s="334"/>
      <c r="S15" s="334"/>
      <c r="T15" s="334"/>
    </row>
    <row r="16" spans="1:20" s="3" customFormat="1" ht="31.5" customHeight="1" x14ac:dyDescent="0.2">
      <c r="A16" s="335" t="str">
        <f>'1. паспорт местоположение'!A15:C15</f>
        <v>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 троительством ячейки на ОРУ 110 кВ ПС О-54 Гусев, строительство заходов ВЛ 110 кВ О-4 Черняховск - О-54 Гусев (Л-107), инв.№ 53213411 на Маяковскую ТЭС</v>
      </c>
      <c r="B16" s="335"/>
      <c r="C16" s="335"/>
      <c r="D16" s="335"/>
      <c r="E16" s="335"/>
      <c r="F16" s="335"/>
      <c r="G16" s="335"/>
      <c r="H16" s="335"/>
      <c r="I16" s="335"/>
      <c r="J16" s="335"/>
      <c r="K16" s="335"/>
      <c r="L16" s="335"/>
      <c r="M16" s="335"/>
      <c r="N16" s="335"/>
      <c r="O16" s="335"/>
      <c r="P16" s="335"/>
      <c r="Q16" s="335"/>
      <c r="R16" s="335"/>
      <c r="S16" s="335"/>
      <c r="T16" s="335"/>
    </row>
    <row r="17" spans="1:113" s="3" customFormat="1" ht="15" customHeight="1" x14ac:dyDescent="0.2">
      <c r="A17" s="323" t="s">
        <v>6</v>
      </c>
      <c r="B17" s="323"/>
      <c r="C17" s="323"/>
      <c r="D17" s="323"/>
      <c r="E17" s="323"/>
      <c r="F17" s="323"/>
      <c r="G17" s="323"/>
      <c r="H17" s="323"/>
      <c r="I17" s="323"/>
      <c r="J17" s="323"/>
      <c r="K17" s="323"/>
      <c r="L17" s="323"/>
      <c r="M17" s="323"/>
      <c r="N17" s="323"/>
      <c r="O17" s="323"/>
      <c r="P17" s="323"/>
      <c r="Q17" s="323"/>
      <c r="R17" s="323"/>
      <c r="S17" s="323"/>
      <c r="T17" s="323"/>
    </row>
    <row r="18" spans="1:113" s="3" customFormat="1" ht="15" customHeight="1" x14ac:dyDescent="0.2">
      <c r="A18" s="336"/>
      <c r="B18" s="336"/>
      <c r="C18" s="336"/>
      <c r="D18" s="336"/>
      <c r="E18" s="336"/>
      <c r="F18" s="336"/>
      <c r="G18" s="336"/>
      <c r="H18" s="336"/>
      <c r="I18" s="336"/>
      <c r="J18" s="336"/>
      <c r="K18" s="336"/>
      <c r="L18" s="336"/>
      <c r="M18" s="336"/>
      <c r="N18" s="336"/>
      <c r="O18" s="336"/>
      <c r="P18" s="336"/>
      <c r="Q18" s="336"/>
      <c r="R18" s="336"/>
      <c r="S18" s="336"/>
      <c r="T18" s="336"/>
    </row>
    <row r="19" spans="1:113" s="3" customFormat="1" ht="15" customHeight="1" x14ac:dyDescent="0.2">
      <c r="A19" s="325" t="s">
        <v>432</v>
      </c>
      <c r="B19" s="325"/>
      <c r="C19" s="325"/>
      <c r="D19" s="325"/>
      <c r="E19" s="325"/>
      <c r="F19" s="325"/>
      <c r="G19" s="325"/>
      <c r="H19" s="325"/>
      <c r="I19" s="325"/>
      <c r="J19" s="325"/>
      <c r="K19" s="325"/>
      <c r="L19" s="325"/>
      <c r="M19" s="325"/>
      <c r="N19" s="325"/>
      <c r="O19" s="325"/>
      <c r="P19" s="325"/>
      <c r="Q19" s="325"/>
      <c r="R19" s="325"/>
      <c r="S19" s="325"/>
      <c r="T19" s="325"/>
    </row>
    <row r="20" spans="1:113" s="60" customFormat="1" ht="21" customHeight="1" x14ac:dyDescent="0.25">
      <c r="A20" s="352"/>
      <c r="B20" s="352"/>
      <c r="C20" s="352"/>
      <c r="D20" s="352"/>
      <c r="E20" s="352"/>
      <c r="F20" s="352"/>
      <c r="G20" s="352"/>
      <c r="H20" s="352"/>
      <c r="I20" s="352"/>
      <c r="J20" s="352"/>
      <c r="K20" s="352"/>
      <c r="L20" s="352"/>
      <c r="M20" s="352"/>
      <c r="N20" s="352"/>
      <c r="O20" s="352"/>
      <c r="P20" s="352"/>
      <c r="Q20" s="352"/>
      <c r="R20" s="352"/>
      <c r="S20" s="352"/>
      <c r="T20" s="352"/>
    </row>
    <row r="21" spans="1:113" ht="46.5" customHeight="1" x14ac:dyDescent="0.25">
      <c r="A21" s="346" t="s">
        <v>5</v>
      </c>
      <c r="B21" s="339" t="s">
        <v>204</v>
      </c>
      <c r="C21" s="340"/>
      <c r="D21" s="343" t="s">
        <v>121</v>
      </c>
      <c r="E21" s="339" t="s">
        <v>461</v>
      </c>
      <c r="F21" s="340"/>
      <c r="G21" s="339" t="s">
        <v>255</v>
      </c>
      <c r="H21" s="340"/>
      <c r="I21" s="339" t="s">
        <v>120</v>
      </c>
      <c r="J21" s="340"/>
      <c r="K21" s="343" t="s">
        <v>119</v>
      </c>
      <c r="L21" s="339" t="s">
        <v>118</v>
      </c>
      <c r="M21" s="340"/>
      <c r="N21" s="339" t="s">
        <v>457</v>
      </c>
      <c r="O21" s="340"/>
      <c r="P21" s="343" t="s">
        <v>117</v>
      </c>
      <c r="Q21" s="349" t="s">
        <v>116</v>
      </c>
      <c r="R21" s="350"/>
      <c r="S21" s="349" t="s">
        <v>115</v>
      </c>
      <c r="T21" s="351"/>
    </row>
    <row r="22" spans="1:113" ht="204.75" customHeight="1" x14ac:dyDescent="0.25">
      <c r="A22" s="347"/>
      <c r="B22" s="341"/>
      <c r="C22" s="342"/>
      <c r="D22" s="345"/>
      <c r="E22" s="341"/>
      <c r="F22" s="342"/>
      <c r="G22" s="341"/>
      <c r="H22" s="342"/>
      <c r="I22" s="341"/>
      <c r="J22" s="342"/>
      <c r="K22" s="344"/>
      <c r="L22" s="341"/>
      <c r="M22" s="342"/>
      <c r="N22" s="341"/>
      <c r="O22" s="342"/>
      <c r="P22" s="344"/>
      <c r="Q22" s="104" t="s">
        <v>114</v>
      </c>
      <c r="R22" s="104" t="s">
        <v>431</v>
      </c>
      <c r="S22" s="104" t="s">
        <v>113</v>
      </c>
      <c r="T22" s="104" t="s">
        <v>112</v>
      </c>
    </row>
    <row r="23" spans="1:113" ht="51.75" customHeight="1" x14ac:dyDescent="0.25">
      <c r="A23" s="348"/>
      <c r="B23" s="152" t="s">
        <v>110</v>
      </c>
      <c r="C23" s="152" t="s">
        <v>111</v>
      </c>
      <c r="D23" s="344"/>
      <c r="E23" s="152" t="s">
        <v>110</v>
      </c>
      <c r="F23" s="152" t="s">
        <v>111</v>
      </c>
      <c r="G23" s="152" t="s">
        <v>110</v>
      </c>
      <c r="H23" s="152" t="s">
        <v>111</v>
      </c>
      <c r="I23" s="152" t="s">
        <v>110</v>
      </c>
      <c r="J23" s="152" t="s">
        <v>111</v>
      </c>
      <c r="K23" s="152" t="s">
        <v>110</v>
      </c>
      <c r="L23" s="152" t="s">
        <v>110</v>
      </c>
      <c r="M23" s="152" t="s">
        <v>111</v>
      </c>
      <c r="N23" s="152" t="s">
        <v>110</v>
      </c>
      <c r="O23" s="152" t="s">
        <v>111</v>
      </c>
      <c r="P23" s="153" t="s">
        <v>110</v>
      </c>
      <c r="Q23" s="104" t="s">
        <v>110</v>
      </c>
      <c r="R23" s="104" t="s">
        <v>110</v>
      </c>
      <c r="S23" s="104" t="s">
        <v>110</v>
      </c>
      <c r="T23" s="104" t="s">
        <v>110</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0" customFormat="1" ht="47.25" x14ac:dyDescent="0.25">
      <c r="A25" s="64">
        <v>1</v>
      </c>
      <c r="B25" s="62" t="s">
        <v>565</v>
      </c>
      <c r="C25" s="62" t="s">
        <v>565</v>
      </c>
      <c r="D25" s="62" t="s">
        <v>562</v>
      </c>
      <c r="E25" s="62" t="s">
        <v>343</v>
      </c>
      <c r="F25" s="62" t="s">
        <v>563</v>
      </c>
      <c r="G25" s="62" t="s">
        <v>343</v>
      </c>
      <c r="H25" s="62" t="s">
        <v>591</v>
      </c>
      <c r="I25" s="62" t="s">
        <v>343</v>
      </c>
      <c r="J25" s="61" t="s">
        <v>564</v>
      </c>
      <c r="K25" s="62" t="s">
        <v>343</v>
      </c>
      <c r="L25" s="62" t="s">
        <v>343</v>
      </c>
      <c r="M25" s="63">
        <v>110</v>
      </c>
      <c r="N25" s="62" t="s">
        <v>343</v>
      </c>
      <c r="O25" s="63" t="s">
        <v>343</v>
      </c>
      <c r="P25" s="62" t="s">
        <v>343</v>
      </c>
      <c r="Q25" s="62" t="s">
        <v>343</v>
      </c>
      <c r="R25" s="62" t="s">
        <v>343</v>
      </c>
      <c r="S25" s="62" t="s">
        <v>343</v>
      </c>
      <c r="T25" s="62" t="s">
        <v>343</v>
      </c>
    </row>
    <row r="26" spans="1:113" s="60" customFormat="1" ht="78.75" x14ac:dyDescent="0.25">
      <c r="A26" s="64">
        <v>2</v>
      </c>
      <c r="B26" s="62" t="s">
        <v>561</v>
      </c>
      <c r="C26" s="62" t="s">
        <v>561</v>
      </c>
      <c r="D26" s="62" t="s">
        <v>562</v>
      </c>
      <c r="E26" s="63" t="s">
        <v>574</v>
      </c>
      <c r="F26" s="62" t="s">
        <v>563</v>
      </c>
      <c r="G26" s="180" t="s">
        <v>575</v>
      </c>
      <c r="H26" s="62" t="s">
        <v>590</v>
      </c>
      <c r="I26" s="63">
        <v>1995</v>
      </c>
      <c r="J26" s="61" t="s">
        <v>564</v>
      </c>
      <c r="K26" s="63">
        <v>1991</v>
      </c>
      <c r="L26" s="63">
        <v>110</v>
      </c>
      <c r="M26" s="63">
        <v>110</v>
      </c>
      <c r="N26" s="62" t="s">
        <v>343</v>
      </c>
      <c r="O26" s="63" t="s">
        <v>343</v>
      </c>
      <c r="P26" s="63">
        <v>2004</v>
      </c>
      <c r="Q26" s="205" t="s">
        <v>576</v>
      </c>
      <c r="R26" s="63" t="s">
        <v>577</v>
      </c>
      <c r="S26" s="180" t="s">
        <v>578</v>
      </c>
      <c r="T26" s="180" t="s">
        <v>579</v>
      </c>
    </row>
    <row r="27" spans="1:113" ht="3" customHeight="1" x14ac:dyDescent="0.25"/>
    <row r="28" spans="1:113" s="58" customFormat="1" x14ac:dyDescent="0.25">
      <c r="B28" s="56" t="s">
        <v>109</v>
      </c>
      <c r="C28" s="56"/>
      <c r="D28" s="56"/>
      <c r="E28" s="56"/>
      <c r="F28" s="56"/>
      <c r="G28" s="56"/>
      <c r="H28" s="56"/>
      <c r="I28" s="56"/>
      <c r="J28" s="56"/>
      <c r="K28" s="56"/>
      <c r="L28" s="56"/>
      <c r="M28" s="56"/>
      <c r="N28" s="56"/>
      <c r="O28" s="56"/>
      <c r="P28" s="56"/>
      <c r="Q28" s="56"/>
      <c r="R28" s="56"/>
    </row>
    <row r="29" spans="1:113" x14ac:dyDescent="0.25">
      <c r="B29" s="338" t="s">
        <v>467</v>
      </c>
      <c r="C29" s="338"/>
      <c r="D29" s="338"/>
      <c r="E29" s="338"/>
      <c r="F29" s="338"/>
      <c r="G29" s="338"/>
      <c r="H29" s="338"/>
      <c r="I29" s="338"/>
      <c r="J29" s="338"/>
      <c r="K29" s="338"/>
      <c r="L29" s="338"/>
      <c r="M29" s="338"/>
      <c r="N29" s="338"/>
      <c r="O29" s="338"/>
      <c r="P29" s="338"/>
      <c r="Q29" s="338"/>
      <c r="R29" s="338"/>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430</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108</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107</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106</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105</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104</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103</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102</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101</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100</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24" zoomScaleSheetLayoutView="100" workbookViewId="0">
      <selection activeCell="R27" sqref="R27:R28"/>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2" width="8.7109375" style="52" customWidth="1"/>
    <col min="23" max="23" width="20.710937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39"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22" t="str">
        <f>'1. паспорт местоположение'!A5:C5</f>
        <v>Год раскрытия информации: 2016 год</v>
      </c>
      <c r="B5" s="322"/>
      <c r="C5" s="322"/>
      <c r="D5" s="322"/>
      <c r="E5" s="322"/>
      <c r="F5" s="322"/>
      <c r="G5" s="322"/>
      <c r="H5" s="322"/>
      <c r="I5" s="322"/>
      <c r="J5" s="322"/>
      <c r="K5" s="322"/>
      <c r="L5" s="322"/>
      <c r="M5" s="322"/>
      <c r="N5" s="322"/>
      <c r="O5" s="322"/>
      <c r="P5" s="322"/>
      <c r="Q5" s="322"/>
      <c r="R5" s="322"/>
      <c r="S5" s="322"/>
      <c r="T5" s="322"/>
      <c r="U5" s="322"/>
      <c r="V5" s="322"/>
      <c r="W5" s="322"/>
      <c r="X5" s="322"/>
      <c r="Y5" s="322"/>
      <c r="Z5" s="322"/>
      <c r="AA5" s="322"/>
    </row>
    <row r="6" spans="1:27" s="12" customFormat="1" x14ac:dyDescent="0.2">
      <c r="A6" s="155"/>
      <c r="B6" s="155"/>
      <c r="C6" s="155"/>
      <c r="D6" s="155"/>
      <c r="E6" s="155"/>
      <c r="F6" s="155"/>
      <c r="G6" s="155"/>
      <c r="H6" s="155"/>
      <c r="I6" s="155"/>
      <c r="J6" s="155"/>
      <c r="K6" s="155"/>
      <c r="L6" s="155"/>
      <c r="M6" s="155"/>
      <c r="N6" s="155"/>
      <c r="O6" s="155"/>
      <c r="P6" s="155"/>
      <c r="Q6" s="155"/>
      <c r="R6" s="155"/>
      <c r="S6" s="155"/>
      <c r="T6" s="155"/>
    </row>
    <row r="7" spans="1:27" s="12" customFormat="1" ht="18.75" x14ac:dyDescent="0.2">
      <c r="E7" s="326" t="s">
        <v>9</v>
      </c>
      <c r="F7" s="326"/>
      <c r="G7" s="326"/>
      <c r="H7" s="326"/>
      <c r="I7" s="326"/>
      <c r="J7" s="326"/>
      <c r="K7" s="326"/>
      <c r="L7" s="326"/>
      <c r="M7" s="326"/>
      <c r="N7" s="326"/>
      <c r="O7" s="326"/>
      <c r="P7" s="326"/>
      <c r="Q7" s="326"/>
      <c r="R7" s="326"/>
      <c r="S7" s="326"/>
      <c r="T7" s="326"/>
      <c r="U7" s="326"/>
      <c r="V7" s="326"/>
      <c r="W7" s="326"/>
      <c r="X7" s="326"/>
      <c r="Y7" s="32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30" t="str">
        <f>'1. паспорт местоположение'!A9</f>
        <v xml:space="preserve">                         АО "Янтарьэнерго"                         </v>
      </c>
      <c r="F9" s="330"/>
      <c r="G9" s="330"/>
      <c r="H9" s="330"/>
      <c r="I9" s="330"/>
      <c r="J9" s="330"/>
      <c r="K9" s="330"/>
      <c r="L9" s="330"/>
      <c r="M9" s="330"/>
      <c r="N9" s="330"/>
      <c r="O9" s="330"/>
      <c r="P9" s="330"/>
      <c r="Q9" s="330"/>
      <c r="R9" s="330"/>
      <c r="S9" s="330"/>
      <c r="T9" s="330"/>
      <c r="U9" s="330"/>
      <c r="V9" s="330"/>
      <c r="W9" s="330"/>
      <c r="X9" s="330"/>
      <c r="Y9" s="330"/>
    </row>
    <row r="10" spans="1:27" s="12" customFormat="1" ht="18.75" customHeight="1" x14ac:dyDescent="0.2">
      <c r="E10" s="323" t="s">
        <v>8</v>
      </c>
      <c r="F10" s="323"/>
      <c r="G10" s="323"/>
      <c r="H10" s="323"/>
      <c r="I10" s="323"/>
      <c r="J10" s="323"/>
      <c r="K10" s="323"/>
      <c r="L10" s="323"/>
      <c r="M10" s="323"/>
      <c r="N10" s="323"/>
      <c r="O10" s="323"/>
      <c r="P10" s="323"/>
      <c r="Q10" s="323"/>
      <c r="R10" s="323"/>
      <c r="S10" s="323"/>
      <c r="T10" s="323"/>
      <c r="U10" s="323"/>
      <c r="V10" s="323"/>
      <c r="W10" s="323"/>
      <c r="X10" s="323"/>
      <c r="Y10" s="32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30" t="str">
        <f>'1. паспорт местоположение'!A12</f>
        <v xml:space="preserve">G_4582                     </v>
      </c>
      <c r="F12" s="330"/>
      <c r="G12" s="330"/>
      <c r="H12" s="330"/>
      <c r="I12" s="330"/>
      <c r="J12" s="330"/>
      <c r="K12" s="330"/>
      <c r="L12" s="330"/>
      <c r="M12" s="330"/>
      <c r="N12" s="330"/>
      <c r="O12" s="330"/>
      <c r="P12" s="330"/>
      <c r="Q12" s="330"/>
      <c r="R12" s="330"/>
      <c r="S12" s="330"/>
      <c r="T12" s="330"/>
      <c r="U12" s="330"/>
      <c r="V12" s="330"/>
      <c r="W12" s="330"/>
      <c r="X12" s="330"/>
      <c r="Y12" s="330"/>
    </row>
    <row r="13" spans="1:27" s="12" customFormat="1" ht="18.75" customHeight="1" x14ac:dyDescent="0.2">
      <c r="E13" s="323" t="s">
        <v>7</v>
      </c>
      <c r="F13" s="323"/>
      <c r="G13" s="323"/>
      <c r="H13" s="323"/>
      <c r="I13" s="323"/>
      <c r="J13" s="323"/>
      <c r="K13" s="323"/>
      <c r="L13" s="323"/>
      <c r="M13" s="323"/>
      <c r="N13" s="323"/>
      <c r="O13" s="323"/>
      <c r="P13" s="323"/>
      <c r="Q13" s="323"/>
      <c r="R13" s="323"/>
      <c r="S13" s="323"/>
      <c r="T13" s="323"/>
      <c r="U13" s="323"/>
      <c r="V13" s="323"/>
      <c r="W13" s="323"/>
      <c r="X13" s="323"/>
      <c r="Y13" s="32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40.5" customHeight="1" x14ac:dyDescent="0.2">
      <c r="E15" s="335" t="str">
        <f>'1. паспорт местоположение'!A15</f>
        <v>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 троительством ячейки на ОРУ 110 кВ ПС О-54 Гусев, строительство заходов ВЛ 110 кВ О-4 Черняховск - О-54 Гусев (Л-107), инв.№ 53213411 на Маяковскую ТЭС</v>
      </c>
      <c r="F15" s="335"/>
      <c r="G15" s="335"/>
      <c r="H15" s="335"/>
      <c r="I15" s="335"/>
      <c r="J15" s="335"/>
      <c r="K15" s="335"/>
      <c r="L15" s="335"/>
      <c r="M15" s="335"/>
      <c r="N15" s="335"/>
      <c r="O15" s="335"/>
      <c r="P15" s="335"/>
      <c r="Q15" s="335"/>
      <c r="R15" s="335"/>
      <c r="S15" s="335"/>
      <c r="T15" s="335"/>
      <c r="U15" s="335"/>
      <c r="V15" s="335"/>
      <c r="W15" s="335"/>
      <c r="X15" s="335"/>
      <c r="Y15" s="335"/>
    </row>
    <row r="16" spans="1:27" s="3" customFormat="1" ht="15" customHeight="1" x14ac:dyDescent="0.2">
      <c r="E16" s="323" t="s">
        <v>6</v>
      </c>
      <c r="F16" s="323"/>
      <c r="G16" s="323"/>
      <c r="H16" s="323"/>
      <c r="I16" s="323"/>
      <c r="J16" s="323"/>
      <c r="K16" s="323"/>
      <c r="L16" s="323"/>
      <c r="M16" s="323"/>
      <c r="N16" s="323"/>
      <c r="O16" s="323"/>
      <c r="P16" s="323"/>
      <c r="Q16" s="323"/>
      <c r="R16" s="323"/>
      <c r="S16" s="323"/>
      <c r="T16" s="323"/>
      <c r="U16" s="323"/>
      <c r="V16" s="323"/>
      <c r="W16" s="323"/>
      <c r="X16" s="323"/>
      <c r="Y16" s="32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25"/>
      <c r="F18" s="325"/>
      <c r="G18" s="325"/>
      <c r="H18" s="325"/>
      <c r="I18" s="325"/>
      <c r="J18" s="325"/>
      <c r="K18" s="325"/>
      <c r="L18" s="325"/>
      <c r="M18" s="325"/>
      <c r="N18" s="325"/>
      <c r="O18" s="325"/>
      <c r="P18" s="325"/>
      <c r="Q18" s="325"/>
      <c r="R18" s="325"/>
      <c r="S18" s="325"/>
      <c r="T18" s="325"/>
      <c r="U18" s="325"/>
      <c r="V18" s="325"/>
      <c r="W18" s="325"/>
      <c r="X18" s="325"/>
      <c r="Y18" s="325"/>
    </row>
    <row r="19" spans="1:27" ht="25.5" customHeight="1" x14ac:dyDescent="0.25">
      <c r="A19" s="325" t="s">
        <v>434</v>
      </c>
      <c r="B19" s="325"/>
      <c r="C19" s="325"/>
      <c r="D19" s="325"/>
      <c r="E19" s="325"/>
      <c r="F19" s="325"/>
      <c r="G19" s="325"/>
      <c r="H19" s="325"/>
      <c r="I19" s="325"/>
      <c r="J19" s="325"/>
      <c r="K19" s="325"/>
      <c r="L19" s="325"/>
      <c r="M19" s="325"/>
      <c r="N19" s="325"/>
      <c r="O19" s="325"/>
      <c r="P19" s="325"/>
      <c r="Q19" s="325"/>
      <c r="R19" s="325"/>
      <c r="S19" s="325"/>
      <c r="T19" s="325"/>
      <c r="U19" s="325"/>
      <c r="V19" s="325"/>
      <c r="W19" s="325"/>
      <c r="X19" s="325"/>
      <c r="Y19" s="325"/>
      <c r="Z19" s="325"/>
      <c r="AA19" s="325"/>
    </row>
    <row r="20" spans="1:27" s="60" customFormat="1" ht="21" customHeight="1" x14ac:dyDescent="0.25"/>
    <row r="21" spans="1:27" ht="15.75" customHeight="1" x14ac:dyDescent="0.25">
      <c r="A21" s="353" t="s">
        <v>5</v>
      </c>
      <c r="B21" s="356" t="s">
        <v>441</v>
      </c>
      <c r="C21" s="357"/>
      <c r="D21" s="356" t="s">
        <v>443</v>
      </c>
      <c r="E21" s="357"/>
      <c r="F21" s="349" t="s">
        <v>93</v>
      </c>
      <c r="G21" s="351"/>
      <c r="H21" s="351"/>
      <c r="I21" s="350"/>
      <c r="J21" s="353" t="s">
        <v>444</v>
      </c>
      <c r="K21" s="356" t="s">
        <v>445</v>
      </c>
      <c r="L21" s="357"/>
      <c r="M21" s="356" t="s">
        <v>446</v>
      </c>
      <c r="N21" s="357"/>
      <c r="O21" s="356" t="s">
        <v>433</v>
      </c>
      <c r="P21" s="357"/>
      <c r="Q21" s="356" t="s">
        <v>126</v>
      </c>
      <c r="R21" s="357"/>
      <c r="S21" s="353" t="s">
        <v>125</v>
      </c>
      <c r="T21" s="353" t="s">
        <v>447</v>
      </c>
      <c r="U21" s="353" t="s">
        <v>442</v>
      </c>
      <c r="V21" s="356" t="s">
        <v>124</v>
      </c>
      <c r="W21" s="357"/>
      <c r="X21" s="349" t="s">
        <v>116</v>
      </c>
      <c r="Y21" s="351"/>
      <c r="Z21" s="349" t="s">
        <v>115</v>
      </c>
      <c r="AA21" s="351"/>
    </row>
    <row r="22" spans="1:27" ht="216" customHeight="1" x14ac:dyDescent="0.25">
      <c r="A22" s="354"/>
      <c r="B22" s="358"/>
      <c r="C22" s="359"/>
      <c r="D22" s="358"/>
      <c r="E22" s="359"/>
      <c r="F22" s="349" t="s">
        <v>123</v>
      </c>
      <c r="G22" s="350"/>
      <c r="H22" s="349" t="s">
        <v>122</v>
      </c>
      <c r="I22" s="350"/>
      <c r="J22" s="355"/>
      <c r="K22" s="358"/>
      <c r="L22" s="359"/>
      <c r="M22" s="358"/>
      <c r="N22" s="359"/>
      <c r="O22" s="358"/>
      <c r="P22" s="359"/>
      <c r="Q22" s="358"/>
      <c r="R22" s="359"/>
      <c r="S22" s="355"/>
      <c r="T22" s="355"/>
      <c r="U22" s="355"/>
      <c r="V22" s="358"/>
      <c r="W22" s="359"/>
      <c r="X22" s="104" t="s">
        <v>114</v>
      </c>
      <c r="Y22" s="104" t="s">
        <v>431</v>
      </c>
      <c r="Z22" s="104" t="s">
        <v>113</v>
      </c>
      <c r="AA22" s="104" t="s">
        <v>112</v>
      </c>
    </row>
    <row r="23" spans="1:27" ht="60" customHeight="1" x14ac:dyDescent="0.25">
      <c r="A23" s="355"/>
      <c r="B23" s="150" t="s">
        <v>110</v>
      </c>
      <c r="C23" s="150" t="s">
        <v>111</v>
      </c>
      <c r="D23" s="105" t="s">
        <v>110</v>
      </c>
      <c r="E23" s="105" t="s">
        <v>111</v>
      </c>
      <c r="F23" s="105" t="s">
        <v>110</v>
      </c>
      <c r="G23" s="105" t="s">
        <v>111</v>
      </c>
      <c r="H23" s="105" t="s">
        <v>110</v>
      </c>
      <c r="I23" s="105" t="s">
        <v>111</v>
      </c>
      <c r="J23" s="105" t="s">
        <v>110</v>
      </c>
      <c r="K23" s="105" t="s">
        <v>110</v>
      </c>
      <c r="L23" s="105" t="s">
        <v>111</v>
      </c>
      <c r="M23" s="105" t="s">
        <v>110</v>
      </c>
      <c r="N23" s="105" t="s">
        <v>111</v>
      </c>
      <c r="O23" s="105" t="s">
        <v>110</v>
      </c>
      <c r="P23" s="105" t="s">
        <v>111</v>
      </c>
      <c r="Q23" s="105" t="s">
        <v>110</v>
      </c>
      <c r="R23" s="105" t="s">
        <v>111</v>
      </c>
      <c r="S23" s="105" t="s">
        <v>110</v>
      </c>
      <c r="T23" s="105" t="s">
        <v>110</v>
      </c>
      <c r="U23" s="105" t="s">
        <v>110</v>
      </c>
      <c r="V23" s="105" t="s">
        <v>110</v>
      </c>
      <c r="W23" s="105" t="s">
        <v>111</v>
      </c>
      <c r="X23" s="105" t="s">
        <v>110</v>
      </c>
      <c r="Y23" s="105" t="s">
        <v>110</v>
      </c>
      <c r="Z23" s="104" t="s">
        <v>110</v>
      </c>
      <c r="AA23" s="104" t="s">
        <v>110</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ht="126" x14ac:dyDescent="0.25">
      <c r="A25" s="180">
        <v>1</v>
      </c>
      <c r="B25" s="180" t="s">
        <v>343</v>
      </c>
      <c r="C25" s="180" t="s">
        <v>519</v>
      </c>
      <c r="D25" s="180" t="s">
        <v>343</v>
      </c>
      <c r="E25" s="180" t="s">
        <v>520</v>
      </c>
      <c r="F25" s="180" t="s">
        <v>521</v>
      </c>
      <c r="G25" s="180" t="s">
        <v>521</v>
      </c>
      <c r="H25" s="180" t="s">
        <v>521</v>
      </c>
      <c r="I25" s="180" t="s">
        <v>521</v>
      </c>
      <c r="J25" s="180" t="s">
        <v>343</v>
      </c>
      <c r="K25" s="180" t="s">
        <v>343</v>
      </c>
      <c r="L25" s="180">
        <v>1</v>
      </c>
      <c r="M25" s="180" t="s">
        <v>343</v>
      </c>
      <c r="N25" s="180" t="s">
        <v>528</v>
      </c>
      <c r="O25" s="180" t="s">
        <v>343</v>
      </c>
      <c r="P25" s="180" t="s">
        <v>523</v>
      </c>
      <c r="Q25" s="180" t="s">
        <v>343</v>
      </c>
      <c r="R25" s="180">
        <v>26.79</v>
      </c>
      <c r="S25" s="180" t="s">
        <v>343</v>
      </c>
      <c r="T25" s="180" t="s">
        <v>343</v>
      </c>
      <c r="U25" s="180" t="s">
        <v>343</v>
      </c>
      <c r="V25" s="180" t="s">
        <v>343</v>
      </c>
      <c r="W25" s="180" t="s">
        <v>524</v>
      </c>
      <c r="X25" s="180" t="s">
        <v>343</v>
      </c>
      <c r="Y25" s="180" t="s">
        <v>343</v>
      </c>
      <c r="Z25" s="180" t="s">
        <v>343</v>
      </c>
      <c r="AA25" s="180" t="s">
        <v>343</v>
      </c>
    </row>
    <row r="26" spans="1:27" ht="110.25" x14ac:dyDescent="0.25">
      <c r="A26" s="180">
        <v>2</v>
      </c>
      <c r="B26" s="180" t="s">
        <v>343</v>
      </c>
      <c r="C26" s="180" t="s">
        <v>525</v>
      </c>
      <c r="D26" s="180" t="s">
        <v>343</v>
      </c>
      <c r="E26" s="180" t="s">
        <v>526</v>
      </c>
      <c r="F26" s="180" t="s">
        <v>521</v>
      </c>
      <c r="G26" s="180" t="s">
        <v>521</v>
      </c>
      <c r="H26" s="180" t="s">
        <v>521</v>
      </c>
      <c r="I26" s="180" t="s">
        <v>521</v>
      </c>
      <c r="J26" s="180" t="s">
        <v>343</v>
      </c>
      <c r="K26" s="180" t="s">
        <v>343</v>
      </c>
      <c r="L26" s="181" t="s">
        <v>64</v>
      </c>
      <c r="M26" s="180" t="s">
        <v>343</v>
      </c>
      <c r="N26" s="180" t="s">
        <v>528</v>
      </c>
      <c r="O26" s="180" t="s">
        <v>343</v>
      </c>
      <c r="P26" s="180" t="s">
        <v>523</v>
      </c>
      <c r="Q26" s="180" t="s">
        <v>343</v>
      </c>
      <c r="R26" s="180">
        <v>3.88</v>
      </c>
      <c r="S26" s="180" t="s">
        <v>343</v>
      </c>
      <c r="T26" s="180" t="s">
        <v>343</v>
      </c>
      <c r="U26" s="180" t="s">
        <v>343</v>
      </c>
      <c r="V26" s="180" t="s">
        <v>343</v>
      </c>
      <c r="W26" s="180" t="s">
        <v>524</v>
      </c>
      <c r="X26" s="180" t="s">
        <v>343</v>
      </c>
      <c r="Y26" s="180" t="s">
        <v>343</v>
      </c>
      <c r="Z26" s="180" t="s">
        <v>343</v>
      </c>
      <c r="AA26" s="180" t="s">
        <v>343</v>
      </c>
    </row>
    <row r="27" spans="1:27" ht="110.25" x14ac:dyDescent="0.25">
      <c r="A27" s="180">
        <v>3</v>
      </c>
      <c r="B27" s="180" t="s">
        <v>530</v>
      </c>
      <c r="C27" s="180" t="s">
        <v>529</v>
      </c>
      <c r="D27" s="180" t="s">
        <v>343</v>
      </c>
      <c r="E27" s="180" t="s">
        <v>534</v>
      </c>
      <c r="F27" s="180" t="s">
        <v>521</v>
      </c>
      <c r="G27" s="180" t="s">
        <v>521</v>
      </c>
      <c r="H27" s="180" t="s">
        <v>521</v>
      </c>
      <c r="I27" s="180" t="s">
        <v>521</v>
      </c>
      <c r="J27" s="180" t="s">
        <v>343</v>
      </c>
      <c r="K27" s="180" t="s">
        <v>343</v>
      </c>
      <c r="L27" s="181" t="s">
        <v>527</v>
      </c>
      <c r="M27" s="180" t="s">
        <v>343</v>
      </c>
      <c r="N27" s="180" t="s">
        <v>522</v>
      </c>
      <c r="O27" s="180" t="s">
        <v>343</v>
      </c>
      <c r="P27" s="180" t="s">
        <v>523</v>
      </c>
      <c r="Q27" s="180" t="s">
        <v>343</v>
      </c>
      <c r="R27" s="180">
        <v>3.92</v>
      </c>
      <c r="S27" s="180" t="s">
        <v>343</v>
      </c>
      <c r="T27" s="180" t="s">
        <v>343</v>
      </c>
      <c r="U27" s="180" t="s">
        <v>343</v>
      </c>
      <c r="V27" s="180" t="s">
        <v>343</v>
      </c>
      <c r="W27" s="180" t="s">
        <v>524</v>
      </c>
      <c r="X27" s="180" t="s">
        <v>343</v>
      </c>
      <c r="Y27" s="180" t="s">
        <v>343</v>
      </c>
      <c r="Z27" s="180" t="s">
        <v>343</v>
      </c>
      <c r="AA27" s="180" t="s">
        <v>343</v>
      </c>
    </row>
    <row r="28" spans="1:27" s="183" customFormat="1" ht="157.5" x14ac:dyDescent="0.25">
      <c r="A28" s="180">
        <v>4</v>
      </c>
      <c r="B28" s="180" t="s">
        <v>530</v>
      </c>
      <c r="C28" s="180" t="s">
        <v>531</v>
      </c>
      <c r="D28" s="180" t="s">
        <v>343</v>
      </c>
      <c r="E28" s="180" t="s">
        <v>648</v>
      </c>
      <c r="F28" s="180" t="s">
        <v>521</v>
      </c>
      <c r="G28" s="180" t="s">
        <v>521</v>
      </c>
      <c r="H28" s="180" t="s">
        <v>521</v>
      </c>
      <c r="I28" s="180" t="s">
        <v>521</v>
      </c>
      <c r="J28" s="180" t="s">
        <v>343</v>
      </c>
      <c r="K28" s="180" t="s">
        <v>343</v>
      </c>
      <c r="L28" s="181" t="s">
        <v>527</v>
      </c>
      <c r="M28" s="181" t="s">
        <v>343</v>
      </c>
      <c r="N28" s="180" t="s">
        <v>522</v>
      </c>
      <c r="O28" s="182" t="s">
        <v>343</v>
      </c>
      <c r="P28" s="180" t="s">
        <v>523</v>
      </c>
      <c r="Q28" s="182" t="s">
        <v>343</v>
      </c>
      <c r="R28" s="180">
        <v>5.29</v>
      </c>
      <c r="S28" s="181" t="s">
        <v>343</v>
      </c>
      <c r="T28" s="181" t="s">
        <v>343</v>
      </c>
      <c r="U28" s="181" t="s">
        <v>343</v>
      </c>
      <c r="V28" s="181" t="s">
        <v>343</v>
      </c>
      <c r="W28" s="180" t="s">
        <v>524</v>
      </c>
      <c r="X28" s="180" t="s">
        <v>343</v>
      </c>
      <c r="Y28" s="180" t="s">
        <v>343</v>
      </c>
      <c r="Z28" s="180" t="s">
        <v>343</v>
      </c>
      <c r="AA28" s="180" t="s">
        <v>343</v>
      </c>
    </row>
    <row r="29" spans="1:27" s="58" customFormat="1" ht="12.75" x14ac:dyDescent="0.2">
      <c r="A29" s="59"/>
      <c r="B29" s="59"/>
      <c r="C29" s="59"/>
      <c r="E29" s="59"/>
      <c r="X29" s="106"/>
      <c r="Y29" s="106"/>
      <c r="Z29" s="106"/>
      <c r="AA29" s="106"/>
    </row>
    <row r="30" spans="1:27" s="58" customFormat="1" ht="12.75" x14ac:dyDescent="0.2">
      <c r="A30" s="59"/>
      <c r="B30" s="59"/>
      <c r="C30" s="59"/>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SheetLayoutView="10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22" t="str">
        <f>'1. паспорт местоположение'!A5:C5</f>
        <v>Год раскрытия информации: 2016 год</v>
      </c>
      <c r="B5" s="322"/>
      <c r="C5" s="322"/>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row>
    <row r="6" spans="1:29" s="12" customFormat="1" ht="18.75" x14ac:dyDescent="0.3">
      <c r="A6" s="17"/>
      <c r="E6" s="16"/>
      <c r="F6" s="16"/>
      <c r="G6" s="15"/>
    </row>
    <row r="7" spans="1:29" s="12" customFormat="1" ht="18.75" x14ac:dyDescent="0.2">
      <c r="A7" s="326" t="s">
        <v>9</v>
      </c>
      <c r="B7" s="326"/>
      <c r="C7" s="326"/>
      <c r="D7" s="13"/>
      <c r="E7" s="13"/>
      <c r="F7" s="13"/>
      <c r="G7" s="13"/>
      <c r="H7" s="13"/>
      <c r="I7" s="13"/>
      <c r="J7" s="13"/>
      <c r="K7" s="13"/>
      <c r="L7" s="13"/>
      <c r="M7" s="13"/>
      <c r="N7" s="13"/>
      <c r="O7" s="13"/>
      <c r="P7" s="13"/>
      <c r="Q7" s="13"/>
      <c r="R7" s="13"/>
      <c r="S7" s="13"/>
      <c r="T7" s="13"/>
      <c r="U7" s="13"/>
    </row>
    <row r="8" spans="1:29" s="12" customFormat="1" ht="18.75" x14ac:dyDescent="0.2">
      <c r="A8" s="326"/>
      <c r="B8" s="326"/>
      <c r="C8" s="326"/>
      <c r="D8" s="14"/>
      <c r="E8" s="14"/>
      <c r="F8" s="14"/>
      <c r="G8" s="14"/>
      <c r="H8" s="13"/>
      <c r="I8" s="13"/>
      <c r="J8" s="13"/>
      <c r="K8" s="13"/>
      <c r="L8" s="13"/>
      <c r="M8" s="13"/>
      <c r="N8" s="13"/>
      <c r="O8" s="13"/>
      <c r="P8" s="13"/>
      <c r="Q8" s="13"/>
      <c r="R8" s="13"/>
      <c r="S8" s="13"/>
      <c r="T8" s="13"/>
      <c r="U8" s="13"/>
    </row>
    <row r="9" spans="1:29" s="12" customFormat="1" ht="18.75" x14ac:dyDescent="0.2">
      <c r="A9" s="330" t="str">
        <f>'1. паспорт местоположение'!A9:C9</f>
        <v xml:space="preserve">                         АО "Янтарьэнерго"                         </v>
      </c>
      <c r="B9" s="330"/>
      <c r="C9" s="330"/>
      <c r="D9" s="8"/>
      <c r="E9" s="8"/>
      <c r="F9" s="8"/>
      <c r="G9" s="8"/>
      <c r="H9" s="13"/>
      <c r="I9" s="13"/>
      <c r="J9" s="13"/>
      <c r="K9" s="13"/>
      <c r="L9" s="13"/>
      <c r="M9" s="13"/>
      <c r="N9" s="13"/>
      <c r="O9" s="13"/>
      <c r="P9" s="13"/>
      <c r="Q9" s="13"/>
      <c r="R9" s="13"/>
      <c r="S9" s="13"/>
      <c r="T9" s="13"/>
      <c r="U9" s="13"/>
    </row>
    <row r="10" spans="1:29" s="12" customFormat="1" ht="18.75" x14ac:dyDescent="0.2">
      <c r="A10" s="323" t="s">
        <v>8</v>
      </c>
      <c r="B10" s="323"/>
      <c r="C10" s="323"/>
      <c r="D10" s="6"/>
      <c r="E10" s="6"/>
      <c r="F10" s="6"/>
      <c r="G10" s="6"/>
      <c r="H10" s="13"/>
      <c r="I10" s="13"/>
      <c r="J10" s="13"/>
      <c r="K10" s="13"/>
      <c r="L10" s="13"/>
      <c r="M10" s="13"/>
      <c r="N10" s="13"/>
      <c r="O10" s="13"/>
      <c r="P10" s="13"/>
      <c r="Q10" s="13"/>
      <c r="R10" s="13"/>
      <c r="S10" s="13"/>
      <c r="T10" s="13"/>
      <c r="U10" s="13"/>
    </row>
    <row r="11" spans="1:29" s="12" customFormat="1" ht="18.75" x14ac:dyDescent="0.2">
      <c r="A11" s="326"/>
      <c r="B11" s="326"/>
      <c r="C11" s="326"/>
      <c r="D11" s="14"/>
      <c r="E11" s="14"/>
      <c r="F11" s="14"/>
      <c r="G11" s="14"/>
      <c r="H11" s="13"/>
      <c r="I11" s="13"/>
      <c r="J11" s="13"/>
      <c r="K11" s="13"/>
      <c r="L11" s="13"/>
      <c r="M11" s="13"/>
      <c r="N11" s="13"/>
      <c r="O11" s="13"/>
      <c r="P11" s="13"/>
      <c r="Q11" s="13"/>
      <c r="R11" s="13"/>
      <c r="S11" s="13"/>
      <c r="T11" s="13"/>
      <c r="U11" s="13"/>
    </row>
    <row r="12" spans="1:29" s="12" customFormat="1" ht="18.75" x14ac:dyDescent="0.2">
      <c r="A12" s="330" t="str">
        <f>'1. паспорт местоположение'!A12:C12</f>
        <v xml:space="preserve">G_4582                     </v>
      </c>
      <c r="B12" s="330"/>
      <c r="C12" s="330"/>
      <c r="D12" s="8"/>
      <c r="E12" s="8"/>
      <c r="F12" s="8"/>
      <c r="G12" s="8"/>
      <c r="H12" s="13"/>
      <c r="I12" s="13"/>
      <c r="J12" s="13"/>
      <c r="K12" s="13"/>
      <c r="L12" s="13"/>
      <c r="M12" s="13"/>
      <c r="N12" s="13"/>
      <c r="O12" s="13"/>
      <c r="P12" s="13"/>
      <c r="Q12" s="13"/>
      <c r="R12" s="13"/>
      <c r="S12" s="13"/>
      <c r="T12" s="13"/>
      <c r="U12" s="13"/>
    </row>
    <row r="13" spans="1:29" s="12" customFormat="1" ht="18.75" x14ac:dyDescent="0.2">
      <c r="A13" s="323" t="s">
        <v>7</v>
      </c>
      <c r="B13" s="323"/>
      <c r="C13" s="32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34"/>
      <c r="B14" s="334"/>
      <c r="C14" s="334"/>
      <c r="D14" s="10"/>
      <c r="E14" s="10"/>
      <c r="F14" s="10"/>
      <c r="G14" s="10"/>
      <c r="H14" s="10"/>
      <c r="I14" s="10"/>
      <c r="J14" s="10"/>
      <c r="K14" s="10"/>
      <c r="L14" s="10"/>
      <c r="M14" s="10"/>
      <c r="N14" s="10"/>
      <c r="O14" s="10"/>
      <c r="P14" s="10"/>
      <c r="Q14" s="10"/>
      <c r="R14" s="10"/>
      <c r="S14" s="10"/>
      <c r="T14" s="10"/>
      <c r="U14" s="10"/>
    </row>
    <row r="15" spans="1:29" s="3" customFormat="1" ht="55.5" customHeight="1" x14ac:dyDescent="0.2">
      <c r="A15" s="335" t="str">
        <f>'1. паспорт местоположение'!A15:C15</f>
        <v>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 троительством ячейки на ОРУ 110 кВ ПС О-54 Гусев, строительство заходов ВЛ 110 кВ О-4 Черняховск - О-54 Гусев (Л-107), инв.№ 53213411 на Маяковскую ТЭС</v>
      </c>
      <c r="B15" s="335"/>
      <c r="C15" s="335"/>
      <c r="D15" s="8"/>
      <c r="E15" s="8"/>
      <c r="F15" s="8"/>
      <c r="G15" s="8"/>
      <c r="H15" s="8"/>
      <c r="I15" s="8"/>
      <c r="J15" s="8"/>
      <c r="K15" s="8"/>
      <c r="L15" s="8"/>
      <c r="M15" s="8"/>
      <c r="N15" s="8"/>
      <c r="O15" s="8"/>
      <c r="P15" s="8"/>
      <c r="Q15" s="8"/>
      <c r="R15" s="8"/>
      <c r="S15" s="8"/>
      <c r="T15" s="8"/>
      <c r="U15" s="8"/>
    </row>
    <row r="16" spans="1:29" s="3" customFormat="1" ht="15" customHeight="1" x14ac:dyDescent="0.2">
      <c r="A16" s="323" t="s">
        <v>6</v>
      </c>
      <c r="B16" s="323"/>
      <c r="C16" s="323"/>
      <c r="D16" s="6"/>
      <c r="E16" s="6"/>
      <c r="F16" s="6"/>
      <c r="G16" s="6"/>
      <c r="H16" s="6"/>
      <c r="I16" s="6"/>
      <c r="J16" s="6"/>
      <c r="K16" s="6"/>
      <c r="L16" s="6"/>
      <c r="M16" s="6"/>
      <c r="N16" s="6"/>
      <c r="O16" s="6"/>
      <c r="P16" s="6"/>
      <c r="Q16" s="6"/>
      <c r="R16" s="6"/>
      <c r="S16" s="6"/>
      <c r="T16" s="6"/>
      <c r="U16" s="6"/>
    </row>
    <row r="17" spans="1:21" s="3" customFormat="1" ht="15" customHeight="1" x14ac:dyDescent="0.2">
      <c r="A17" s="336"/>
      <c r="B17" s="336"/>
      <c r="C17" s="336"/>
      <c r="D17" s="4"/>
      <c r="E17" s="4"/>
      <c r="F17" s="4"/>
      <c r="G17" s="4"/>
      <c r="H17" s="4"/>
      <c r="I17" s="4"/>
      <c r="J17" s="4"/>
      <c r="K17" s="4"/>
      <c r="L17" s="4"/>
      <c r="M17" s="4"/>
      <c r="N17" s="4"/>
      <c r="O17" s="4"/>
      <c r="P17" s="4"/>
      <c r="Q17" s="4"/>
      <c r="R17" s="4"/>
    </row>
    <row r="18" spans="1:21" s="3" customFormat="1" ht="27.75" customHeight="1" x14ac:dyDescent="0.2">
      <c r="A18" s="324" t="s">
        <v>426</v>
      </c>
      <c r="B18" s="324"/>
      <c r="C18" s="32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5</v>
      </c>
      <c r="B20" s="38" t="s">
        <v>66</v>
      </c>
      <c r="C20" s="37" t="s">
        <v>65</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3" customFormat="1" ht="121.5" customHeight="1" x14ac:dyDescent="0.2">
      <c r="A22" s="24" t="s">
        <v>64</v>
      </c>
      <c r="B22" s="30" t="s">
        <v>439</v>
      </c>
      <c r="C22" s="37" t="s">
        <v>582</v>
      </c>
      <c r="D22" s="201"/>
      <c r="E22" s="29"/>
      <c r="F22" s="28"/>
      <c r="G22" s="28"/>
      <c r="H22" s="28"/>
      <c r="I22" s="28"/>
      <c r="J22" s="28"/>
      <c r="K22" s="28"/>
      <c r="L22" s="28"/>
      <c r="M22" s="28"/>
      <c r="N22" s="28"/>
      <c r="O22" s="28"/>
      <c r="P22" s="28"/>
      <c r="Q22" s="27"/>
      <c r="R22" s="27"/>
      <c r="S22" s="27"/>
      <c r="T22" s="27"/>
      <c r="U22" s="27"/>
    </row>
    <row r="23" spans="1:21" ht="108.75" customHeight="1" x14ac:dyDescent="0.25">
      <c r="A23" s="24" t="s">
        <v>63</v>
      </c>
      <c r="B23" s="26" t="s">
        <v>60</v>
      </c>
      <c r="C23" s="37" t="s">
        <v>581</v>
      </c>
      <c r="D23" s="202"/>
      <c r="E23" s="23"/>
      <c r="F23" s="23"/>
      <c r="G23" s="23"/>
      <c r="H23" s="23"/>
      <c r="I23" s="23"/>
      <c r="J23" s="23"/>
      <c r="K23" s="23"/>
      <c r="L23" s="23"/>
      <c r="M23" s="23"/>
      <c r="N23" s="23"/>
      <c r="O23" s="23"/>
      <c r="P23" s="23"/>
      <c r="Q23" s="23"/>
      <c r="R23" s="23"/>
      <c r="S23" s="23"/>
      <c r="T23" s="23"/>
      <c r="U23" s="23"/>
    </row>
    <row r="24" spans="1:21" ht="214.5" customHeight="1" x14ac:dyDescent="0.25">
      <c r="A24" s="24" t="s">
        <v>62</v>
      </c>
      <c r="B24" s="26" t="s">
        <v>459</v>
      </c>
      <c r="C24" s="37" t="s">
        <v>649</v>
      </c>
      <c r="D24" s="23"/>
      <c r="E24" s="23"/>
      <c r="F24" s="23"/>
      <c r="G24" s="23"/>
      <c r="H24" s="23"/>
      <c r="I24" s="23"/>
      <c r="J24" s="23"/>
      <c r="K24" s="23"/>
      <c r="L24" s="23"/>
      <c r="M24" s="23"/>
      <c r="N24" s="23"/>
      <c r="O24" s="23"/>
      <c r="P24" s="23"/>
      <c r="Q24" s="23"/>
      <c r="R24" s="23"/>
      <c r="S24" s="23"/>
      <c r="T24" s="23"/>
      <c r="U24" s="23"/>
    </row>
    <row r="25" spans="1:21" ht="63" customHeight="1" x14ac:dyDescent="0.25">
      <c r="A25" s="24" t="s">
        <v>61</v>
      </c>
      <c r="B25" s="26" t="s">
        <v>460</v>
      </c>
      <c r="C25" s="37">
        <v>7.96</v>
      </c>
      <c r="D25" s="23"/>
      <c r="E25" s="23"/>
      <c r="F25" s="23"/>
      <c r="G25" s="23"/>
      <c r="H25" s="23"/>
      <c r="I25" s="23"/>
      <c r="J25" s="23"/>
      <c r="K25" s="23"/>
      <c r="L25" s="23"/>
      <c r="M25" s="23"/>
      <c r="N25" s="23"/>
      <c r="O25" s="23"/>
      <c r="P25" s="23"/>
      <c r="Q25" s="23"/>
      <c r="R25" s="23"/>
      <c r="S25" s="23"/>
      <c r="T25" s="23"/>
      <c r="U25" s="23"/>
    </row>
    <row r="26" spans="1:21" ht="42.75" customHeight="1" x14ac:dyDescent="0.25">
      <c r="A26" s="24" t="s">
        <v>59</v>
      </c>
      <c r="B26" s="26" t="s">
        <v>212</v>
      </c>
      <c r="C26" s="37" t="s">
        <v>478</v>
      </c>
      <c r="D26" s="23"/>
      <c r="E26" s="23"/>
      <c r="F26" s="23"/>
      <c r="G26" s="23"/>
      <c r="H26" s="23"/>
      <c r="I26" s="23"/>
      <c r="J26" s="23"/>
      <c r="K26" s="23"/>
      <c r="L26" s="23"/>
      <c r="M26" s="23"/>
      <c r="N26" s="23"/>
      <c r="O26" s="23"/>
      <c r="P26" s="23"/>
      <c r="Q26" s="23"/>
      <c r="R26" s="23"/>
      <c r="S26" s="23"/>
      <c r="T26" s="23"/>
      <c r="U26" s="23"/>
    </row>
    <row r="27" spans="1:21" ht="156.75" customHeight="1" x14ac:dyDescent="0.25">
      <c r="A27" s="24" t="s">
        <v>58</v>
      </c>
      <c r="B27" s="26" t="s">
        <v>440</v>
      </c>
      <c r="C27" s="37" t="s">
        <v>580</v>
      </c>
      <c r="D27" s="23"/>
      <c r="E27" s="23"/>
      <c r="F27" s="23"/>
      <c r="G27" s="23"/>
      <c r="H27" s="23"/>
      <c r="I27" s="23"/>
      <c r="J27" s="23"/>
      <c r="K27" s="23"/>
      <c r="L27" s="23"/>
      <c r="M27" s="23"/>
      <c r="N27" s="23"/>
      <c r="O27" s="23"/>
      <c r="P27" s="23"/>
      <c r="Q27" s="23"/>
      <c r="R27" s="23"/>
      <c r="S27" s="23"/>
      <c r="T27" s="23"/>
      <c r="U27" s="23"/>
    </row>
    <row r="28" spans="1:21" ht="42.75" customHeight="1" x14ac:dyDescent="0.25">
      <c r="A28" s="24" t="s">
        <v>56</v>
      </c>
      <c r="B28" s="26" t="s">
        <v>57</v>
      </c>
      <c r="C28" s="37">
        <v>2016</v>
      </c>
      <c r="D28" s="23"/>
      <c r="E28" s="23"/>
      <c r="F28" s="23"/>
      <c r="G28" s="23"/>
      <c r="H28" s="23"/>
      <c r="I28" s="23"/>
      <c r="J28" s="23"/>
      <c r="K28" s="23"/>
      <c r="L28" s="23"/>
      <c r="M28" s="23"/>
      <c r="N28" s="23"/>
      <c r="O28" s="23"/>
      <c r="P28" s="23"/>
      <c r="Q28" s="23"/>
      <c r="R28" s="23"/>
      <c r="S28" s="23"/>
      <c r="T28" s="23"/>
      <c r="U28" s="23"/>
    </row>
    <row r="29" spans="1:21" ht="42.75" customHeight="1" x14ac:dyDescent="0.25">
      <c r="A29" s="24" t="s">
        <v>54</v>
      </c>
      <c r="B29" s="25" t="s">
        <v>55</v>
      </c>
      <c r="C29" s="37">
        <v>2018</v>
      </c>
      <c r="D29" s="23"/>
      <c r="E29" s="23"/>
      <c r="F29" s="23"/>
      <c r="G29" s="23"/>
      <c r="H29" s="23"/>
      <c r="I29" s="23"/>
      <c r="J29" s="23"/>
      <c r="K29" s="23"/>
      <c r="L29" s="23"/>
      <c r="M29" s="23"/>
      <c r="N29" s="23"/>
      <c r="O29" s="23"/>
      <c r="P29" s="23"/>
      <c r="Q29" s="23"/>
      <c r="R29" s="23"/>
      <c r="S29" s="23"/>
      <c r="T29" s="23"/>
      <c r="U29" s="23"/>
    </row>
    <row r="30" spans="1:21" ht="42.75" customHeight="1" x14ac:dyDescent="0.25">
      <c r="A30" s="24" t="s">
        <v>72</v>
      </c>
      <c r="B30" s="25" t="s">
        <v>53</v>
      </c>
      <c r="C30" s="37" t="s">
        <v>505</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15" sqref="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22" t="str">
        <f>'1. паспорт местоположение'!A5:C5</f>
        <v>Год раскрытия информации: 2016 год</v>
      </c>
      <c r="B5" s="322"/>
      <c r="C5" s="322"/>
      <c r="D5" s="322"/>
      <c r="E5" s="322"/>
      <c r="F5" s="322"/>
      <c r="G5" s="322"/>
      <c r="H5" s="322"/>
      <c r="I5" s="322"/>
      <c r="J5" s="322"/>
      <c r="K5" s="322"/>
      <c r="L5" s="322"/>
      <c r="M5" s="322"/>
      <c r="N5" s="322"/>
      <c r="O5" s="322"/>
      <c r="P5" s="156"/>
      <c r="Q5" s="156"/>
      <c r="R5" s="156"/>
      <c r="S5" s="156"/>
      <c r="T5" s="156"/>
      <c r="U5" s="156"/>
      <c r="V5" s="156"/>
      <c r="W5" s="156"/>
      <c r="X5" s="156"/>
      <c r="Y5" s="156"/>
      <c r="Z5" s="156"/>
      <c r="AA5" s="156"/>
      <c r="AB5" s="156"/>
    </row>
    <row r="6" spans="1:28" s="12" customFormat="1" ht="18.75" x14ac:dyDescent="0.3">
      <c r="A6" s="17"/>
      <c r="B6" s="17"/>
      <c r="L6" s="15"/>
    </row>
    <row r="7" spans="1:28" s="12" customFormat="1" ht="18.75" x14ac:dyDescent="0.2">
      <c r="A7" s="326" t="s">
        <v>9</v>
      </c>
      <c r="B7" s="326"/>
      <c r="C7" s="326"/>
      <c r="D7" s="326"/>
      <c r="E7" s="326"/>
      <c r="F7" s="326"/>
      <c r="G7" s="326"/>
      <c r="H7" s="326"/>
      <c r="I7" s="326"/>
      <c r="J7" s="326"/>
      <c r="K7" s="326"/>
      <c r="L7" s="326"/>
      <c r="M7" s="326"/>
      <c r="N7" s="326"/>
      <c r="O7" s="326"/>
      <c r="P7" s="13"/>
      <c r="Q7" s="13"/>
      <c r="R7" s="13"/>
      <c r="S7" s="13"/>
      <c r="T7" s="13"/>
      <c r="U7" s="13"/>
      <c r="V7" s="13"/>
      <c r="W7" s="13"/>
      <c r="X7" s="13"/>
      <c r="Y7" s="13"/>
      <c r="Z7" s="13"/>
    </row>
    <row r="8" spans="1:28" s="12" customFormat="1" ht="18.75" x14ac:dyDescent="0.2">
      <c r="A8" s="326"/>
      <c r="B8" s="326"/>
      <c r="C8" s="326"/>
      <c r="D8" s="326"/>
      <c r="E8" s="326"/>
      <c r="F8" s="326"/>
      <c r="G8" s="326"/>
      <c r="H8" s="326"/>
      <c r="I8" s="326"/>
      <c r="J8" s="326"/>
      <c r="K8" s="326"/>
      <c r="L8" s="326"/>
      <c r="M8" s="326"/>
      <c r="N8" s="326"/>
      <c r="O8" s="326"/>
      <c r="P8" s="13"/>
      <c r="Q8" s="13"/>
      <c r="R8" s="13"/>
      <c r="S8" s="13"/>
      <c r="T8" s="13"/>
      <c r="U8" s="13"/>
      <c r="V8" s="13"/>
      <c r="W8" s="13"/>
      <c r="X8" s="13"/>
      <c r="Y8" s="13"/>
      <c r="Z8" s="13"/>
    </row>
    <row r="9" spans="1:28" s="12" customFormat="1" ht="18.75" x14ac:dyDescent="0.2">
      <c r="A9" s="330" t="str">
        <f>'1. паспорт местоположение'!A9:C9</f>
        <v xml:space="preserve">                         АО "Янтарьэнерго"                         </v>
      </c>
      <c r="B9" s="330"/>
      <c r="C9" s="330"/>
      <c r="D9" s="330"/>
      <c r="E9" s="330"/>
      <c r="F9" s="330"/>
      <c r="G9" s="330"/>
      <c r="H9" s="330"/>
      <c r="I9" s="330"/>
      <c r="J9" s="330"/>
      <c r="K9" s="330"/>
      <c r="L9" s="330"/>
      <c r="M9" s="330"/>
      <c r="N9" s="330"/>
      <c r="O9" s="330"/>
      <c r="P9" s="13"/>
      <c r="Q9" s="13"/>
      <c r="R9" s="13"/>
      <c r="S9" s="13"/>
      <c r="T9" s="13"/>
      <c r="U9" s="13"/>
      <c r="V9" s="13"/>
      <c r="W9" s="13"/>
      <c r="X9" s="13"/>
      <c r="Y9" s="13"/>
      <c r="Z9" s="13"/>
    </row>
    <row r="10" spans="1:28" s="12" customFormat="1" ht="18.75" x14ac:dyDescent="0.2">
      <c r="A10" s="323" t="s">
        <v>8</v>
      </c>
      <c r="B10" s="323"/>
      <c r="C10" s="323"/>
      <c r="D10" s="323"/>
      <c r="E10" s="323"/>
      <c r="F10" s="323"/>
      <c r="G10" s="323"/>
      <c r="H10" s="323"/>
      <c r="I10" s="323"/>
      <c r="J10" s="323"/>
      <c r="K10" s="323"/>
      <c r="L10" s="323"/>
      <c r="M10" s="323"/>
      <c r="N10" s="323"/>
      <c r="O10" s="323"/>
      <c r="P10" s="13"/>
      <c r="Q10" s="13"/>
      <c r="R10" s="13"/>
      <c r="S10" s="13"/>
      <c r="T10" s="13"/>
      <c r="U10" s="13"/>
      <c r="V10" s="13"/>
      <c r="W10" s="13"/>
      <c r="X10" s="13"/>
      <c r="Y10" s="13"/>
      <c r="Z10" s="13"/>
    </row>
    <row r="11" spans="1:28" s="12" customFormat="1" ht="18.75" x14ac:dyDescent="0.2">
      <c r="A11" s="326"/>
      <c r="B11" s="326"/>
      <c r="C11" s="326"/>
      <c r="D11" s="326"/>
      <c r="E11" s="326"/>
      <c r="F11" s="326"/>
      <c r="G11" s="326"/>
      <c r="H11" s="326"/>
      <c r="I11" s="326"/>
      <c r="J11" s="326"/>
      <c r="K11" s="326"/>
      <c r="L11" s="326"/>
      <c r="M11" s="326"/>
      <c r="N11" s="326"/>
      <c r="O11" s="326"/>
      <c r="P11" s="13"/>
      <c r="Q11" s="13"/>
      <c r="R11" s="13"/>
      <c r="S11" s="13"/>
      <c r="T11" s="13"/>
      <c r="U11" s="13"/>
      <c r="V11" s="13"/>
      <c r="W11" s="13"/>
      <c r="X11" s="13"/>
      <c r="Y11" s="13"/>
      <c r="Z11" s="13"/>
    </row>
    <row r="12" spans="1:28" s="12" customFormat="1" ht="18.75" x14ac:dyDescent="0.2">
      <c r="A12" s="330" t="str">
        <f>'1. паспорт местоположение'!A12:C12</f>
        <v xml:space="preserve">G_4582                     </v>
      </c>
      <c r="B12" s="330"/>
      <c r="C12" s="330"/>
      <c r="D12" s="330"/>
      <c r="E12" s="330"/>
      <c r="F12" s="330"/>
      <c r="G12" s="330"/>
      <c r="H12" s="330"/>
      <c r="I12" s="330"/>
      <c r="J12" s="330"/>
      <c r="K12" s="330"/>
      <c r="L12" s="330"/>
      <c r="M12" s="330"/>
      <c r="N12" s="330"/>
      <c r="O12" s="330"/>
      <c r="P12" s="13"/>
      <c r="Q12" s="13"/>
      <c r="R12" s="13"/>
      <c r="S12" s="13"/>
      <c r="T12" s="13"/>
      <c r="U12" s="13"/>
      <c r="V12" s="13"/>
      <c r="W12" s="13"/>
      <c r="X12" s="13"/>
      <c r="Y12" s="13"/>
      <c r="Z12" s="13"/>
    </row>
    <row r="13" spans="1:28" s="12" customFormat="1" ht="18.75" x14ac:dyDescent="0.2">
      <c r="A13" s="323" t="s">
        <v>7</v>
      </c>
      <c r="B13" s="323"/>
      <c r="C13" s="323"/>
      <c r="D13" s="323"/>
      <c r="E13" s="323"/>
      <c r="F13" s="323"/>
      <c r="G13" s="323"/>
      <c r="H13" s="323"/>
      <c r="I13" s="323"/>
      <c r="J13" s="323"/>
      <c r="K13" s="323"/>
      <c r="L13" s="323"/>
      <c r="M13" s="323"/>
      <c r="N13" s="323"/>
      <c r="O13" s="323"/>
      <c r="P13" s="13"/>
      <c r="Q13" s="13"/>
      <c r="R13" s="13"/>
      <c r="S13" s="13"/>
      <c r="T13" s="13"/>
      <c r="U13" s="13"/>
      <c r="V13" s="13"/>
      <c r="W13" s="13"/>
      <c r="X13" s="13"/>
      <c r="Y13" s="13"/>
      <c r="Z13" s="13"/>
    </row>
    <row r="14" spans="1:28" s="9" customFormat="1" ht="15.75" customHeight="1" x14ac:dyDescent="0.2">
      <c r="A14" s="334"/>
      <c r="B14" s="334"/>
      <c r="C14" s="334"/>
      <c r="D14" s="334"/>
      <c r="E14" s="334"/>
      <c r="F14" s="334"/>
      <c r="G14" s="334"/>
      <c r="H14" s="334"/>
      <c r="I14" s="334"/>
      <c r="J14" s="334"/>
      <c r="K14" s="334"/>
      <c r="L14" s="334"/>
      <c r="M14" s="334"/>
      <c r="N14" s="334"/>
      <c r="O14" s="334"/>
      <c r="P14" s="10"/>
      <c r="Q14" s="10"/>
      <c r="R14" s="10"/>
      <c r="S14" s="10"/>
      <c r="T14" s="10"/>
      <c r="U14" s="10"/>
      <c r="V14" s="10"/>
      <c r="W14" s="10"/>
      <c r="X14" s="10"/>
      <c r="Y14" s="10"/>
      <c r="Z14" s="10"/>
    </row>
    <row r="15" spans="1:28" s="3" customFormat="1" ht="29.25" customHeight="1" x14ac:dyDescent="0.2">
      <c r="A15" s="335" t="str">
        <f>'1. паспорт местоположение'!A15:C15</f>
        <v>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 троительством ячейки на ОРУ 110 кВ ПС О-54 Гусев, строительство заходов ВЛ 110 кВ О-4 Черняховск - О-54 Гусев (Л-107), инв.№ 53213411 на Маяковскую ТЭС</v>
      </c>
      <c r="B15" s="335"/>
      <c r="C15" s="335"/>
      <c r="D15" s="335"/>
      <c r="E15" s="335"/>
      <c r="F15" s="335"/>
      <c r="G15" s="335"/>
      <c r="H15" s="335"/>
      <c r="I15" s="335"/>
      <c r="J15" s="335"/>
      <c r="K15" s="335"/>
      <c r="L15" s="335"/>
      <c r="M15" s="335"/>
      <c r="N15" s="335"/>
      <c r="O15" s="335"/>
      <c r="P15" s="8"/>
      <c r="Q15" s="8"/>
      <c r="R15" s="8"/>
      <c r="S15" s="8"/>
      <c r="T15" s="8"/>
      <c r="U15" s="8"/>
      <c r="V15" s="8"/>
      <c r="W15" s="8"/>
      <c r="X15" s="8"/>
      <c r="Y15" s="8"/>
      <c r="Z15" s="8"/>
    </row>
    <row r="16" spans="1:28" s="3" customFormat="1" ht="15" customHeight="1" x14ac:dyDescent="0.2">
      <c r="A16" s="323" t="s">
        <v>6</v>
      </c>
      <c r="B16" s="323"/>
      <c r="C16" s="323"/>
      <c r="D16" s="323"/>
      <c r="E16" s="323"/>
      <c r="F16" s="323"/>
      <c r="G16" s="323"/>
      <c r="H16" s="323"/>
      <c r="I16" s="323"/>
      <c r="J16" s="323"/>
      <c r="K16" s="323"/>
      <c r="L16" s="323"/>
      <c r="M16" s="323"/>
      <c r="N16" s="323"/>
      <c r="O16" s="323"/>
      <c r="P16" s="6"/>
      <c r="Q16" s="6"/>
      <c r="R16" s="6"/>
      <c r="S16" s="6"/>
      <c r="T16" s="6"/>
      <c r="U16" s="6"/>
      <c r="V16" s="6"/>
      <c r="W16" s="6"/>
      <c r="X16" s="6"/>
      <c r="Y16" s="6"/>
      <c r="Z16" s="6"/>
    </row>
    <row r="17" spans="1:26" s="3" customFormat="1" ht="15" customHeight="1" x14ac:dyDescent="0.2">
      <c r="A17" s="336"/>
      <c r="B17" s="336"/>
      <c r="C17" s="336"/>
      <c r="D17" s="336"/>
      <c r="E17" s="336"/>
      <c r="F17" s="336"/>
      <c r="G17" s="336"/>
      <c r="H17" s="336"/>
      <c r="I17" s="336"/>
      <c r="J17" s="336"/>
      <c r="K17" s="336"/>
      <c r="L17" s="336"/>
      <c r="M17" s="336"/>
      <c r="N17" s="336"/>
      <c r="O17" s="336"/>
      <c r="P17" s="4"/>
      <c r="Q17" s="4"/>
      <c r="R17" s="4"/>
      <c r="S17" s="4"/>
      <c r="T17" s="4"/>
      <c r="U17" s="4"/>
      <c r="V17" s="4"/>
      <c r="W17" s="4"/>
    </row>
    <row r="18" spans="1:26" s="3" customFormat="1" ht="91.5" customHeight="1" x14ac:dyDescent="0.2">
      <c r="A18" s="363" t="s">
        <v>435</v>
      </c>
      <c r="B18" s="363"/>
      <c r="C18" s="363"/>
      <c r="D18" s="363"/>
      <c r="E18" s="363"/>
      <c r="F18" s="363"/>
      <c r="G18" s="363"/>
      <c r="H18" s="363"/>
      <c r="I18" s="363"/>
      <c r="J18" s="363"/>
      <c r="K18" s="363"/>
      <c r="L18" s="363"/>
      <c r="M18" s="363"/>
      <c r="N18" s="363"/>
      <c r="O18" s="363"/>
      <c r="P18" s="7"/>
      <c r="Q18" s="7"/>
      <c r="R18" s="7"/>
      <c r="S18" s="7"/>
      <c r="T18" s="7"/>
      <c r="U18" s="7"/>
      <c r="V18" s="7"/>
      <c r="W18" s="7"/>
      <c r="X18" s="7"/>
      <c r="Y18" s="7"/>
      <c r="Z18" s="7"/>
    </row>
    <row r="19" spans="1:26" s="3" customFormat="1" ht="78" customHeight="1" x14ac:dyDescent="0.2">
      <c r="A19" s="329" t="s">
        <v>5</v>
      </c>
      <c r="B19" s="329" t="s">
        <v>87</v>
      </c>
      <c r="C19" s="329" t="s">
        <v>86</v>
      </c>
      <c r="D19" s="329" t="s">
        <v>75</v>
      </c>
      <c r="E19" s="360" t="s">
        <v>85</v>
      </c>
      <c r="F19" s="361"/>
      <c r="G19" s="361"/>
      <c r="H19" s="361"/>
      <c r="I19" s="362"/>
      <c r="J19" s="329" t="s">
        <v>84</v>
      </c>
      <c r="K19" s="329"/>
      <c r="L19" s="329"/>
      <c r="M19" s="329"/>
      <c r="N19" s="329"/>
      <c r="O19" s="329"/>
      <c r="P19" s="4"/>
      <c r="Q19" s="4"/>
      <c r="R19" s="4"/>
      <c r="S19" s="4"/>
      <c r="T19" s="4"/>
      <c r="U19" s="4"/>
      <c r="V19" s="4"/>
      <c r="W19" s="4"/>
    </row>
    <row r="20" spans="1:26" s="3" customFormat="1" ht="51" customHeight="1" x14ac:dyDescent="0.2">
      <c r="A20" s="329"/>
      <c r="B20" s="329"/>
      <c r="C20" s="329"/>
      <c r="D20" s="329"/>
      <c r="E20" s="42" t="s">
        <v>83</v>
      </c>
      <c r="F20" s="42" t="s">
        <v>82</v>
      </c>
      <c r="G20" s="42" t="s">
        <v>81</v>
      </c>
      <c r="H20" s="42" t="s">
        <v>80</v>
      </c>
      <c r="I20" s="42" t="s">
        <v>79</v>
      </c>
      <c r="J20" s="42" t="s">
        <v>78</v>
      </c>
      <c r="K20" s="42" t="s">
        <v>4</v>
      </c>
      <c r="L20" s="50" t="s">
        <v>3</v>
      </c>
      <c r="M20" s="49" t="s">
        <v>213</v>
      </c>
      <c r="N20" s="49" t="s">
        <v>77</v>
      </c>
      <c r="O20" s="49" t="s">
        <v>76</v>
      </c>
      <c r="P20" s="28"/>
      <c r="Q20" s="28"/>
      <c r="R20" s="28"/>
      <c r="S20" s="28"/>
      <c r="T20" s="28"/>
      <c r="U20" s="28"/>
      <c r="V20" s="28"/>
      <c r="W20" s="28"/>
      <c r="X20" s="27"/>
      <c r="Y20" s="27"/>
      <c r="Z20" s="27"/>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3" customFormat="1" ht="33" customHeight="1" x14ac:dyDescent="0.2">
      <c r="A22" s="46"/>
      <c r="B22" s="48"/>
      <c r="C22" s="30"/>
      <c r="D22" s="30"/>
      <c r="E22" s="30"/>
      <c r="F22" s="30"/>
      <c r="G22" s="30"/>
      <c r="H22" s="30"/>
      <c r="I22" s="30"/>
      <c r="J22" s="45"/>
      <c r="K22" s="45"/>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9" scale="4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14" activeCellId="3" sqref="A4:Z4 A8:Z8 A11:Z11 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68</v>
      </c>
    </row>
    <row r="2" spans="1:28" ht="18.75" x14ac:dyDescent="0.3">
      <c r="Z2" s="15" t="s">
        <v>10</v>
      </c>
    </row>
    <row r="3" spans="1:28" ht="18.75" x14ac:dyDescent="0.3">
      <c r="Z3" s="15" t="s">
        <v>67</v>
      </c>
    </row>
    <row r="4" spans="1:28" ht="18.75" customHeight="1" x14ac:dyDescent="0.25">
      <c r="A4" s="322" t="str">
        <f>'1. паспорт местоположение'!A5:C5</f>
        <v>Год раскрытия информации: 2016 год</v>
      </c>
      <c r="B4" s="322"/>
      <c r="C4" s="322"/>
      <c r="D4" s="322"/>
      <c r="E4" s="322"/>
      <c r="F4" s="322"/>
      <c r="G4" s="322"/>
      <c r="H4" s="322"/>
      <c r="I4" s="322"/>
      <c r="J4" s="322"/>
      <c r="K4" s="322"/>
      <c r="L4" s="322"/>
      <c r="M4" s="322"/>
      <c r="N4" s="322"/>
      <c r="O4" s="322"/>
      <c r="P4" s="322"/>
      <c r="Q4" s="322"/>
      <c r="R4" s="322"/>
      <c r="S4" s="322"/>
      <c r="T4" s="322"/>
      <c r="U4" s="322"/>
      <c r="V4" s="322"/>
      <c r="W4" s="322"/>
      <c r="X4" s="322"/>
      <c r="Y4" s="322"/>
      <c r="Z4" s="322"/>
    </row>
    <row r="6" spans="1:28" ht="18.75" x14ac:dyDescent="0.25">
      <c r="A6" s="326" t="s">
        <v>9</v>
      </c>
      <c r="B6" s="326"/>
      <c r="C6" s="326"/>
      <c r="D6" s="326"/>
      <c r="E6" s="326"/>
      <c r="F6" s="326"/>
      <c r="G6" s="326"/>
      <c r="H6" s="326"/>
      <c r="I6" s="326"/>
      <c r="J6" s="326"/>
      <c r="K6" s="326"/>
      <c r="L6" s="326"/>
      <c r="M6" s="326"/>
      <c r="N6" s="326"/>
      <c r="O6" s="326"/>
      <c r="P6" s="326"/>
      <c r="Q6" s="326"/>
      <c r="R6" s="326"/>
      <c r="S6" s="326"/>
      <c r="T6" s="326"/>
      <c r="U6" s="326"/>
      <c r="V6" s="326"/>
      <c r="W6" s="326"/>
      <c r="X6" s="326"/>
      <c r="Y6" s="326"/>
      <c r="Z6" s="326"/>
      <c r="AA6" s="147"/>
      <c r="AB6" s="147"/>
    </row>
    <row r="7" spans="1:28" ht="18.75" x14ac:dyDescent="0.25">
      <c r="A7" s="326"/>
      <c r="B7" s="326"/>
      <c r="C7" s="326"/>
      <c r="D7" s="326"/>
      <c r="E7" s="326"/>
      <c r="F7" s="326"/>
      <c r="G7" s="326"/>
      <c r="H7" s="326"/>
      <c r="I7" s="326"/>
      <c r="J7" s="326"/>
      <c r="K7" s="326"/>
      <c r="L7" s="326"/>
      <c r="M7" s="326"/>
      <c r="N7" s="326"/>
      <c r="O7" s="326"/>
      <c r="P7" s="326"/>
      <c r="Q7" s="326"/>
      <c r="R7" s="326"/>
      <c r="S7" s="326"/>
      <c r="T7" s="326"/>
      <c r="U7" s="326"/>
      <c r="V7" s="326"/>
      <c r="W7" s="326"/>
      <c r="X7" s="326"/>
      <c r="Y7" s="326"/>
      <c r="Z7" s="326"/>
      <c r="AA7" s="147"/>
      <c r="AB7" s="147"/>
    </row>
    <row r="8" spans="1:28" ht="15.75" x14ac:dyDescent="0.25">
      <c r="A8" s="330" t="str">
        <f>'1. паспорт местоположение'!A9:C9</f>
        <v xml:space="preserve">                         АО "Янтарьэнерго"                         </v>
      </c>
      <c r="B8" s="330"/>
      <c r="C8" s="330"/>
      <c r="D8" s="330"/>
      <c r="E8" s="330"/>
      <c r="F8" s="330"/>
      <c r="G8" s="330"/>
      <c r="H8" s="330"/>
      <c r="I8" s="330"/>
      <c r="J8" s="330"/>
      <c r="K8" s="330"/>
      <c r="L8" s="330"/>
      <c r="M8" s="330"/>
      <c r="N8" s="330"/>
      <c r="O8" s="330"/>
      <c r="P8" s="330"/>
      <c r="Q8" s="330"/>
      <c r="R8" s="330"/>
      <c r="S8" s="330"/>
      <c r="T8" s="330"/>
      <c r="U8" s="330"/>
      <c r="V8" s="330"/>
      <c r="W8" s="330"/>
      <c r="X8" s="330"/>
      <c r="Y8" s="330"/>
      <c r="Z8" s="330"/>
      <c r="AA8" s="148"/>
      <c r="AB8" s="148"/>
    </row>
    <row r="9" spans="1:28" ht="15.75" x14ac:dyDescent="0.25">
      <c r="A9" s="323" t="s">
        <v>8</v>
      </c>
      <c r="B9" s="323"/>
      <c r="C9" s="323"/>
      <c r="D9" s="323"/>
      <c r="E9" s="323"/>
      <c r="F9" s="323"/>
      <c r="G9" s="323"/>
      <c r="H9" s="323"/>
      <c r="I9" s="323"/>
      <c r="J9" s="323"/>
      <c r="K9" s="323"/>
      <c r="L9" s="323"/>
      <c r="M9" s="323"/>
      <c r="N9" s="323"/>
      <c r="O9" s="323"/>
      <c r="P9" s="323"/>
      <c r="Q9" s="323"/>
      <c r="R9" s="323"/>
      <c r="S9" s="323"/>
      <c r="T9" s="323"/>
      <c r="U9" s="323"/>
      <c r="V9" s="323"/>
      <c r="W9" s="323"/>
      <c r="X9" s="323"/>
      <c r="Y9" s="323"/>
      <c r="Z9" s="323"/>
      <c r="AA9" s="149"/>
      <c r="AB9" s="149"/>
    </row>
    <row r="10" spans="1:28" ht="18.75" x14ac:dyDescent="0.25">
      <c r="A10" s="326"/>
      <c r="B10" s="326"/>
      <c r="C10" s="326"/>
      <c r="D10" s="326"/>
      <c r="E10" s="326"/>
      <c r="F10" s="326"/>
      <c r="G10" s="326"/>
      <c r="H10" s="326"/>
      <c r="I10" s="326"/>
      <c r="J10" s="326"/>
      <c r="K10" s="326"/>
      <c r="L10" s="326"/>
      <c r="M10" s="326"/>
      <c r="N10" s="326"/>
      <c r="O10" s="326"/>
      <c r="P10" s="326"/>
      <c r="Q10" s="326"/>
      <c r="R10" s="326"/>
      <c r="S10" s="326"/>
      <c r="T10" s="326"/>
      <c r="U10" s="326"/>
      <c r="V10" s="326"/>
      <c r="W10" s="326"/>
      <c r="X10" s="326"/>
      <c r="Y10" s="326"/>
      <c r="Z10" s="326"/>
      <c r="AA10" s="147"/>
      <c r="AB10" s="147"/>
    </row>
    <row r="11" spans="1:28" ht="15.75" x14ac:dyDescent="0.25">
      <c r="A11" s="330" t="str">
        <f>'1. паспорт местоположение'!A12:C12</f>
        <v xml:space="preserve">G_4582                     </v>
      </c>
      <c r="B11" s="330"/>
      <c r="C11" s="330"/>
      <c r="D11" s="330"/>
      <c r="E11" s="330"/>
      <c r="F11" s="330"/>
      <c r="G11" s="330"/>
      <c r="H11" s="330"/>
      <c r="I11" s="330"/>
      <c r="J11" s="330"/>
      <c r="K11" s="330"/>
      <c r="L11" s="330"/>
      <c r="M11" s="330"/>
      <c r="N11" s="330"/>
      <c r="O11" s="330"/>
      <c r="P11" s="330"/>
      <c r="Q11" s="330"/>
      <c r="R11" s="330"/>
      <c r="S11" s="330"/>
      <c r="T11" s="330"/>
      <c r="U11" s="330"/>
      <c r="V11" s="330"/>
      <c r="W11" s="330"/>
      <c r="X11" s="330"/>
      <c r="Y11" s="330"/>
      <c r="Z11" s="330"/>
      <c r="AA11" s="148"/>
      <c r="AB11" s="148"/>
    </row>
    <row r="12" spans="1:28" ht="15.75" x14ac:dyDescent="0.25">
      <c r="A12" s="323" t="s">
        <v>7</v>
      </c>
      <c r="B12" s="323"/>
      <c r="C12" s="323"/>
      <c r="D12" s="323"/>
      <c r="E12" s="323"/>
      <c r="F12" s="323"/>
      <c r="G12" s="323"/>
      <c r="H12" s="323"/>
      <c r="I12" s="323"/>
      <c r="J12" s="323"/>
      <c r="K12" s="323"/>
      <c r="L12" s="323"/>
      <c r="M12" s="323"/>
      <c r="N12" s="323"/>
      <c r="O12" s="323"/>
      <c r="P12" s="323"/>
      <c r="Q12" s="323"/>
      <c r="R12" s="323"/>
      <c r="S12" s="323"/>
      <c r="T12" s="323"/>
      <c r="U12" s="323"/>
      <c r="V12" s="323"/>
      <c r="W12" s="323"/>
      <c r="X12" s="323"/>
      <c r="Y12" s="323"/>
      <c r="Z12" s="323"/>
      <c r="AA12" s="149"/>
      <c r="AB12" s="149"/>
    </row>
    <row r="13" spans="1:28" ht="18.75" x14ac:dyDescent="0.25">
      <c r="A13" s="334"/>
      <c r="B13" s="334"/>
      <c r="C13" s="334"/>
      <c r="D13" s="334"/>
      <c r="E13" s="334"/>
      <c r="F13" s="334"/>
      <c r="G13" s="334"/>
      <c r="H13" s="334"/>
      <c r="I13" s="334"/>
      <c r="J13" s="334"/>
      <c r="K13" s="334"/>
      <c r="L13" s="334"/>
      <c r="M13" s="334"/>
      <c r="N13" s="334"/>
      <c r="O13" s="334"/>
      <c r="P13" s="334"/>
      <c r="Q13" s="334"/>
      <c r="R13" s="334"/>
      <c r="S13" s="334"/>
      <c r="T13" s="334"/>
      <c r="U13" s="334"/>
      <c r="V13" s="334"/>
      <c r="W13" s="334"/>
      <c r="X13" s="334"/>
      <c r="Y13" s="334"/>
      <c r="Z13" s="334"/>
      <c r="AA13" s="11"/>
      <c r="AB13" s="11"/>
    </row>
    <row r="14" spans="1:28" ht="15.75" x14ac:dyDescent="0.25">
      <c r="A14" s="335" t="str">
        <f>'1. паспорт местоположение'!A15:C15</f>
        <v>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 троительством ячейки на ОРУ 110 кВ ПС О-54 Гусев, строительство заходов ВЛ 110 кВ О-4 Черняховск - О-54 Гусев (Л-107), инв.№ 53213411 на Маяковскую ТЭС</v>
      </c>
      <c r="B14" s="335"/>
      <c r="C14" s="335"/>
      <c r="D14" s="335"/>
      <c r="E14" s="335"/>
      <c r="F14" s="335"/>
      <c r="G14" s="335"/>
      <c r="H14" s="335"/>
      <c r="I14" s="335"/>
      <c r="J14" s="335"/>
      <c r="K14" s="335"/>
      <c r="L14" s="335"/>
      <c r="M14" s="335"/>
      <c r="N14" s="335"/>
      <c r="O14" s="335"/>
      <c r="P14" s="335"/>
      <c r="Q14" s="335"/>
      <c r="R14" s="335"/>
      <c r="S14" s="335"/>
      <c r="T14" s="335"/>
      <c r="U14" s="335"/>
      <c r="V14" s="335"/>
      <c r="W14" s="335"/>
      <c r="X14" s="335"/>
      <c r="Y14" s="335"/>
      <c r="Z14" s="335"/>
      <c r="AA14" s="148"/>
      <c r="AB14" s="148"/>
    </row>
    <row r="15" spans="1:28" ht="15.75" x14ac:dyDescent="0.25">
      <c r="A15" s="323" t="s">
        <v>6</v>
      </c>
      <c r="B15" s="323"/>
      <c r="C15" s="323"/>
      <c r="D15" s="323"/>
      <c r="E15" s="323"/>
      <c r="F15" s="323"/>
      <c r="G15" s="323"/>
      <c r="H15" s="323"/>
      <c r="I15" s="323"/>
      <c r="J15" s="323"/>
      <c r="K15" s="323"/>
      <c r="L15" s="323"/>
      <c r="M15" s="323"/>
      <c r="N15" s="323"/>
      <c r="O15" s="323"/>
      <c r="P15" s="323"/>
      <c r="Q15" s="323"/>
      <c r="R15" s="323"/>
      <c r="S15" s="323"/>
      <c r="T15" s="323"/>
      <c r="U15" s="323"/>
      <c r="V15" s="323"/>
      <c r="W15" s="323"/>
      <c r="X15" s="323"/>
      <c r="Y15" s="323"/>
      <c r="Z15" s="323"/>
      <c r="AA15" s="149"/>
      <c r="AB15" s="149"/>
    </row>
    <row r="16" spans="1:28" x14ac:dyDescent="0.25">
      <c r="A16" s="370"/>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157"/>
      <c r="AB16" s="157"/>
    </row>
    <row r="17" spans="1:28" x14ac:dyDescent="0.25">
      <c r="A17" s="370"/>
      <c r="B17" s="370"/>
      <c r="C17" s="370"/>
      <c r="D17" s="370"/>
      <c r="E17" s="370"/>
      <c r="F17" s="370"/>
      <c r="G17" s="370"/>
      <c r="H17" s="370"/>
      <c r="I17" s="370"/>
      <c r="J17" s="370"/>
      <c r="K17" s="370"/>
      <c r="L17" s="370"/>
      <c r="M17" s="370"/>
      <c r="N17" s="370"/>
      <c r="O17" s="370"/>
      <c r="P17" s="370"/>
      <c r="Q17" s="370"/>
      <c r="R17" s="370"/>
      <c r="S17" s="370"/>
      <c r="T17" s="370"/>
      <c r="U17" s="370"/>
      <c r="V17" s="370"/>
      <c r="W17" s="370"/>
      <c r="X17" s="370"/>
      <c r="Y17" s="370"/>
      <c r="Z17" s="370"/>
      <c r="AA17" s="157"/>
      <c r="AB17" s="157"/>
    </row>
    <row r="18" spans="1:28" x14ac:dyDescent="0.25">
      <c r="A18" s="370"/>
      <c r="B18" s="370"/>
      <c r="C18" s="370"/>
      <c r="D18" s="370"/>
      <c r="E18" s="370"/>
      <c r="F18" s="370"/>
      <c r="G18" s="370"/>
      <c r="H18" s="370"/>
      <c r="I18" s="370"/>
      <c r="J18" s="370"/>
      <c r="K18" s="370"/>
      <c r="L18" s="370"/>
      <c r="M18" s="370"/>
      <c r="N18" s="370"/>
      <c r="O18" s="370"/>
      <c r="P18" s="370"/>
      <c r="Q18" s="370"/>
      <c r="R18" s="370"/>
      <c r="S18" s="370"/>
      <c r="T18" s="370"/>
      <c r="U18" s="370"/>
      <c r="V18" s="370"/>
      <c r="W18" s="370"/>
      <c r="X18" s="370"/>
      <c r="Y18" s="370"/>
      <c r="Z18" s="370"/>
      <c r="AA18" s="157"/>
      <c r="AB18" s="157"/>
    </row>
    <row r="19" spans="1:28" x14ac:dyDescent="0.25">
      <c r="A19" s="370"/>
      <c r="B19" s="370"/>
      <c r="C19" s="370"/>
      <c r="D19" s="370"/>
      <c r="E19" s="370"/>
      <c r="F19" s="370"/>
      <c r="G19" s="370"/>
      <c r="H19" s="370"/>
      <c r="I19" s="370"/>
      <c r="J19" s="370"/>
      <c r="K19" s="370"/>
      <c r="L19" s="370"/>
      <c r="M19" s="370"/>
      <c r="N19" s="370"/>
      <c r="O19" s="370"/>
      <c r="P19" s="370"/>
      <c r="Q19" s="370"/>
      <c r="R19" s="370"/>
      <c r="S19" s="370"/>
      <c r="T19" s="370"/>
      <c r="U19" s="370"/>
      <c r="V19" s="370"/>
      <c r="W19" s="370"/>
      <c r="X19" s="370"/>
      <c r="Y19" s="370"/>
      <c r="Z19" s="370"/>
      <c r="AA19" s="157"/>
      <c r="AB19" s="157"/>
    </row>
    <row r="20" spans="1:28" x14ac:dyDescent="0.25">
      <c r="A20" s="364"/>
      <c r="B20" s="364"/>
      <c r="C20" s="364"/>
      <c r="D20" s="364"/>
      <c r="E20" s="364"/>
      <c r="F20" s="364"/>
      <c r="G20" s="364"/>
      <c r="H20" s="364"/>
      <c r="I20" s="364"/>
      <c r="J20" s="364"/>
      <c r="K20" s="364"/>
      <c r="L20" s="364"/>
      <c r="M20" s="364"/>
      <c r="N20" s="364"/>
      <c r="O20" s="364"/>
      <c r="P20" s="364"/>
      <c r="Q20" s="364"/>
      <c r="R20" s="364"/>
      <c r="S20" s="364"/>
      <c r="T20" s="364"/>
      <c r="U20" s="364"/>
      <c r="V20" s="364"/>
      <c r="W20" s="364"/>
      <c r="X20" s="364"/>
      <c r="Y20" s="364"/>
      <c r="Z20" s="364"/>
      <c r="AA20" s="158"/>
      <c r="AB20" s="158"/>
    </row>
    <row r="21" spans="1:28" x14ac:dyDescent="0.25">
      <c r="A21" s="364"/>
      <c r="B21" s="364"/>
      <c r="C21" s="364"/>
      <c r="D21" s="364"/>
      <c r="E21" s="364"/>
      <c r="F21" s="364"/>
      <c r="G21" s="364"/>
      <c r="H21" s="364"/>
      <c r="I21" s="364"/>
      <c r="J21" s="364"/>
      <c r="K21" s="364"/>
      <c r="L21" s="364"/>
      <c r="M21" s="364"/>
      <c r="N21" s="364"/>
      <c r="O21" s="364"/>
      <c r="P21" s="364"/>
      <c r="Q21" s="364"/>
      <c r="R21" s="364"/>
      <c r="S21" s="364"/>
      <c r="T21" s="364"/>
      <c r="U21" s="364"/>
      <c r="V21" s="364"/>
      <c r="W21" s="364"/>
      <c r="X21" s="364"/>
      <c r="Y21" s="364"/>
      <c r="Z21" s="364"/>
      <c r="AA21" s="158"/>
      <c r="AB21" s="158"/>
    </row>
    <row r="22" spans="1:28" x14ac:dyDescent="0.25">
      <c r="A22" s="365" t="s">
        <v>458</v>
      </c>
      <c r="B22" s="365"/>
      <c r="C22" s="365"/>
      <c r="D22" s="365"/>
      <c r="E22" s="365"/>
      <c r="F22" s="365"/>
      <c r="G22" s="365"/>
      <c r="H22" s="365"/>
      <c r="I22" s="365"/>
      <c r="J22" s="365"/>
      <c r="K22" s="365"/>
      <c r="L22" s="365"/>
      <c r="M22" s="365"/>
      <c r="N22" s="365"/>
      <c r="O22" s="365"/>
      <c r="P22" s="365"/>
      <c r="Q22" s="365"/>
      <c r="R22" s="365"/>
      <c r="S22" s="365"/>
      <c r="T22" s="365"/>
      <c r="U22" s="365"/>
      <c r="V22" s="365"/>
      <c r="W22" s="365"/>
      <c r="X22" s="365"/>
      <c r="Y22" s="365"/>
      <c r="Z22" s="365"/>
      <c r="AA22" s="159"/>
      <c r="AB22" s="159"/>
    </row>
    <row r="23" spans="1:28" ht="32.25" customHeight="1" x14ac:dyDescent="0.25">
      <c r="A23" s="367" t="s">
        <v>340</v>
      </c>
      <c r="B23" s="368"/>
      <c r="C23" s="368"/>
      <c r="D23" s="368"/>
      <c r="E23" s="368"/>
      <c r="F23" s="368"/>
      <c r="G23" s="368"/>
      <c r="H23" s="368"/>
      <c r="I23" s="368"/>
      <c r="J23" s="368"/>
      <c r="K23" s="368"/>
      <c r="L23" s="369"/>
      <c r="M23" s="366" t="s">
        <v>341</v>
      </c>
      <c r="N23" s="366"/>
      <c r="O23" s="366"/>
      <c r="P23" s="366"/>
      <c r="Q23" s="366"/>
      <c r="R23" s="366"/>
      <c r="S23" s="366"/>
      <c r="T23" s="366"/>
      <c r="U23" s="366"/>
      <c r="V23" s="366"/>
      <c r="W23" s="366"/>
      <c r="X23" s="366"/>
      <c r="Y23" s="366"/>
      <c r="Z23" s="366"/>
    </row>
    <row r="24" spans="1:28" ht="151.5" customHeight="1" x14ac:dyDescent="0.25">
      <c r="A24" s="101" t="s">
        <v>215</v>
      </c>
      <c r="B24" s="102" t="s">
        <v>244</v>
      </c>
      <c r="C24" s="101" t="s">
        <v>335</v>
      </c>
      <c r="D24" s="101" t="s">
        <v>216</v>
      </c>
      <c r="E24" s="101" t="s">
        <v>336</v>
      </c>
      <c r="F24" s="101" t="s">
        <v>338</v>
      </c>
      <c r="G24" s="101" t="s">
        <v>337</v>
      </c>
      <c r="H24" s="101" t="s">
        <v>217</v>
      </c>
      <c r="I24" s="101" t="s">
        <v>339</v>
      </c>
      <c r="J24" s="101" t="s">
        <v>249</v>
      </c>
      <c r="K24" s="102" t="s">
        <v>243</v>
      </c>
      <c r="L24" s="102" t="s">
        <v>218</v>
      </c>
      <c r="M24" s="103" t="s">
        <v>263</v>
      </c>
      <c r="N24" s="102" t="s">
        <v>468</v>
      </c>
      <c r="O24" s="101" t="s">
        <v>260</v>
      </c>
      <c r="P24" s="101" t="s">
        <v>261</v>
      </c>
      <c r="Q24" s="101" t="s">
        <v>259</v>
      </c>
      <c r="R24" s="101" t="s">
        <v>217</v>
      </c>
      <c r="S24" s="101" t="s">
        <v>258</v>
      </c>
      <c r="T24" s="101" t="s">
        <v>257</v>
      </c>
      <c r="U24" s="101" t="s">
        <v>334</v>
      </c>
      <c r="V24" s="101" t="s">
        <v>259</v>
      </c>
      <c r="W24" s="108" t="s">
        <v>242</v>
      </c>
      <c r="X24" s="108" t="s">
        <v>274</v>
      </c>
      <c r="Y24" s="108" t="s">
        <v>275</v>
      </c>
      <c r="Z24" s="110" t="s">
        <v>272</v>
      </c>
    </row>
    <row r="25" spans="1:28" ht="16.5" customHeight="1" x14ac:dyDescent="0.25">
      <c r="A25" s="101">
        <v>1</v>
      </c>
      <c r="B25" s="102">
        <v>2</v>
      </c>
      <c r="C25" s="101">
        <v>3</v>
      </c>
      <c r="D25" s="102">
        <v>4</v>
      </c>
      <c r="E25" s="101">
        <v>5</v>
      </c>
      <c r="F25" s="102">
        <v>6</v>
      </c>
      <c r="G25" s="101">
        <v>7</v>
      </c>
      <c r="H25" s="102">
        <v>8</v>
      </c>
      <c r="I25" s="101">
        <v>9</v>
      </c>
      <c r="J25" s="102">
        <v>10</v>
      </c>
      <c r="K25" s="160">
        <v>11</v>
      </c>
      <c r="L25" s="102">
        <v>12</v>
      </c>
      <c r="M25" s="160">
        <v>13</v>
      </c>
      <c r="N25" s="102">
        <v>14</v>
      </c>
      <c r="O25" s="160">
        <v>15</v>
      </c>
      <c r="P25" s="102">
        <v>16</v>
      </c>
      <c r="Q25" s="160">
        <v>17</v>
      </c>
      <c r="R25" s="102">
        <v>18</v>
      </c>
      <c r="S25" s="160">
        <v>19</v>
      </c>
      <c r="T25" s="102">
        <v>20</v>
      </c>
      <c r="U25" s="160">
        <v>21</v>
      </c>
      <c r="V25" s="102">
        <v>22</v>
      </c>
      <c r="W25" s="160">
        <v>23</v>
      </c>
      <c r="X25" s="102">
        <v>24</v>
      </c>
      <c r="Y25" s="160">
        <v>25</v>
      </c>
      <c r="Z25" s="102">
        <v>26</v>
      </c>
    </row>
    <row r="26" spans="1:28" ht="45.75" customHeight="1" x14ac:dyDescent="0.25">
      <c r="A26" s="94" t="s">
        <v>319</v>
      </c>
      <c r="B26" s="100"/>
      <c r="C26" s="96" t="s">
        <v>321</v>
      </c>
      <c r="D26" s="96" t="s">
        <v>322</v>
      </c>
      <c r="E26" s="96" t="s">
        <v>323</v>
      </c>
      <c r="F26" s="96" t="s">
        <v>254</v>
      </c>
      <c r="G26" s="96" t="s">
        <v>324</v>
      </c>
      <c r="H26" s="96" t="s">
        <v>217</v>
      </c>
      <c r="I26" s="96" t="s">
        <v>325</v>
      </c>
      <c r="J26" s="96" t="s">
        <v>326</v>
      </c>
      <c r="K26" s="93"/>
      <c r="L26" s="97" t="s">
        <v>240</v>
      </c>
      <c r="M26" s="99" t="s">
        <v>256</v>
      </c>
      <c r="N26" s="93"/>
      <c r="O26" s="93"/>
      <c r="P26" s="93"/>
      <c r="Q26" s="93"/>
      <c r="R26" s="93"/>
      <c r="S26" s="93"/>
      <c r="T26" s="93"/>
      <c r="U26" s="93"/>
      <c r="V26" s="93"/>
      <c r="W26" s="93"/>
      <c r="X26" s="93"/>
      <c r="Y26" s="93"/>
      <c r="Z26" s="95" t="s">
        <v>273</v>
      </c>
    </row>
    <row r="27" spans="1:28" x14ac:dyDescent="0.25">
      <c r="A27" s="93" t="s">
        <v>219</v>
      </c>
      <c r="B27" s="93" t="s">
        <v>245</v>
      </c>
      <c r="C27" s="93" t="s">
        <v>224</v>
      </c>
      <c r="D27" s="93" t="s">
        <v>225</v>
      </c>
      <c r="E27" s="93" t="s">
        <v>264</v>
      </c>
      <c r="F27" s="96" t="s">
        <v>220</v>
      </c>
      <c r="G27" s="96" t="s">
        <v>268</v>
      </c>
      <c r="H27" s="93" t="s">
        <v>217</v>
      </c>
      <c r="I27" s="96" t="s">
        <v>250</v>
      </c>
      <c r="J27" s="96" t="s">
        <v>232</v>
      </c>
      <c r="K27" s="97" t="s">
        <v>236</v>
      </c>
      <c r="L27" s="93"/>
      <c r="M27" s="97" t="s">
        <v>262</v>
      </c>
      <c r="N27" s="93"/>
      <c r="O27" s="93"/>
      <c r="P27" s="93"/>
      <c r="Q27" s="93"/>
      <c r="R27" s="93"/>
      <c r="S27" s="93"/>
      <c r="T27" s="93"/>
      <c r="U27" s="93"/>
      <c r="V27" s="93"/>
      <c r="W27" s="93"/>
      <c r="X27" s="93"/>
      <c r="Y27" s="93"/>
      <c r="Z27" s="93"/>
    </row>
    <row r="28" spans="1:28" x14ac:dyDescent="0.25">
      <c r="A28" s="93" t="s">
        <v>219</v>
      </c>
      <c r="B28" s="93" t="s">
        <v>246</v>
      </c>
      <c r="C28" s="93" t="s">
        <v>226</v>
      </c>
      <c r="D28" s="93" t="s">
        <v>227</v>
      </c>
      <c r="E28" s="93" t="s">
        <v>265</v>
      </c>
      <c r="F28" s="96" t="s">
        <v>221</v>
      </c>
      <c r="G28" s="96" t="s">
        <v>269</v>
      </c>
      <c r="H28" s="93" t="s">
        <v>217</v>
      </c>
      <c r="I28" s="96" t="s">
        <v>251</v>
      </c>
      <c r="J28" s="96" t="s">
        <v>233</v>
      </c>
      <c r="K28" s="97" t="s">
        <v>237</v>
      </c>
      <c r="L28" s="98"/>
      <c r="M28" s="97" t="s">
        <v>0</v>
      </c>
      <c r="N28" s="97"/>
      <c r="O28" s="97"/>
      <c r="P28" s="97"/>
      <c r="Q28" s="97"/>
      <c r="R28" s="97"/>
      <c r="S28" s="97"/>
      <c r="T28" s="97"/>
      <c r="U28" s="97"/>
      <c r="V28" s="97"/>
      <c r="W28" s="97"/>
      <c r="X28" s="97"/>
      <c r="Y28" s="97"/>
      <c r="Z28" s="97"/>
    </row>
    <row r="29" spans="1:28" x14ac:dyDescent="0.25">
      <c r="A29" s="93" t="s">
        <v>219</v>
      </c>
      <c r="B29" s="93" t="s">
        <v>247</v>
      </c>
      <c r="C29" s="93" t="s">
        <v>228</v>
      </c>
      <c r="D29" s="93" t="s">
        <v>229</v>
      </c>
      <c r="E29" s="93" t="s">
        <v>266</v>
      </c>
      <c r="F29" s="96" t="s">
        <v>222</v>
      </c>
      <c r="G29" s="96" t="s">
        <v>270</v>
      </c>
      <c r="H29" s="93" t="s">
        <v>217</v>
      </c>
      <c r="I29" s="96" t="s">
        <v>252</v>
      </c>
      <c r="J29" s="96" t="s">
        <v>234</v>
      </c>
      <c r="K29" s="97" t="s">
        <v>238</v>
      </c>
      <c r="L29" s="98"/>
      <c r="M29" s="93"/>
      <c r="N29" s="93"/>
      <c r="O29" s="93"/>
      <c r="P29" s="93"/>
      <c r="Q29" s="93"/>
      <c r="R29" s="93"/>
      <c r="S29" s="93"/>
      <c r="T29" s="93"/>
      <c r="U29" s="93"/>
      <c r="V29" s="93"/>
      <c r="W29" s="93"/>
      <c r="X29" s="93"/>
      <c r="Y29" s="93"/>
      <c r="Z29" s="93"/>
    </row>
    <row r="30" spans="1:28" x14ac:dyDescent="0.25">
      <c r="A30" s="93" t="s">
        <v>219</v>
      </c>
      <c r="B30" s="93" t="s">
        <v>248</v>
      </c>
      <c r="C30" s="93" t="s">
        <v>230</v>
      </c>
      <c r="D30" s="93" t="s">
        <v>231</v>
      </c>
      <c r="E30" s="93" t="s">
        <v>267</v>
      </c>
      <c r="F30" s="96" t="s">
        <v>223</v>
      </c>
      <c r="G30" s="96" t="s">
        <v>271</v>
      </c>
      <c r="H30" s="93" t="s">
        <v>217</v>
      </c>
      <c r="I30" s="96" t="s">
        <v>253</v>
      </c>
      <c r="J30" s="96" t="s">
        <v>235</v>
      </c>
      <c r="K30" s="97" t="s">
        <v>239</v>
      </c>
      <c r="L30" s="98"/>
      <c r="M30" s="93"/>
      <c r="N30" s="93"/>
      <c r="O30" s="93"/>
      <c r="P30" s="93"/>
      <c r="Q30" s="93"/>
      <c r="R30" s="93"/>
      <c r="S30" s="93"/>
      <c r="T30" s="93"/>
      <c r="U30" s="93"/>
      <c r="V30" s="93"/>
      <c r="W30" s="93"/>
      <c r="X30" s="93"/>
      <c r="Y30" s="93"/>
      <c r="Z30" s="93"/>
    </row>
    <row r="31" spans="1:28" x14ac:dyDescent="0.25">
      <c r="A31" s="93" t="s">
        <v>0</v>
      </c>
      <c r="B31" s="93" t="s">
        <v>0</v>
      </c>
      <c r="C31" s="93" t="s">
        <v>0</v>
      </c>
      <c r="D31" s="93" t="s">
        <v>0</v>
      </c>
      <c r="E31" s="93" t="s">
        <v>0</v>
      </c>
      <c r="F31" s="93" t="s">
        <v>0</v>
      </c>
      <c r="G31" s="93" t="s">
        <v>0</v>
      </c>
      <c r="H31" s="93" t="s">
        <v>0</v>
      </c>
      <c r="I31" s="93" t="s">
        <v>0</v>
      </c>
      <c r="J31" s="93" t="s">
        <v>0</v>
      </c>
      <c r="K31" s="93" t="s">
        <v>0</v>
      </c>
      <c r="L31" s="98"/>
      <c r="M31" s="93"/>
      <c r="N31" s="93"/>
      <c r="O31" s="93"/>
      <c r="P31" s="93"/>
      <c r="Q31" s="93"/>
      <c r="R31" s="93"/>
      <c r="S31" s="93"/>
      <c r="T31" s="93"/>
      <c r="U31" s="93"/>
      <c r="V31" s="93"/>
      <c r="W31" s="93"/>
      <c r="X31" s="93"/>
      <c r="Y31" s="93"/>
      <c r="Z31" s="93"/>
    </row>
    <row r="32" spans="1:28" ht="30" x14ac:dyDescent="0.25">
      <c r="A32" s="100" t="s">
        <v>320</v>
      </c>
      <c r="B32" s="100"/>
      <c r="C32" s="96" t="s">
        <v>327</v>
      </c>
      <c r="D32" s="96" t="s">
        <v>328</v>
      </c>
      <c r="E32" s="96" t="s">
        <v>329</v>
      </c>
      <c r="F32" s="96" t="s">
        <v>330</v>
      </c>
      <c r="G32" s="96" t="s">
        <v>331</v>
      </c>
      <c r="H32" s="96" t="s">
        <v>217</v>
      </c>
      <c r="I32" s="96" t="s">
        <v>332</v>
      </c>
      <c r="J32" s="96" t="s">
        <v>333</v>
      </c>
      <c r="K32" s="93"/>
      <c r="L32" s="93"/>
      <c r="M32" s="93"/>
      <c r="N32" s="93"/>
      <c r="O32" s="93"/>
      <c r="P32" s="93"/>
      <c r="Q32" s="93"/>
      <c r="R32" s="93"/>
      <c r="S32" s="93"/>
      <c r="T32" s="93"/>
      <c r="U32" s="93"/>
      <c r="V32" s="93"/>
      <c r="W32" s="93"/>
      <c r="X32" s="93"/>
      <c r="Y32" s="93"/>
      <c r="Z32" s="93"/>
    </row>
    <row r="33" spans="1:26" x14ac:dyDescent="0.25">
      <c r="A33" s="93" t="s">
        <v>0</v>
      </c>
      <c r="B33" s="93" t="s">
        <v>0</v>
      </c>
      <c r="C33" s="93" t="s">
        <v>0</v>
      </c>
      <c r="D33" s="93" t="s">
        <v>0</v>
      </c>
      <c r="E33" s="93" t="s">
        <v>0</v>
      </c>
      <c r="F33" s="93" t="s">
        <v>0</v>
      </c>
      <c r="G33" s="93" t="s">
        <v>0</v>
      </c>
      <c r="H33" s="93" t="s">
        <v>0</v>
      </c>
      <c r="I33" s="93" t="s">
        <v>0</v>
      </c>
      <c r="J33" s="93" t="s">
        <v>0</v>
      </c>
      <c r="K33" s="93" t="s">
        <v>0</v>
      </c>
      <c r="L33" s="93"/>
      <c r="M33" s="93"/>
      <c r="N33" s="93"/>
      <c r="O33" s="93"/>
      <c r="P33" s="93"/>
      <c r="Q33" s="93"/>
      <c r="R33" s="93"/>
      <c r="S33" s="93"/>
      <c r="T33" s="93"/>
      <c r="U33" s="93"/>
      <c r="V33" s="93"/>
      <c r="W33" s="93"/>
      <c r="X33" s="93"/>
      <c r="Y33" s="93"/>
      <c r="Z33" s="93"/>
    </row>
    <row r="37" spans="1:26" x14ac:dyDescent="0.25">
      <c r="A37" s="10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32"/>
  <sheetViews>
    <sheetView view="pageBreakPreview" topLeftCell="A16" zoomScale="70" zoomScaleNormal="100" zoomScaleSheetLayoutView="70" workbookViewId="0">
      <selection activeCell="B30" sqref="B30"/>
    </sheetView>
  </sheetViews>
  <sheetFormatPr defaultRowHeight="15.75" x14ac:dyDescent="0.2"/>
  <cols>
    <col min="1" max="1" width="61.7109375" style="222" customWidth="1"/>
    <col min="2" max="2" width="18.5703125" style="222" customWidth="1"/>
    <col min="3" max="9" width="16.85546875" style="222" customWidth="1"/>
    <col min="10" max="10" width="18.7109375" style="222" customWidth="1"/>
    <col min="11" max="28" width="16.85546875" style="222" customWidth="1"/>
    <col min="29" max="29" width="16.7109375" style="222" customWidth="1"/>
    <col min="30" max="44" width="16.7109375" style="208" customWidth="1"/>
    <col min="45" max="45" width="16.140625" style="209" customWidth="1"/>
    <col min="46" max="46" width="14.7109375" style="209" customWidth="1"/>
    <col min="47" max="48" width="9.140625" style="209"/>
    <col min="49" max="256" width="9.140625" style="208"/>
    <col min="257" max="257" width="61.7109375" style="208" customWidth="1"/>
    <col min="258" max="258" width="18.5703125" style="208" customWidth="1"/>
    <col min="259" max="265" width="16.85546875" style="208" customWidth="1"/>
    <col min="266" max="266" width="18.7109375" style="208" customWidth="1"/>
    <col min="267" max="284" width="16.85546875" style="208" customWidth="1"/>
    <col min="285" max="300" width="16.7109375" style="208" customWidth="1"/>
    <col min="301" max="301" width="13.28515625" style="208" bestFit="1" customWidth="1"/>
    <col min="302" max="302" width="14.7109375" style="208" customWidth="1"/>
    <col min="303" max="512" width="9.140625" style="208"/>
    <col min="513" max="513" width="61.7109375" style="208" customWidth="1"/>
    <col min="514" max="514" width="18.5703125" style="208" customWidth="1"/>
    <col min="515" max="521" width="16.85546875" style="208" customWidth="1"/>
    <col min="522" max="522" width="18.7109375" style="208" customWidth="1"/>
    <col min="523" max="540" width="16.85546875" style="208" customWidth="1"/>
    <col min="541" max="556" width="16.7109375" style="208" customWidth="1"/>
    <col min="557" max="557" width="13.28515625" style="208" bestFit="1" customWidth="1"/>
    <col min="558" max="558" width="14.7109375" style="208" customWidth="1"/>
    <col min="559" max="768" width="9.140625" style="208"/>
    <col min="769" max="769" width="61.7109375" style="208" customWidth="1"/>
    <col min="770" max="770" width="18.5703125" style="208" customWidth="1"/>
    <col min="771" max="777" width="16.85546875" style="208" customWidth="1"/>
    <col min="778" max="778" width="18.7109375" style="208" customWidth="1"/>
    <col min="779" max="796" width="16.85546875" style="208" customWidth="1"/>
    <col min="797" max="812" width="16.7109375" style="208" customWidth="1"/>
    <col min="813" max="813" width="13.28515625" style="208" bestFit="1" customWidth="1"/>
    <col min="814" max="814" width="14.7109375" style="208" customWidth="1"/>
    <col min="815" max="1024" width="9.140625" style="208"/>
    <col min="1025" max="1025" width="61.7109375" style="208" customWidth="1"/>
    <col min="1026" max="1026" width="18.5703125" style="208" customWidth="1"/>
    <col min="1027" max="1033" width="16.85546875" style="208" customWidth="1"/>
    <col min="1034" max="1034" width="18.7109375" style="208" customWidth="1"/>
    <col min="1035" max="1052" width="16.85546875" style="208" customWidth="1"/>
    <col min="1053" max="1068" width="16.7109375" style="208" customWidth="1"/>
    <col min="1069" max="1069" width="13.28515625" style="208" bestFit="1" customWidth="1"/>
    <col min="1070" max="1070" width="14.7109375" style="208" customWidth="1"/>
    <col min="1071" max="1280" width="9.140625" style="208"/>
    <col min="1281" max="1281" width="61.7109375" style="208" customWidth="1"/>
    <col min="1282" max="1282" width="18.5703125" style="208" customWidth="1"/>
    <col min="1283" max="1289" width="16.85546875" style="208" customWidth="1"/>
    <col min="1290" max="1290" width="18.7109375" style="208" customWidth="1"/>
    <col min="1291" max="1308" width="16.85546875" style="208" customWidth="1"/>
    <col min="1309" max="1324" width="16.7109375" style="208" customWidth="1"/>
    <col min="1325" max="1325" width="13.28515625" style="208" bestFit="1" customWidth="1"/>
    <col min="1326" max="1326" width="14.7109375" style="208" customWidth="1"/>
    <col min="1327" max="1536" width="9.140625" style="208"/>
    <col min="1537" max="1537" width="61.7109375" style="208" customWidth="1"/>
    <col min="1538" max="1538" width="18.5703125" style="208" customWidth="1"/>
    <col min="1539" max="1545" width="16.85546875" style="208" customWidth="1"/>
    <col min="1546" max="1546" width="18.7109375" style="208" customWidth="1"/>
    <col min="1547" max="1564" width="16.85546875" style="208" customWidth="1"/>
    <col min="1565" max="1580" width="16.7109375" style="208" customWidth="1"/>
    <col min="1581" max="1581" width="13.28515625" style="208" bestFit="1" customWidth="1"/>
    <col min="1582" max="1582" width="14.7109375" style="208" customWidth="1"/>
    <col min="1583" max="1792" width="9.140625" style="208"/>
    <col min="1793" max="1793" width="61.7109375" style="208" customWidth="1"/>
    <col min="1794" max="1794" width="18.5703125" style="208" customWidth="1"/>
    <col min="1795" max="1801" width="16.85546875" style="208" customWidth="1"/>
    <col min="1802" max="1802" width="18.7109375" style="208" customWidth="1"/>
    <col min="1803" max="1820" width="16.85546875" style="208" customWidth="1"/>
    <col min="1821" max="1836" width="16.7109375" style="208" customWidth="1"/>
    <col min="1837" max="1837" width="13.28515625" style="208" bestFit="1" customWidth="1"/>
    <col min="1838" max="1838" width="14.7109375" style="208" customWidth="1"/>
    <col min="1839" max="2048" width="9.140625" style="208"/>
    <col min="2049" max="2049" width="61.7109375" style="208" customWidth="1"/>
    <col min="2050" max="2050" width="18.5703125" style="208" customWidth="1"/>
    <col min="2051" max="2057" width="16.85546875" style="208" customWidth="1"/>
    <col min="2058" max="2058" width="18.7109375" style="208" customWidth="1"/>
    <col min="2059" max="2076" width="16.85546875" style="208" customWidth="1"/>
    <col min="2077" max="2092" width="16.7109375" style="208" customWidth="1"/>
    <col min="2093" max="2093" width="13.28515625" style="208" bestFit="1" customWidth="1"/>
    <col min="2094" max="2094" width="14.7109375" style="208" customWidth="1"/>
    <col min="2095" max="2304" width="9.140625" style="208"/>
    <col min="2305" max="2305" width="61.7109375" style="208" customWidth="1"/>
    <col min="2306" max="2306" width="18.5703125" style="208" customWidth="1"/>
    <col min="2307" max="2313" width="16.85546875" style="208" customWidth="1"/>
    <col min="2314" max="2314" width="18.7109375" style="208" customWidth="1"/>
    <col min="2315" max="2332" width="16.85546875" style="208" customWidth="1"/>
    <col min="2333" max="2348" width="16.7109375" style="208" customWidth="1"/>
    <col min="2349" max="2349" width="13.28515625" style="208" bestFit="1" customWidth="1"/>
    <col min="2350" max="2350" width="14.7109375" style="208" customWidth="1"/>
    <col min="2351" max="2560" width="9.140625" style="208"/>
    <col min="2561" max="2561" width="61.7109375" style="208" customWidth="1"/>
    <col min="2562" max="2562" width="18.5703125" style="208" customWidth="1"/>
    <col min="2563" max="2569" width="16.85546875" style="208" customWidth="1"/>
    <col min="2570" max="2570" width="18.7109375" style="208" customWidth="1"/>
    <col min="2571" max="2588" width="16.85546875" style="208" customWidth="1"/>
    <col min="2589" max="2604" width="16.7109375" style="208" customWidth="1"/>
    <col min="2605" max="2605" width="13.28515625" style="208" bestFit="1" customWidth="1"/>
    <col min="2606" max="2606" width="14.7109375" style="208" customWidth="1"/>
    <col min="2607" max="2816" width="9.140625" style="208"/>
    <col min="2817" max="2817" width="61.7109375" style="208" customWidth="1"/>
    <col min="2818" max="2818" width="18.5703125" style="208" customWidth="1"/>
    <col min="2819" max="2825" width="16.85546875" style="208" customWidth="1"/>
    <col min="2826" max="2826" width="18.7109375" style="208" customWidth="1"/>
    <col min="2827" max="2844" width="16.85546875" style="208" customWidth="1"/>
    <col min="2845" max="2860" width="16.7109375" style="208" customWidth="1"/>
    <col min="2861" max="2861" width="13.28515625" style="208" bestFit="1" customWidth="1"/>
    <col min="2862" max="2862" width="14.7109375" style="208" customWidth="1"/>
    <col min="2863" max="3072" width="9.140625" style="208"/>
    <col min="3073" max="3073" width="61.7109375" style="208" customWidth="1"/>
    <col min="3074" max="3074" width="18.5703125" style="208" customWidth="1"/>
    <col min="3075" max="3081" width="16.85546875" style="208" customWidth="1"/>
    <col min="3082" max="3082" width="18.7109375" style="208" customWidth="1"/>
    <col min="3083" max="3100" width="16.85546875" style="208" customWidth="1"/>
    <col min="3101" max="3116" width="16.7109375" style="208" customWidth="1"/>
    <col min="3117" max="3117" width="13.28515625" style="208" bestFit="1" customWidth="1"/>
    <col min="3118" max="3118" width="14.7109375" style="208" customWidth="1"/>
    <col min="3119" max="3328" width="9.140625" style="208"/>
    <col min="3329" max="3329" width="61.7109375" style="208" customWidth="1"/>
    <col min="3330" max="3330" width="18.5703125" style="208" customWidth="1"/>
    <col min="3331" max="3337" width="16.85546875" style="208" customWidth="1"/>
    <col min="3338" max="3338" width="18.7109375" style="208" customWidth="1"/>
    <col min="3339" max="3356" width="16.85546875" style="208" customWidth="1"/>
    <col min="3357" max="3372" width="16.7109375" style="208" customWidth="1"/>
    <col min="3373" max="3373" width="13.28515625" style="208" bestFit="1" customWidth="1"/>
    <col min="3374" max="3374" width="14.7109375" style="208" customWidth="1"/>
    <col min="3375" max="3584" width="9.140625" style="208"/>
    <col min="3585" max="3585" width="61.7109375" style="208" customWidth="1"/>
    <col min="3586" max="3586" width="18.5703125" style="208" customWidth="1"/>
    <col min="3587" max="3593" width="16.85546875" style="208" customWidth="1"/>
    <col min="3594" max="3594" width="18.7109375" style="208" customWidth="1"/>
    <col min="3595" max="3612" width="16.85546875" style="208" customWidth="1"/>
    <col min="3613" max="3628" width="16.7109375" style="208" customWidth="1"/>
    <col min="3629" max="3629" width="13.28515625" style="208" bestFit="1" customWidth="1"/>
    <col min="3630" max="3630" width="14.7109375" style="208" customWidth="1"/>
    <col min="3631" max="3840" width="9.140625" style="208"/>
    <col min="3841" max="3841" width="61.7109375" style="208" customWidth="1"/>
    <col min="3842" max="3842" width="18.5703125" style="208" customWidth="1"/>
    <col min="3843" max="3849" width="16.85546875" style="208" customWidth="1"/>
    <col min="3850" max="3850" width="18.7109375" style="208" customWidth="1"/>
    <col min="3851" max="3868" width="16.85546875" style="208" customWidth="1"/>
    <col min="3869" max="3884" width="16.7109375" style="208" customWidth="1"/>
    <col min="3885" max="3885" width="13.28515625" style="208" bestFit="1" customWidth="1"/>
    <col min="3886" max="3886" width="14.7109375" style="208" customWidth="1"/>
    <col min="3887" max="4096" width="9.140625" style="208"/>
    <col min="4097" max="4097" width="61.7109375" style="208" customWidth="1"/>
    <col min="4098" max="4098" width="18.5703125" style="208" customWidth="1"/>
    <col min="4099" max="4105" width="16.85546875" style="208" customWidth="1"/>
    <col min="4106" max="4106" width="18.7109375" style="208" customWidth="1"/>
    <col min="4107" max="4124" width="16.85546875" style="208" customWidth="1"/>
    <col min="4125" max="4140" width="16.7109375" style="208" customWidth="1"/>
    <col min="4141" max="4141" width="13.28515625" style="208" bestFit="1" customWidth="1"/>
    <col min="4142" max="4142" width="14.7109375" style="208" customWidth="1"/>
    <col min="4143" max="4352" width="9.140625" style="208"/>
    <col min="4353" max="4353" width="61.7109375" style="208" customWidth="1"/>
    <col min="4354" max="4354" width="18.5703125" style="208" customWidth="1"/>
    <col min="4355" max="4361" width="16.85546875" style="208" customWidth="1"/>
    <col min="4362" max="4362" width="18.7109375" style="208" customWidth="1"/>
    <col min="4363" max="4380" width="16.85546875" style="208" customWidth="1"/>
    <col min="4381" max="4396" width="16.7109375" style="208" customWidth="1"/>
    <col min="4397" max="4397" width="13.28515625" style="208" bestFit="1" customWidth="1"/>
    <col min="4398" max="4398" width="14.7109375" style="208" customWidth="1"/>
    <col min="4399" max="4608" width="9.140625" style="208"/>
    <col min="4609" max="4609" width="61.7109375" style="208" customWidth="1"/>
    <col min="4610" max="4610" width="18.5703125" style="208" customWidth="1"/>
    <col min="4611" max="4617" width="16.85546875" style="208" customWidth="1"/>
    <col min="4618" max="4618" width="18.7109375" style="208" customWidth="1"/>
    <col min="4619" max="4636" width="16.85546875" style="208" customWidth="1"/>
    <col min="4637" max="4652" width="16.7109375" style="208" customWidth="1"/>
    <col min="4653" max="4653" width="13.28515625" style="208" bestFit="1" customWidth="1"/>
    <col min="4654" max="4654" width="14.7109375" style="208" customWidth="1"/>
    <col min="4655" max="4864" width="9.140625" style="208"/>
    <col min="4865" max="4865" width="61.7109375" style="208" customWidth="1"/>
    <col min="4866" max="4866" width="18.5703125" style="208" customWidth="1"/>
    <col min="4867" max="4873" width="16.85546875" style="208" customWidth="1"/>
    <col min="4874" max="4874" width="18.7109375" style="208" customWidth="1"/>
    <col min="4875" max="4892" width="16.85546875" style="208" customWidth="1"/>
    <col min="4893" max="4908" width="16.7109375" style="208" customWidth="1"/>
    <col min="4909" max="4909" width="13.28515625" style="208" bestFit="1" customWidth="1"/>
    <col min="4910" max="4910" width="14.7109375" style="208" customWidth="1"/>
    <col min="4911" max="5120" width="9.140625" style="208"/>
    <col min="5121" max="5121" width="61.7109375" style="208" customWidth="1"/>
    <col min="5122" max="5122" width="18.5703125" style="208" customWidth="1"/>
    <col min="5123" max="5129" width="16.85546875" style="208" customWidth="1"/>
    <col min="5130" max="5130" width="18.7109375" style="208" customWidth="1"/>
    <col min="5131" max="5148" width="16.85546875" style="208" customWidth="1"/>
    <col min="5149" max="5164" width="16.7109375" style="208" customWidth="1"/>
    <col min="5165" max="5165" width="13.28515625" style="208" bestFit="1" customWidth="1"/>
    <col min="5166" max="5166" width="14.7109375" style="208" customWidth="1"/>
    <col min="5167" max="5376" width="9.140625" style="208"/>
    <col min="5377" max="5377" width="61.7109375" style="208" customWidth="1"/>
    <col min="5378" max="5378" width="18.5703125" style="208" customWidth="1"/>
    <col min="5379" max="5385" width="16.85546875" style="208" customWidth="1"/>
    <col min="5386" max="5386" width="18.7109375" style="208" customWidth="1"/>
    <col min="5387" max="5404" width="16.85546875" style="208" customWidth="1"/>
    <col min="5405" max="5420" width="16.7109375" style="208" customWidth="1"/>
    <col min="5421" max="5421" width="13.28515625" style="208" bestFit="1" customWidth="1"/>
    <col min="5422" max="5422" width="14.7109375" style="208" customWidth="1"/>
    <col min="5423" max="5632" width="9.140625" style="208"/>
    <col min="5633" max="5633" width="61.7109375" style="208" customWidth="1"/>
    <col min="5634" max="5634" width="18.5703125" style="208" customWidth="1"/>
    <col min="5635" max="5641" width="16.85546875" style="208" customWidth="1"/>
    <col min="5642" max="5642" width="18.7109375" style="208" customWidth="1"/>
    <col min="5643" max="5660" width="16.85546875" style="208" customWidth="1"/>
    <col min="5661" max="5676" width="16.7109375" style="208" customWidth="1"/>
    <col min="5677" max="5677" width="13.28515625" style="208" bestFit="1" customWidth="1"/>
    <col min="5678" max="5678" width="14.7109375" style="208" customWidth="1"/>
    <col min="5679" max="5888" width="9.140625" style="208"/>
    <col min="5889" max="5889" width="61.7109375" style="208" customWidth="1"/>
    <col min="5890" max="5890" width="18.5703125" style="208" customWidth="1"/>
    <col min="5891" max="5897" width="16.85546875" style="208" customWidth="1"/>
    <col min="5898" max="5898" width="18.7109375" style="208" customWidth="1"/>
    <col min="5899" max="5916" width="16.85546875" style="208" customWidth="1"/>
    <col min="5917" max="5932" width="16.7109375" style="208" customWidth="1"/>
    <col min="5933" max="5933" width="13.28515625" style="208" bestFit="1" customWidth="1"/>
    <col min="5934" max="5934" width="14.7109375" style="208" customWidth="1"/>
    <col min="5935" max="6144" width="9.140625" style="208"/>
    <col min="6145" max="6145" width="61.7109375" style="208" customWidth="1"/>
    <col min="6146" max="6146" width="18.5703125" style="208" customWidth="1"/>
    <col min="6147" max="6153" width="16.85546875" style="208" customWidth="1"/>
    <col min="6154" max="6154" width="18.7109375" style="208" customWidth="1"/>
    <col min="6155" max="6172" width="16.85546875" style="208" customWidth="1"/>
    <col min="6173" max="6188" width="16.7109375" style="208" customWidth="1"/>
    <col min="6189" max="6189" width="13.28515625" style="208" bestFit="1" customWidth="1"/>
    <col min="6190" max="6190" width="14.7109375" style="208" customWidth="1"/>
    <col min="6191" max="6400" width="9.140625" style="208"/>
    <col min="6401" max="6401" width="61.7109375" style="208" customWidth="1"/>
    <col min="6402" max="6402" width="18.5703125" style="208" customWidth="1"/>
    <col min="6403" max="6409" width="16.85546875" style="208" customWidth="1"/>
    <col min="6410" max="6410" width="18.7109375" style="208" customWidth="1"/>
    <col min="6411" max="6428" width="16.85546875" style="208" customWidth="1"/>
    <col min="6429" max="6444" width="16.7109375" style="208" customWidth="1"/>
    <col min="6445" max="6445" width="13.28515625" style="208" bestFit="1" customWidth="1"/>
    <col min="6446" max="6446" width="14.7109375" style="208" customWidth="1"/>
    <col min="6447" max="6656" width="9.140625" style="208"/>
    <col min="6657" max="6657" width="61.7109375" style="208" customWidth="1"/>
    <col min="6658" max="6658" width="18.5703125" style="208" customWidth="1"/>
    <col min="6659" max="6665" width="16.85546875" style="208" customWidth="1"/>
    <col min="6666" max="6666" width="18.7109375" style="208" customWidth="1"/>
    <col min="6667" max="6684" width="16.85546875" style="208" customWidth="1"/>
    <col min="6685" max="6700" width="16.7109375" style="208" customWidth="1"/>
    <col min="6701" max="6701" width="13.28515625" style="208" bestFit="1" customWidth="1"/>
    <col min="6702" max="6702" width="14.7109375" style="208" customWidth="1"/>
    <col min="6703" max="6912" width="9.140625" style="208"/>
    <col min="6913" max="6913" width="61.7109375" style="208" customWidth="1"/>
    <col min="6914" max="6914" width="18.5703125" style="208" customWidth="1"/>
    <col min="6915" max="6921" width="16.85546875" style="208" customWidth="1"/>
    <col min="6922" max="6922" width="18.7109375" style="208" customWidth="1"/>
    <col min="6923" max="6940" width="16.85546875" style="208" customWidth="1"/>
    <col min="6941" max="6956" width="16.7109375" style="208" customWidth="1"/>
    <col min="6957" max="6957" width="13.28515625" style="208" bestFit="1" customWidth="1"/>
    <col min="6958" max="6958" width="14.7109375" style="208" customWidth="1"/>
    <col min="6959" max="7168" width="9.140625" style="208"/>
    <col min="7169" max="7169" width="61.7109375" style="208" customWidth="1"/>
    <col min="7170" max="7170" width="18.5703125" style="208" customWidth="1"/>
    <col min="7171" max="7177" width="16.85546875" style="208" customWidth="1"/>
    <col min="7178" max="7178" width="18.7109375" style="208" customWidth="1"/>
    <col min="7179" max="7196" width="16.85546875" style="208" customWidth="1"/>
    <col min="7197" max="7212" width="16.7109375" style="208" customWidth="1"/>
    <col min="7213" max="7213" width="13.28515625" style="208" bestFit="1" customWidth="1"/>
    <col min="7214" max="7214" width="14.7109375" style="208" customWidth="1"/>
    <col min="7215" max="7424" width="9.140625" style="208"/>
    <col min="7425" max="7425" width="61.7109375" style="208" customWidth="1"/>
    <col min="7426" max="7426" width="18.5703125" style="208" customWidth="1"/>
    <col min="7427" max="7433" width="16.85546875" style="208" customWidth="1"/>
    <col min="7434" max="7434" width="18.7109375" style="208" customWidth="1"/>
    <col min="7435" max="7452" width="16.85546875" style="208" customWidth="1"/>
    <col min="7453" max="7468" width="16.7109375" style="208" customWidth="1"/>
    <col min="7469" max="7469" width="13.28515625" style="208" bestFit="1" customWidth="1"/>
    <col min="7470" max="7470" width="14.7109375" style="208" customWidth="1"/>
    <col min="7471" max="7680" width="9.140625" style="208"/>
    <col min="7681" max="7681" width="61.7109375" style="208" customWidth="1"/>
    <col min="7682" max="7682" width="18.5703125" style="208" customWidth="1"/>
    <col min="7683" max="7689" width="16.85546875" style="208" customWidth="1"/>
    <col min="7690" max="7690" width="18.7109375" style="208" customWidth="1"/>
    <col min="7691" max="7708" width="16.85546875" style="208" customWidth="1"/>
    <col min="7709" max="7724" width="16.7109375" style="208" customWidth="1"/>
    <col min="7725" max="7725" width="13.28515625" style="208" bestFit="1" customWidth="1"/>
    <col min="7726" max="7726" width="14.7109375" style="208" customWidth="1"/>
    <col min="7727" max="7936" width="9.140625" style="208"/>
    <col min="7937" max="7937" width="61.7109375" style="208" customWidth="1"/>
    <col min="7938" max="7938" width="18.5703125" style="208" customWidth="1"/>
    <col min="7939" max="7945" width="16.85546875" style="208" customWidth="1"/>
    <col min="7946" max="7946" width="18.7109375" style="208" customWidth="1"/>
    <col min="7947" max="7964" width="16.85546875" style="208" customWidth="1"/>
    <col min="7965" max="7980" width="16.7109375" style="208" customWidth="1"/>
    <col min="7981" max="7981" width="13.28515625" style="208" bestFit="1" customWidth="1"/>
    <col min="7982" max="7982" width="14.7109375" style="208" customWidth="1"/>
    <col min="7983" max="8192" width="9.140625" style="208"/>
    <col min="8193" max="8193" width="61.7109375" style="208" customWidth="1"/>
    <col min="8194" max="8194" width="18.5703125" style="208" customWidth="1"/>
    <col min="8195" max="8201" width="16.85546875" style="208" customWidth="1"/>
    <col min="8202" max="8202" width="18.7109375" style="208" customWidth="1"/>
    <col min="8203" max="8220" width="16.85546875" style="208" customWidth="1"/>
    <col min="8221" max="8236" width="16.7109375" style="208" customWidth="1"/>
    <col min="8237" max="8237" width="13.28515625" style="208" bestFit="1" customWidth="1"/>
    <col min="8238" max="8238" width="14.7109375" style="208" customWidth="1"/>
    <col min="8239" max="8448" width="9.140625" style="208"/>
    <col min="8449" max="8449" width="61.7109375" style="208" customWidth="1"/>
    <col min="8450" max="8450" width="18.5703125" style="208" customWidth="1"/>
    <col min="8451" max="8457" width="16.85546875" style="208" customWidth="1"/>
    <col min="8458" max="8458" width="18.7109375" style="208" customWidth="1"/>
    <col min="8459" max="8476" width="16.85546875" style="208" customWidth="1"/>
    <col min="8477" max="8492" width="16.7109375" style="208" customWidth="1"/>
    <col min="8493" max="8493" width="13.28515625" style="208" bestFit="1" customWidth="1"/>
    <col min="8494" max="8494" width="14.7109375" style="208" customWidth="1"/>
    <col min="8495" max="8704" width="9.140625" style="208"/>
    <col min="8705" max="8705" width="61.7109375" style="208" customWidth="1"/>
    <col min="8706" max="8706" width="18.5703125" style="208" customWidth="1"/>
    <col min="8707" max="8713" width="16.85546875" style="208" customWidth="1"/>
    <col min="8714" max="8714" width="18.7109375" style="208" customWidth="1"/>
    <col min="8715" max="8732" width="16.85546875" style="208" customWidth="1"/>
    <col min="8733" max="8748" width="16.7109375" style="208" customWidth="1"/>
    <col min="8749" max="8749" width="13.28515625" style="208" bestFit="1" customWidth="1"/>
    <col min="8750" max="8750" width="14.7109375" style="208" customWidth="1"/>
    <col min="8751" max="8960" width="9.140625" style="208"/>
    <col min="8961" max="8961" width="61.7109375" style="208" customWidth="1"/>
    <col min="8962" max="8962" width="18.5703125" style="208" customWidth="1"/>
    <col min="8963" max="8969" width="16.85546875" style="208" customWidth="1"/>
    <col min="8970" max="8970" width="18.7109375" style="208" customWidth="1"/>
    <col min="8971" max="8988" width="16.85546875" style="208" customWidth="1"/>
    <col min="8989" max="9004" width="16.7109375" style="208" customWidth="1"/>
    <col min="9005" max="9005" width="13.28515625" style="208" bestFit="1" customWidth="1"/>
    <col min="9006" max="9006" width="14.7109375" style="208" customWidth="1"/>
    <col min="9007" max="9216" width="9.140625" style="208"/>
    <col min="9217" max="9217" width="61.7109375" style="208" customWidth="1"/>
    <col min="9218" max="9218" width="18.5703125" style="208" customWidth="1"/>
    <col min="9219" max="9225" width="16.85546875" style="208" customWidth="1"/>
    <col min="9226" max="9226" width="18.7109375" style="208" customWidth="1"/>
    <col min="9227" max="9244" width="16.85546875" style="208" customWidth="1"/>
    <col min="9245" max="9260" width="16.7109375" style="208" customWidth="1"/>
    <col min="9261" max="9261" width="13.28515625" style="208" bestFit="1" customWidth="1"/>
    <col min="9262" max="9262" width="14.7109375" style="208" customWidth="1"/>
    <col min="9263" max="9472" width="9.140625" style="208"/>
    <col min="9473" max="9473" width="61.7109375" style="208" customWidth="1"/>
    <col min="9474" max="9474" width="18.5703125" style="208" customWidth="1"/>
    <col min="9475" max="9481" width="16.85546875" style="208" customWidth="1"/>
    <col min="9482" max="9482" width="18.7109375" style="208" customWidth="1"/>
    <col min="9483" max="9500" width="16.85546875" style="208" customWidth="1"/>
    <col min="9501" max="9516" width="16.7109375" style="208" customWidth="1"/>
    <col min="9517" max="9517" width="13.28515625" style="208" bestFit="1" customWidth="1"/>
    <col min="9518" max="9518" width="14.7109375" style="208" customWidth="1"/>
    <col min="9519" max="9728" width="9.140625" style="208"/>
    <col min="9729" max="9729" width="61.7109375" style="208" customWidth="1"/>
    <col min="9730" max="9730" width="18.5703125" style="208" customWidth="1"/>
    <col min="9731" max="9737" width="16.85546875" style="208" customWidth="1"/>
    <col min="9738" max="9738" width="18.7109375" style="208" customWidth="1"/>
    <col min="9739" max="9756" width="16.85546875" style="208" customWidth="1"/>
    <col min="9757" max="9772" width="16.7109375" style="208" customWidth="1"/>
    <col min="9773" max="9773" width="13.28515625" style="208" bestFit="1" customWidth="1"/>
    <col min="9774" max="9774" width="14.7109375" style="208" customWidth="1"/>
    <col min="9775" max="9984" width="9.140625" style="208"/>
    <col min="9985" max="9985" width="61.7109375" style="208" customWidth="1"/>
    <col min="9986" max="9986" width="18.5703125" style="208" customWidth="1"/>
    <col min="9987" max="9993" width="16.85546875" style="208" customWidth="1"/>
    <col min="9994" max="9994" width="18.7109375" style="208" customWidth="1"/>
    <col min="9995" max="10012" width="16.85546875" style="208" customWidth="1"/>
    <col min="10013" max="10028" width="16.7109375" style="208" customWidth="1"/>
    <col min="10029" max="10029" width="13.28515625" style="208" bestFit="1" customWidth="1"/>
    <col min="10030" max="10030" width="14.7109375" style="208" customWidth="1"/>
    <col min="10031" max="10240" width="9.140625" style="208"/>
    <col min="10241" max="10241" width="61.7109375" style="208" customWidth="1"/>
    <col min="10242" max="10242" width="18.5703125" style="208" customWidth="1"/>
    <col min="10243" max="10249" width="16.85546875" style="208" customWidth="1"/>
    <col min="10250" max="10250" width="18.7109375" style="208" customWidth="1"/>
    <col min="10251" max="10268" width="16.85546875" style="208" customWidth="1"/>
    <col min="10269" max="10284" width="16.7109375" style="208" customWidth="1"/>
    <col min="10285" max="10285" width="13.28515625" style="208" bestFit="1" customWidth="1"/>
    <col min="10286" max="10286" width="14.7109375" style="208" customWidth="1"/>
    <col min="10287" max="10496" width="9.140625" style="208"/>
    <col min="10497" max="10497" width="61.7109375" style="208" customWidth="1"/>
    <col min="10498" max="10498" width="18.5703125" style="208" customWidth="1"/>
    <col min="10499" max="10505" width="16.85546875" style="208" customWidth="1"/>
    <col min="10506" max="10506" width="18.7109375" style="208" customWidth="1"/>
    <col min="10507" max="10524" width="16.85546875" style="208" customWidth="1"/>
    <col min="10525" max="10540" width="16.7109375" style="208" customWidth="1"/>
    <col min="10541" max="10541" width="13.28515625" style="208" bestFit="1" customWidth="1"/>
    <col min="10542" max="10542" width="14.7109375" style="208" customWidth="1"/>
    <col min="10543" max="10752" width="9.140625" style="208"/>
    <col min="10753" max="10753" width="61.7109375" style="208" customWidth="1"/>
    <col min="10754" max="10754" width="18.5703125" style="208" customWidth="1"/>
    <col min="10755" max="10761" width="16.85546875" style="208" customWidth="1"/>
    <col min="10762" max="10762" width="18.7109375" style="208" customWidth="1"/>
    <col min="10763" max="10780" width="16.85546875" style="208" customWidth="1"/>
    <col min="10781" max="10796" width="16.7109375" style="208" customWidth="1"/>
    <col min="10797" max="10797" width="13.28515625" style="208" bestFit="1" customWidth="1"/>
    <col min="10798" max="10798" width="14.7109375" style="208" customWidth="1"/>
    <col min="10799" max="11008" width="9.140625" style="208"/>
    <col min="11009" max="11009" width="61.7109375" style="208" customWidth="1"/>
    <col min="11010" max="11010" width="18.5703125" style="208" customWidth="1"/>
    <col min="11011" max="11017" width="16.85546875" style="208" customWidth="1"/>
    <col min="11018" max="11018" width="18.7109375" style="208" customWidth="1"/>
    <col min="11019" max="11036" width="16.85546875" style="208" customWidth="1"/>
    <col min="11037" max="11052" width="16.7109375" style="208" customWidth="1"/>
    <col min="11053" max="11053" width="13.28515625" style="208" bestFit="1" customWidth="1"/>
    <col min="11054" max="11054" width="14.7109375" style="208" customWidth="1"/>
    <col min="11055" max="11264" width="9.140625" style="208"/>
    <col min="11265" max="11265" width="61.7109375" style="208" customWidth="1"/>
    <col min="11266" max="11266" width="18.5703125" style="208" customWidth="1"/>
    <col min="11267" max="11273" width="16.85546875" style="208" customWidth="1"/>
    <col min="11274" max="11274" width="18.7109375" style="208" customWidth="1"/>
    <col min="11275" max="11292" width="16.85546875" style="208" customWidth="1"/>
    <col min="11293" max="11308" width="16.7109375" style="208" customWidth="1"/>
    <col min="11309" max="11309" width="13.28515625" style="208" bestFit="1" customWidth="1"/>
    <col min="11310" max="11310" width="14.7109375" style="208" customWidth="1"/>
    <col min="11311" max="11520" width="9.140625" style="208"/>
    <col min="11521" max="11521" width="61.7109375" style="208" customWidth="1"/>
    <col min="11522" max="11522" width="18.5703125" style="208" customWidth="1"/>
    <col min="11523" max="11529" width="16.85546875" style="208" customWidth="1"/>
    <col min="11530" max="11530" width="18.7109375" style="208" customWidth="1"/>
    <col min="11531" max="11548" width="16.85546875" style="208" customWidth="1"/>
    <col min="11549" max="11564" width="16.7109375" style="208" customWidth="1"/>
    <col min="11565" max="11565" width="13.28515625" style="208" bestFit="1" customWidth="1"/>
    <col min="11566" max="11566" width="14.7109375" style="208" customWidth="1"/>
    <col min="11567" max="11776" width="9.140625" style="208"/>
    <col min="11777" max="11777" width="61.7109375" style="208" customWidth="1"/>
    <col min="11778" max="11778" width="18.5703125" style="208" customWidth="1"/>
    <col min="11779" max="11785" width="16.85546875" style="208" customWidth="1"/>
    <col min="11786" max="11786" width="18.7109375" style="208" customWidth="1"/>
    <col min="11787" max="11804" width="16.85546875" style="208" customWidth="1"/>
    <col min="11805" max="11820" width="16.7109375" style="208" customWidth="1"/>
    <col min="11821" max="11821" width="13.28515625" style="208" bestFit="1" customWidth="1"/>
    <col min="11822" max="11822" width="14.7109375" style="208" customWidth="1"/>
    <col min="11823" max="12032" width="9.140625" style="208"/>
    <col min="12033" max="12033" width="61.7109375" style="208" customWidth="1"/>
    <col min="12034" max="12034" width="18.5703125" style="208" customWidth="1"/>
    <col min="12035" max="12041" width="16.85546875" style="208" customWidth="1"/>
    <col min="12042" max="12042" width="18.7109375" style="208" customWidth="1"/>
    <col min="12043" max="12060" width="16.85546875" style="208" customWidth="1"/>
    <col min="12061" max="12076" width="16.7109375" style="208" customWidth="1"/>
    <col min="12077" max="12077" width="13.28515625" style="208" bestFit="1" customWidth="1"/>
    <col min="12078" max="12078" width="14.7109375" style="208" customWidth="1"/>
    <col min="12079" max="12288" width="9.140625" style="208"/>
    <col min="12289" max="12289" width="61.7109375" style="208" customWidth="1"/>
    <col min="12290" max="12290" width="18.5703125" style="208" customWidth="1"/>
    <col min="12291" max="12297" width="16.85546875" style="208" customWidth="1"/>
    <col min="12298" max="12298" width="18.7109375" style="208" customWidth="1"/>
    <col min="12299" max="12316" width="16.85546875" style="208" customWidth="1"/>
    <col min="12317" max="12332" width="16.7109375" style="208" customWidth="1"/>
    <col min="12333" max="12333" width="13.28515625" style="208" bestFit="1" customWidth="1"/>
    <col min="12334" max="12334" width="14.7109375" style="208" customWidth="1"/>
    <col min="12335" max="12544" width="9.140625" style="208"/>
    <col min="12545" max="12545" width="61.7109375" style="208" customWidth="1"/>
    <col min="12546" max="12546" width="18.5703125" style="208" customWidth="1"/>
    <col min="12547" max="12553" width="16.85546875" style="208" customWidth="1"/>
    <col min="12554" max="12554" width="18.7109375" style="208" customWidth="1"/>
    <col min="12555" max="12572" width="16.85546875" style="208" customWidth="1"/>
    <col min="12573" max="12588" width="16.7109375" style="208" customWidth="1"/>
    <col min="12589" max="12589" width="13.28515625" style="208" bestFit="1" customWidth="1"/>
    <col min="12590" max="12590" width="14.7109375" style="208" customWidth="1"/>
    <col min="12591" max="12800" width="9.140625" style="208"/>
    <col min="12801" max="12801" width="61.7109375" style="208" customWidth="1"/>
    <col min="12802" max="12802" width="18.5703125" style="208" customWidth="1"/>
    <col min="12803" max="12809" width="16.85546875" style="208" customWidth="1"/>
    <col min="12810" max="12810" width="18.7109375" style="208" customWidth="1"/>
    <col min="12811" max="12828" width="16.85546875" style="208" customWidth="1"/>
    <col min="12829" max="12844" width="16.7109375" style="208" customWidth="1"/>
    <col min="12845" max="12845" width="13.28515625" style="208" bestFit="1" customWidth="1"/>
    <col min="12846" max="12846" width="14.7109375" style="208" customWidth="1"/>
    <col min="12847" max="13056" width="9.140625" style="208"/>
    <col min="13057" max="13057" width="61.7109375" style="208" customWidth="1"/>
    <col min="13058" max="13058" width="18.5703125" style="208" customWidth="1"/>
    <col min="13059" max="13065" width="16.85546875" style="208" customWidth="1"/>
    <col min="13066" max="13066" width="18.7109375" style="208" customWidth="1"/>
    <col min="13067" max="13084" width="16.85546875" style="208" customWidth="1"/>
    <col min="13085" max="13100" width="16.7109375" style="208" customWidth="1"/>
    <col min="13101" max="13101" width="13.28515625" style="208" bestFit="1" customWidth="1"/>
    <col min="13102" max="13102" width="14.7109375" style="208" customWidth="1"/>
    <col min="13103" max="13312" width="9.140625" style="208"/>
    <col min="13313" max="13313" width="61.7109375" style="208" customWidth="1"/>
    <col min="13314" max="13314" width="18.5703125" style="208" customWidth="1"/>
    <col min="13315" max="13321" width="16.85546875" style="208" customWidth="1"/>
    <col min="13322" max="13322" width="18.7109375" style="208" customWidth="1"/>
    <col min="13323" max="13340" width="16.85546875" style="208" customWidth="1"/>
    <col min="13341" max="13356" width="16.7109375" style="208" customWidth="1"/>
    <col min="13357" max="13357" width="13.28515625" style="208" bestFit="1" customWidth="1"/>
    <col min="13358" max="13358" width="14.7109375" style="208" customWidth="1"/>
    <col min="13359" max="13568" width="9.140625" style="208"/>
    <col min="13569" max="13569" width="61.7109375" style="208" customWidth="1"/>
    <col min="13570" max="13570" width="18.5703125" style="208" customWidth="1"/>
    <col min="13571" max="13577" width="16.85546875" style="208" customWidth="1"/>
    <col min="13578" max="13578" width="18.7109375" style="208" customWidth="1"/>
    <col min="13579" max="13596" width="16.85546875" style="208" customWidth="1"/>
    <col min="13597" max="13612" width="16.7109375" style="208" customWidth="1"/>
    <col min="13613" max="13613" width="13.28515625" style="208" bestFit="1" customWidth="1"/>
    <col min="13614" max="13614" width="14.7109375" style="208" customWidth="1"/>
    <col min="13615" max="13824" width="9.140625" style="208"/>
    <col min="13825" max="13825" width="61.7109375" style="208" customWidth="1"/>
    <col min="13826" max="13826" width="18.5703125" style="208" customWidth="1"/>
    <col min="13827" max="13833" width="16.85546875" style="208" customWidth="1"/>
    <col min="13834" max="13834" width="18.7109375" style="208" customWidth="1"/>
    <col min="13835" max="13852" width="16.85546875" style="208" customWidth="1"/>
    <col min="13853" max="13868" width="16.7109375" style="208" customWidth="1"/>
    <col min="13869" max="13869" width="13.28515625" style="208" bestFit="1" customWidth="1"/>
    <col min="13870" max="13870" width="14.7109375" style="208" customWidth="1"/>
    <col min="13871" max="14080" width="9.140625" style="208"/>
    <col min="14081" max="14081" width="61.7109375" style="208" customWidth="1"/>
    <col min="14082" max="14082" width="18.5703125" style="208" customWidth="1"/>
    <col min="14083" max="14089" width="16.85546875" style="208" customWidth="1"/>
    <col min="14090" max="14090" width="18.7109375" style="208" customWidth="1"/>
    <col min="14091" max="14108" width="16.85546875" style="208" customWidth="1"/>
    <col min="14109" max="14124" width="16.7109375" style="208" customWidth="1"/>
    <col min="14125" max="14125" width="13.28515625" style="208" bestFit="1" customWidth="1"/>
    <col min="14126" max="14126" width="14.7109375" style="208" customWidth="1"/>
    <col min="14127" max="14336" width="9.140625" style="208"/>
    <col min="14337" max="14337" width="61.7109375" style="208" customWidth="1"/>
    <col min="14338" max="14338" width="18.5703125" style="208" customWidth="1"/>
    <col min="14339" max="14345" width="16.85546875" style="208" customWidth="1"/>
    <col min="14346" max="14346" width="18.7109375" style="208" customWidth="1"/>
    <col min="14347" max="14364" width="16.85546875" style="208" customWidth="1"/>
    <col min="14365" max="14380" width="16.7109375" style="208" customWidth="1"/>
    <col min="14381" max="14381" width="13.28515625" style="208" bestFit="1" customWidth="1"/>
    <col min="14382" max="14382" width="14.7109375" style="208" customWidth="1"/>
    <col min="14383" max="14592" width="9.140625" style="208"/>
    <col min="14593" max="14593" width="61.7109375" style="208" customWidth="1"/>
    <col min="14594" max="14594" width="18.5703125" style="208" customWidth="1"/>
    <col min="14595" max="14601" width="16.85546875" style="208" customWidth="1"/>
    <col min="14602" max="14602" width="18.7109375" style="208" customWidth="1"/>
    <col min="14603" max="14620" width="16.85546875" style="208" customWidth="1"/>
    <col min="14621" max="14636" width="16.7109375" style="208" customWidth="1"/>
    <col min="14637" max="14637" width="13.28515625" style="208" bestFit="1" customWidth="1"/>
    <col min="14638" max="14638" width="14.7109375" style="208" customWidth="1"/>
    <col min="14639" max="14848" width="9.140625" style="208"/>
    <col min="14849" max="14849" width="61.7109375" style="208" customWidth="1"/>
    <col min="14850" max="14850" width="18.5703125" style="208" customWidth="1"/>
    <col min="14851" max="14857" width="16.85546875" style="208" customWidth="1"/>
    <col min="14858" max="14858" width="18.7109375" style="208" customWidth="1"/>
    <col min="14859" max="14876" width="16.85546875" style="208" customWidth="1"/>
    <col min="14877" max="14892" width="16.7109375" style="208" customWidth="1"/>
    <col min="14893" max="14893" width="13.28515625" style="208" bestFit="1" customWidth="1"/>
    <col min="14894" max="14894" width="14.7109375" style="208" customWidth="1"/>
    <col min="14895" max="15104" width="9.140625" style="208"/>
    <col min="15105" max="15105" width="61.7109375" style="208" customWidth="1"/>
    <col min="15106" max="15106" width="18.5703125" style="208" customWidth="1"/>
    <col min="15107" max="15113" width="16.85546875" style="208" customWidth="1"/>
    <col min="15114" max="15114" width="18.7109375" style="208" customWidth="1"/>
    <col min="15115" max="15132" width="16.85546875" style="208" customWidth="1"/>
    <col min="15133" max="15148" width="16.7109375" style="208" customWidth="1"/>
    <col min="15149" max="15149" width="13.28515625" style="208" bestFit="1" customWidth="1"/>
    <col min="15150" max="15150" width="14.7109375" style="208" customWidth="1"/>
    <col min="15151" max="15360" width="9.140625" style="208"/>
    <col min="15361" max="15361" width="61.7109375" style="208" customWidth="1"/>
    <col min="15362" max="15362" width="18.5703125" style="208" customWidth="1"/>
    <col min="15363" max="15369" width="16.85546875" style="208" customWidth="1"/>
    <col min="15370" max="15370" width="18.7109375" style="208" customWidth="1"/>
    <col min="15371" max="15388" width="16.85546875" style="208" customWidth="1"/>
    <col min="15389" max="15404" width="16.7109375" style="208" customWidth="1"/>
    <col min="15405" max="15405" width="13.28515625" style="208" bestFit="1" customWidth="1"/>
    <col min="15406" max="15406" width="14.7109375" style="208" customWidth="1"/>
    <col min="15407" max="15616" width="9.140625" style="208"/>
    <col min="15617" max="15617" width="61.7109375" style="208" customWidth="1"/>
    <col min="15618" max="15618" width="18.5703125" style="208" customWidth="1"/>
    <col min="15619" max="15625" width="16.85546875" style="208" customWidth="1"/>
    <col min="15626" max="15626" width="18.7109375" style="208" customWidth="1"/>
    <col min="15627" max="15644" width="16.85546875" style="208" customWidth="1"/>
    <col min="15645" max="15660" width="16.7109375" style="208" customWidth="1"/>
    <col min="15661" max="15661" width="13.28515625" style="208" bestFit="1" customWidth="1"/>
    <col min="15662" max="15662" width="14.7109375" style="208" customWidth="1"/>
    <col min="15663" max="15872" width="9.140625" style="208"/>
    <col min="15873" max="15873" width="61.7109375" style="208" customWidth="1"/>
    <col min="15874" max="15874" width="18.5703125" style="208" customWidth="1"/>
    <col min="15875" max="15881" width="16.85546875" style="208" customWidth="1"/>
    <col min="15882" max="15882" width="18.7109375" style="208" customWidth="1"/>
    <col min="15883" max="15900" width="16.85546875" style="208" customWidth="1"/>
    <col min="15901" max="15916" width="16.7109375" style="208" customWidth="1"/>
    <col min="15917" max="15917" width="13.28515625" style="208" bestFit="1" customWidth="1"/>
    <col min="15918" max="15918" width="14.7109375" style="208" customWidth="1"/>
    <col min="15919" max="16128" width="9.140625" style="208"/>
    <col min="16129" max="16129" width="61.7109375" style="208" customWidth="1"/>
    <col min="16130" max="16130" width="18.5703125" style="208" customWidth="1"/>
    <col min="16131" max="16137" width="16.85546875" style="208" customWidth="1"/>
    <col min="16138" max="16138" width="18.7109375" style="208" customWidth="1"/>
    <col min="16139" max="16156" width="16.85546875" style="208" customWidth="1"/>
    <col min="16157" max="16172" width="16.7109375" style="208" customWidth="1"/>
    <col min="16173" max="16173" width="13.28515625" style="208" bestFit="1" customWidth="1"/>
    <col min="16174" max="16174" width="14.7109375" style="208" customWidth="1"/>
    <col min="16175" max="16384" width="9.140625" style="208"/>
  </cols>
  <sheetData>
    <row r="1" spans="1:44" ht="18.75" x14ac:dyDescent="0.2">
      <c r="A1" s="18"/>
      <c r="B1" s="18"/>
      <c r="C1" s="18"/>
      <c r="D1" s="18"/>
      <c r="E1" s="18"/>
      <c r="F1" s="18"/>
      <c r="G1" s="18"/>
      <c r="H1" s="18"/>
      <c r="I1" s="207"/>
      <c r="J1" s="207"/>
      <c r="K1" s="39"/>
      <c r="L1" s="18"/>
      <c r="M1" s="18"/>
      <c r="N1" s="18"/>
      <c r="O1" s="18"/>
      <c r="P1" s="39" t="s">
        <v>68</v>
      </c>
      <c r="Q1" s="18"/>
      <c r="R1" s="18"/>
      <c r="S1" s="18"/>
      <c r="T1" s="18"/>
      <c r="U1" s="18"/>
      <c r="V1" s="18"/>
      <c r="W1" s="18"/>
      <c r="X1" s="18"/>
      <c r="Y1" s="18"/>
      <c r="Z1" s="18"/>
      <c r="AA1" s="18"/>
      <c r="AB1" s="18"/>
      <c r="AC1" s="18"/>
      <c r="AD1" s="18"/>
      <c r="AE1" s="18"/>
      <c r="AF1" s="18"/>
      <c r="AG1" s="18"/>
      <c r="AH1" s="18"/>
      <c r="AI1" s="18"/>
      <c r="AJ1" s="18"/>
      <c r="AK1" s="18"/>
      <c r="AL1" s="18"/>
      <c r="AM1" s="18"/>
      <c r="AN1" s="18"/>
      <c r="AO1" s="18"/>
      <c r="AP1" s="18"/>
      <c r="AQ1" s="18"/>
    </row>
    <row r="2" spans="1:44" ht="18.75" x14ac:dyDescent="0.3">
      <c r="A2" s="18"/>
      <c r="B2" s="18"/>
      <c r="C2" s="18"/>
      <c r="D2" s="18"/>
      <c r="E2" s="18"/>
      <c r="F2" s="18"/>
      <c r="G2" s="18"/>
      <c r="H2" s="18"/>
      <c r="I2" s="207"/>
      <c r="J2" s="207"/>
      <c r="K2" s="15"/>
      <c r="L2" s="18"/>
      <c r="M2" s="18"/>
      <c r="N2" s="18"/>
      <c r="O2" s="18"/>
      <c r="P2" s="15" t="s">
        <v>10</v>
      </c>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Q2" s="18"/>
    </row>
    <row r="3" spans="1:44" ht="18.75" x14ac:dyDescent="0.3">
      <c r="A3" s="210"/>
      <c r="B3" s="18"/>
      <c r="C3" s="18"/>
      <c r="D3" s="18"/>
      <c r="E3" s="18"/>
      <c r="F3" s="18"/>
      <c r="G3" s="18"/>
      <c r="H3" s="18"/>
      <c r="I3" s="207"/>
      <c r="J3" s="207"/>
      <c r="K3" s="15"/>
      <c r="L3" s="18"/>
      <c r="M3" s="18"/>
      <c r="N3" s="18"/>
      <c r="O3" s="18"/>
      <c r="P3" s="15" t="s">
        <v>316</v>
      </c>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row>
    <row r="4" spans="1:44" ht="18.75" x14ac:dyDescent="0.3">
      <c r="A4" s="210"/>
      <c r="B4" s="18"/>
      <c r="C4" s="18"/>
      <c r="D4" s="18"/>
      <c r="E4" s="18"/>
      <c r="F4" s="18"/>
      <c r="G4" s="18"/>
      <c r="H4" s="18"/>
      <c r="I4" s="207"/>
      <c r="J4" s="207"/>
      <c r="K4" s="15"/>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8"/>
    </row>
    <row r="5" spans="1:44" x14ac:dyDescent="0.2">
      <c r="A5" s="379" t="str">
        <f>'1. паспорт местоположение'!A5:C5</f>
        <v>Год раскрытия информации: 2016 год</v>
      </c>
      <c r="B5" s="379"/>
      <c r="C5" s="379"/>
      <c r="D5" s="379"/>
      <c r="E5" s="379"/>
      <c r="F5" s="379"/>
      <c r="G5" s="379"/>
      <c r="H5" s="379"/>
      <c r="I5" s="379"/>
      <c r="J5" s="379"/>
      <c r="K5" s="379"/>
      <c r="L5" s="379"/>
      <c r="M5" s="379"/>
      <c r="N5" s="379"/>
      <c r="O5" s="379"/>
      <c r="P5" s="379"/>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row>
    <row r="6" spans="1:44" ht="18.75" x14ac:dyDescent="0.3">
      <c r="A6" s="210"/>
      <c r="B6" s="18"/>
      <c r="C6" s="18"/>
      <c r="D6" s="18"/>
      <c r="E6" s="18"/>
      <c r="F6" s="18"/>
      <c r="G6" s="18"/>
      <c r="H6" s="18"/>
      <c r="I6" s="207"/>
      <c r="J6" s="207"/>
      <c r="K6" s="15"/>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8"/>
    </row>
    <row r="7" spans="1:44" ht="18.75" x14ac:dyDescent="0.2">
      <c r="A7" s="380" t="s">
        <v>9</v>
      </c>
      <c r="B7" s="380"/>
      <c r="C7" s="380"/>
      <c r="D7" s="380"/>
      <c r="E7" s="380"/>
      <c r="F7" s="380"/>
      <c r="G7" s="380"/>
      <c r="H7" s="380"/>
      <c r="I7" s="380"/>
      <c r="J7" s="380"/>
      <c r="K7" s="380"/>
      <c r="L7" s="380"/>
      <c r="M7" s="380"/>
      <c r="N7" s="380"/>
      <c r="O7" s="380"/>
      <c r="P7" s="380"/>
      <c r="Q7" s="211"/>
      <c r="R7" s="211"/>
      <c r="S7" s="211"/>
      <c r="T7" s="211"/>
      <c r="U7" s="211"/>
      <c r="V7" s="211"/>
      <c r="W7" s="211"/>
      <c r="X7" s="211"/>
      <c r="Y7" s="211"/>
      <c r="Z7" s="211"/>
      <c r="AA7" s="211"/>
      <c r="AB7" s="211"/>
      <c r="AC7" s="211"/>
      <c r="AD7" s="211"/>
      <c r="AE7" s="211"/>
      <c r="AF7" s="211"/>
      <c r="AG7" s="211"/>
      <c r="AH7" s="211"/>
      <c r="AI7" s="211"/>
      <c r="AJ7" s="211"/>
      <c r="AK7" s="211"/>
      <c r="AL7" s="211"/>
      <c r="AM7" s="211"/>
      <c r="AN7" s="211"/>
      <c r="AO7" s="211"/>
      <c r="AP7" s="211"/>
      <c r="AQ7" s="211"/>
      <c r="AR7" s="211"/>
    </row>
    <row r="8" spans="1:44" ht="18.75" x14ac:dyDescent="0.2">
      <c r="A8" s="212"/>
      <c r="B8" s="212"/>
      <c r="C8" s="212"/>
      <c r="D8" s="212"/>
      <c r="E8" s="212"/>
      <c r="F8" s="212"/>
      <c r="G8" s="212"/>
      <c r="H8" s="212"/>
      <c r="I8" s="212"/>
      <c r="J8" s="212"/>
      <c r="K8" s="212"/>
      <c r="L8" s="211"/>
      <c r="M8" s="211"/>
      <c r="N8" s="211"/>
      <c r="O8" s="211"/>
      <c r="P8" s="211"/>
      <c r="Q8" s="211"/>
      <c r="R8" s="211"/>
      <c r="S8" s="211"/>
      <c r="T8" s="211"/>
      <c r="U8" s="211"/>
      <c r="V8" s="211"/>
      <c r="W8" s="211"/>
      <c r="X8" s="211"/>
      <c r="Y8" s="211"/>
      <c r="Z8" s="18"/>
      <c r="AA8" s="18"/>
      <c r="AB8" s="18"/>
      <c r="AC8" s="18"/>
      <c r="AD8" s="18"/>
      <c r="AE8" s="18"/>
      <c r="AF8" s="18"/>
      <c r="AG8" s="18"/>
      <c r="AH8" s="18"/>
      <c r="AI8" s="18"/>
      <c r="AJ8" s="18"/>
      <c r="AK8" s="18"/>
      <c r="AL8" s="18"/>
      <c r="AM8" s="18"/>
      <c r="AN8" s="18"/>
      <c r="AO8" s="18"/>
      <c r="AP8" s="18"/>
      <c r="AQ8" s="18"/>
      <c r="AR8" s="18"/>
    </row>
    <row r="9" spans="1:44" x14ac:dyDescent="0.2">
      <c r="A9" s="381" t="str">
        <f>'1. паспорт местоположение'!A9:C9</f>
        <v xml:space="preserve">                         АО "Янтарьэнерго"                         </v>
      </c>
      <c r="B9" s="381"/>
      <c r="C9" s="381"/>
      <c r="D9" s="381"/>
      <c r="E9" s="381"/>
      <c r="F9" s="381"/>
      <c r="G9" s="381"/>
      <c r="H9" s="381"/>
      <c r="I9" s="381"/>
      <c r="J9" s="381"/>
      <c r="K9" s="381"/>
      <c r="L9" s="381"/>
      <c r="M9" s="381"/>
      <c r="N9" s="381"/>
      <c r="O9" s="381"/>
      <c r="P9" s="381"/>
      <c r="Q9" s="213"/>
      <c r="R9" s="213"/>
      <c r="S9" s="213"/>
      <c r="T9" s="213"/>
      <c r="U9" s="213"/>
      <c r="V9" s="213"/>
      <c r="W9" s="213"/>
      <c r="X9" s="213"/>
      <c r="Y9" s="213"/>
      <c r="Z9" s="213"/>
      <c r="AA9" s="213"/>
      <c r="AB9" s="213"/>
      <c r="AC9" s="213"/>
      <c r="AD9" s="213"/>
      <c r="AE9" s="213"/>
      <c r="AF9" s="213"/>
      <c r="AG9" s="213"/>
      <c r="AH9" s="213"/>
      <c r="AI9" s="213"/>
      <c r="AJ9" s="213"/>
      <c r="AK9" s="213"/>
      <c r="AL9" s="213"/>
      <c r="AM9" s="213"/>
      <c r="AN9" s="213"/>
      <c r="AO9" s="213"/>
      <c r="AP9" s="213"/>
      <c r="AQ9" s="213"/>
      <c r="AR9" s="213"/>
    </row>
    <row r="10" spans="1:44" x14ac:dyDescent="0.2">
      <c r="A10" s="371" t="s">
        <v>8</v>
      </c>
      <c r="B10" s="371"/>
      <c r="C10" s="371"/>
      <c r="D10" s="371"/>
      <c r="E10" s="371"/>
      <c r="F10" s="371"/>
      <c r="G10" s="371"/>
      <c r="H10" s="371"/>
      <c r="I10" s="371"/>
      <c r="J10" s="371"/>
      <c r="K10" s="371"/>
      <c r="L10" s="371"/>
      <c r="M10" s="371"/>
      <c r="N10" s="371"/>
      <c r="O10" s="371"/>
      <c r="P10" s="371"/>
      <c r="Q10" s="214"/>
      <c r="R10" s="214"/>
      <c r="S10" s="214"/>
      <c r="T10" s="214"/>
      <c r="U10" s="214"/>
      <c r="V10" s="214"/>
      <c r="W10" s="214"/>
      <c r="X10" s="214"/>
      <c r="Y10" s="214"/>
      <c r="Z10" s="214"/>
      <c r="AA10" s="214"/>
      <c r="AB10" s="214"/>
      <c r="AC10" s="214"/>
      <c r="AD10" s="214"/>
      <c r="AE10" s="214"/>
      <c r="AF10" s="214"/>
      <c r="AG10" s="214"/>
      <c r="AH10" s="214"/>
      <c r="AI10" s="214"/>
      <c r="AJ10" s="214"/>
      <c r="AK10" s="214"/>
      <c r="AL10" s="214"/>
      <c r="AM10" s="214"/>
      <c r="AN10" s="214"/>
      <c r="AO10" s="214"/>
      <c r="AP10" s="214"/>
      <c r="AQ10" s="214"/>
      <c r="AR10" s="214"/>
    </row>
    <row r="11" spans="1:44" ht="18.75" x14ac:dyDescent="0.2">
      <c r="A11" s="212"/>
      <c r="B11" s="212"/>
      <c r="C11" s="212"/>
      <c r="D11" s="212"/>
      <c r="E11" s="212"/>
      <c r="F11" s="212"/>
      <c r="G11" s="212"/>
      <c r="H11" s="212"/>
      <c r="I11" s="212"/>
      <c r="J11" s="212"/>
      <c r="K11" s="212"/>
      <c r="L11" s="211"/>
      <c r="M11" s="211"/>
      <c r="N11" s="211"/>
      <c r="O11" s="211"/>
      <c r="P11" s="211"/>
      <c r="Q11" s="211"/>
      <c r="R11" s="211"/>
      <c r="S11" s="211"/>
      <c r="T11" s="211"/>
      <c r="U11" s="211"/>
      <c r="V11" s="211"/>
      <c r="W11" s="211"/>
      <c r="X11" s="211"/>
      <c r="Y11" s="211"/>
      <c r="Z11" s="18"/>
      <c r="AA11" s="18"/>
      <c r="AB11" s="18"/>
      <c r="AC11" s="18"/>
      <c r="AD11" s="18"/>
      <c r="AE11" s="18"/>
      <c r="AF11" s="18"/>
      <c r="AG11" s="18"/>
      <c r="AH11" s="18"/>
      <c r="AI11" s="18"/>
      <c r="AJ11" s="18"/>
      <c r="AK11" s="18"/>
      <c r="AL11" s="18"/>
      <c r="AM11" s="18"/>
      <c r="AN11" s="18"/>
      <c r="AO11" s="18"/>
      <c r="AP11" s="18"/>
      <c r="AQ11" s="18"/>
      <c r="AR11" s="18"/>
    </row>
    <row r="12" spans="1:44" x14ac:dyDescent="0.2">
      <c r="A12" s="381" t="str">
        <f>'1. паспорт местоположение'!A12:C12</f>
        <v xml:space="preserve">G_4582                     </v>
      </c>
      <c r="B12" s="381"/>
      <c r="C12" s="381"/>
      <c r="D12" s="381"/>
      <c r="E12" s="381"/>
      <c r="F12" s="381"/>
      <c r="G12" s="381"/>
      <c r="H12" s="381"/>
      <c r="I12" s="381"/>
      <c r="J12" s="381"/>
      <c r="K12" s="381"/>
      <c r="L12" s="381"/>
      <c r="M12" s="381"/>
      <c r="N12" s="381"/>
      <c r="O12" s="381"/>
      <c r="P12" s="381"/>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3"/>
      <c r="AN12" s="213"/>
      <c r="AO12" s="213"/>
      <c r="AP12" s="213"/>
      <c r="AQ12" s="213"/>
      <c r="AR12" s="213"/>
    </row>
    <row r="13" spans="1:44" x14ac:dyDescent="0.2">
      <c r="A13" s="371" t="s">
        <v>7</v>
      </c>
      <c r="B13" s="371"/>
      <c r="C13" s="371"/>
      <c r="D13" s="371"/>
      <c r="E13" s="371"/>
      <c r="F13" s="371"/>
      <c r="G13" s="371"/>
      <c r="H13" s="371"/>
      <c r="I13" s="371"/>
      <c r="J13" s="371"/>
      <c r="K13" s="371"/>
      <c r="L13" s="371"/>
      <c r="M13" s="371"/>
      <c r="N13" s="371"/>
      <c r="O13" s="371"/>
      <c r="P13" s="371"/>
      <c r="Q13" s="214"/>
      <c r="R13" s="214"/>
      <c r="S13" s="214"/>
      <c r="T13" s="214"/>
      <c r="U13" s="214"/>
      <c r="V13" s="214"/>
      <c r="W13" s="214"/>
      <c r="X13" s="214"/>
      <c r="Y13" s="214"/>
      <c r="Z13" s="214"/>
      <c r="AA13" s="214"/>
      <c r="AB13" s="214"/>
      <c r="AC13" s="214"/>
      <c r="AD13" s="214"/>
      <c r="AE13" s="214"/>
      <c r="AF13" s="214"/>
      <c r="AG13" s="214"/>
      <c r="AH13" s="214"/>
      <c r="AI13" s="214"/>
      <c r="AJ13" s="214"/>
      <c r="AK13" s="214"/>
      <c r="AL13" s="214"/>
      <c r="AM13" s="214"/>
      <c r="AN13" s="214"/>
      <c r="AO13" s="214"/>
      <c r="AP13" s="214"/>
      <c r="AQ13" s="214"/>
      <c r="AR13" s="214"/>
    </row>
    <row r="14" spans="1:44" ht="18.75" x14ac:dyDescent="0.2">
      <c r="A14" s="215"/>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6"/>
      <c r="AA14" s="216"/>
      <c r="AB14" s="216"/>
      <c r="AC14" s="216"/>
      <c r="AD14" s="216"/>
      <c r="AE14" s="216"/>
      <c r="AF14" s="216"/>
      <c r="AG14" s="216"/>
      <c r="AH14" s="216"/>
      <c r="AI14" s="216"/>
      <c r="AJ14" s="216"/>
      <c r="AK14" s="216"/>
      <c r="AL14" s="216"/>
      <c r="AM14" s="216"/>
      <c r="AN14" s="216"/>
      <c r="AO14" s="216"/>
      <c r="AP14" s="216"/>
      <c r="AQ14" s="216"/>
      <c r="AR14" s="216"/>
    </row>
    <row r="15" spans="1:44" ht="33.75" customHeight="1" x14ac:dyDescent="0.2">
      <c r="A15" s="372" t="str">
        <f>'1. паспорт местоположение'!A15:C15</f>
        <v>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 троительством ячейки на ОРУ 110 кВ ПС О-54 Гусев, строительство заходов ВЛ 110 кВ О-4 Черняховск - О-54 Гусев (Л-107), инв.№ 53213411 на Маяковскую ТЭС</v>
      </c>
      <c r="B15" s="372"/>
      <c r="C15" s="372"/>
      <c r="D15" s="372"/>
      <c r="E15" s="372"/>
      <c r="F15" s="372"/>
      <c r="G15" s="372"/>
      <c r="H15" s="372"/>
      <c r="I15" s="372"/>
      <c r="J15" s="372"/>
      <c r="K15" s="372"/>
      <c r="L15" s="372"/>
      <c r="M15" s="372"/>
      <c r="N15" s="372"/>
      <c r="O15" s="372"/>
      <c r="P15" s="372"/>
      <c r="Q15" s="217"/>
      <c r="R15" s="217"/>
      <c r="S15" s="217"/>
      <c r="T15" s="217"/>
      <c r="U15" s="217"/>
      <c r="V15" s="217"/>
      <c r="W15" s="217"/>
      <c r="X15" s="217"/>
      <c r="Y15" s="217"/>
      <c r="Z15" s="217"/>
      <c r="AA15" s="217"/>
      <c r="AB15" s="217"/>
      <c r="AC15" s="217"/>
      <c r="AD15" s="217"/>
      <c r="AE15" s="217"/>
      <c r="AF15" s="217"/>
      <c r="AG15" s="217"/>
      <c r="AH15" s="217"/>
      <c r="AI15" s="217"/>
      <c r="AJ15" s="217"/>
      <c r="AK15" s="217"/>
      <c r="AL15" s="217"/>
      <c r="AM15" s="217"/>
      <c r="AN15" s="217"/>
      <c r="AO15" s="217"/>
      <c r="AP15" s="217"/>
      <c r="AQ15" s="217"/>
      <c r="AR15" s="217"/>
    </row>
    <row r="16" spans="1:44" x14ac:dyDescent="0.2">
      <c r="A16" s="371" t="s">
        <v>6</v>
      </c>
      <c r="B16" s="371"/>
      <c r="C16" s="371"/>
      <c r="D16" s="371"/>
      <c r="E16" s="371"/>
      <c r="F16" s="371"/>
      <c r="G16" s="371"/>
      <c r="H16" s="371"/>
      <c r="I16" s="371"/>
      <c r="J16" s="371"/>
      <c r="K16" s="371"/>
      <c r="L16" s="371"/>
      <c r="M16" s="371"/>
      <c r="N16" s="371"/>
      <c r="O16" s="371"/>
      <c r="P16" s="371"/>
      <c r="Q16" s="214"/>
      <c r="R16" s="214"/>
      <c r="S16" s="214"/>
      <c r="T16" s="214"/>
      <c r="U16" s="214"/>
      <c r="V16" s="214"/>
      <c r="W16" s="214"/>
      <c r="X16" s="214"/>
      <c r="Y16" s="214"/>
      <c r="Z16" s="214"/>
      <c r="AA16" s="214"/>
      <c r="AB16" s="214"/>
      <c r="AC16" s="214"/>
      <c r="AD16" s="214"/>
      <c r="AE16" s="214"/>
      <c r="AF16" s="214"/>
      <c r="AG16" s="214"/>
      <c r="AH16" s="214"/>
      <c r="AI16" s="214"/>
      <c r="AJ16" s="214"/>
      <c r="AK16" s="214"/>
      <c r="AL16" s="214"/>
      <c r="AM16" s="214"/>
      <c r="AN16" s="214"/>
      <c r="AO16" s="214"/>
      <c r="AP16" s="214"/>
      <c r="AQ16" s="214"/>
      <c r="AR16" s="214"/>
    </row>
    <row r="17" spans="1:48" ht="18.75" x14ac:dyDescent="0.2">
      <c r="A17" s="218"/>
      <c r="B17" s="218"/>
      <c r="C17" s="218"/>
      <c r="D17" s="218"/>
      <c r="E17" s="218"/>
      <c r="F17" s="218"/>
      <c r="G17" s="218"/>
      <c r="H17" s="218"/>
      <c r="I17" s="218"/>
      <c r="J17" s="218"/>
      <c r="K17" s="218"/>
      <c r="L17" s="218"/>
      <c r="M17" s="218"/>
      <c r="N17" s="218"/>
      <c r="O17" s="218"/>
      <c r="P17" s="218"/>
      <c r="Q17" s="218"/>
      <c r="R17" s="218"/>
      <c r="S17" s="218"/>
      <c r="T17" s="218"/>
      <c r="U17" s="218"/>
      <c r="V17" s="218"/>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row>
    <row r="18" spans="1:48" ht="18.75" x14ac:dyDescent="0.2">
      <c r="A18" s="378" t="s">
        <v>436</v>
      </c>
      <c r="B18" s="378"/>
      <c r="C18" s="378"/>
      <c r="D18" s="378"/>
      <c r="E18" s="378"/>
      <c r="F18" s="378"/>
      <c r="G18" s="378"/>
      <c r="H18" s="378"/>
      <c r="I18" s="378"/>
      <c r="J18" s="378"/>
      <c r="K18" s="378"/>
      <c r="L18" s="378"/>
      <c r="M18" s="378"/>
      <c r="N18" s="378"/>
      <c r="O18" s="378"/>
      <c r="P18" s="378"/>
      <c r="Q18" s="220"/>
      <c r="R18" s="220"/>
      <c r="S18" s="220"/>
      <c r="T18" s="220"/>
      <c r="U18" s="220"/>
      <c r="V18" s="220"/>
      <c r="W18" s="220"/>
      <c r="X18" s="220"/>
      <c r="Y18" s="220"/>
      <c r="Z18" s="220"/>
      <c r="AA18" s="220"/>
      <c r="AB18" s="220"/>
      <c r="AC18" s="220"/>
      <c r="AD18" s="220"/>
      <c r="AE18" s="220"/>
      <c r="AF18" s="220"/>
      <c r="AG18" s="220"/>
      <c r="AH18" s="220"/>
      <c r="AI18" s="220"/>
      <c r="AJ18" s="220"/>
      <c r="AK18" s="220"/>
      <c r="AL18" s="220"/>
      <c r="AM18" s="220"/>
      <c r="AN18" s="220"/>
      <c r="AO18" s="220"/>
      <c r="AP18" s="220"/>
      <c r="AQ18" s="220"/>
      <c r="AR18" s="220"/>
    </row>
    <row r="19" spans="1:48" x14ac:dyDescent="0.2">
      <c r="A19" s="221"/>
    </row>
    <row r="20" spans="1:48" x14ac:dyDescent="0.2">
      <c r="A20" s="223"/>
    </row>
    <row r="21" spans="1:48" x14ac:dyDescent="0.2">
      <c r="A21" s="223"/>
      <c r="Q21" s="224"/>
    </row>
    <row r="22" spans="1:48" x14ac:dyDescent="0.2">
      <c r="A22" s="223"/>
      <c r="Q22" s="224"/>
    </row>
    <row r="23" spans="1:48" x14ac:dyDescent="0.2">
      <c r="A23" s="223"/>
      <c r="Q23" s="224"/>
    </row>
    <row r="24" spans="1:48" x14ac:dyDescent="0.2">
      <c r="A24" s="223"/>
      <c r="Q24" s="224"/>
    </row>
    <row r="25" spans="1:48" x14ac:dyDescent="0.2">
      <c r="A25" s="223"/>
      <c r="Q25" s="224"/>
    </row>
    <row r="26" spans="1:48" x14ac:dyDescent="0.2">
      <c r="A26" s="223"/>
      <c r="Q26" s="225"/>
    </row>
    <row r="27" spans="1:48" x14ac:dyDescent="0.2">
      <c r="A27" s="223"/>
      <c r="Q27" s="224"/>
    </row>
    <row r="28" spans="1:48" x14ac:dyDescent="0.2">
      <c r="D28" s="223"/>
      <c r="Q28" s="224"/>
    </row>
    <row r="29" spans="1:48" s="222" customFormat="1" ht="16.5" thickBot="1" x14ac:dyDescent="0.25">
      <c r="A29" s="226" t="s">
        <v>315</v>
      </c>
      <c r="B29" s="226" t="s">
        <v>1</v>
      </c>
      <c r="D29" s="227"/>
      <c r="E29" s="228"/>
      <c r="F29" s="228"/>
      <c r="G29" s="228"/>
      <c r="H29" s="228"/>
      <c r="AD29" s="208"/>
      <c r="AE29" s="208"/>
      <c r="AF29" s="208"/>
      <c r="AG29" s="208"/>
      <c r="AH29" s="208"/>
      <c r="AI29" s="208"/>
      <c r="AJ29" s="208"/>
      <c r="AK29" s="208"/>
      <c r="AL29" s="208"/>
      <c r="AM29" s="208"/>
      <c r="AN29" s="208"/>
      <c r="AO29" s="208"/>
      <c r="AP29" s="208"/>
      <c r="AQ29" s="208"/>
      <c r="AR29" s="208"/>
      <c r="AS29" s="209"/>
      <c r="AT29" s="209"/>
      <c r="AU29" s="209"/>
      <c r="AV29" s="209"/>
    </row>
    <row r="30" spans="1:48" s="222" customFormat="1" x14ac:dyDescent="0.2">
      <c r="A30" s="229" t="s">
        <v>480</v>
      </c>
      <c r="B30" s="230">
        <f>1221963362/1.18</f>
        <v>1035562171.1864407</v>
      </c>
      <c r="AD30" s="208"/>
      <c r="AE30" s="208"/>
      <c r="AF30" s="208"/>
      <c r="AG30" s="208"/>
      <c r="AH30" s="208"/>
      <c r="AI30" s="208"/>
      <c r="AJ30" s="208"/>
      <c r="AK30" s="208"/>
      <c r="AL30" s="208"/>
      <c r="AM30" s="208"/>
      <c r="AN30" s="208"/>
      <c r="AO30" s="208"/>
      <c r="AP30" s="208"/>
      <c r="AQ30" s="208"/>
      <c r="AR30" s="208"/>
      <c r="AS30" s="209"/>
      <c r="AT30" s="209"/>
      <c r="AU30" s="209"/>
      <c r="AV30" s="209"/>
    </row>
    <row r="31" spans="1:48" s="222" customFormat="1" x14ac:dyDescent="0.2">
      <c r="A31" s="231" t="s">
        <v>313</v>
      </c>
      <c r="B31" s="230">
        <v>0</v>
      </c>
      <c r="AD31" s="208"/>
      <c r="AE31" s="208"/>
      <c r="AF31" s="208"/>
      <c r="AG31" s="208"/>
      <c r="AH31" s="208"/>
      <c r="AI31" s="208"/>
      <c r="AJ31" s="208"/>
      <c r="AK31" s="208"/>
      <c r="AL31" s="208"/>
      <c r="AM31" s="208"/>
      <c r="AN31" s="208"/>
      <c r="AO31" s="208"/>
      <c r="AP31" s="208"/>
      <c r="AQ31" s="208"/>
      <c r="AR31" s="208"/>
      <c r="AS31" s="209"/>
      <c r="AT31" s="209"/>
      <c r="AU31" s="209"/>
      <c r="AV31" s="209"/>
    </row>
    <row r="32" spans="1:48" s="222" customFormat="1" x14ac:dyDescent="0.2">
      <c r="A32" s="231" t="s">
        <v>311</v>
      </c>
      <c r="B32" s="230">
        <v>40</v>
      </c>
      <c r="D32" s="223" t="s">
        <v>314</v>
      </c>
      <c r="AD32" s="208"/>
      <c r="AE32" s="208"/>
      <c r="AF32" s="208"/>
      <c r="AG32" s="208"/>
      <c r="AH32" s="208"/>
      <c r="AI32" s="208"/>
      <c r="AJ32" s="208"/>
      <c r="AK32" s="208"/>
      <c r="AL32" s="208"/>
      <c r="AM32" s="208"/>
      <c r="AN32" s="208"/>
      <c r="AO32" s="208"/>
      <c r="AP32" s="208"/>
      <c r="AQ32" s="208"/>
      <c r="AR32" s="208"/>
      <c r="AS32" s="209"/>
      <c r="AT32" s="209"/>
      <c r="AU32" s="209"/>
      <c r="AV32" s="209"/>
    </row>
    <row r="33" spans="1:48" s="222" customFormat="1" ht="16.5" thickBot="1" x14ac:dyDescent="0.25">
      <c r="A33" s="232" t="s">
        <v>309</v>
      </c>
      <c r="B33" s="233">
        <v>1</v>
      </c>
      <c r="D33" s="376" t="s">
        <v>312</v>
      </c>
      <c r="E33" s="376"/>
      <c r="F33" s="234"/>
      <c r="G33" s="235">
        <f>SUM(B95:AR95)</f>
        <v>0</v>
      </c>
      <c r="AD33" s="208"/>
      <c r="AE33" s="208"/>
      <c r="AF33" s="208"/>
      <c r="AG33" s="208"/>
      <c r="AH33" s="208"/>
      <c r="AI33" s="208"/>
      <c r="AJ33" s="208"/>
      <c r="AK33" s="208"/>
      <c r="AL33" s="208"/>
      <c r="AM33" s="208"/>
      <c r="AN33" s="208"/>
      <c r="AO33" s="208"/>
      <c r="AP33" s="208"/>
      <c r="AQ33" s="208"/>
      <c r="AR33" s="208"/>
      <c r="AS33" s="209"/>
      <c r="AT33" s="209"/>
      <c r="AU33" s="209"/>
      <c r="AV33" s="209"/>
    </row>
    <row r="34" spans="1:48" s="222" customFormat="1" x14ac:dyDescent="0.2">
      <c r="A34" s="229" t="s">
        <v>308</v>
      </c>
      <c r="B34" s="236">
        <v>400000</v>
      </c>
      <c r="D34" s="376" t="s">
        <v>310</v>
      </c>
      <c r="E34" s="376"/>
      <c r="F34" s="234"/>
      <c r="G34" s="235" t="str">
        <f>IF(SUM(B96:AR96)=0,"не окупается",SUM(B96:AR96))</f>
        <v>не окупается</v>
      </c>
      <c r="AD34" s="208"/>
      <c r="AE34" s="208"/>
      <c r="AF34" s="208"/>
      <c r="AG34" s="208"/>
      <c r="AH34" s="208"/>
      <c r="AI34" s="208"/>
      <c r="AJ34" s="208"/>
      <c r="AK34" s="208"/>
      <c r="AL34" s="208"/>
      <c r="AM34" s="208"/>
      <c r="AN34" s="208"/>
      <c r="AO34" s="208"/>
      <c r="AP34" s="208"/>
      <c r="AQ34" s="208"/>
      <c r="AR34" s="208"/>
      <c r="AS34" s="209"/>
      <c r="AT34" s="209"/>
      <c r="AU34" s="209"/>
      <c r="AV34" s="209"/>
    </row>
    <row r="35" spans="1:48" s="222" customFormat="1" x14ac:dyDescent="0.2">
      <c r="A35" s="231" t="s">
        <v>481</v>
      </c>
      <c r="B35" s="230">
        <v>3</v>
      </c>
      <c r="D35" s="376" t="s">
        <v>482</v>
      </c>
      <c r="E35" s="376"/>
      <c r="F35" s="234"/>
      <c r="G35" s="237">
        <f>AR93</f>
        <v>-175684127.76570585</v>
      </c>
      <c r="AD35" s="208"/>
      <c r="AE35" s="208"/>
      <c r="AF35" s="208"/>
      <c r="AG35" s="208"/>
      <c r="AH35" s="208"/>
      <c r="AI35" s="208"/>
      <c r="AJ35" s="208"/>
      <c r="AK35" s="208"/>
      <c r="AL35" s="208"/>
      <c r="AM35" s="208"/>
      <c r="AN35" s="208"/>
      <c r="AO35" s="208"/>
      <c r="AP35" s="208"/>
      <c r="AQ35" s="208"/>
      <c r="AR35" s="208"/>
      <c r="AS35" s="209"/>
      <c r="AT35" s="209"/>
      <c r="AU35" s="209"/>
      <c r="AV35" s="209"/>
    </row>
    <row r="36" spans="1:48" s="222" customFormat="1" x14ac:dyDescent="0.2">
      <c r="A36" s="231" t="s">
        <v>307</v>
      </c>
      <c r="B36" s="230">
        <v>3</v>
      </c>
      <c r="D36" s="376" t="s">
        <v>483</v>
      </c>
      <c r="E36" s="376"/>
      <c r="F36" s="234"/>
      <c r="G36" s="238" t="str">
        <f>IF(G35&gt;0,"да","нет")</f>
        <v>нет</v>
      </c>
      <c r="AD36" s="208"/>
      <c r="AE36" s="208"/>
      <c r="AF36" s="208"/>
      <c r="AG36" s="208"/>
      <c r="AH36" s="208"/>
      <c r="AI36" s="208"/>
      <c r="AJ36" s="208"/>
      <c r="AK36" s="208"/>
      <c r="AL36" s="208"/>
      <c r="AM36" s="208"/>
      <c r="AN36" s="208"/>
      <c r="AO36" s="208"/>
      <c r="AP36" s="208"/>
      <c r="AQ36" s="208"/>
      <c r="AR36" s="208"/>
      <c r="AS36" s="209"/>
      <c r="AT36" s="209"/>
      <c r="AU36" s="209"/>
      <c r="AV36" s="209"/>
    </row>
    <row r="37" spans="1:48" s="222" customFormat="1" x14ac:dyDescent="0.2">
      <c r="A37" s="231" t="s">
        <v>286</v>
      </c>
      <c r="B37" s="230">
        <v>100000</v>
      </c>
      <c r="AD37" s="208"/>
      <c r="AE37" s="208"/>
      <c r="AF37" s="208"/>
      <c r="AG37" s="208"/>
      <c r="AH37" s="208"/>
      <c r="AI37" s="208"/>
      <c r="AJ37" s="208"/>
      <c r="AK37" s="208"/>
      <c r="AL37" s="208"/>
      <c r="AM37" s="208"/>
      <c r="AN37" s="208"/>
      <c r="AO37" s="208"/>
      <c r="AP37" s="208"/>
      <c r="AQ37" s="208"/>
      <c r="AR37" s="208"/>
      <c r="AS37" s="209"/>
      <c r="AT37" s="209"/>
      <c r="AU37" s="209"/>
      <c r="AV37" s="209"/>
    </row>
    <row r="38" spans="1:48" s="222" customFormat="1" x14ac:dyDescent="0.2">
      <c r="A38" s="231" t="s">
        <v>306</v>
      </c>
      <c r="B38" s="230">
        <v>1</v>
      </c>
      <c r="AD38" s="208"/>
      <c r="AE38" s="208"/>
      <c r="AF38" s="208"/>
      <c r="AG38" s="208"/>
      <c r="AH38" s="208"/>
      <c r="AI38" s="208"/>
      <c r="AJ38" s="208"/>
      <c r="AK38" s="208"/>
      <c r="AL38" s="208"/>
      <c r="AM38" s="208"/>
      <c r="AN38" s="208"/>
      <c r="AO38" s="208"/>
      <c r="AP38" s="208"/>
      <c r="AQ38" s="208"/>
      <c r="AR38" s="208"/>
      <c r="AS38" s="209"/>
      <c r="AT38" s="209"/>
      <c r="AU38" s="209"/>
      <c r="AV38" s="209"/>
    </row>
    <row r="39" spans="1:48" s="222" customFormat="1" x14ac:dyDescent="0.2">
      <c r="A39" s="231" t="s">
        <v>305</v>
      </c>
      <c r="B39" s="230">
        <v>1</v>
      </c>
      <c r="AD39" s="208"/>
      <c r="AE39" s="208"/>
      <c r="AF39" s="208"/>
      <c r="AG39" s="208"/>
      <c r="AH39" s="208"/>
      <c r="AI39" s="208"/>
      <c r="AJ39" s="208"/>
      <c r="AK39" s="208"/>
      <c r="AL39" s="208"/>
      <c r="AM39" s="208"/>
      <c r="AN39" s="208"/>
      <c r="AO39" s="208"/>
      <c r="AP39" s="208"/>
      <c r="AQ39" s="208"/>
      <c r="AR39" s="208"/>
      <c r="AS39" s="209"/>
      <c r="AT39" s="209"/>
      <c r="AU39" s="209"/>
      <c r="AV39" s="209"/>
    </row>
    <row r="40" spans="1:48" s="222" customFormat="1" x14ac:dyDescent="0.2">
      <c r="A40" s="239" t="s">
        <v>484</v>
      </c>
      <c r="B40" s="240"/>
      <c r="AD40" s="208"/>
      <c r="AE40" s="208"/>
      <c r="AF40" s="208"/>
      <c r="AG40" s="208"/>
      <c r="AH40" s="208"/>
      <c r="AI40" s="208"/>
      <c r="AJ40" s="208"/>
      <c r="AK40" s="208"/>
      <c r="AL40" s="208"/>
      <c r="AM40" s="208"/>
      <c r="AN40" s="208"/>
      <c r="AO40" s="208"/>
      <c r="AP40" s="208"/>
      <c r="AQ40" s="208"/>
      <c r="AR40" s="208"/>
      <c r="AS40" s="209"/>
      <c r="AT40" s="209"/>
      <c r="AU40" s="209"/>
      <c r="AV40" s="209"/>
    </row>
    <row r="41" spans="1:48" s="222" customFormat="1" ht="16.5" thickBot="1" x14ac:dyDescent="0.25">
      <c r="A41" s="232" t="s">
        <v>280</v>
      </c>
      <c r="B41" s="241">
        <v>0.2</v>
      </c>
      <c r="AD41" s="208"/>
      <c r="AE41" s="208"/>
      <c r="AF41" s="208"/>
      <c r="AG41" s="208"/>
      <c r="AH41" s="208"/>
      <c r="AI41" s="208"/>
      <c r="AJ41" s="208"/>
      <c r="AK41" s="208"/>
      <c r="AL41" s="208"/>
      <c r="AM41" s="208"/>
      <c r="AN41" s="208"/>
      <c r="AO41" s="208"/>
      <c r="AP41" s="208"/>
      <c r="AQ41" s="208"/>
      <c r="AR41" s="208"/>
      <c r="AS41" s="209"/>
      <c r="AT41" s="209"/>
      <c r="AU41" s="209"/>
      <c r="AV41" s="209"/>
    </row>
    <row r="42" spans="1:48" s="222" customFormat="1" x14ac:dyDescent="0.2">
      <c r="A42" s="229" t="s">
        <v>479</v>
      </c>
      <c r="B42" s="236">
        <v>0</v>
      </c>
      <c r="AD42" s="208"/>
      <c r="AE42" s="208"/>
      <c r="AF42" s="208"/>
      <c r="AG42" s="208"/>
      <c r="AH42" s="208"/>
      <c r="AI42" s="208"/>
      <c r="AJ42" s="208"/>
      <c r="AK42" s="208"/>
      <c r="AL42" s="208"/>
      <c r="AM42" s="208"/>
      <c r="AN42" s="208"/>
      <c r="AO42" s="208"/>
      <c r="AP42" s="208"/>
      <c r="AQ42" s="208"/>
      <c r="AR42" s="208"/>
      <c r="AS42" s="209"/>
      <c r="AT42" s="209"/>
      <c r="AU42" s="209"/>
      <c r="AV42" s="209"/>
    </row>
    <row r="43" spans="1:48" s="222" customFormat="1" x14ac:dyDescent="0.2">
      <c r="A43" s="231" t="s">
        <v>304</v>
      </c>
      <c r="B43" s="230"/>
      <c r="AD43" s="208"/>
      <c r="AE43" s="208"/>
      <c r="AF43" s="208"/>
      <c r="AG43" s="208"/>
      <c r="AH43" s="208"/>
      <c r="AI43" s="208"/>
      <c r="AJ43" s="208"/>
      <c r="AK43" s="208"/>
      <c r="AL43" s="208"/>
      <c r="AM43" s="208"/>
      <c r="AN43" s="208"/>
      <c r="AO43" s="208"/>
      <c r="AP43" s="208"/>
      <c r="AQ43" s="208"/>
      <c r="AR43" s="208"/>
      <c r="AS43" s="209"/>
      <c r="AT43" s="209"/>
      <c r="AU43" s="209"/>
      <c r="AV43" s="209"/>
    </row>
    <row r="44" spans="1:48" s="222" customFormat="1" ht="16.5" thickBot="1" x14ac:dyDescent="0.25">
      <c r="A44" s="239" t="s">
        <v>303</v>
      </c>
      <c r="B44" s="242">
        <v>0.09</v>
      </c>
      <c r="AD44" s="208"/>
      <c r="AE44" s="208"/>
      <c r="AF44" s="208"/>
      <c r="AG44" s="208"/>
      <c r="AH44" s="208"/>
      <c r="AI44" s="208"/>
      <c r="AJ44" s="208"/>
      <c r="AK44" s="208"/>
      <c r="AL44" s="208"/>
      <c r="AM44" s="208"/>
      <c r="AN44" s="208"/>
      <c r="AO44" s="208"/>
      <c r="AP44" s="208"/>
      <c r="AQ44" s="208"/>
      <c r="AR44" s="208"/>
      <c r="AS44" s="209"/>
      <c r="AT44" s="209"/>
      <c r="AU44" s="209"/>
      <c r="AV44" s="209"/>
    </row>
    <row r="45" spans="1:48" s="209" customFormat="1" x14ac:dyDescent="0.2">
      <c r="A45" s="243" t="s">
        <v>485</v>
      </c>
      <c r="B45" s="244">
        <v>1</v>
      </c>
      <c r="C45" s="222"/>
      <c r="D45" s="222"/>
      <c r="E45" s="222"/>
      <c r="F45" s="222"/>
      <c r="G45" s="222"/>
      <c r="H45" s="222"/>
      <c r="I45" s="222"/>
      <c r="J45" s="222"/>
      <c r="K45" s="222"/>
      <c r="L45" s="222"/>
      <c r="M45" s="222"/>
      <c r="N45" s="222"/>
      <c r="O45" s="222"/>
      <c r="P45" s="222"/>
      <c r="Q45" s="222"/>
      <c r="R45" s="222"/>
      <c r="S45" s="222"/>
      <c r="T45" s="222"/>
      <c r="U45" s="222"/>
      <c r="V45" s="222"/>
      <c r="W45" s="222"/>
      <c r="X45" s="222"/>
      <c r="Y45" s="222"/>
      <c r="Z45" s="222"/>
      <c r="AA45" s="222"/>
      <c r="AB45" s="222"/>
      <c r="AC45" s="222"/>
      <c r="AD45" s="208"/>
      <c r="AE45" s="208"/>
      <c r="AF45" s="208"/>
      <c r="AG45" s="208"/>
      <c r="AH45" s="208"/>
      <c r="AI45" s="208"/>
      <c r="AJ45" s="208"/>
      <c r="AK45" s="208"/>
      <c r="AL45" s="208"/>
      <c r="AM45" s="208"/>
      <c r="AN45" s="208"/>
      <c r="AO45" s="208"/>
      <c r="AP45" s="208"/>
      <c r="AQ45" s="208"/>
      <c r="AR45" s="208"/>
    </row>
    <row r="46" spans="1:48" s="209" customFormat="1" x14ac:dyDescent="0.2">
      <c r="A46" s="245" t="s">
        <v>302</v>
      </c>
      <c r="B46" s="246">
        <v>0.1</v>
      </c>
      <c r="C46" s="222"/>
      <c r="D46" s="222"/>
      <c r="E46" s="222"/>
      <c r="F46" s="222"/>
      <c r="G46" s="222"/>
      <c r="H46" s="222"/>
      <c r="I46" s="222"/>
      <c r="J46" s="222"/>
      <c r="K46" s="222"/>
      <c r="L46" s="222"/>
      <c r="M46" s="222"/>
      <c r="N46" s="222"/>
      <c r="O46" s="222"/>
      <c r="P46" s="222"/>
      <c r="Q46" s="222"/>
      <c r="R46" s="222"/>
      <c r="S46" s="222"/>
      <c r="T46" s="222"/>
      <c r="U46" s="222"/>
      <c r="V46" s="222"/>
      <c r="W46" s="222"/>
      <c r="X46" s="222"/>
      <c r="Y46" s="222"/>
      <c r="Z46" s="222"/>
      <c r="AA46" s="222"/>
      <c r="AB46" s="222"/>
      <c r="AC46" s="222"/>
      <c r="AD46" s="208"/>
      <c r="AE46" s="208"/>
      <c r="AF46" s="208"/>
      <c r="AG46" s="208"/>
      <c r="AH46" s="208"/>
      <c r="AI46" s="208"/>
      <c r="AJ46" s="208"/>
      <c r="AK46" s="208"/>
      <c r="AL46" s="208"/>
      <c r="AM46" s="208"/>
      <c r="AN46" s="208"/>
      <c r="AO46" s="208"/>
      <c r="AP46" s="208"/>
      <c r="AQ46" s="208"/>
      <c r="AR46" s="208"/>
    </row>
    <row r="47" spans="1:48" s="209" customFormat="1" x14ac:dyDescent="0.2">
      <c r="A47" s="245" t="s">
        <v>301</v>
      </c>
      <c r="B47" s="247">
        <v>0.1</v>
      </c>
      <c r="C47" s="222"/>
      <c r="D47" s="222"/>
      <c r="E47" s="222"/>
      <c r="F47" s="222"/>
      <c r="G47" s="222"/>
      <c r="H47" s="222"/>
      <c r="I47" s="222"/>
      <c r="J47" s="222"/>
      <c r="K47" s="222"/>
      <c r="L47" s="222"/>
      <c r="M47" s="222"/>
      <c r="N47" s="222"/>
      <c r="O47" s="222"/>
      <c r="P47" s="222"/>
      <c r="Q47" s="222"/>
      <c r="R47" s="222"/>
      <c r="S47" s="222"/>
      <c r="T47" s="222"/>
      <c r="U47" s="222"/>
      <c r="V47" s="222"/>
      <c r="W47" s="222"/>
      <c r="X47" s="222"/>
      <c r="Y47" s="222"/>
      <c r="Z47" s="222"/>
      <c r="AA47" s="222"/>
      <c r="AB47" s="222"/>
      <c r="AC47" s="222"/>
      <c r="AD47" s="208"/>
      <c r="AE47" s="208"/>
      <c r="AF47" s="208"/>
      <c r="AG47" s="208"/>
      <c r="AH47" s="208"/>
      <c r="AI47" s="208"/>
      <c r="AJ47" s="208"/>
      <c r="AK47" s="208"/>
      <c r="AL47" s="208"/>
      <c r="AM47" s="208"/>
      <c r="AN47" s="208"/>
      <c r="AO47" s="208"/>
      <c r="AP47" s="208"/>
      <c r="AQ47" s="208"/>
      <c r="AR47" s="208"/>
    </row>
    <row r="48" spans="1:48" s="209" customFormat="1" x14ac:dyDescent="0.2">
      <c r="A48" s="245" t="s">
        <v>300</v>
      </c>
      <c r="B48" s="247">
        <v>0</v>
      </c>
      <c r="C48" s="222"/>
      <c r="D48" s="222"/>
      <c r="E48" s="222"/>
      <c r="F48" s="222"/>
      <c r="G48" s="222"/>
      <c r="H48" s="222"/>
      <c r="I48" s="222"/>
      <c r="J48" s="222"/>
      <c r="K48" s="222"/>
      <c r="L48" s="222"/>
      <c r="M48" s="222"/>
      <c r="N48" s="222"/>
      <c r="O48" s="222"/>
      <c r="P48" s="222"/>
      <c r="Q48" s="222"/>
      <c r="R48" s="222"/>
      <c r="S48" s="222"/>
      <c r="T48" s="222"/>
      <c r="U48" s="222"/>
      <c r="V48" s="222"/>
      <c r="W48" s="222"/>
      <c r="X48" s="222"/>
      <c r="Y48" s="222"/>
      <c r="Z48" s="222"/>
      <c r="AA48" s="222"/>
      <c r="AB48" s="222"/>
      <c r="AC48" s="222"/>
      <c r="AD48" s="208"/>
      <c r="AE48" s="208"/>
      <c r="AF48" s="208"/>
      <c r="AG48" s="208"/>
      <c r="AH48" s="208"/>
      <c r="AI48" s="208"/>
      <c r="AJ48" s="208"/>
      <c r="AK48" s="208"/>
      <c r="AL48" s="208"/>
      <c r="AM48" s="208"/>
      <c r="AN48" s="208"/>
      <c r="AO48" s="208"/>
      <c r="AP48" s="208"/>
      <c r="AQ48" s="208"/>
      <c r="AR48" s="208"/>
    </row>
    <row r="49" spans="1:44" s="209" customFormat="1" x14ac:dyDescent="0.2">
      <c r="A49" s="245" t="s">
        <v>299</v>
      </c>
      <c r="B49" s="247">
        <v>0.20499999999999999</v>
      </c>
      <c r="C49" s="222"/>
      <c r="D49" s="222"/>
      <c r="E49" s="222"/>
      <c r="F49" s="222"/>
      <c r="G49" s="222"/>
      <c r="H49" s="222"/>
      <c r="I49" s="222"/>
      <c r="J49" s="222"/>
      <c r="K49" s="222"/>
      <c r="L49" s="222"/>
      <c r="M49" s="222"/>
      <c r="N49" s="222"/>
      <c r="O49" s="222"/>
      <c r="P49" s="222"/>
      <c r="Q49" s="222"/>
      <c r="R49" s="222"/>
      <c r="S49" s="222"/>
      <c r="T49" s="222"/>
      <c r="U49" s="222"/>
      <c r="V49" s="222"/>
      <c r="W49" s="222"/>
      <c r="X49" s="222"/>
      <c r="Y49" s="222"/>
      <c r="Z49" s="222"/>
      <c r="AA49" s="222"/>
      <c r="AB49" s="222"/>
      <c r="AC49" s="222"/>
      <c r="AD49" s="208"/>
      <c r="AE49" s="208"/>
      <c r="AF49" s="208"/>
      <c r="AG49" s="208"/>
      <c r="AH49" s="208"/>
      <c r="AI49" s="208"/>
      <c r="AJ49" s="208"/>
      <c r="AK49" s="208"/>
      <c r="AL49" s="208"/>
      <c r="AM49" s="208"/>
      <c r="AN49" s="208"/>
      <c r="AO49" s="208"/>
      <c r="AP49" s="208"/>
      <c r="AQ49" s="208"/>
      <c r="AR49" s="208"/>
    </row>
    <row r="50" spans="1:44" s="209" customFormat="1" x14ac:dyDescent="0.2">
      <c r="A50" s="245" t="s">
        <v>298</v>
      </c>
      <c r="B50" s="247">
        <f>1-B48</f>
        <v>1</v>
      </c>
      <c r="C50" s="222"/>
      <c r="D50" s="222"/>
      <c r="E50" s="222"/>
      <c r="F50" s="222"/>
      <c r="G50" s="222"/>
      <c r="H50" s="222"/>
      <c r="I50" s="222"/>
      <c r="J50" s="222"/>
      <c r="K50" s="222"/>
      <c r="L50" s="222"/>
      <c r="M50" s="222"/>
      <c r="N50" s="222"/>
      <c r="O50" s="222"/>
      <c r="P50" s="222"/>
      <c r="Q50" s="222"/>
      <c r="R50" s="222"/>
      <c r="S50" s="222"/>
      <c r="T50" s="222"/>
      <c r="U50" s="222"/>
      <c r="V50" s="222"/>
      <c r="W50" s="222"/>
      <c r="X50" s="222"/>
      <c r="Y50" s="222"/>
      <c r="Z50" s="222"/>
      <c r="AA50" s="222"/>
      <c r="AB50" s="222"/>
      <c r="AC50" s="222"/>
      <c r="AD50" s="208"/>
      <c r="AE50" s="208"/>
      <c r="AF50" s="208"/>
      <c r="AG50" s="208"/>
      <c r="AH50" s="208"/>
      <c r="AI50" s="208"/>
      <c r="AJ50" s="208"/>
      <c r="AK50" s="208"/>
      <c r="AL50" s="208"/>
      <c r="AM50" s="208"/>
      <c r="AN50" s="208"/>
      <c r="AO50" s="208"/>
      <c r="AP50" s="208"/>
      <c r="AQ50" s="208"/>
      <c r="AR50" s="208"/>
    </row>
    <row r="51" spans="1:44" s="209" customFormat="1" ht="16.5" thickBot="1" x14ac:dyDescent="0.25">
      <c r="A51" s="248" t="s">
        <v>486</v>
      </c>
      <c r="B51" s="249">
        <f>B50*B49+B48*B47*(1-B41)</f>
        <v>0.20499999999999999</v>
      </c>
      <c r="C51" s="222"/>
      <c r="D51" s="222"/>
      <c r="E51" s="222"/>
      <c r="F51" s="222"/>
      <c r="G51" s="222"/>
      <c r="H51" s="222"/>
      <c r="I51" s="222"/>
      <c r="J51" s="222"/>
      <c r="K51" s="222"/>
      <c r="L51" s="222"/>
      <c r="M51" s="222"/>
      <c r="N51" s="222"/>
      <c r="O51" s="222"/>
      <c r="P51" s="222"/>
      <c r="Q51" s="222"/>
      <c r="R51" s="222"/>
      <c r="S51" s="222"/>
      <c r="T51" s="222"/>
      <c r="U51" s="222"/>
      <c r="V51" s="222"/>
      <c r="W51" s="222"/>
      <c r="X51" s="222"/>
      <c r="Y51" s="222"/>
      <c r="Z51" s="222"/>
      <c r="AA51" s="222"/>
      <c r="AB51" s="222"/>
      <c r="AC51" s="222"/>
      <c r="AD51" s="208"/>
      <c r="AE51" s="208"/>
      <c r="AF51" s="208"/>
      <c r="AG51" s="208"/>
      <c r="AH51" s="208"/>
      <c r="AI51" s="208"/>
      <c r="AJ51" s="208"/>
      <c r="AK51" s="208"/>
      <c r="AL51" s="208"/>
      <c r="AM51" s="208"/>
      <c r="AN51" s="208"/>
      <c r="AO51" s="208"/>
      <c r="AP51" s="208"/>
      <c r="AQ51" s="208"/>
      <c r="AR51" s="208"/>
    </row>
    <row r="52" spans="1:44" s="209" customFormat="1" x14ac:dyDescent="0.2">
      <c r="A52" s="250" t="s">
        <v>297</v>
      </c>
      <c r="B52" s="251">
        <f>B63</f>
        <v>1</v>
      </c>
      <c r="C52" s="251">
        <f t="shared" ref="C52:AR52" si="0">C63</f>
        <v>2</v>
      </c>
      <c r="D52" s="251">
        <f t="shared" si="0"/>
        <v>3</v>
      </c>
      <c r="E52" s="251">
        <f t="shared" si="0"/>
        <v>4</v>
      </c>
      <c r="F52" s="251">
        <f t="shared" si="0"/>
        <v>5</v>
      </c>
      <c r="G52" s="251">
        <f t="shared" si="0"/>
        <v>6</v>
      </c>
      <c r="H52" s="251">
        <f t="shared" si="0"/>
        <v>7</v>
      </c>
      <c r="I52" s="251">
        <f t="shared" si="0"/>
        <v>8</v>
      </c>
      <c r="J52" s="251">
        <f t="shared" si="0"/>
        <v>9</v>
      </c>
      <c r="K52" s="251">
        <f t="shared" si="0"/>
        <v>10</v>
      </c>
      <c r="L52" s="251">
        <f t="shared" si="0"/>
        <v>11</v>
      </c>
      <c r="M52" s="251">
        <f t="shared" si="0"/>
        <v>12</v>
      </c>
      <c r="N52" s="251">
        <f t="shared" si="0"/>
        <v>13</v>
      </c>
      <c r="O52" s="251">
        <f t="shared" si="0"/>
        <v>14</v>
      </c>
      <c r="P52" s="251">
        <f t="shared" si="0"/>
        <v>15</v>
      </c>
      <c r="Q52" s="251">
        <f t="shared" si="0"/>
        <v>16</v>
      </c>
      <c r="R52" s="251">
        <f t="shared" si="0"/>
        <v>17</v>
      </c>
      <c r="S52" s="251">
        <f t="shared" si="0"/>
        <v>18</v>
      </c>
      <c r="T52" s="251">
        <f t="shared" si="0"/>
        <v>19</v>
      </c>
      <c r="U52" s="251">
        <f t="shared" si="0"/>
        <v>20</v>
      </c>
      <c r="V52" s="251">
        <f t="shared" si="0"/>
        <v>21</v>
      </c>
      <c r="W52" s="251">
        <f t="shared" si="0"/>
        <v>22</v>
      </c>
      <c r="X52" s="251">
        <f t="shared" si="0"/>
        <v>23</v>
      </c>
      <c r="Y52" s="251">
        <f t="shared" si="0"/>
        <v>24</v>
      </c>
      <c r="Z52" s="251">
        <f t="shared" si="0"/>
        <v>25</v>
      </c>
      <c r="AA52" s="251">
        <f t="shared" si="0"/>
        <v>26</v>
      </c>
      <c r="AB52" s="251">
        <f t="shared" si="0"/>
        <v>27</v>
      </c>
      <c r="AC52" s="251">
        <f t="shared" si="0"/>
        <v>28</v>
      </c>
      <c r="AD52" s="251">
        <f t="shared" si="0"/>
        <v>29</v>
      </c>
      <c r="AE52" s="251">
        <f t="shared" si="0"/>
        <v>30</v>
      </c>
      <c r="AF52" s="251">
        <f t="shared" si="0"/>
        <v>31</v>
      </c>
      <c r="AG52" s="251">
        <f t="shared" si="0"/>
        <v>32</v>
      </c>
      <c r="AH52" s="251">
        <f t="shared" si="0"/>
        <v>33</v>
      </c>
      <c r="AI52" s="251">
        <f t="shared" si="0"/>
        <v>34</v>
      </c>
      <c r="AJ52" s="251">
        <f t="shared" si="0"/>
        <v>35</v>
      </c>
      <c r="AK52" s="251">
        <f t="shared" si="0"/>
        <v>36</v>
      </c>
      <c r="AL52" s="251">
        <f t="shared" si="0"/>
        <v>37</v>
      </c>
      <c r="AM52" s="251">
        <f t="shared" si="0"/>
        <v>38</v>
      </c>
      <c r="AN52" s="251">
        <f t="shared" si="0"/>
        <v>39</v>
      </c>
      <c r="AO52" s="251">
        <f t="shared" si="0"/>
        <v>40</v>
      </c>
      <c r="AP52" s="251">
        <f t="shared" si="0"/>
        <v>41</v>
      </c>
      <c r="AQ52" s="251">
        <f t="shared" si="0"/>
        <v>42</v>
      </c>
      <c r="AR52" s="251">
        <f t="shared" si="0"/>
        <v>43</v>
      </c>
    </row>
    <row r="53" spans="1:44" s="209" customFormat="1" x14ac:dyDescent="0.2">
      <c r="A53" s="252" t="s">
        <v>296</v>
      </c>
      <c r="B53" s="253">
        <v>4.3999999999999997E-2</v>
      </c>
      <c r="C53" s="253">
        <v>4.2999999999999997E-2</v>
      </c>
      <c r="D53" s="253">
        <v>4.1000000000000002E-2</v>
      </c>
      <c r="E53" s="253">
        <v>3.5999999999999997E-2</v>
      </c>
      <c r="F53" s="253">
        <v>3.2000000000000001E-2</v>
      </c>
      <c r="G53" s="253">
        <v>2.8000000000000001E-2</v>
      </c>
      <c r="H53" s="253">
        <v>2.7E-2</v>
      </c>
      <c r="I53" s="253">
        <v>2.7E-2</v>
      </c>
      <c r="J53" s="253">
        <v>2.5000000000000001E-2</v>
      </c>
      <c r="K53" s="253">
        <v>2.3E-2</v>
      </c>
      <c r="L53" s="253">
        <v>2.1999999999999999E-2</v>
      </c>
      <c r="M53" s="253">
        <v>0.02</v>
      </c>
      <c r="N53" s="253">
        <v>0.02</v>
      </c>
      <c r="O53" s="253">
        <v>0.02</v>
      </c>
      <c r="P53" s="253">
        <v>0.02</v>
      </c>
      <c r="Q53" s="253">
        <v>0.02</v>
      </c>
      <c r="R53" s="253">
        <v>0.02</v>
      </c>
      <c r="S53" s="253">
        <v>0.02</v>
      </c>
      <c r="T53" s="253">
        <v>0.02</v>
      </c>
      <c r="U53" s="253">
        <v>0.02</v>
      </c>
      <c r="V53" s="253">
        <v>0.02</v>
      </c>
      <c r="W53" s="253">
        <v>0.02</v>
      </c>
      <c r="X53" s="253">
        <v>0.02</v>
      </c>
      <c r="Y53" s="253">
        <v>0.02</v>
      </c>
      <c r="Z53" s="253">
        <v>0.02</v>
      </c>
      <c r="AA53" s="253">
        <v>0.02</v>
      </c>
      <c r="AB53" s="253">
        <v>0.02</v>
      </c>
      <c r="AC53" s="253">
        <f>AB53</f>
        <v>0.02</v>
      </c>
      <c r="AD53" s="253">
        <f t="shared" ref="AD53:AP53" si="1">AC53</f>
        <v>0.02</v>
      </c>
      <c r="AE53" s="253">
        <f t="shared" si="1"/>
        <v>0.02</v>
      </c>
      <c r="AF53" s="253">
        <f t="shared" si="1"/>
        <v>0.02</v>
      </c>
      <c r="AG53" s="253">
        <f t="shared" si="1"/>
        <v>0.02</v>
      </c>
      <c r="AH53" s="253">
        <f t="shared" si="1"/>
        <v>0.02</v>
      </c>
      <c r="AI53" s="253">
        <f t="shared" si="1"/>
        <v>0.02</v>
      </c>
      <c r="AJ53" s="253">
        <f t="shared" si="1"/>
        <v>0.02</v>
      </c>
      <c r="AK53" s="253">
        <f t="shared" si="1"/>
        <v>0.02</v>
      </c>
      <c r="AL53" s="253">
        <f t="shared" si="1"/>
        <v>0.02</v>
      </c>
      <c r="AM53" s="253">
        <f t="shared" si="1"/>
        <v>0.02</v>
      </c>
      <c r="AN53" s="253">
        <f t="shared" si="1"/>
        <v>0.02</v>
      </c>
      <c r="AO53" s="253">
        <f t="shared" si="1"/>
        <v>0.02</v>
      </c>
      <c r="AP53" s="253">
        <f t="shared" si="1"/>
        <v>0.02</v>
      </c>
      <c r="AQ53" s="253">
        <f>AP53</f>
        <v>0.02</v>
      </c>
      <c r="AR53" s="253">
        <f>AQ53</f>
        <v>0.02</v>
      </c>
    </row>
    <row r="54" spans="1:44" s="209" customFormat="1" x14ac:dyDescent="0.2">
      <c r="A54" s="252" t="s">
        <v>295</v>
      </c>
      <c r="B54" s="253">
        <v>0.11394799999999994</v>
      </c>
      <c r="C54" s="253">
        <f>(1+B54)*(1+C53)-1</f>
        <v>0.16184776399999978</v>
      </c>
      <c r="D54" s="253">
        <f t="shared" ref="D54:AP54" si="2">(1+C54)*(1+D53)-1</f>
        <v>0.20948352232399969</v>
      </c>
      <c r="E54" s="253">
        <f t="shared" si="2"/>
        <v>0.25302492912766361</v>
      </c>
      <c r="F54" s="253">
        <f t="shared" si="2"/>
        <v>0.2931217268597488</v>
      </c>
      <c r="G54" s="253">
        <f t="shared" si="2"/>
        <v>0.32932913521182172</v>
      </c>
      <c r="H54" s="253">
        <f t="shared" si="2"/>
        <v>0.36522102186254068</v>
      </c>
      <c r="I54" s="253">
        <f t="shared" si="2"/>
        <v>0.40208198945282914</v>
      </c>
      <c r="J54" s="253">
        <f t="shared" si="2"/>
        <v>0.43713403918914984</v>
      </c>
      <c r="K54" s="253">
        <f t="shared" si="2"/>
        <v>0.4701881220905002</v>
      </c>
      <c r="L54" s="253">
        <f t="shared" si="2"/>
        <v>0.50253226077649127</v>
      </c>
      <c r="M54" s="253">
        <f t="shared" si="2"/>
        <v>0.53258290599202107</v>
      </c>
      <c r="N54" s="253">
        <f t="shared" si="2"/>
        <v>0.56323456411186146</v>
      </c>
      <c r="O54" s="253">
        <f t="shared" si="2"/>
        <v>0.59449925539409865</v>
      </c>
      <c r="P54" s="253">
        <f t="shared" si="2"/>
        <v>0.62638924050198064</v>
      </c>
      <c r="Q54" s="253">
        <f t="shared" si="2"/>
        <v>0.65891702531202023</v>
      </c>
      <c r="R54" s="253">
        <f t="shared" si="2"/>
        <v>0.6920953658182607</v>
      </c>
      <c r="S54" s="253">
        <f t="shared" si="2"/>
        <v>0.72593727313462586</v>
      </c>
      <c r="T54" s="253">
        <f t="shared" si="2"/>
        <v>0.76045601859731837</v>
      </c>
      <c r="U54" s="253">
        <f t="shared" si="2"/>
        <v>0.79566513896926483</v>
      </c>
      <c r="V54" s="253">
        <f t="shared" si="2"/>
        <v>0.83157844174865025</v>
      </c>
      <c r="W54" s="253">
        <f t="shared" si="2"/>
        <v>0.86821001058362324</v>
      </c>
      <c r="X54" s="253">
        <f t="shared" si="2"/>
        <v>0.90557421079529576</v>
      </c>
      <c r="Y54" s="253">
        <f t="shared" si="2"/>
        <v>0.94368569501120181</v>
      </c>
      <c r="Z54" s="253">
        <f t="shared" si="2"/>
        <v>0.98255940891142579</v>
      </c>
      <c r="AA54" s="253">
        <f t="shared" si="2"/>
        <v>1.0222105970896544</v>
      </c>
      <c r="AB54" s="253">
        <f t="shared" si="2"/>
        <v>1.0626548090314474</v>
      </c>
      <c r="AC54" s="253">
        <f t="shared" si="2"/>
        <v>1.1039079052120764</v>
      </c>
      <c r="AD54" s="253">
        <f t="shared" si="2"/>
        <v>1.1459860633163181</v>
      </c>
      <c r="AE54" s="253">
        <f t="shared" si="2"/>
        <v>1.1889057845826447</v>
      </c>
      <c r="AF54" s="253">
        <f t="shared" si="2"/>
        <v>1.2326839002742975</v>
      </c>
      <c r="AG54" s="253">
        <f t="shared" si="2"/>
        <v>1.2773375782797833</v>
      </c>
      <c r="AH54" s="253">
        <f t="shared" si="2"/>
        <v>1.3228843298453792</v>
      </c>
      <c r="AI54" s="253">
        <f t="shared" si="2"/>
        <v>1.3693420164422867</v>
      </c>
      <c r="AJ54" s="253">
        <f t="shared" si="2"/>
        <v>1.4167288567711327</v>
      </c>
      <c r="AK54" s="253">
        <f t="shared" si="2"/>
        <v>1.4650634339065554</v>
      </c>
      <c r="AL54" s="253">
        <f t="shared" si="2"/>
        <v>1.5143647025846865</v>
      </c>
      <c r="AM54" s="253">
        <f t="shared" si="2"/>
        <v>1.5646519966363801</v>
      </c>
      <c r="AN54" s="253">
        <f t="shared" si="2"/>
        <v>1.6159450365691077</v>
      </c>
      <c r="AO54" s="253">
        <f t="shared" si="2"/>
        <v>1.6682639373004897</v>
      </c>
      <c r="AP54" s="253">
        <f t="shared" si="2"/>
        <v>1.7216292160464994</v>
      </c>
      <c r="AQ54" s="253">
        <f>(1+AP54)*(1+AQ53)-1</f>
        <v>1.7760618003674296</v>
      </c>
      <c r="AR54" s="253">
        <f>(1+AQ54)*(1+AR53)-1</f>
        <v>1.831583036374778</v>
      </c>
    </row>
    <row r="55" spans="1:44" s="209" customFormat="1" ht="16.5" thickBot="1" x14ac:dyDescent="0.25">
      <c r="A55" s="254" t="s">
        <v>487</v>
      </c>
      <c r="B55" s="255">
        <f>287899493.854843-1</f>
        <v>287899492.85484302</v>
      </c>
      <c r="C55" s="255">
        <v>988758538.84231997</v>
      </c>
      <c r="D55" s="255">
        <v>89318143.872836202</v>
      </c>
      <c r="E55" s="255"/>
      <c r="F55" s="255"/>
      <c r="G55" s="255"/>
      <c r="H55" s="255"/>
      <c r="I55" s="255"/>
      <c r="J55" s="255"/>
      <c r="K55" s="255"/>
      <c r="L55" s="255"/>
      <c r="M55" s="255"/>
      <c r="N55" s="255"/>
      <c r="O55" s="255"/>
      <c r="P55" s="255"/>
      <c r="Q55" s="255"/>
      <c r="R55" s="255"/>
      <c r="S55" s="256"/>
      <c r="T55" s="255"/>
      <c r="U55" s="255"/>
      <c r="V55" s="255"/>
      <c r="W55" s="255"/>
      <c r="X55" s="255"/>
      <c r="Y55" s="255"/>
      <c r="Z55" s="255"/>
      <c r="AA55" s="255"/>
      <c r="AB55" s="255"/>
      <c r="AC55" s="255"/>
      <c r="AD55" s="255"/>
      <c r="AE55" s="255"/>
      <c r="AF55" s="255"/>
      <c r="AG55" s="255"/>
      <c r="AH55" s="255"/>
      <c r="AI55" s="255"/>
      <c r="AJ55" s="255"/>
      <c r="AK55" s="255"/>
      <c r="AL55" s="255"/>
      <c r="AM55" s="255"/>
      <c r="AN55" s="255"/>
      <c r="AO55" s="255"/>
      <c r="AP55" s="255"/>
      <c r="AQ55" s="255"/>
      <c r="AR55" s="255"/>
    </row>
    <row r="56" spans="1:44" s="209" customFormat="1" ht="16.5" thickBot="1" x14ac:dyDescent="0.25">
      <c r="A56" s="222"/>
      <c r="B56" s="222"/>
      <c r="C56" s="222"/>
      <c r="D56" s="222"/>
      <c r="E56" s="222"/>
      <c r="F56" s="222"/>
      <c r="G56" s="222"/>
      <c r="H56" s="222"/>
      <c r="I56" s="222"/>
      <c r="J56" s="222"/>
      <c r="K56" s="222"/>
      <c r="L56" s="222"/>
      <c r="M56" s="222"/>
      <c r="N56" s="222"/>
      <c r="O56" s="222"/>
      <c r="P56" s="222"/>
      <c r="Q56" s="222"/>
      <c r="R56" s="222"/>
      <c r="S56" s="222"/>
      <c r="T56" s="222"/>
      <c r="U56" s="222"/>
      <c r="V56" s="222"/>
      <c r="W56" s="222"/>
      <c r="X56" s="222"/>
      <c r="Y56" s="222"/>
      <c r="Z56" s="222"/>
      <c r="AA56" s="222"/>
      <c r="AB56" s="222"/>
      <c r="AC56" s="222"/>
      <c r="AD56" s="222"/>
      <c r="AE56" s="222"/>
      <c r="AF56" s="222"/>
      <c r="AG56" s="222"/>
      <c r="AH56" s="222"/>
      <c r="AI56" s="222"/>
      <c r="AJ56" s="222"/>
      <c r="AK56" s="222"/>
      <c r="AL56" s="222"/>
      <c r="AM56" s="222"/>
      <c r="AN56" s="222"/>
      <c r="AO56" s="222"/>
      <c r="AP56" s="222"/>
      <c r="AQ56" s="222"/>
      <c r="AR56" s="222"/>
    </row>
    <row r="57" spans="1:44" s="209" customFormat="1" x14ac:dyDescent="0.2">
      <c r="A57" s="257" t="s">
        <v>294</v>
      </c>
      <c r="B57" s="251">
        <f>B63</f>
        <v>1</v>
      </c>
      <c r="C57" s="251">
        <f t="shared" ref="C57:AR57" si="3">C63</f>
        <v>2</v>
      </c>
      <c r="D57" s="251">
        <f t="shared" si="3"/>
        <v>3</v>
      </c>
      <c r="E57" s="251">
        <f t="shared" si="3"/>
        <v>4</v>
      </c>
      <c r="F57" s="251">
        <f t="shared" si="3"/>
        <v>5</v>
      </c>
      <c r="G57" s="251">
        <f t="shared" si="3"/>
        <v>6</v>
      </c>
      <c r="H57" s="251">
        <f t="shared" si="3"/>
        <v>7</v>
      </c>
      <c r="I57" s="251">
        <f t="shared" si="3"/>
        <v>8</v>
      </c>
      <c r="J57" s="251">
        <f t="shared" si="3"/>
        <v>9</v>
      </c>
      <c r="K57" s="251">
        <f t="shared" si="3"/>
        <v>10</v>
      </c>
      <c r="L57" s="251">
        <f t="shared" si="3"/>
        <v>11</v>
      </c>
      <c r="M57" s="251">
        <f t="shared" si="3"/>
        <v>12</v>
      </c>
      <c r="N57" s="251">
        <f t="shared" si="3"/>
        <v>13</v>
      </c>
      <c r="O57" s="251">
        <f t="shared" si="3"/>
        <v>14</v>
      </c>
      <c r="P57" s="251">
        <f t="shared" si="3"/>
        <v>15</v>
      </c>
      <c r="Q57" s="251">
        <f t="shared" si="3"/>
        <v>16</v>
      </c>
      <c r="R57" s="251">
        <f t="shared" si="3"/>
        <v>17</v>
      </c>
      <c r="S57" s="251">
        <f t="shared" si="3"/>
        <v>18</v>
      </c>
      <c r="T57" s="251">
        <f t="shared" si="3"/>
        <v>19</v>
      </c>
      <c r="U57" s="251">
        <f t="shared" si="3"/>
        <v>20</v>
      </c>
      <c r="V57" s="251">
        <f t="shared" si="3"/>
        <v>21</v>
      </c>
      <c r="W57" s="251">
        <f t="shared" si="3"/>
        <v>22</v>
      </c>
      <c r="X57" s="251">
        <f t="shared" si="3"/>
        <v>23</v>
      </c>
      <c r="Y57" s="251">
        <f t="shared" si="3"/>
        <v>24</v>
      </c>
      <c r="Z57" s="251">
        <f t="shared" si="3"/>
        <v>25</v>
      </c>
      <c r="AA57" s="251">
        <f t="shared" si="3"/>
        <v>26</v>
      </c>
      <c r="AB57" s="251">
        <f t="shared" si="3"/>
        <v>27</v>
      </c>
      <c r="AC57" s="251">
        <f t="shared" si="3"/>
        <v>28</v>
      </c>
      <c r="AD57" s="251">
        <f t="shared" si="3"/>
        <v>29</v>
      </c>
      <c r="AE57" s="251">
        <f t="shared" si="3"/>
        <v>30</v>
      </c>
      <c r="AF57" s="251">
        <f t="shared" si="3"/>
        <v>31</v>
      </c>
      <c r="AG57" s="251">
        <f t="shared" si="3"/>
        <v>32</v>
      </c>
      <c r="AH57" s="251">
        <f t="shared" si="3"/>
        <v>33</v>
      </c>
      <c r="AI57" s="251">
        <f t="shared" si="3"/>
        <v>34</v>
      </c>
      <c r="AJ57" s="251">
        <f t="shared" si="3"/>
        <v>35</v>
      </c>
      <c r="AK57" s="251">
        <f t="shared" si="3"/>
        <v>36</v>
      </c>
      <c r="AL57" s="251">
        <f t="shared" si="3"/>
        <v>37</v>
      </c>
      <c r="AM57" s="251">
        <f t="shared" si="3"/>
        <v>38</v>
      </c>
      <c r="AN57" s="251">
        <f t="shared" si="3"/>
        <v>39</v>
      </c>
      <c r="AO57" s="251">
        <f t="shared" si="3"/>
        <v>40</v>
      </c>
      <c r="AP57" s="251">
        <f t="shared" si="3"/>
        <v>41</v>
      </c>
      <c r="AQ57" s="251">
        <f t="shared" si="3"/>
        <v>42</v>
      </c>
      <c r="AR57" s="251">
        <f t="shared" si="3"/>
        <v>43</v>
      </c>
    </row>
    <row r="58" spans="1:44" s="209" customFormat="1" x14ac:dyDescent="0.2">
      <c r="A58" s="252" t="s">
        <v>293</v>
      </c>
      <c r="B58" s="258">
        <v>0</v>
      </c>
      <c r="C58" s="258">
        <f t="shared" ref="C58:AP58" si="4">B58+B59-B60</f>
        <v>0</v>
      </c>
      <c r="D58" s="258">
        <f t="shared" si="4"/>
        <v>0</v>
      </c>
      <c r="E58" s="258">
        <f t="shared" si="4"/>
        <v>0</v>
      </c>
      <c r="F58" s="258">
        <f t="shared" si="4"/>
        <v>0</v>
      </c>
      <c r="G58" s="258">
        <f t="shared" si="4"/>
        <v>0</v>
      </c>
      <c r="H58" s="258">
        <f t="shared" si="4"/>
        <v>0</v>
      </c>
      <c r="I58" s="258">
        <f t="shared" si="4"/>
        <v>0</v>
      </c>
      <c r="J58" s="258">
        <f t="shared" si="4"/>
        <v>0</v>
      </c>
      <c r="K58" s="258">
        <f t="shared" si="4"/>
        <v>0</v>
      </c>
      <c r="L58" s="258">
        <f t="shared" si="4"/>
        <v>0</v>
      </c>
      <c r="M58" s="258">
        <f t="shared" si="4"/>
        <v>0</v>
      </c>
      <c r="N58" s="258">
        <f t="shared" si="4"/>
        <v>0</v>
      </c>
      <c r="O58" s="258">
        <f t="shared" si="4"/>
        <v>0</v>
      </c>
      <c r="P58" s="258">
        <f t="shared" si="4"/>
        <v>0</v>
      </c>
      <c r="Q58" s="258">
        <f t="shared" si="4"/>
        <v>0</v>
      </c>
      <c r="R58" s="258">
        <f t="shared" si="4"/>
        <v>0</v>
      </c>
      <c r="S58" s="258">
        <f t="shared" si="4"/>
        <v>0</v>
      </c>
      <c r="T58" s="258">
        <f t="shared" si="4"/>
        <v>0</v>
      </c>
      <c r="U58" s="258">
        <f t="shared" si="4"/>
        <v>0</v>
      </c>
      <c r="V58" s="258">
        <f t="shared" si="4"/>
        <v>0</v>
      </c>
      <c r="W58" s="258">
        <f t="shared" si="4"/>
        <v>0</v>
      </c>
      <c r="X58" s="258">
        <f t="shared" si="4"/>
        <v>0</v>
      </c>
      <c r="Y58" s="258">
        <f t="shared" si="4"/>
        <v>0</v>
      </c>
      <c r="Z58" s="258">
        <f t="shared" si="4"/>
        <v>0</v>
      </c>
      <c r="AA58" s="258">
        <f t="shared" si="4"/>
        <v>0</v>
      </c>
      <c r="AB58" s="258">
        <f t="shared" si="4"/>
        <v>0</v>
      </c>
      <c r="AC58" s="258">
        <f t="shared" si="4"/>
        <v>0</v>
      </c>
      <c r="AD58" s="258">
        <f t="shared" si="4"/>
        <v>0</v>
      </c>
      <c r="AE58" s="258">
        <f t="shared" si="4"/>
        <v>0</v>
      </c>
      <c r="AF58" s="258">
        <f t="shared" si="4"/>
        <v>0</v>
      </c>
      <c r="AG58" s="258">
        <f t="shared" si="4"/>
        <v>0</v>
      </c>
      <c r="AH58" s="258">
        <f t="shared" si="4"/>
        <v>0</v>
      </c>
      <c r="AI58" s="258">
        <f t="shared" si="4"/>
        <v>0</v>
      </c>
      <c r="AJ58" s="258">
        <f t="shared" si="4"/>
        <v>0</v>
      </c>
      <c r="AK58" s="258">
        <f t="shared" si="4"/>
        <v>0</v>
      </c>
      <c r="AL58" s="258">
        <f t="shared" si="4"/>
        <v>0</v>
      </c>
      <c r="AM58" s="258">
        <f t="shared" si="4"/>
        <v>0</v>
      </c>
      <c r="AN58" s="258">
        <f t="shared" si="4"/>
        <v>0</v>
      </c>
      <c r="AO58" s="258">
        <f t="shared" si="4"/>
        <v>0</v>
      </c>
      <c r="AP58" s="258">
        <f t="shared" si="4"/>
        <v>0</v>
      </c>
      <c r="AQ58" s="258">
        <f>AP58+AP59-AP60</f>
        <v>0</v>
      </c>
      <c r="AR58" s="258">
        <f>AQ58+AQ59-AQ60</f>
        <v>0</v>
      </c>
    </row>
    <row r="59" spans="1:44" s="209" customFormat="1" x14ac:dyDescent="0.2">
      <c r="A59" s="252" t="s">
        <v>292</v>
      </c>
      <c r="B59" s="258">
        <f>B30*B33*B48*1.18</f>
        <v>0</v>
      </c>
      <c r="C59" s="258">
        <v>0</v>
      </c>
      <c r="D59" s="258">
        <v>0</v>
      </c>
      <c r="E59" s="258">
        <v>0</v>
      </c>
      <c r="F59" s="258">
        <v>0</v>
      </c>
      <c r="G59" s="258">
        <v>0</v>
      </c>
      <c r="H59" s="258">
        <v>0</v>
      </c>
      <c r="I59" s="258">
        <v>0</v>
      </c>
      <c r="J59" s="258">
        <v>0</v>
      </c>
      <c r="K59" s="258">
        <v>0</v>
      </c>
      <c r="L59" s="258">
        <v>0</v>
      </c>
      <c r="M59" s="258">
        <v>0</v>
      </c>
      <c r="N59" s="258">
        <v>0</v>
      </c>
      <c r="O59" s="258">
        <v>0</v>
      </c>
      <c r="P59" s="258">
        <v>0</v>
      </c>
      <c r="Q59" s="258">
        <v>0</v>
      </c>
      <c r="R59" s="258">
        <v>0</v>
      </c>
      <c r="S59" s="258">
        <v>0</v>
      </c>
      <c r="T59" s="258">
        <v>0</v>
      </c>
      <c r="U59" s="258">
        <v>0</v>
      </c>
      <c r="V59" s="258">
        <v>0</v>
      </c>
      <c r="W59" s="258">
        <v>0</v>
      </c>
      <c r="X59" s="258">
        <v>0</v>
      </c>
      <c r="Y59" s="258">
        <v>0</v>
      </c>
      <c r="Z59" s="258">
        <v>0</v>
      </c>
      <c r="AA59" s="258">
        <v>0</v>
      </c>
      <c r="AB59" s="258">
        <v>0</v>
      </c>
      <c r="AC59" s="258">
        <v>0</v>
      </c>
      <c r="AD59" s="258">
        <v>0</v>
      </c>
      <c r="AE59" s="258">
        <v>0</v>
      </c>
      <c r="AF59" s="258">
        <v>0</v>
      </c>
      <c r="AG59" s="258">
        <v>0</v>
      </c>
      <c r="AH59" s="258">
        <v>0</v>
      </c>
      <c r="AI59" s="258">
        <v>0</v>
      </c>
      <c r="AJ59" s="258">
        <v>0</v>
      </c>
      <c r="AK59" s="258">
        <v>0</v>
      </c>
      <c r="AL59" s="258">
        <v>0</v>
      </c>
      <c r="AM59" s="258">
        <v>0</v>
      </c>
      <c r="AN59" s="258">
        <v>0</v>
      </c>
      <c r="AO59" s="258">
        <v>0</v>
      </c>
      <c r="AP59" s="258">
        <v>0</v>
      </c>
      <c r="AQ59" s="258">
        <v>0</v>
      </c>
      <c r="AR59" s="258">
        <v>0</v>
      </c>
    </row>
    <row r="60" spans="1:44" s="209" customFormat="1" x14ac:dyDescent="0.2">
      <c r="A60" s="252" t="s">
        <v>291</v>
      </c>
      <c r="B60" s="258">
        <f>$B$59/$B$45</f>
        <v>0</v>
      </c>
      <c r="C60" s="258">
        <f t="shared" ref="C60:AP60" si="5">IF(ROUND(C58,1)=0,0,B60+C59/$B$45)</f>
        <v>0</v>
      </c>
      <c r="D60" s="258">
        <f t="shared" si="5"/>
        <v>0</v>
      </c>
      <c r="E60" s="258">
        <f t="shared" si="5"/>
        <v>0</v>
      </c>
      <c r="F60" s="258">
        <f t="shared" si="5"/>
        <v>0</v>
      </c>
      <c r="G60" s="258">
        <f t="shared" si="5"/>
        <v>0</v>
      </c>
      <c r="H60" s="258">
        <f t="shared" si="5"/>
        <v>0</v>
      </c>
      <c r="I60" s="258">
        <f t="shared" si="5"/>
        <v>0</v>
      </c>
      <c r="J60" s="258">
        <f t="shared" si="5"/>
        <v>0</v>
      </c>
      <c r="K60" s="258">
        <f t="shared" si="5"/>
        <v>0</v>
      </c>
      <c r="L60" s="258">
        <f t="shared" si="5"/>
        <v>0</v>
      </c>
      <c r="M60" s="258">
        <f t="shared" si="5"/>
        <v>0</v>
      </c>
      <c r="N60" s="258">
        <f t="shared" si="5"/>
        <v>0</v>
      </c>
      <c r="O60" s="258">
        <f t="shared" si="5"/>
        <v>0</v>
      </c>
      <c r="P60" s="258">
        <f t="shared" si="5"/>
        <v>0</v>
      </c>
      <c r="Q60" s="258">
        <f t="shared" si="5"/>
        <v>0</v>
      </c>
      <c r="R60" s="258">
        <f t="shared" si="5"/>
        <v>0</v>
      </c>
      <c r="S60" s="258">
        <f t="shared" si="5"/>
        <v>0</v>
      </c>
      <c r="T60" s="258">
        <f t="shared" si="5"/>
        <v>0</v>
      </c>
      <c r="U60" s="258">
        <f t="shared" si="5"/>
        <v>0</v>
      </c>
      <c r="V60" s="258">
        <f t="shared" si="5"/>
        <v>0</v>
      </c>
      <c r="W60" s="258">
        <f t="shared" si="5"/>
        <v>0</v>
      </c>
      <c r="X60" s="258">
        <f t="shared" si="5"/>
        <v>0</v>
      </c>
      <c r="Y60" s="258">
        <f t="shared" si="5"/>
        <v>0</v>
      </c>
      <c r="Z60" s="258">
        <f t="shared" si="5"/>
        <v>0</v>
      </c>
      <c r="AA60" s="258">
        <f t="shared" si="5"/>
        <v>0</v>
      </c>
      <c r="AB60" s="258">
        <f t="shared" si="5"/>
        <v>0</v>
      </c>
      <c r="AC60" s="258">
        <f t="shared" si="5"/>
        <v>0</v>
      </c>
      <c r="AD60" s="258">
        <f t="shared" si="5"/>
        <v>0</v>
      </c>
      <c r="AE60" s="258">
        <f t="shared" si="5"/>
        <v>0</v>
      </c>
      <c r="AF60" s="258">
        <f t="shared" si="5"/>
        <v>0</v>
      </c>
      <c r="AG60" s="258">
        <f t="shared" si="5"/>
        <v>0</v>
      </c>
      <c r="AH60" s="258">
        <f t="shared" si="5"/>
        <v>0</v>
      </c>
      <c r="AI60" s="258">
        <f t="shared" si="5"/>
        <v>0</v>
      </c>
      <c r="AJ60" s="258">
        <f t="shared" si="5"/>
        <v>0</v>
      </c>
      <c r="AK60" s="258">
        <f t="shared" si="5"/>
        <v>0</v>
      </c>
      <c r="AL60" s="258">
        <f t="shared" si="5"/>
        <v>0</v>
      </c>
      <c r="AM60" s="258">
        <f t="shared" si="5"/>
        <v>0</v>
      </c>
      <c r="AN60" s="258">
        <f t="shared" si="5"/>
        <v>0</v>
      </c>
      <c r="AO60" s="258">
        <f t="shared" si="5"/>
        <v>0</v>
      </c>
      <c r="AP60" s="258">
        <f t="shared" si="5"/>
        <v>0</v>
      </c>
      <c r="AQ60" s="258">
        <f>IF(ROUND(AQ58,1)=0,0,AP60+AQ59/$B$45)</f>
        <v>0</v>
      </c>
      <c r="AR60" s="258">
        <f>IF(ROUND(AR58,1)=0,0,AQ60+AR59/$B$45)</f>
        <v>0</v>
      </c>
    </row>
    <row r="61" spans="1:44" s="209" customFormat="1" ht="16.5" thickBot="1" x14ac:dyDescent="0.25">
      <c r="A61" s="254" t="s">
        <v>290</v>
      </c>
      <c r="B61" s="255">
        <f t="shared" ref="B61:AP61" si="6">AVERAGE(SUM(B58:B59),(SUM(B58:B59)-B60))*$B$47</f>
        <v>0</v>
      </c>
      <c r="C61" s="255">
        <f t="shared" si="6"/>
        <v>0</v>
      </c>
      <c r="D61" s="255">
        <f t="shared" si="6"/>
        <v>0</v>
      </c>
      <c r="E61" s="255">
        <f t="shared" si="6"/>
        <v>0</v>
      </c>
      <c r="F61" s="255">
        <f t="shared" si="6"/>
        <v>0</v>
      </c>
      <c r="G61" s="255">
        <f t="shared" si="6"/>
        <v>0</v>
      </c>
      <c r="H61" s="255">
        <f t="shared" si="6"/>
        <v>0</v>
      </c>
      <c r="I61" s="255">
        <f t="shared" si="6"/>
        <v>0</v>
      </c>
      <c r="J61" s="255">
        <f t="shared" si="6"/>
        <v>0</v>
      </c>
      <c r="K61" s="255">
        <f t="shared" si="6"/>
        <v>0</v>
      </c>
      <c r="L61" s="255">
        <f t="shared" si="6"/>
        <v>0</v>
      </c>
      <c r="M61" s="255">
        <f t="shared" si="6"/>
        <v>0</v>
      </c>
      <c r="N61" s="255">
        <f t="shared" si="6"/>
        <v>0</v>
      </c>
      <c r="O61" s="255">
        <f t="shared" si="6"/>
        <v>0</v>
      </c>
      <c r="P61" s="255">
        <f t="shared" si="6"/>
        <v>0</v>
      </c>
      <c r="Q61" s="255">
        <f t="shared" si="6"/>
        <v>0</v>
      </c>
      <c r="R61" s="255">
        <f t="shared" si="6"/>
        <v>0</v>
      </c>
      <c r="S61" s="255">
        <f t="shared" si="6"/>
        <v>0</v>
      </c>
      <c r="T61" s="255">
        <f t="shared" si="6"/>
        <v>0</v>
      </c>
      <c r="U61" s="255">
        <f t="shared" si="6"/>
        <v>0</v>
      </c>
      <c r="V61" s="255">
        <f t="shared" si="6"/>
        <v>0</v>
      </c>
      <c r="W61" s="255">
        <f t="shared" si="6"/>
        <v>0</v>
      </c>
      <c r="X61" s="255">
        <f t="shared" si="6"/>
        <v>0</v>
      </c>
      <c r="Y61" s="255">
        <f t="shared" si="6"/>
        <v>0</v>
      </c>
      <c r="Z61" s="255">
        <f t="shared" si="6"/>
        <v>0</v>
      </c>
      <c r="AA61" s="255">
        <f t="shared" si="6"/>
        <v>0</v>
      </c>
      <c r="AB61" s="255">
        <f t="shared" si="6"/>
        <v>0</v>
      </c>
      <c r="AC61" s="255">
        <f t="shared" si="6"/>
        <v>0</v>
      </c>
      <c r="AD61" s="255">
        <f t="shared" si="6"/>
        <v>0</v>
      </c>
      <c r="AE61" s="255">
        <f t="shared" si="6"/>
        <v>0</v>
      </c>
      <c r="AF61" s="255">
        <f t="shared" si="6"/>
        <v>0</v>
      </c>
      <c r="AG61" s="255">
        <f t="shared" si="6"/>
        <v>0</v>
      </c>
      <c r="AH61" s="255">
        <f t="shared" si="6"/>
        <v>0</v>
      </c>
      <c r="AI61" s="255">
        <f t="shared" si="6"/>
        <v>0</v>
      </c>
      <c r="AJ61" s="255">
        <f t="shared" si="6"/>
        <v>0</v>
      </c>
      <c r="AK61" s="255">
        <f t="shared" si="6"/>
        <v>0</v>
      </c>
      <c r="AL61" s="255">
        <f t="shared" si="6"/>
        <v>0</v>
      </c>
      <c r="AM61" s="255">
        <f t="shared" si="6"/>
        <v>0</v>
      </c>
      <c r="AN61" s="255">
        <f t="shared" si="6"/>
        <v>0</v>
      </c>
      <c r="AO61" s="255">
        <f t="shared" si="6"/>
        <v>0</v>
      </c>
      <c r="AP61" s="255">
        <f t="shared" si="6"/>
        <v>0</v>
      </c>
      <c r="AQ61" s="255">
        <f>AVERAGE(SUM(AQ58:AQ59),(SUM(AQ58:AQ59)-AQ60))*$B$47</f>
        <v>0</v>
      </c>
      <c r="AR61" s="255">
        <f>AVERAGE(SUM(AR58:AR59),(SUM(AR58:AR59)-AR60))*$B$47</f>
        <v>0</v>
      </c>
    </row>
    <row r="62" spans="1:44" s="209" customFormat="1" ht="16.5" thickBot="1" x14ac:dyDescent="0.25">
      <c r="A62" s="259"/>
      <c r="B62" s="260">
        <v>2</v>
      </c>
      <c r="C62" s="260">
        <f>B62+1</f>
        <v>3</v>
      </c>
      <c r="D62" s="260">
        <f>C62+1</f>
        <v>4</v>
      </c>
      <c r="E62" s="260">
        <f t="shared" ref="E62:AR63" si="7">D62+1</f>
        <v>5</v>
      </c>
      <c r="F62" s="260">
        <f t="shared" si="7"/>
        <v>6</v>
      </c>
      <c r="G62" s="260">
        <f t="shared" si="7"/>
        <v>7</v>
      </c>
      <c r="H62" s="260">
        <f t="shared" si="7"/>
        <v>8</v>
      </c>
      <c r="I62" s="260">
        <f t="shared" si="7"/>
        <v>9</v>
      </c>
      <c r="J62" s="260">
        <f t="shared" si="7"/>
        <v>10</v>
      </c>
      <c r="K62" s="260">
        <f t="shared" si="7"/>
        <v>11</v>
      </c>
      <c r="L62" s="260">
        <f t="shared" si="7"/>
        <v>12</v>
      </c>
      <c r="M62" s="260">
        <f t="shared" si="7"/>
        <v>13</v>
      </c>
      <c r="N62" s="260">
        <f t="shared" si="7"/>
        <v>14</v>
      </c>
      <c r="O62" s="260">
        <f t="shared" si="7"/>
        <v>15</v>
      </c>
      <c r="P62" s="260">
        <f t="shared" si="7"/>
        <v>16</v>
      </c>
      <c r="Q62" s="260">
        <f t="shared" si="7"/>
        <v>17</v>
      </c>
      <c r="R62" s="260">
        <f t="shared" si="7"/>
        <v>18</v>
      </c>
      <c r="S62" s="260">
        <f t="shared" si="7"/>
        <v>19</v>
      </c>
      <c r="T62" s="260">
        <f t="shared" si="7"/>
        <v>20</v>
      </c>
      <c r="U62" s="260">
        <f t="shared" si="7"/>
        <v>21</v>
      </c>
      <c r="V62" s="260">
        <f t="shared" si="7"/>
        <v>22</v>
      </c>
      <c r="W62" s="260">
        <f t="shared" si="7"/>
        <v>23</v>
      </c>
      <c r="X62" s="260">
        <f t="shared" si="7"/>
        <v>24</v>
      </c>
      <c r="Y62" s="260">
        <f t="shared" si="7"/>
        <v>25</v>
      </c>
      <c r="Z62" s="260">
        <f t="shared" si="7"/>
        <v>26</v>
      </c>
      <c r="AA62" s="260">
        <f t="shared" si="7"/>
        <v>27</v>
      </c>
      <c r="AB62" s="260">
        <f t="shared" si="7"/>
        <v>28</v>
      </c>
      <c r="AC62" s="260">
        <f t="shared" si="7"/>
        <v>29</v>
      </c>
      <c r="AD62" s="260">
        <f t="shared" si="7"/>
        <v>30</v>
      </c>
      <c r="AE62" s="260">
        <f t="shared" si="7"/>
        <v>31</v>
      </c>
      <c r="AF62" s="260">
        <f t="shared" si="7"/>
        <v>32</v>
      </c>
      <c r="AG62" s="260">
        <f t="shared" si="7"/>
        <v>33</v>
      </c>
      <c r="AH62" s="260">
        <f t="shared" si="7"/>
        <v>34</v>
      </c>
      <c r="AI62" s="260">
        <f t="shared" si="7"/>
        <v>35</v>
      </c>
      <c r="AJ62" s="260">
        <f t="shared" si="7"/>
        <v>36</v>
      </c>
      <c r="AK62" s="260">
        <f t="shared" si="7"/>
        <v>37</v>
      </c>
      <c r="AL62" s="260">
        <f t="shared" si="7"/>
        <v>38</v>
      </c>
      <c r="AM62" s="260">
        <f t="shared" si="7"/>
        <v>39</v>
      </c>
      <c r="AN62" s="260">
        <f t="shared" si="7"/>
        <v>40</v>
      </c>
      <c r="AO62" s="260">
        <f t="shared" si="7"/>
        <v>41</v>
      </c>
      <c r="AP62" s="260">
        <f t="shared" si="7"/>
        <v>42</v>
      </c>
      <c r="AQ62" s="260">
        <f t="shared" si="7"/>
        <v>43</v>
      </c>
      <c r="AR62" s="260">
        <f t="shared" si="7"/>
        <v>44</v>
      </c>
    </row>
    <row r="63" spans="1:44" s="209" customFormat="1" x14ac:dyDescent="0.2">
      <c r="A63" s="257" t="s">
        <v>488</v>
      </c>
      <c r="B63" s="251">
        <v>1</v>
      </c>
      <c r="C63" s="251">
        <f>B63+1</f>
        <v>2</v>
      </c>
      <c r="D63" s="251">
        <f t="shared" ref="D63:AC63" si="8">C63+1</f>
        <v>3</v>
      </c>
      <c r="E63" s="251">
        <f t="shared" si="8"/>
        <v>4</v>
      </c>
      <c r="F63" s="251">
        <f t="shared" si="8"/>
        <v>5</v>
      </c>
      <c r="G63" s="251">
        <f t="shared" si="8"/>
        <v>6</v>
      </c>
      <c r="H63" s="251">
        <f t="shared" si="8"/>
        <v>7</v>
      </c>
      <c r="I63" s="251">
        <f t="shared" si="8"/>
        <v>8</v>
      </c>
      <c r="J63" s="251">
        <f t="shared" si="8"/>
        <v>9</v>
      </c>
      <c r="K63" s="251">
        <f t="shared" si="8"/>
        <v>10</v>
      </c>
      <c r="L63" s="251">
        <f t="shared" si="8"/>
        <v>11</v>
      </c>
      <c r="M63" s="251">
        <f t="shared" si="8"/>
        <v>12</v>
      </c>
      <c r="N63" s="251">
        <f t="shared" si="8"/>
        <v>13</v>
      </c>
      <c r="O63" s="251">
        <f t="shared" si="8"/>
        <v>14</v>
      </c>
      <c r="P63" s="251">
        <f t="shared" si="8"/>
        <v>15</v>
      </c>
      <c r="Q63" s="251">
        <f t="shared" si="8"/>
        <v>16</v>
      </c>
      <c r="R63" s="251">
        <f t="shared" si="8"/>
        <v>17</v>
      </c>
      <c r="S63" s="251">
        <f t="shared" si="8"/>
        <v>18</v>
      </c>
      <c r="T63" s="251">
        <f t="shared" si="8"/>
        <v>19</v>
      </c>
      <c r="U63" s="251">
        <f t="shared" si="8"/>
        <v>20</v>
      </c>
      <c r="V63" s="251">
        <f t="shared" si="8"/>
        <v>21</v>
      </c>
      <c r="W63" s="251">
        <f t="shared" si="8"/>
        <v>22</v>
      </c>
      <c r="X63" s="251">
        <f t="shared" si="8"/>
        <v>23</v>
      </c>
      <c r="Y63" s="251">
        <f t="shared" si="8"/>
        <v>24</v>
      </c>
      <c r="Z63" s="251">
        <f t="shared" si="8"/>
        <v>25</v>
      </c>
      <c r="AA63" s="251">
        <f t="shared" si="8"/>
        <v>26</v>
      </c>
      <c r="AB63" s="251">
        <f t="shared" si="8"/>
        <v>27</v>
      </c>
      <c r="AC63" s="251">
        <f t="shared" si="8"/>
        <v>28</v>
      </c>
      <c r="AD63" s="251">
        <f t="shared" si="7"/>
        <v>29</v>
      </c>
      <c r="AE63" s="251">
        <f t="shared" si="7"/>
        <v>30</v>
      </c>
      <c r="AF63" s="251">
        <f t="shared" si="7"/>
        <v>31</v>
      </c>
      <c r="AG63" s="251">
        <f t="shared" si="7"/>
        <v>32</v>
      </c>
      <c r="AH63" s="251">
        <f t="shared" si="7"/>
        <v>33</v>
      </c>
      <c r="AI63" s="251">
        <f t="shared" si="7"/>
        <v>34</v>
      </c>
      <c r="AJ63" s="251">
        <f t="shared" si="7"/>
        <v>35</v>
      </c>
      <c r="AK63" s="251">
        <f t="shared" si="7"/>
        <v>36</v>
      </c>
      <c r="AL63" s="251">
        <f t="shared" si="7"/>
        <v>37</v>
      </c>
      <c r="AM63" s="251">
        <f t="shared" si="7"/>
        <v>38</v>
      </c>
      <c r="AN63" s="251">
        <f t="shared" si="7"/>
        <v>39</v>
      </c>
      <c r="AO63" s="251">
        <f t="shared" si="7"/>
        <v>40</v>
      </c>
      <c r="AP63" s="251">
        <f t="shared" si="7"/>
        <v>41</v>
      </c>
      <c r="AQ63" s="251">
        <f>AP63+1</f>
        <v>42</v>
      </c>
      <c r="AR63" s="251">
        <f>AQ63+1</f>
        <v>43</v>
      </c>
    </row>
    <row r="64" spans="1:44" s="209" customFormat="1" ht="14.25" x14ac:dyDescent="0.2">
      <c r="A64" s="261" t="s">
        <v>289</v>
      </c>
      <c r="B64" s="262">
        <f t="shared" ref="B64:AP64" si="9">B55*$B$33</f>
        <v>287899492.85484302</v>
      </c>
      <c r="C64" s="262">
        <f t="shared" si="9"/>
        <v>988758538.84231997</v>
      </c>
      <c r="D64" s="262">
        <f>D55*$B$33</f>
        <v>89318143.872836202</v>
      </c>
      <c r="E64" s="262">
        <f t="shared" si="9"/>
        <v>0</v>
      </c>
      <c r="F64" s="262">
        <f t="shared" si="9"/>
        <v>0</v>
      </c>
      <c r="G64" s="262">
        <f t="shared" si="9"/>
        <v>0</v>
      </c>
      <c r="H64" s="262">
        <f t="shared" si="9"/>
        <v>0</v>
      </c>
      <c r="I64" s="262">
        <f t="shared" si="9"/>
        <v>0</v>
      </c>
      <c r="J64" s="262">
        <f t="shared" si="9"/>
        <v>0</v>
      </c>
      <c r="K64" s="262">
        <f t="shared" si="9"/>
        <v>0</v>
      </c>
      <c r="L64" s="262">
        <f t="shared" si="9"/>
        <v>0</v>
      </c>
      <c r="M64" s="262">
        <f t="shared" si="9"/>
        <v>0</v>
      </c>
      <c r="N64" s="262">
        <f t="shared" si="9"/>
        <v>0</v>
      </c>
      <c r="O64" s="262">
        <f t="shared" si="9"/>
        <v>0</v>
      </c>
      <c r="P64" s="262">
        <f t="shared" si="9"/>
        <v>0</v>
      </c>
      <c r="Q64" s="262">
        <f t="shared" si="9"/>
        <v>0</v>
      </c>
      <c r="R64" s="262">
        <f t="shared" si="9"/>
        <v>0</v>
      </c>
      <c r="S64" s="262">
        <f t="shared" si="9"/>
        <v>0</v>
      </c>
      <c r="T64" s="262">
        <f t="shared" si="9"/>
        <v>0</v>
      </c>
      <c r="U64" s="262">
        <f t="shared" si="9"/>
        <v>0</v>
      </c>
      <c r="V64" s="262">
        <f t="shared" si="9"/>
        <v>0</v>
      </c>
      <c r="W64" s="262">
        <f t="shared" si="9"/>
        <v>0</v>
      </c>
      <c r="X64" s="262">
        <f t="shared" si="9"/>
        <v>0</v>
      </c>
      <c r="Y64" s="262">
        <f t="shared" si="9"/>
        <v>0</v>
      </c>
      <c r="Z64" s="262">
        <f t="shared" si="9"/>
        <v>0</v>
      </c>
      <c r="AA64" s="262">
        <f t="shared" si="9"/>
        <v>0</v>
      </c>
      <c r="AB64" s="262">
        <f t="shared" si="9"/>
        <v>0</v>
      </c>
      <c r="AC64" s="262">
        <f t="shared" si="9"/>
        <v>0</v>
      </c>
      <c r="AD64" s="262">
        <f t="shared" si="9"/>
        <v>0</v>
      </c>
      <c r="AE64" s="262">
        <f t="shared" si="9"/>
        <v>0</v>
      </c>
      <c r="AF64" s="262">
        <f t="shared" si="9"/>
        <v>0</v>
      </c>
      <c r="AG64" s="262">
        <f t="shared" si="9"/>
        <v>0</v>
      </c>
      <c r="AH64" s="262">
        <f t="shared" si="9"/>
        <v>0</v>
      </c>
      <c r="AI64" s="262">
        <f t="shared" si="9"/>
        <v>0</v>
      </c>
      <c r="AJ64" s="262">
        <f t="shared" si="9"/>
        <v>0</v>
      </c>
      <c r="AK64" s="262">
        <f t="shared" si="9"/>
        <v>0</v>
      </c>
      <c r="AL64" s="262">
        <f t="shared" si="9"/>
        <v>0</v>
      </c>
      <c r="AM64" s="262">
        <f t="shared" si="9"/>
        <v>0</v>
      </c>
      <c r="AN64" s="262">
        <f t="shared" si="9"/>
        <v>0</v>
      </c>
      <c r="AO64" s="262">
        <f t="shared" si="9"/>
        <v>0</v>
      </c>
      <c r="AP64" s="262">
        <f t="shared" si="9"/>
        <v>0</v>
      </c>
      <c r="AQ64" s="262">
        <f>AQ55*$B$33</f>
        <v>0</v>
      </c>
      <c r="AR64" s="262">
        <f>AR55*$B$33</f>
        <v>0</v>
      </c>
    </row>
    <row r="65" spans="1:46" s="209" customFormat="1" x14ac:dyDescent="0.2">
      <c r="A65" s="252" t="s">
        <v>288</v>
      </c>
      <c r="B65" s="258">
        <f>SUM(B66:B71)</f>
        <v>0</v>
      </c>
      <c r="C65" s="258">
        <f>SUM(C66:C71)</f>
        <v>0</v>
      </c>
      <c r="D65" s="258"/>
      <c r="E65" s="258">
        <f t="shared" ref="E65:T65" si="10">SUM(E66:E71)</f>
        <v>-125302.49291276636</v>
      </c>
      <c r="F65" s="258">
        <f t="shared" si="10"/>
        <v>-129312.17268597487</v>
      </c>
      <c r="G65" s="258">
        <f t="shared" si="10"/>
        <v>-664664.56760591082</v>
      </c>
      <c r="H65" s="258">
        <f t="shared" si="10"/>
        <v>-136522.10218625408</v>
      </c>
      <c r="I65" s="258">
        <f t="shared" si="10"/>
        <v>-140208.1989452829</v>
      </c>
      <c r="J65" s="258">
        <f t="shared" si="10"/>
        <v>-718567.01959457493</v>
      </c>
      <c r="K65" s="258">
        <f t="shared" si="10"/>
        <v>-147018.81220905003</v>
      </c>
      <c r="L65" s="258">
        <f t="shared" si="10"/>
        <v>-150253.22607764913</v>
      </c>
      <c r="M65" s="258">
        <f t="shared" si="10"/>
        <v>-766291.45299601043</v>
      </c>
      <c r="N65" s="258">
        <f t="shared" si="10"/>
        <v>-156323.45641118614</v>
      </c>
      <c r="O65" s="258">
        <f t="shared" si="10"/>
        <v>-159449.92553940986</v>
      </c>
      <c r="P65" s="258">
        <f t="shared" si="10"/>
        <v>-813194.62025099027</v>
      </c>
      <c r="Q65" s="258">
        <f t="shared" si="10"/>
        <v>-165891.70253120203</v>
      </c>
      <c r="R65" s="258">
        <f t="shared" si="10"/>
        <v>-169209.53658182608</v>
      </c>
      <c r="S65" s="258">
        <f t="shared" si="10"/>
        <v>-862968.63656731299</v>
      </c>
      <c r="T65" s="258">
        <f t="shared" si="10"/>
        <v>-176045.60185973183</v>
      </c>
      <c r="U65" s="258">
        <f t="shared" ref="U65:AN65" si="11">SUM(U66:U71)</f>
        <v>-179566.51389692648</v>
      </c>
      <c r="V65" s="258">
        <f t="shared" si="11"/>
        <v>-915789.22087432514</v>
      </c>
      <c r="W65" s="258">
        <f t="shared" si="11"/>
        <v>-186821.00105836234</v>
      </c>
      <c r="X65" s="258">
        <f t="shared" si="11"/>
        <v>-190557.42107952957</v>
      </c>
      <c r="Y65" s="258">
        <f t="shared" si="11"/>
        <v>-971842.84750560089</v>
      </c>
      <c r="Z65" s="258">
        <f t="shared" si="11"/>
        <v>-198255.94089114259</v>
      </c>
      <c r="AA65" s="258">
        <f t="shared" si="11"/>
        <v>-202221.05970896545</v>
      </c>
      <c r="AB65" s="258">
        <f t="shared" si="11"/>
        <v>-1031327.4045157237</v>
      </c>
      <c r="AC65" s="258">
        <f t="shared" si="11"/>
        <v>-210390.79052120764</v>
      </c>
      <c r="AD65" s="258">
        <f t="shared" si="11"/>
        <v>-214598.6063316318</v>
      </c>
      <c r="AE65" s="258">
        <f t="shared" si="11"/>
        <v>-1094452.8922913224</v>
      </c>
      <c r="AF65" s="258">
        <f t="shared" si="11"/>
        <v>-223268.39002742976</v>
      </c>
      <c r="AG65" s="258">
        <f t="shared" si="11"/>
        <v>-227733.75782797832</v>
      </c>
      <c r="AH65" s="258">
        <f t="shared" si="11"/>
        <v>-1161442.1649226896</v>
      </c>
      <c r="AI65" s="258">
        <f t="shared" si="11"/>
        <v>-236934.20164422868</v>
      </c>
      <c r="AJ65" s="258">
        <f t="shared" si="11"/>
        <v>-241672.88567711326</v>
      </c>
      <c r="AK65" s="258">
        <f t="shared" si="11"/>
        <v>-1232531.7169532776</v>
      </c>
      <c r="AL65" s="258">
        <f t="shared" si="11"/>
        <v>-251436.47025846865</v>
      </c>
      <c r="AM65" s="258">
        <f t="shared" si="11"/>
        <v>-256465.19966363802</v>
      </c>
      <c r="AN65" s="258">
        <f t="shared" si="11"/>
        <v>-1307972.5182845539</v>
      </c>
      <c r="AO65" s="258">
        <f>SUM(AO66:AO71)</f>
        <v>-266826.39373004896</v>
      </c>
      <c r="AP65" s="258">
        <f>SUM(AP66:AP71)</f>
        <v>-272162.92160464992</v>
      </c>
      <c r="AQ65" s="258">
        <f>SUM(AQ66:AQ71)</f>
        <v>-1388030.9001837147</v>
      </c>
      <c r="AR65" s="258">
        <f>SUM(AR66:AR71)</f>
        <v>-283158.3036374778</v>
      </c>
    </row>
    <row r="66" spans="1:46" s="209" customFormat="1" x14ac:dyDescent="0.2">
      <c r="A66" s="263" t="s">
        <v>287</v>
      </c>
      <c r="B66" s="258"/>
      <c r="C66" s="258"/>
      <c r="D66" s="258"/>
      <c r="E66" s="258">
        <v>0</v>
      </c>
      <c r="F66" s="258">
        <v>0</v>
      </c>
      <c r="G66" s="258">
        <f>-IF(G$52&lt;=$B$35,0,$B$34*(1+G$54)*$B$33)</f>
        <v>-531731.65408472868</v>
      </c>
      <c r="H66" s="258">
        <v>0</v>
      </c>
      <c r="I66" s="258">
        <v>0</v>
      </c>
      <c r="J66" s="258">
        <f>-IF(J$52&lt;=$B$35,0,$B$34*(1+J$54)*$B$33)</f>
        <v>-574853.61567565997</v>
      </c>
      <c r="K66" s="258">
        <v>0</v>
      </c>
      <c r="L66" s="258">
        <v>0</v>
      </c>
      <c r="M66" s="258">
        <f>-IF(M$52&lt;=$B$35,0,$B$34*(1+M$54)*$B$33)</f>
        <v>-613033.16239680839</v>
      </c>
      <c r="N66" s="258">
        <v>0</v>
      </c>
      <c r="O66" s="258">
        <v>0</v>
      </c>
      <c r="P66" s="258">
        <f>-IF(P$52&lt;=$B$35,0,$B$34*(1+P$54)*$B$33)</f>
        <v>-650555.69620079221</v>
      </c>
      <c r="Q66" s="258">
        <v>0</v>
      </c>
      <c r="R66" s="258">
        <v>0</v>
      </c>
      <c r="S66" s="258">
        <f>-IF(S$52&lt;=$B$35,0,$B$34*(1+S$54)*$B$33)</f>
        <v>-690374.90925385035</v>
      </c>
      <c r="T66" s="258">
        <v>0</v>
      </c>
      <c r="U66" s="258">
        <v>0</v>
      </c>
      <c r="V66" s="258">
        <f>-IF(V$52&lt;=$B$35,0,$B$34*(1+V$54)*$B$33)</f>
        <v>-732631.37669946009</v>
      </c>
      <c r="W66" s="258">
        <v>0</v>
      </c>
      <c r="X66" s="258">
        <v>0</v>
      </c>
      <c r="Y66" s="258">
        <f>-IF(Y$52&lt;=$B$35,0,$B$34*(1+Y$54)*$B$33)</f>
        <v>-777474.27800448076</v>
      </c>
      <c r="Z66" s="258">
        <v>0</v>
      </c>
      <c r="AA66" s="258">
        <v>0</v>
      </c>
      <c r="AB66" s="258">
        <f>-IF(AB$52&lt;=$B$35,0,$B$34*(1+AB$54)*$B$33)</f>
        <v>-825061.923612579</v>
      </c>
      <c r="AC66" s="258">
        <v>0</v>
      </c>
      <c r="AD66" s="258">
        <v>0</v>
      </c>
      <c r="AE66" s="258">
        <f>-IF(AE$52&lt;=$B$35,0,$B$34*(1+AE$54)*$B$33)</f>
        <v>-875562.31383305788</v>
      </c>
      <c r="AF66" s="258">
        <v>0</v>
      </c>
      <c r="AG66" s="258">
        <v>0</v>
      </c>
      <c r="AH66" s="258">
        <f>-IF(AH$52&lt;=$B$35,0,$B$34*(1+AH$54)*$B$33)</f>
        <v>-929153.73193815164</v>
      </c>
      <c r="AI66" s="258">
        <v>0</v>
      </c>
      <c r="AJ66" s="258">
        <v>0</v>
      </c>
      <c r="AK66" s="258">
        <f>-IF(AK$52&lt;=$B$35,0,$B$34*(1+AK$54)*$B$33)</f>
        <v>-986025.37356262212</v>
      </c>
      <c r="AL66" s="258">
        <v>0</v>
      </c>
      <c r="AM66" s="258">
        <v>0</v>
      </c>
      <c r="AN66" s="258">
        <f>-IF(AN$52&lt;=$B$35,0,$B$34*(1+AN$54)*$B$33)</f>
        <v>-1046378.014627643</v>
      </c>
      <c r="AO66" s="258">
        <v>0</v>
      </c>
      <c r="AP66" s="258">
        <v>0</v>
      </c>
      <c r="AQ66" s="258">
        <f>-IF(AQ$52&lt;=$B$35,0,$B$34*(1+AQ$54)*$B$33)</f>
        <v>-1110424.7201469718</v>
      </c>
      <c r="AR66" s="258">
        <v>0</v>
      </c>
    </row>
    <row r="67" spans="1:46" s="209" customFormat="1" x14ac:dyDescent="0.2">
      <c r="A67" s="263" t="str">
        <f>A37</f>
        <v>Прочие расходы при эксплуатации объекта, руб. без НДС</v>
      </c>
      <c r="B67" s="258"/>
      <c r="C67" s="258"/>
      <c r="D67" s="258"/>
      <c r="E67" s="258">
        <f>-IF(E$52&lt;=$B$38,0,$B$37*(1+E$54)*$B$33)</f>
        <v>-125302.49291276636</v>
      </c>
      <c r="F67" s="258">
        <f>-IF(F$52&lt;=$B$38,0,$B$37*(1+F$54)*$B$33)</f>
        <v>-129312.17268597487</v>
      </c>
      <c r="G67" s="258">
        <f t="shared" ref="G67:AR67" si="12">-IF(G$52&lt;=$B$38,0,$B$37*(1+G$54)*$B$33)</f>
        <v>-132932.91352118217</v>
      </c>
      <c r="H67" s="258">
        <f>-IF(H$52&lt;=$B$38,0,$B$37*(1+H$54)*$B$33)</f>
        <v>-136522.10218625408</v>
      </c>
      <c r="I67" s="258">
        <f t="shared" si="12"/>
        <v>-140208.1989452829</v>
      </c>
      <c r="J67" s="258">
        <f t="shared" si="12"/>
        <v>-143713.40391891499</v>
      </c>
      <c r="K67" s="258">
        <f t="shared" si="12"/>
        <v>-147018.81220905003</v>
      </c>
      <c r="L67" s="258">
        <f t="shared" si="12"/>
        <v>-150253.22607764913</v>
      </c>
      <c r="M67" s="258">
        <f t="shared" si="12"/>
        <v>-153258.2905992021</v>
      </c>
      <c r="N67" s="258">
        <f t="shared" si="12"/>
        <v>-156323.45641118614</v>
      </c>
      <c r="O67" s="258">
        <f t="shared" si="12"/>
        <v>-159449.92553940986</v>
      </c>
      <c r="P67" s="258">
        <f t="shared" si="12"/>
        <v>-162638.92405019805</v>
      </c>
      <c r="Q67" s="258">
        <f t="shared" si="12"/>
        <v>-165891.70253120203</v>
      </c>
      <c r="R67" s="258">
        <f t="shared" si="12"/>
        <v>-169209.53658182608</v>
      </c>
      <c r="S67" s="258">
        <f t="shared" si="12"/>
        <v>-172593.72731346259</v>
      </c>
      <c r="T67" s="258">
        <f t="shared" si="12"/>
        <v>-176045.60185973183</v>
      </c>
      <c r="U67" s="258">
        <f t="shared" si="12"/>
        <v>-179566.51389692648</v>
      </c>
      <c r="V67" s="258">
        <f t="shared" si="12"/>
        <v>-183157.84417486502</v>
      </c>
      <c r="W67" s="258">
        <f t="shared" si="12"/>
        <v>-186821.00105836234</v>
      </c>
      <c r="X67" s="258">
        <f t="shared" si="12"/>
        <v>-190557.42107952957</v>
      </c>
      <c r="Y67" s="258">
        <f t="shared" si="12"/>
        <v>-194368.56950112019</v>
      </c>
      <c r="Z67" s="258">
        <f t="shared" si="12"/>
        <v>-198255.94089114259</v>
      </c>
      <c r="AA67" s="258">
        <f t="shared" si="12"/>
        <v>-202221.05970896545</v>
      </c>
      <c r="AB67" s="258">
        <f t="shared" si="12"/>
        <v>-206265.48090314475</v>
      </c>
      <c r="AC67" s="258">
        <f t="shared" si="12"/>
        <v>-210390.79052120764</v>
      </c>
      <c r="AD67" s="258">
        <f t="shared" si="12"/>
        <v>-214598.6063316318</v>
      </c>
      <c r="AE67" s="258">
        <f t="shared" si="12"/>
        <v>-218890.57845826447</v>
      </c>
      <c r="AF67" s="258">
        <f t="shared" si="12"/>
        <v>-223268.39002742976</v>
      </c>
      <c r="AG67" s="258">
        <f t="shared" si="12"/>
        <v>-227733.75782797832</v>
      </c>
      <c r="AH67" s="258">
        <f t="shared" si="12"/>
        <v>-232288.43298453791</v>
      </c>
      <c r="AI67" s="258">
        <f t="shared" si="12"/>
        <v>-236934.20164422868</v>
      </c>
      <c r="AJ67" s="258">
        <f t="shared" si="12"/>
        <v>-241672.88567711326</v>
      </c>
      <c r="AK67" s="258">
        <f t="shared" si="12"/>
        <v>-246506.34339065553</v>
      </c>
      <c r="AL67" s="258">
        <f t="shared" si="12"/>
        <v>-251436.47025846865</v>
      </c>
      <c r="AM67" s="258">
        <f t="shared" si="12"/>
        <v>-256465.19966363802</v>
      </c>
      <c r="AN67" s="258">
        <f t="shared" si="12"/>
        <v>-261594.50365691076</v>
      </c>
      <c r="AO67" s="258">
        <f t="shared" si="12"/>
        <v>-266826.39373004896</v>
      </c>
      <c r="AP67" s="258">
        <f t="shared" si="12"/>
        <v>-272162.92160464992</v>
      </c>
      <c r="AQ67" s="258">
        <f t="shared" si="12"/>
        <v>-277606.18003674294</v>
      </c>
      <c r="AR67" s="258">
        <f t="shared" si="12"/>
        <v>-283158.3036374778</v>
      </c>
    </row>
    <row r="68" spans="1:46" s="209" customFormat="1" x14ac:dyDescent="0.2">
      <c r="A68" s="263" t="s">
        <v>484</v>
      </c>
      <c r="B68" s="258"/>
      <c r="C68" s="258"/>
      <c r="D68" s="258"/>
      <c r="E68" s="258"/>
      <c r="F68" s="258">
        <v>0</v>
      </c>
      <c r="G68" s="258">
        <v>0</v>
      </c>
      <c r="H68" s="258">
        <v>0</v>
      </c>
      <c r="I68" s="258">
        <v>0</v>
      </c>
      <c r="J68" s="258">
        <v>0</v>
      </c>
      <c r="K68" s="258">
        <v>0</v>
      </c>
      <c r="L68" s="258">
        <v>0</v>
      </c>
      <c r="M68" s="258">
        <f>-IF(M$52&lt;=$B$35,0,$B$40*(1+M$53)*$B$33)</f>
        <v>0</v>
      </c>
      <c r="N68" s="258">
        <v>0</v>
      </c>
      <c r="O68" s="258">
        <v>0</v>
      </c>
      <c r="P68" s="258">
        <v>0</v>
      </c>
      <c r="Q68" s="258">
        <v>0</v>
      </c>
      <c r="R68" s="258">
        <v>0</v>
      </c>
      <c r="S68" s="258">
        <v>0</v>
      </c>
      <c r="T68" s="258">
        <v>0</v>
      </c>
      <c r="U68" s="258">
        <v>0</v>
      </c>
      <c r="V68" s="258">
        <v>0</v>
      </c>
      <c r="W68" s="258">
        <v>0</v>
      </c>
      <c r="X68" s="258">
        <v>0</v>
      </c>
      <c r="Y68" s="258">
        <v>0</v>
      </c>
      <c r="Z68" s="258">
        <v>0</v>
      </c>
      <c r="AA68" s="258">
        <v>0</v>
      </c>
      <c r="AB68" s="258">
        <v>0</v>
      </c>
      <c r="AC68" s="258">
        <v>0</v>
      </c>
      <c r="AD68" s="258">
        <v>0</v>
      </c>
      <c r="AE68" s="258">
        <v>0</v>
      </c>
      <c r="AF68" s="258">
        <v>0</v>
      </c>
      <c r="AG68" s="258">
        <v>0</v>
      </c>
      <c r="AH68" s="258">
        <v>0</v>
      </c>
      <c r="AI68" s="258">
        <v>0</v>
      </c>
      <c r="AJ68" s="258">
        <v>0</v>
      </c>
      <c r="AK68" s="258">
        <v>0</v>
      </c>
      <c r="AL68" s="258">
        <v>0</v>
      </c>
      <c r="AM68" s="258">
        <v>0</v>
      </c>
      <c r="AN68" s="258">
        <v>0</v>
      </c>
      <c r="AO68" s="258">
        <v>0</v>
      </c>
      <c r="AP68" s="258">
        <v>0</v>
      </c>
      <c r="AQ68" s="258">
        <v>0</v>
      </c>
      <c r="AR68" s="258">
        <v>0</v>
      </c>
    </row>
    <row r="69" spans="1:46" s="209" customFormat="1" x14ac:dyDescent="0.2">
      <c r="A69" s="263" t="s">
        <v>479</v>
      </c>
      <c r="B69" s="258">
        <f>-$B$42*(1+B$54)*$B$33*365</f>
        <v>0</v>
      </c>
      <c r="C69" s="258">
        <f t="shared" ref="C69:AR69" si="13">-$B$42*(1+C$54)*$B$33*365</f>
        <v>0</v>
      </c>
      <c r="D69" s="258">
        <f t="shared" si="13"/>
        <v>0</v>
      </c>
      <c r="E69" s="258">
        <f t="shared" si="13"/>
        <v>0</v>
      </c>
      <c r="F69" s="258">
        <f t="shared" si="13"/>
        <v>0</v>
      </c>
      <c r="G69" s="258">
        <f t="shared" si="13"/>
        <v>0</v>
      </c>
      <c r="H69" s="258">
        <f t="shared" si="13"/>
        <v>0</v>
      </c>
      <c r="I69" s="258">
        <f t="shared" si="13"/>
        <v>0</v>
      </c>
      <c r="J69" s="258">
        <f t="shared" si="13"/>
        <v>0</v>
      </c>
      <c r="K69" s="258">
        <f t="shared" si="13"/>
        <v>0</v>
      </c>
      <c r="L69" s="258">
        <f t="shared" si="13"/>
        <v>0</v>
      </c>
      <c r="M69" s="258">
        <f t="shared" si="13"/>
        <v>0</v>
      </c>
      <c r="N69" s="258">
        <f t="shared" si="13"/>
        <v>0</v>
      </c>
      <c r="O69" s="258">
        <f t="shared" si="13"/>
        <v>0</v>
      </c>
      <c r="P69" s="258">
        <f t="shared" si="13"/>
        <v>0</v>
      </c>
      <c r="Q69" s="258">
        <f t="shared" si="13"/>
        <v>0</v>
      </c>
      <c r="R69" s="258">
        <f t="shared" si="13"/>
        <v>0</v>
      </c>
      <c r="S69" s="258">
        <f t="shared" si="13"/>
        <v>0</v>
      </c>
      <c r="T69" s="258">
        <f t="shared" si="13"/>
        <v>0</v>
      </c>
      <c r="U69" s="258">
        <f t="shared" si="13"/>
        <v>0</v>
      </c>
      <c r="V69" s="258">
        <f t="shared" si="13"/>
        <v>0</v>
      </c>
      <c r="W69" s="258">
        <f t="shared" si="13"/>
        <v>0</v>
      </c>
      <c r="X69" s="258">
        <f t="shared" si="13"/>
        <v>0</v>
      </c>
      <c r="Y69" s="258">
        <f t="shared" si="13"/>
        <v>0</v>
      </c>
      <c r="Z69" s="258">
        <f t="shared" si="13"/>
        <v>0</v>
      </c>
      <c r="AA69" s="258">
        <f t="shared" si="13"/>
        <v>0</v>
      </c>
      <c r="AB69" s="258">
        <f t="shared" si="13"/>
        <v>0</v>
      </c>
      <c r="AC69" s="258">
        <f t="shared" si="13"/>
        <v>0</v>
      </c>
      <c r="AD69" s="258">
        <f t="shared" si="13"/>
        <v>0</v>
      </c>
      <c r="AE69" s="258">
        <f t="shared" si="13"/>
        <v>0</v>
      </c>
      <c r="AF69" s="258">
        <f t="shared" si="13"/>
        <v>0</v>
      </c>
      <c r="AG69" s="258">
        <f t="shared" si="13"/>
        <v>0</v>
      </c>
      <c r="AH69" s="258">
        <f t="shared" si="13"/>
        <v>0</v>
      </c>
      <c r="AI69" s="258">
        <f t="shared" si="13"/>
        <v>0</v>
      </c>
      <c r="AJ69" s="258">
        <f t="shared" si="13"/>
        <v>0</v>
      </c>
      <c r="AK69" s="258">
        <f t="shared" si="13"/>
        <v>0</v>
      </c>
      <c r="AL69" s="258">
        <f t="shared" si="13"/>
        <v>0</v>
      </c>
      <c r="AM69" s="258">
        <f t="shared" si="13"/>
        <v>0</v>
      </c>
      <c r="AN69" s="258">
        <f t="shared" si="13"/>
        <v>0</v>
      </c>
      <c r="AO69" s="258">
        <f t="shared" si="13"/>
        <v>0</v>
      </c>
      <c r="AP69" s="258">
        <f t="shared" si="13"/>
        <v>0</v>
      </c>
      <c r="AQ69" s="258">
        <f t="shared" si="13"/>
        <v>0</v>
      </c>
      <c r="AR69" s="258">
        <f t="shared" si="13"/>
        <v>0</v>
      </c>
    </row>
    <row r="70" spans="1:46" s="209" customFormat="1" x14ac:dyDescent="0.2">
      <c r="A70" s="263" t="s">
        <v>479</v>
      </c>
      <c r="B70" s="258">
        <f t="shared" ref="B70:AR70" si="14">-$B$43*(1+B$54)*12</f>
        <v>0</v>
      </c>
      <c r="C70" s="258">
        <f t="shared" si="14"/>
        <v>0</v>
      </c>
      <c r="D70" s="258">
        <f t="shared" si="14"/>
        <v>0</v>
      </c>
      <c r="E70" s="258">
        <f t="shared" si="14"/>
        <v>0</v>
      </c>
      <c r="F70" s="258">
        <f t="shared" si="14"/>
        <v>0</v>
      </c>
      <c r="G70" s="258">
        <f t="shared" si="14"/>
        <v>0</v>
      </c>
      <c r="H70" s="258">
        <f t="shared" si="14"/>
        <v>0</v>
      </c>
      <c r="I70" s="258">
        <f t="shared" si="14"/>
        <v>0</v>
      </c>
      <c r="J70" s="258">
        <f t="shared" si="14"/>
        <v>0</v>
      </c>
      <c r="K70" s="258">
        <f t="shared" si="14"/>
        <v>0</v>
      </c>
      <c r="L70" s="258">
        <f t="shared" si="14"/>
        <v>0</v>
      </c>
      <c r="M70" s="258">
        <f t="shared" si="14"/>
        <v>0</v>
      </c>
      <c r="N70" s="258">
        <f t="shared" si="14"/>
        <v>0</v>
      </c>
      <c r="O70" s="258">
        <f t="shared" si="14"/>
        <v>0</v>
      </c>
      <c r="P70" s="258">
        <f t="shared" si="14"/>
        <v>0</v>
      </c>
      <c r="Q70" s="258">
        <f t="shared" si="14"/>
        <v>0</v>
      </c>
      <c r="R70" s="258">
        <f t="shared" si="14"/>
        <v>0</v>
      </c>
      <c r="S70" s="258">
        <f t="shared" si="14"/>
        <v>0</v>
      </c>
      <c r="T70" s="258">
        <f t="shared" si="14"/>
        <v>0</v>
      </c>
      <c r="U70" s="258">
        <f t="shared" si="14"/>
        <v>0</v>
      </c>
      <c r="V70" s="258">
        <f t="shared" si="14"/>
        <v>0</v>
      </c>
      <c r="W70" s="258">
        <f t="shared" si="14"/>
        <v>0</v>
      </c>
      <c r="X70" s="258">
        <f t="shared" si="14"/>
        <v>0</v>
      </c>
      <c r="Y70" s="258">
        <f t="shared" si="14"/>
        <v>0</v>
      </c>
      <c r="Z70" s="258">
        <f t="shared" si="14"/>
        <v>0</v>
      </c>
      <c r="AA70" s="258">
        <f t="shared" si="14"/>
        <v>0</v>
      </c>
      <c r="AB70" s="258">
        <f t="shared" si="14"/>
        <v>0</v>
      </c>
      <c r="AC70" s="258">
        <f t="shared" si="14"/>
        <v>0</v>
      </c>
      <c r="AD70" s="258">
        <f t="shared" si="14"/>
        <v>0</v>
      </c>
      <c r="AE70" s="258">
        <f t="shared" si="14"/>
        <v>0</v>
      </c>
      <c r="AF70" s="258">
        <f t="shared" si="14"/>
        <v>0</v>
      </c>
      <c r="AG70" s="258">
        <f t="shared" si="14"/>
        <v>0</v>
      </c>
      <c r="AH70" s="258">
        <f t="shared" si="14"/>
        <v>0</v>
      </c>
      <c r="AI70" s="258">
        <f t="shared" si="14"/>
        <v>0</v>
      </c>
      <c r="AJ70" s="258">
        <f t="shared" si="14"/>
        <v>0</v>
      </c>
      <c r="AK70" s="258">
        <f t="shared" si="14"/>
        <v>0</v>
      </c>
      <c r="AL70" s="258">
        <f t="shared" si="14"/>
        <v>0</v>
      </c>
      <c r="AM70" s="258">
        <f t="shared" si="14"/>
        <v>0</v>
      </c>
      <c r="AN70" s="258">
        <f t="shared" si="14"/>
        <v>0</v>
      </c>
      <c r="AO70" s="258">
        <f t="shared" si="14"/>
        <v>0</v>
      </c>
      <c r="AP70" s="258">
        <f t="shared" si="14"/>
        <v>0</v>
      </c>
      <c r="AQ70" s="258">
        <f t="shared" si="14"/>
        <v>0</v>
      </c>
      <c r="AR70" s="258">
        <f t="shared" si="14"/>
        <v>0</v>
      </c>
    </row>
    <row r="71" spans="1:46" s="209" customFormat="1" x14ac:dyDescent="0.2">
      <c r="A71" s="263" t="s">
        <v>489</v>
      </c>
      <c r="B71" s="258">
        <v>0</v>
      </c>
      <c r="C71" s="258">
        <v>0</v>
      </c>
      <c r="D71" s="258">
        <v>0</v>
      </c>
      <c r="E71" s="258">
        <v>0</v>
      </c>
      <c r="F71" s="258">
        <v>0</v>
      </c>
      <c r="G71" s="258">
        <v>0</v>
      </c>
      <c r="H71" s="258">
        <v>0</v>
      </c>
      <c r="I71" s="258">
        <v>0</v>
      </c>
      <c r="J71" s="258">
        <v>0</v>
      </c>
      <c r="K71" s="258">
        <v>0</v>
      </c>
      <c r="L71" s="258">
        <v>0</v>
      </c>
      <c r="M71" s="258">
        <v>0</v>
      </c>
      <c r="N71" s="258">
        <v>0</v>
      </c>
      <c r="O71" s="258">
        <v>0</v>
      </c>
      <c r="P71" s="258">
        <v>0</v>
      </c>
      <c r="Q71" s="258">
        <v>0</v>
      </c>
      <c r="R71" s="258">
        <v>0</v>
      </c>
      <c r="S71" s="258">
        <v>0</v>
      </c>
      <c r="T71" s="258">
        <v>0</v>
      </c>
      <c r="U71" s="258">
        <v>0</v>
      </c>
      <c r="V71" s="258">
        <v>0</v>
      </c>
      <c r="W71" s="258">
        <v>0</v>
      </c>
      <c r="X71" s="258">
        <v>0</v>
      </c>
      <c r="Y71" s="258">
        <v>0</v>
      </c>
      <c r="Z71" s="258">
        <v>0</v>
      </c>
      <c r="AA71" s="258">
        <v>0</v>
      </c>
      <c r="AB71" s="258">
        <v>0</v>
      </c>
      <c r="AC71" s="258">
        <v>0</v>
      </c>
      <c r="AD71" s="258">
        <v>0</v>
      </c>
      <c r="AE71" s="258">
        <v>0</v>
      </c>
      <c r="AF71" s="258">
        <v>0</v>
      </c>
      <c r="AG71" s="258">
        <v>0</v>
      </c>
      <c r="AH71" s="258">
        <v>0</v>
      </c>
      <c r="AI71" s="258">
        <v>0</v>
      </c>
      <c r="AJ71" s="258">
        <v>0</v>
      </c>
      <c r="AK71" s="258">
        <v>0</v>
      </c>
      <c r="AL71" s="258">
        <v>0</v>
      </c>
      <c r="AM71" s="258">
        <v>0</v>
      </c>
      <c r="AN71" s="258">
        <v>0</v>
      </c>
      <c r="AO71" s="258">
        <v>0</v>
      </c>
      <c r="AP71" s="258">
        <v>0</v>
      </c>
      <c r="AQ71" s="258">
        <v>0</v>
      </c>
      <c r="AR71" s="258">
        <v>0</v>
      </c>
    </row>
    <row r="72" spans="1:46" s="209" customFormat="1" ht="14.25" x14ac:dyDescent="0.2">
      <c r="A72" s="264" t="s">
        <v>490</v>
      </c>
      <c r="B72" s="262">
        <f t="shared" ref="B72:AP72" si="15">B64+B65</f>
        <v>287899492.85484302</v>
      </c>
      <c r="C72" s="262">
        <f t="shared" si="15"/>
        <v>988758538.84231997</v>
      </c>
      <c r="D72" s="262">
        <f>D64+D65</f>
        <v>89318143.872836202</v>
      </c>
      <c r="E72" s="262">
        <f t="shared" si="15"/>
        <v>-125302.49291276636</v>
      </c>
      <c r="F72" s="262">
        <f t="shared" si="15"/>
        <v>-129312.17268597487</v>
      </c>
      <c r="G72" s="262">
        <f t="shared" si="15"/>
        <v>-664664.56760591082</v>
      </c>
      <c r="H72" s="262">
        <f t="shared" si="15"/>
        <v>-136522.10218625408</v>
      </c>
      <c r="I72" s="262">
        <f t="shared" si="15"/>
        <v>-140208.1989452829</v>
      </c>
      <c r="J72" s="262">
        <f t="shared" si="15"/>
        <v>-718567.01959457493</v>
      </c>
      <c r="K72" s="262">
        <f t="shared" si="15"/>
        <v>-147018.81220905003</v>
      </c>
      <c r="L72" s="262">
        <f t="shared" si="15"/>
        <v>-150253.22607764913</v>
      </c>
      <c r="M72" s="262">
        <f t="shared" si="15"/>
        <v>-766291.45299601043</v>
      </c>
      <c r="N72" s="262">
        <f t="shared" si="15"/>
        <v>-156323.45641118614</v>
      </c>
      <c r="O72" s="262">
        <f t="shared" si="15"/>
        <v>-159449.92553940986</v>
      </c>
      <c r="P72" s="262">
        <f t="shared" si="15"/>
        <v>-813194.62025099027</v>
      </c>
      <c r="Q72" s="262">
        <f t="shared" si="15"/>
        <v>-165891.70253120203</v>
      </c>
      <c r="R72" s="262">
        <f t="shared" si="15"/>
        <v>-169209.53658182608</v>
      </c>
      <c r="S72" s="262">
        <f t="shared" si="15"/>
        <v>-862968.63656731299</v>
      </c>
      <c r="T72" s="262">
        <f t="shared" si="15"/>
        <v>-176045.60185973183</v>
      </c>
      <c r="U72" s="262">
        <f t="shared" si="15"/>
        <v>-179566.51389692648</v>
      </c>
      <c r="V72" s="262">
        <f t="shared" si="15"/>
        <v>-915789.22087432514</v>
      </c>
      <c r="W72" s="262">
        <f t="shared" si="15"/>
        <v>-186821.00105836234</v>
      </c>
      <c r="X72" s="262">
        <f t="shared" si="15"/>
        <v>-190557.42107952957</v>
      </c>
      <c r="Y72" s="262">
        <f t="shared" si="15"/>
        <v>-971842.84750560089</v>
      </c>
      <c r="Z72" s="262">
        <f t="shared" si="15"/>
        <v>-198255.94089114259</v>
      </c>
      <c r="AA72" s="262">
        <f t="shared" si="15"/>
        <v>-202221.05970896545</v>
      </c>
      <c r="AB72" s="262">
        <f t="shared" si="15"/>
        <v>-1031327.4045157237</v>
      </c>
      <c r="AC72" s="262">
        <f t="shared" si="15"/>
        <v>-210390.79052120764</v>
      </c>
      <c r="AD72" s="262">
        <f t="shared" si="15"/>
        <v>-214598.6063316318</v>
      </c>
      <c r="AE72" s="262">
        <f t="shared" si="15"/>
        <v>-1094452.8922913224</v>
      </c>
      <c r="AF72" s="262">
        <f t="shared" si="15"/>
        <v>-223268.39002742976</v>
      </c>
      <c r="AG72" s="262">
        <f t="shared" si="15"/>
        <v>-227733.75782797832</v>
      </c>
      <c r="AH72" s="262">
        <f t="shared" si="15"/>
        <v>-1161442.1649226896</v>
      </c>
      <c r="AI72" s="262">
        <f t="shared" si="15"/>
        <v>-236934.20164422868</v>
      </c>
      <c r="AJ72" s="262">
        <f t="shared" si="15"/>
        <v>-241672.88567711326</v>
      </c>
      <c r="AK72" s="262">
        <f t="shared" si="15"/>
        <v>-1232531.7169532776</v>
      </c>
      <c r="AL72" s="262">
        <f t="shared" si="15"/>
        <v>-251436.47025846865</v>
      </c>
      <c r="AM72" s="262">
        <f t="shared" si="15"/>
        <v>-256465.19966363802</v>
      </c>
      <c r="AN72" s="262">
        <f t="shared" si="15"/>
        <v>-1307972.5182845539</v>
      </c>
      <c r="AO72" s="262">
        <f t="shared" si="15"/>
        <v>-266826.39373004896</v>
      </c>
      <c r="AP72" s="262">
        <f t="shared" si="15"/>
        <v>-272162.92160464992</v>
      </c>
      <c r="AQ72" s="262">
        <f>AQ64+AQ65</f>
        <v>-1388030.9001837147</v>
      </c>
      <c r="AR72" s="262">
        <f>AR64+AR65</f>
        <v>-283158.3036374778</v>
      </c>
    </row>
    <row r="73" spans="1:46" s="209" customFormat="1" x14ac:dyDescent="0.2">
      <c r="A73" s="263" t="s">
        <v>282</v>
      </c>
      <c r="B73" s="222"/>
      <c r="C73" s="258"/>
      <c r="D73" s="258"/>
      <c r="E73" s="258">
        <f>-B30*1.18*B33/B32</f>
        <v>-30549084.050000001</v>
      </c>
      <c r="F73" s="258">
        <f t="shared" ref="F73:AR73" si="16">E73</f>
        <v>-30549084.050000001</v>
      </c>
      <c r="G73" s="258">
        <f t="shared" si="16"/>
        <v>-30549084.050000001</v>
      </c>
      <c r="H73" s="258">
        <f t="shared" si="16"/>
        <v>-30549084.050000001</v>
      </c>
      <c r="I73" s="258">
        <f t="shared" si="16"/>
        <v>-30549084.050000001</v>
      </c>
      <c r="J73" s="258">
        <f t="shared" si="16"/>
        <v>-30549084.050000001</v>
      </c>
      <c r="K73" s="258">
        <f t="shared" si="16"/>
        <v>-30549084.050000001</v>
      </c>
      <c r="L73" s="258">
        <f t="shared" si="16"/>
        <v>-30549084.050000001</v>
      </c>
      <c r="M73" s="258">
        <f t="shared" si="16"/>
        <v>-30549084.050000001</v>
      </c>
      <c r="N73" s="258">
        <f t="shared" si="16"/>
        <v>-30549084.050000001</v>
      </c>
      <c r="O73" s="258">
        <f t="shared" si="16"/>
        <v>-30549084.050000001</v>
      </c>
      <c r="P73" s="258">
        <f t="shared" si="16"/>
        <v>-30549084.050000001</v>
      </c>
      <c r="Q73" s="258">
        <f t="shared" si="16"/>
        <v>-30549084.050000001</v>
      </c>
      <c r="R73" s="258">
        <f t="shared" si="16"/>
        <v>-30549084.050000001</v>
      </c>
      <c r="S73" s="258">
        <f t="shared" si="16"/>
        <v>-30549084.050000001</v>
      </c>
      <c r="T73" s="258">
        <f t="shared" si="16"/>
        <v>-30549084.050000001</v>
      </c>
      <c r="U73" s="258">
        <f t="shared" si="16"/>
        <v>-30549084.050000001</v>
      </c>
      <c r="V73" s="258">
        <f t="shared" si="16"/>
        <v>-30549084.050000001</v>
      </c>
      <c r="W73" s="258">
        <f t="shared" si="16"/>
        <v>-30549084.050000001</v>
      </c>
      <c r="X73" s="258">
        <f t="shared" si="16"/>
        <v>-30549084.050000001</v>
      </c>
      <c r="Y73" s="258">
        <f t="shared" si="16"/>
        <v>-30549084.050000001</v>
      </c>
      <c r="Z73" s="258">
        <f t="shared" si="16"/>
        <v>-30549084.050000001</v>
      </c>
      <c r="AA73" s="258">
        <f t="shared" si="16"/>
        <v>-30549084.050000001</v>
      </c>
      <c r="AB73" s="258">
        <f t="shared" si="16"/>
        <v>-30549084.050000001</v>
      </c>
      <c r="AC73" s="258">
        <f t="shared" si="16"/>
        <v>-30549084.050000001</v>
      </c>
      <c r="AD73" s="258">
        <f t="shared" si="16"/>
        <v>-30549084.050000001</v>
      </c>
      <c r="AE73" s="258">
        <f t="shared" si="16"/>
        <v>-30549084.050000001</v>
      </c>
      <c r="AF73" s="258">
        <f t="shared" si="16"/>
        <v>-30549084.050000001</v>
      </c>
      <c r="AG73" s="258">
        <f t="shared" si="16"/>
        <v>-30549084.050000001</v>
      </c>
      <c r="AH73" s="258">
        <f t="shared" si="16"/>
        <v>-30549084.050000001</v>
      </c>
      <c r="AI73" s="258">
        <f t="shared" si="16"/>
        <v>-30549084.050000001</v>
      </c>
      <c r="AJ73" s="258">
        <f t="shared" si="16"/>
        <v>-30549084.050000001</v>
      </c>
      <c r="AK73" s="258">
        <f t="shared" si="16"/>
        <v>-30549084.050000001</v>
      </c>
      <c r="AL73" s="258">
        <f t="shared" si="16"/>
        <v>-30549084.050000001</v>
      </c>
      <c r="AM73" s="258">
        <f t="shared" si="16"/>
        <v>-30549084.050000001</v>
      </c>
      <c r="AN73" s="258">
        <f t="shared" si="16"/>
        <v>-30549084.050000001</v>
      </c>
      <c r="AO73" s="258">
        <f t="shared" si="16"/>
        <v>-30549084.050000001</v>
      </c>
      <c r="AP73" s="258">
        <f t="shared" si="16"/>
        <v>-30549084.050000001</v>
      </c>
      <c r="AQ73" s="258">
        <f t="shared" si="16"/>
        <v>-30549084.050000001</v>
      </c>
      <c r="AR73" s="258">
        <f t="shared" si="16"/>
        <v>-30549084.050000001</v>
      </c>
      <c r="AS73" s="265">
        <f>SUM(B73:AR73)/1.18</f>
        <v>-1035562171.1864399</v>
      </c>
      <c r="AT73" s="266">
        <f>AS73*1.18</f>
        <v>-1221963361.999999</v>
      </c>
    </row>
    <row r="74" spans="1:46" s="209" customFormat="1" ht="14.25" x14ac:dyDescent="0.2">
      <c r="A74" s="264" t="s">
        <v>491</v>
      </c>
      <c r="B74" s="262">
        <f t="shared" ref="B74:J74" si="17">B72+B73</f>
        <v>287899492.85484302</v>
      </c>
      <c r="C74" s="262">
        <f t="shared" si="17"/>
        <v>988758538.84231997</v>
      </c>
      <c r="D74" s="262">
        <f t="shared" si="17"/>
        <v>89318143.872836202</v>
      </c>
      <c r="E74" s="262">
        <f t="shared" si="17"/>
        <v>-30674386.542912766</v>
      </c>
      <c r="F74" s="262">
        <f t="shared" si="17"/>
        <v>-30678396.222685974</v>
      </c>
      <c r="G74" s="262">
        <f t="shared" si="17"/>
        <v>-31213748.61760591</v>
      </c>
      <c r="H74" s="262">
        <f t="shared" si="17"/>
        <v>-30685606.152186256</v>
      </c>
      <c r="I74" s="262">
        <f t="shared" si="17"/>
        <v>-30689292.248945285</v>
      </c>
      <c r="J74" s="262">
        <f t="shared" si="17"/>
        <v>-31267651.069594577</v>
      </c>
      <c r="K74" s="262">
        <f>K72+K73</f>
        <v>-30696102.862209052</v>
      </c>
      <c r="L74" s="262">
        <f>L72+L73</f>
        <v>-30699337.27607765</v>
      </c>
      <c r="M74" s="262">
        <f t="shared" ref="M74:AP74" si="18">M72+M73</f>
        <v>-31315375.502996013</v>
      </c>
      <c r="N74" s="262">
        <f t="shared" si="18"/>
        <v>-30705407.506411187</v>
      </c>
      <c r="O74" s="262">
        <f t="shared" si="18"/>
        <v>-30708533.975539412</v>
      </c>
      <c r="P74" s="262">
        <f t="shared" si="18"/>
        <v>-31362278.670250989</v>
      </c>
      <c r="Q74" s="262">
        <f t="shared" si="18"/>
        <v>-30714975.752531204</v>
      </c>
      <c r="R74" s="262">
        <f t="shared" si="18"/>
        <v>-30718293.586581826</v>
      </c>
      <c r="S74" s="262">
        <f t="shared" si="18"/>
        <v>-31412052.686567314</v>
      </c>
      <c r="T74" s="262">
        <f t="shared" si="18"/>
        <v>-30725129.651859734</v>
      </c>
      <c r="U74" s="262">
        <f t="shared" si="18"/>
        <v>-30728650.563896928</v>
      </c>
      <c r="V74" s="262">
        <f t="shared" si="18"/>
        <v>-31464873.270874325</v>
      </c>
      <c r="W74" s="262">
        <f t="shared" si="18"/>
        <v>-30735905.051058363</v>
      </c>
      <c r="X74" s="262">
        <f t="shared" si="18"/>
        <v>-30739641.471079532</v>
      </c>
      <c r="Y74" s="262">
        <f t="shared" si="18"/>
        <v>-31520926.8975056</v>
      </c>
      <c r="Z74" s="262">
        <f t="shared" si="18"/>
        <v>-30747339.990891144</v>
      </c>
      <c r="AA74" s="262">
        <f t="shared" si="18"/>
        <v>-30751305.109708965</v>
      </c>
      <c r="AB74" s="262">
        <f t="shared" si="18"/>
        <v>-31580411.454515725</v>
      </c>
      <c r="AC74" s="262">
        <f t="shared" si="18"/>
        <v>-30759474.840521209</v>
      </c>
      <c r="AD74" s="262">
        <f t="shared" si="18"/>
        <v>-30763682.656331632</v>
      </c>
      <c r="AE74" s="262">
        <f t="shared" si="18"/>
        <v>-31643536.942291323</v>
      </c>
      <c r="AF74" s="262">
        <f t="shared" si="18"/>
        <v>-30772352.440027431</v>
      </c>
      <c r="AG74" s="262">
        <f t="shared" si="18"/>
        <v>-30776817.807827979</v>
      </c>
      <c r="AH74" s="262">
        <f t="shared" si="18"/>
        <v>-31710526.214922689</v>
      </c>
      <c r="AI74" s="262">
        <f t="shared" si="18"/>
        <v>-30786018.251644228</v>
      </c>
      <c r="AJ74" s="262">
        <f t="shared" si="18"/>
        <v>-30790756.935677115</v>
      </c>
      <c r="AK74" s="262">
        <f t="shared" si="18"/>
        <v>-31781615.766953278</v>
      </c>
      <c r="AL74" s="262">
        <f t="shared" si="18"/>
        <v>-30800520.520258468</v>
      </c>
      <c r="AM74" s="262">
        <f t="shared" si="18"/>
        <v>-30805549.24966364</v>
      </c>
      <c r="AN74" s="262">
        <f t="shared" si="18"/>
        <v>-31857056.568284556</v>
      </c>
      <c r="AO74" s="262">
        <f t="shared" si="18"/>
        <v>-30815910.443730049</v>
      </c>
      <c r="AP74" s="262">
        <f t="shared" si="18"/>
        <v>-30821246.971604649</v>
      </c>
      <c r="AQ74" s="262">
        <f>AQ72+AQ73</f>
        <v>-31937114.950183716</v>
      </c>
      <c r="AR74" s="262">
        <f>AR72+AR73</f>
        <v>-30832242.353637479</v>
      </c>
    </row>
    <row r="75" spans="1:46" s="209" customFormat="1" x14ac:dyDescent="0.2">
      <c r="A75" s="263" t="s">
        <v>281</v>
      </c>
      <c r="B75" s="258">
        <f t="shared" ref="B75:AP75" si="19">-B61</f>
        <v>0</v>
      </c>
      <c r="C75" s="258">
        <f t="shared" si="19"/>
        <v>0</v>
      </c>
      <c r="D75" s="258">
        <f t="shared" si="19"/>
        <v>0</v>
      </c>
      <c r="E75" s="258">
        <f t="shared" si="19"/>
        <v>0</v>
      </c>
      <c r="F75" s="258">
        <f t="shared" si="19"/>
        <v>0</v>
      </c>
      <c r="G75" s="258">
        <f t="shared" si="19"/>
        <v>0</v>
      </c>
      <c r="H75" s="258">
        <f t="shared" si="19"/>
        <v>0</v>
      </c>
      <c r="I75" s="258">
        <f t="shared" si="19"/>
        <v>0</v>
      </c>
      <c r="J75" s="258">
        <f t="shared" si="19"/>
        <v>0</v>
      </c>
      <c r="K75" s="258">
        <f t="shared" si="19"/>
        <v>0</v>
      </c>
      <c r="L75" s="258">
        <f t="shared" si="19"/>
        <v>0</v>
      </c>
      <c r="M75" s="258">
        <f t="shared" si="19"/>
        <v>0</v>
      </c>
      <c r="N75" s="258">
        <f t="shared" si="19"/>
        <v>0</v>
      </c>
      <c r="O75" s="258">
        <f t="shared" si="19"/>
        <v>0</v>
      </c>
      <c r="P75" s="258">
        <f t="shared" si="19"/>
        <v>0</v>
      </c>
      <c r="Q75" s="258">
        <f t="shared" si="19"/>
        <v>0</v>
      </c>
      <c r="R75" s="258">
        <f t="shared" si="19"/>
        <v>0</v>
      </c>
      <c r="S75" s="258">
        <f t="shared" si="19"/>
        <v>0</v>
      </c>
      <c r="T75" s="258">
        <f t="shared" si="19"/>
        <v>0</v>
      </c>
      <c r="U75" s="258">
        <f t="shared" si="19"/>
        <v>0</v>
      </c>
      <c r="V75" s="258">
        <f t="shared" si="19"/>
        <v>0</v>
      </c>
      <c r="W75" s="258">
        <f t="shared" si="19"/>
        <v>0</v>
      </c>
      <c r="X75" s="258">
        <f t="shared" si="19"/>
        <v>0</v>
      </c>
      <c r="Y75" s="258">
        <f t="shared" si="19"/>
        <v>0</v>
      </c>
      <c r="Z75" s="258">
        <f t="shared" si="19"/>
        <v>0</v>
      </c>
      <c r="AA75" s="258">
        <f t="shared" si="19"/>
        <v>0</v>
      </c>
      <c r="AB75" s="258">
        <f t="shared" si="19"/>
        <v>0</v>
      </c>
      <c r="AC75" s="258">
        <f t="shared" si="19"/>
        <v>0</v>
      </c>
      <c r="AD75" s="258">
        <f t="shared" si="19"/>
        <v>0</v>
      </c>
      <c r="AE75" s="258">
        <f t="shared" si="19"/>
        <v>0</v>
      </c>
      <c r="AF75" s="258">
        <f t="shared" si="19"/>
        <v>0</v>
      </c>
      <c r="AG75" s="258">
        <f t="shared" si="19"/>
        <v>0</v>
      </c>
      <c r="AH75" s="258">
        <f t="shared" si="19"/>
        <v>0</v>
      </c>
      <c r="AI75" s="258">
        <f t="shared" si="19"/>
        <v>0</v>
      </c>
      <c r="AJ75" s="258">
        <f t="shared" si="19"/>
        <v>0</v>
      </c>
      <c r="AK75" s="258">
        <f t="shared" si="19"/>
        <v>0</v>
      </c>
      <c r="AL75" s="258">
        <f t="shared" si="19"/>
        <v>0</v>
      </c>
      <c r="AM75" s="258">
        <f t="shared" si="19"/>
        <v>0</v>
      </c>
      <c r="AN75" s="258">
        <f t="shared" si="19"/>
        <v>0</v>
      </c>
      <c r="AO75" s="258">
        <f t="shared" si="19"/>
        <v>0</v>
      </c>
      <c r="AP75" s="258">
        <f t="shared" si="19"/>
        <v>0</v>
      </c>
      <c r="AQ75" s="258">
        <f>-AQ61</f>
        <v>0</v>
      </c>
      <c r="AR75" s="258">
        <f>-AR61</f>
        <v>0</v>
      </c>
    </row>
    <row r="76" spans="1:46" s="209" customFormat="1" ht="14.25" x14ac:dyDescent="0.2">
      <c r="A76" s="264" t="s">
        <v>285</v>
      </c>
      <c r="B76" s="262">
        <f t="shared" ref="B76:AP76" si="20">B74+B75</f>
        <v>287899492.85484302</v>
      </c>
      <c r="C76" s="262">
        <f t="shared" si="20"/>
        <v>988758538.84231997</v>
      </c>
      <c r="D76" s="262">
        <f t="shared" si="20"/>
        <v>89318143.872836202</v>
      </c>
      <c r="E76" s="262">
        <f t="shared" si="20"/>
        <v>-30674386.542912766</v>
      </c>
      <c r="F76" s="262">
        <f t="shared" si="20"/>
        <v>-30678396.222685974</v>
      </c>
      <c r="G76" s="262">
        <f t="shared" si="20"/>
        <v>-31213748.61760591</v>
      </c>
      <c r="H76" s="262">
        <f t="shared" si="20"/>
        <v>-30685606.152186256</v>
      </c>
      <c r="I76" s="262">
        <f t="shared" si="20"/>
        <v>-30689292.248945285</v>
      </c>
      <c r="J76" s="262">
        <f t="shared" si="20"/>
        <v>-31267651.069594577</v>
      </c>
      <c r="K76" s="262">
        <f t="shared" si="20"/>
        <v>-30696102.862209052</v>
      </c>
      <c r="L76" s="262">
        <f t="shared" si="20"/>
        <v>-30699337.27607765</v>
      </c>
      <c r="M76" s="262">
        <f t="shared" si="20"/>
        <v>-31315375.502996013</v>
      </c>
      <c r="N76" s="262">
        <f t="shared" si="20"/>
        <v>-30705407.506411187</v>
      </c>
      <c r="O76" s="262">
        <f t="shared" si="20"/>
        <v>-30708533.975539412</v>
      </c>
      <c r="P76" s="262">
        <f t="shared" si="20"/>
        <v>-31362278.670250989</v>
      </c>
      <c r="Q76" s="262">
        <f t="shared" si="20"/>
        <v>-30714975.752531204</v>
      </c>
      <c r="R76" s="262">
        <f t="shared" si="20"/>
        <v>-30718293.586581826</v>
      </c>
      <c r="S76" s="262">
        <f t="shared" si="20"/>
        <v>-31412052.686567314</v>
      </c>
      <c r="T76" s="262">
        <f t="shared" si="20"/>
        <v>-30725129.651859734</v>
      </c>
      <c r="U76" s="262">
        <f t="shared" si="20"/>
        <v>-30728650.563896928</v>
      </c>
      <c r="V76" s="262">
        <f t="shared" si="20"/>
        <v>-31464873.270874325</v>
      </c>
      <c r="W76" s="262">
        <f t="shared" si="20"/>
        <v>-30735905.051058363</v>
      </c>
      <c r="X76" s="262">
        <f t="shared" si="20"/>
        <v>-30739641.471079532</v>
      </c>
      <c r="Y76" s="262">
        <f t="shared" si="20"/>
        <v>-31520926.8975056</v>
      </c>
      <c r="Z76" s="262">
        <f t="shared" si="20"/>
        <v>-30747339.990891144</v>
      </c>
      <c r="AA76" s="262">
        <f t="shared" si="20"/>
        <v>-30751305.109708965</v>
      </c>
      <c r="AB76" s="262">
        <f t="shared" si="20"/>
        <v>-31580411.454515725</v>
      </c>
      <c r="AC76" s="262">
        <f t="shared" si="20"/>
        <v>-30759474.840521209</v>
      </c>
      <c r="AD76" s="262">
        <f t="shared" si="20"/>
        <v>-30763682.656331632</v>
      </c>
      <c r="AE76" s="262">
        <f t="shared" si="20"/>
        <v>-31643536.942291323</v>
      </c>
      <c r="AF76" s="262">
        <f t="shared" si="20"/>
        <v>-30772352.440027431</v>
      </c>
      <c r="AG76" s="262">
        <f t="shared" si="20"/>
        <v>-30776817.807827979</v>
      </c>
      <c r="AH76" s="262">
        <f t="shared" si="20"/>
        <v>-31710526.214922689</v>
      </c>
      <c r="AI76" s="262">
        <f t="shared" si="20"/>
        <v>-30786018.251644228</v>
      </c>
      <c r="AJ76" s="262">
        <f t="shared" si="20"/>
        <v>-30790756.935677115</v>
      </c>
      <c r="AK76" s="262">
        <f t="shared" si="20"/>
        <v>-31781615.766953278</v>
      </c>
      <c r="AL76" s="262">
        <f t="shared" si="20"/>
        <v>-30800520.520258468</v>
      </c>
      <c r="AM76" s="262">
        <f t="shared" si="20"/>
        <v>-30805549.24966364</v>
      </c>
      <c r="AN76" s="262">
        <f t="shared" si="20"/>
        <v>-31857056.568284556</v>
      </c>
      <c r="AO76" s="262">
        <f t="shared" si="20"/>
        <v>-30815910.443730049</v>
      </c>
      <c r="AP76" s="262">
        <f t="shared" si="20"/>
        <v>-30821246.971604649</v>
      </c>
      <c r="AQ76" s="262">
        <f>AQ74+AQ75</f>
        <v>-31937114.950183716</v>
      </c>
      <c r="AR76" s="262">
        <f>AR74+AR75</f>
        <v>-30832242.353637479</v>
      </c>
    </row>
    <row r="77" spans="1:46" s="209" customFormat="1" x14ac:dyDescent="0.2">
      <c r="A77" s="263" t="s">
        <v>280</v>
      </c>
      <c r="B77" s="258">
        <f t="shared" ref="B77:AP77" si="21">-B76*$B$41</f>
        <v>-57579898.570968606</v>
      </c>
      <c r="C77" s="258">
        <f t="shared" si="21"/>
        <v>-197751707.768464</v>
      </c>
      <c r="D77" s="258">
        <f t="shared" si="21"/>
        <v>-17863628.774567243</v>
      </c>
      <c r="E77" s="258">
        <f t="shared" si="21"/>
        <v>6134877.3085825536</v>
      </c>
      <c r="F77" s="258">
        <f t="shared" si="21"/>
        <v>6135679.2445371952</v>
      </c>
      <c r="G77" s="258">
        <f t="shared" si="21"/>
        <v>6242749.7235211823</v>
      </c>
      <c r="H77" s="258">
        <f t="shared" si="21"/>
        <v>6137121.2304372517</v>
      </c>
      <c r="I77" s="258">
        <f t="shared" si="21"/>
        <v>6137858.4497890575</v>
      </c>
      <c r="J77" s="258">
        <f t="shared" si="21"/>
        <v>6253530.2139189159</v>
      </c>
      <c r="K77" s="258">
        <f t="shared" si="21"/>
        <v>6139220.5724418107</v>
      </c>
      <c r="L77" s="258">
        <f t="shared" si="21"/>
        <v>6139867.4552155305</v>
      </c>
      <c r="M77" s="258">
        <f t="shared" si="21"/>
        <v>6263075.1005992033</v>
      </c>
      <c r="N77" s="258">
        <f t="shared" si="21"/>
        <v>6141081.5012822375</v>
      </c>
      <c r="O77" s="258">
        <f t="shared" si="21"/>
        <v>6141706.7951078825</v>
      </c>
      <c r="P77" s="258">
        <f t="shared" si="21"/>
        <v>6272455.7340501985</v>
      </c>
      <c r="Q77" s="258">
        <f t="shared" si="21"/>
        <v>6142995.1505062412</v>
      </c>
      <c r="R77" s="258">
        <f t="shared" si="21"/>
        <v>6143658.7173163658</v>
      </c>
      <c r="S77" s="258">
        <f t="shared" si="21"/>
        <v>6282410.5373134632</v>
      </c>
      <c r="T77" s="258">
        <f t="shared" si="21"/>
        <v>6145025.9303719476</v>
      </c>
      <c r="U77" s="258">
        <f t="shared" si="21"/>
        <v>6145730.1127793863</v>
      </c>
      <c r="V77" s="258">
        <f t="shared" si="21"/>
        <v>6292974.6541748652</v>
      </c>
      <c r="W77" s="258">
        <f t="shared" si="21"/>
        <v>6147181.0102116726</v>
      </c>
      <c r="X77" s="258">
        <f t="shared" si="21"/>
        <v>6147928.2942159064</v>
      </c>
      <c r="Y77" s="258">
        <f t="shared" si="21"/>
        <v>6304185.3795011202</v>
      </c>
      <c r="Z77" s="258">
        <f t="shared" si="21"/>
        <v>6149467.9981782287</v>
      </c>
      <c r="AA77" s="258">
        <f t="shared" si="21"/>
        <v>6150261.0219417932</v>
      </c>
      <c r="AB77" s="258">
        <f t="shared" si="21"/>
        <v>6316082.2909031454</v>
      </c>
      <c r="AC77" s="258">
        <f t="shared" si="21"/>
        <v>6151894.9681042423</v>
      </c>
      <c r="AD77" s="258">
        <f t="shared" si="21"/>
        <v>6152736.531266327</v>
      </c>
      <c r="AE77" s="258">
        <f t="shared" si="21"/>
        <v>6328707.388458265</v>
      </c>
      <c r="AF77" s="258">
        <f t="shared" si="21"/>
        <v>6154470.4880054863</v>
      </c>
      <c r="AG77" s="258">
        <f t="shared" si="21"/>
        <v>6155363.5615655966</v>
      </c>
      <c r="AH77" s="258">
        <f t="shared" si="21"/>
        <v>6342105.242984538</v>
      </c>
      <c r="AI77" s="258">
        <f t="shared" si="21"/>
        <v>6157203.6503288457</v>
      </c>
      <c r="AJ77" s="258">
        <f t="shared" si="21"/>
        <v>6158151.3871354237</v>
      </c>
      <c r="AK77" s="258">
        <f t="shared" si="21"/>
        <v>6356323.1533906562</v>
      </c>
      <c r="AL77" s="258">
        <f t="shared" si="21"/>
        <v>6160104.1040516943</v>
      </c>
      <c r="AM77" s="258">
        <f t="shared" si="21"/>
        <v>6161109.8499327283</v>
      </c>
      <c r="AN77" s="258">
        <f t="shared" si="21"/>
        <v>6371411.3136569113</v>
      </c>
      <c r="AO77" s="258">
        <f t="shared" si="21"/>
        <v>6163182.0887460103</v>
      </c>
      <c r="AP77" s="258">
        <f t="shared" si="21"/>
        <v>6164249.3943209304</v>
      </c>
      <c r="AQ77" s="258">
        <f>-AQ76*$B$41</f>
        <v>6387422.9900367437</v>
      </c>
      <c r="AR77" s="258">
        <f>-AR76*$B$41</f>
        <v>6166448.4707274958</v>
      </c>
    </row>
    <row r="78" spans="1:46" s="209" customFormat="1" ht="15" thickBot="1" x14ac:dyDescent="0.25">
      <c r="A78" s="267" t="s">
        <v>284</v>
      </c>
      <c r="B78" s="256">
        <f t="shared" ref="B78:AP78" si="22">B76+B77</f>
        <v>230319594.28387442</v>
      </c>
      <c r="C78" s="256">
        <f t="shared" si="22"/>
        <v>791006831.073856</v>
      </c>
      <c r="D78" s="256">
        <f t="shared" si="22"/>
        <v>71454515.098268956</v>
      </c>
      <c r="E78" s="256">
        <f t="shared" si="22"/>
        <v>-24539509.234330215</v>
      </c>
      <c r="F78" s="256">
        <f t="shared" si="22"/>
        <v>-24542716.978148781</v>
      </c>
      <c r="G78" s="256">
        <f t="shared" si="22"/>
        <v>-24970998.894084729</v>
      </c>
      <c r="H78" s="256">
        <f t="shared" si="22"/>
        <v>-24548484.921749003</v>
      </c>
      <c r="I78" s="256">
        <f t="shared" si="22"/>
        <v>-24551433.799156226</v>
      </c>
      <c r="J78" s="256">
        <f t="shared" si="22"/>
        <v>-25014120.85567566</v>
      </c>
      <c r="K78" s="256">
        <f t="shared" si="22"/>
        <v>-24556882.289767243</v>
      </c>
      <c r="L78" s="256">
        <f t="shared" si="22"/>
        <v>-24559469.820862122</v>
      </c>
      <c r="M78" s="256">
        <f t="shared" si="22"/>
        <v>-25052300.402396809</v>
      </c>
      <c r="N78" s="256">
        <f t="shared" si="22"/>
        <v>-24564326.00512895</v>
      </c>
      <c r="O78" s="256">
        <f t="shared" si="22"/>
        <v>-24566827.18043153</v>
      </c>
      <c r="P78" s="256">
        <f t="shared" si="22"/>
        <v>-25089822.93620079</v>
      </c>
      <c r="Q78" s="256">
        <f t="shared" si="22"/>
        <v>-24571980.602024965</v>
      </c>
      <c r="R78" s="256">
        <f t="shared" si="22"/>
        <v>-24574634.869265459</v>
      </c>
      <c r="S78" s="256">
        <f t="shared" si="22"/>
        <v>-25129642.149253853</v>
      </c>
      <c r="T78" s="256">
        <f t="shared" si="22"/>
        <v>-24580103.721487787</v>
      </c>
      <c r="U78" s="256">
        <f t="shared" si="22"/>
        <v>-24582920.451117542</v>
      </c>
      <c r="V78" s="256">
        <f t="shared" si="22"/>
        <v>-25171898.616699461</v>
      </c>
      <c r="W78" s="256">
        <f t="shared" si="22"/>
        <v>-24588724.040846691</v>
      </c>
      <c r="X78" s="256">
        <f t="shared" si="22"/>
        <v>-24591713.176863626</v>
      </c>
      <c r="Y78" s="256">
        <f t="shared" si="22"/>
        <v>-25216741.518004481</v>
      </c>
      <c r="Z78" s="256">
        <f t="shared" si="22"/>
        <v>-24597871.992712915</v>
      </c>
      <c r="AA78" s="256">
        <f t="shared" si="22"/>
        <v>-24601044.087767173</v>
      </c>
      <c r="AB78" s="256">
        <f t="shared" si="22"/>
        <v>-25264329.163612582</v>
      </c>
      <c r="AC78" s="256">
        <f t="shared" si="22"/>
        <v>-24607579.872416966</v>
      </c>
      <c r="AD78" s="256">
        <f t="shared" si="22"/>
        <v>-24610946.125065304</v>
      </c>
      <c r="AE78" s="256">
        <f t="shared" si="22"/>
        <v>-25314829.55383306</v>
      </c>
      <c r="AF78" s="256">
        <f t="shared" si="22"/>
        <v>-24617881.952021945</v>
      </c>
      <c r="AG78" s="256">
        <f t="shared" si="22"/>
        <v>-24621454.246262383</v>
      </c>
      <c r="AH78" s="256">
        <f t="shared" si="22"/>
        <v>-25368420.971938152</v>
      </c>
      <c r="AI78" s="256">
        <f t="shared" si="22"/>
        <v>-24628814.601315383</v>
      </c>
      <c r="AJ78" s="256">
        <f t="shared" si="22"/>
        <v>-24632605.548541691</v>
      </c>
      <c r="AK78" s="256">
        <f t="shared" si="22"/>
        <v>-25425292.613562621</v>
      </c>
      <c r="AL78" s="256">
        <f t="shared" si="22"/>
        <v>-24640416.416206773</v>
      </c>
      <c r="AM78" s="256">
        <f t="shared" si="22"/>
        <v>-24644439.399730913</v>
      </c>
      <c r="AN78" s="256">
        <f t="shared" si="22"/>
        <v>-25485645.254627645</v>
      </c>
      <c r="AO78" s="256">
        <f t="shared" si="22"/>
        <v>-24652728.354984038</v>
      </c>
      <c r="AP78" s="256">
        <f t="shared" si="22"/>
        <v>-24656997.577283718</v>
      </c>
      <c r="AQ78" s="256">
        <f>AQ76+AQ77</f>
        <v>-25549691.960146971</v>
      </c>
      <c r="AR78" s="256">
        <f>AR76+AR77</f>
        <v>-24665793.882909983</v>
      </c>
    </row>
    <row r="79" spans="1:46" s="209" customFormat="1" ht="16.5" thickBot="1" x14ac:dyDescent="0.25">
      <c r="A79" s="259"/>
      <c r="B79" s="268">
        <v>1.5</v>
      </c>
      <c r="C79" s="268">
        <f>AVERAGE(B62:C62)</f>
        <v>2.5</v>
      </c>
      <c r="D79" s="268">
        <f>AVERAGE(C62:D62)</f>
        <v>3.5</v>
      </c>
      <c r="E79" s="268">
        <f>AVERAGE(D62:E62)</f>
        <v>4.5</v>
      </c>
      <c r="F79" s="268">
        <f t="shared" ref="F79:AR79" si="23">AVERAGE(E62:F62)</f>
        <v>5.5</v>
      </c>
      <c r="G79" s="268">
        <f t="shared" si="23"/>
        <v>6.5</v>
      </c>
      <c r="H79" s="268">
        <f t="shared" si="23"/>
        <v>7.5</v>
      </c>
      <c r="I79" s="268">
        <f t="shared" si="23"/>
        <v>8.5</v>
      </c>
      <c r="J79" s="268">
        <f t="shared" si="23"/>
        <v>9.5</v>
      </c>
      <c r="K79" s="268">
        <f t="shared" si="23"/>
        <v>10.5</v>
      </c>
      <c r="L79" s="268">
        <f t="shared" si="23"/>
        <v>11.5</v>
      </c>
      <c r="M79" s="268">
        <f t="shared" si="23"/>
        <v>12.5</v>
      </c>
      <c r="N79" s="268">
        <f t="shared" si="23"/>
        <v>13.5</v>
      </c>
      <c r="O79" s="268">
        <f t="shared" si="23"/>
        <v>14.5</v>
      </c>
      <c r="P79" s="268">
        <f t="shared" si="23"/>
        <v>15.5</v>
      </c>
      <c r="Q79" s="268">
        <f t="shared" si="23"/>
        <v>16.5</v>
      </c>
      <c r="R79" s="268">
        <f t="shared" si="23"/>
        <v>17.5</v>
      </c>
      <c r="S79" s="268">
        <f t="shared" si="23"/>
        <v>18.5</v>
      </c>
      <c r="T79" s="268">
        <f t="shared" si="23"/>
        <v>19.5</v>
      </c>
      <c r="U79" s="268">
        <f t="shared" si="23"/>
        <v>20.5</v>
      </c>
      <c r="V79" s="268">
        <f t="shared" si="23"/>
        <v>21.5</v>
      </c>
      <c r="W79" s="268">
        <f t="shared" si="23"/>
        <v>22.5</v>
      </c>
      <c r="X79" s="268">
        <f t="shared" si="23"/>
        <v>23.5</v>
      </c>
      <c r="Y79" s="268">
        <f t="shared" si="23"/>
        <v>24.5</v>
      </c>
      <c r="Z79" s="268">
        <f t="shared" si="23"/>
        <v>25.5</v>
      </c>
      <c r="AA79" s="268">
        <f t="shared" si="23"/>
        <v>26.5</v>
      </c>
      <c r="AB79" s="268">
        <f t="shared" si="23"/>
        <v>27.5</v>
      </c>
      <c r="AC79" s="268">
        <f t="shared" si="23"/>
        <v>28.5</v>
      </c>
      <c r="AD79" s="268">
        <f t="shared" si="23"/>
        <v>29.5</v>
      </c>
      <c r="AE79" s="268">
        <f t="shared" si="23"/>
        <v>30.5</v>
      </c>
      <c r="AF79" s="268">
        <f t="shared" si="23"/>
        <v>31.5</v>
      </c>
      <c r="AG79" s="268">
        <f t="shared" si="23"/>
        <v>32.5</v>
      </c>
      <c r="AH79" s="268">
        <f t="shared" si="23"/>
        <v>33.5</v>
      </c>
      <c r="AI79" s="268">
        <f t="shared" si="23"/>
        <v>34.5</v>
      </c>
      <c r="AJ79" s="268">
        <f t="shared" si="23"/>
        <v>35.5</v>
      </c>
      <c r="AK79" s="268">
        <f t="shared" si="23"/>
        <v>36.5</v>
      </c>
      <c r="AL79" s="268">
        <f t="shared" si="23"/>
        <v>37.5</v>
      </c>
      <c r="AM79" s="268">
        <f t="shared" si="23"/>
        <v>38.5</v>
      </c>
      <c r="AN79" s="268">
        <f t="shared" si="23"/>
        <v>39.5</v>
      </c>
      <c r="AO79" s="268">
        <f t="shared" si="23"/>
        <v>40.5</v>
      </c>
      <c r="AP79" s="268">
        <f t="shared" si="23"/>
        <v>41.5</v>
      </c>
      <c r="AQ79" s="268">
        <f t="shared" si="23"/>
        <v>42.5</v>
      </c>
      <c r="AR79" s="268">
        <f t="shared" si="23"/>
        <v>43.5</v>
      </c>
    </row>
    <row r="80" spans="1:46" s="209" customFormat="1" x14ac:dyDescent="0.2">
      <c r="A80" s="257" t="s">
        <v>283</v>
      </c>
      <c r="B80" s="251">
        <f>B63</f>
        <v>1</v>
      </c>
      <c r="C80" s="251">
        <f t="shared" ref="C80:AP80" si="24">C63</f>
        <v>2</v>
      </c>
      <c r="D80" s="251">
        <f t="shared" si="24"/>
        <v>3</v>
      </c>
      <c r="E80" s="251">
        <f t="shared" si="24"/>
        <v>4</v>
      </c>
      <c r="F80" s="251">
        <f t="shared" si="24"/>
        <v>5</v>
      </c>
      <c r="G80" s="251">
        <f t="shared" si="24"/>
        <v>6</v>
      </c>
      <c r="H80" s="251">
        <f t="shared" si="24"/>
        <v>7</v>
      </c>
      <c r="I80" s="251">
        <f t="shared" si="24"/>
        <v>8</v>
      </c>
      <c r="J80" s="251">
        <f t="shared" si="24"/>
        <v>9</v>
      </c>
      <c r="K80" s="251">
        <f t="shared" si="24"/>
        <v>10</v>
      </c>
      <c r="L80" s="251">
        <f t="shared" si="24"/>
        <v>11</v>
      </c>
      <c r="M80" s="251">
        <f t="shared" si="24"/>
        <v>12</v>
      </c>
      <c r="N80" s="251">
        <f t="shared" si="24"/>
        <v>13</v>
      </c>
      <c r="O80" s="251">
        <f t="shared" si="24"/>
        <v>14</v>
      </c>
      <c r="P80" s="251">
        <f t="shared" si="24"/>
        <v>15</v>
      </c>
      <c r="Q80" s="251">
        <f t="shared" si="24"/>
        <v>16</v>
      </c>
      <c r="R80" s="251">
        <f t="shared" si="24"/>
        <v>17</v>
      </c>
      <c r="S80" s="251">
        <f t="shared" si="24"/>
        <v>18</v>
      </c>
      <c r="T80" s="251">
        <f t="shared" si="24"/>
        <v>19</v>
      </c>
      <c r="U80" s="251">
        <f t="shared" si="24"/>
        <v>20</v>
      </c>
      <c r="V80" s="251">
        <f t="shared" si="24"/>
        <v>21</v>
      </c>
      <c r="W80" s="251">
        <f t="shared" si="24"/>
        <v>22</v>
      </c>
      <c r="X80" s="251">
        <f t="shared" si="24"/>
        <v>23</v>
      </c>
      <c r="Y80" s="251">
        <f t="shared" si="24"/>
        <v>24</v>
      </c>
      <c r="Z80" s="251">
        <f t="shared" si="24"/>
        <v>25</v>
      </c>
      <c r="AA80" s="251">
        <f t="shared" si="24"/>
        <v>26</v>
      </c>
      <c r="AB80" s="251">
        <f t="shared" si="24"/>
        <v>27</v>
      </c>
      <c r="AC80" s="251">
        <f t="shared" si="24"/>
        <v>28</v>
      </c>
      <c r="AD80" s="251">
        <f t="shared" si="24"/>
        <v>29</v>
      </c>
      <c r="AE80" s="251">
        <f t="shared" si="24"/>
        <v>30</v>
      </c>
      <c r="AF80" s="251">
        <f t="shared" si="24"/>
        <v>31</v>
      </c>
      <c r="AG80" s="251">
        <f t="shared" si="24"/>
        <v>32</v>
      </c>
      <c r="AH80" s="251">
        <f t="shared" si="24"/>
        <v>33</v>
      </c>
      <c r="AI80" s="251">
        <f t="shared" si="24"/>
        <v>34</v>
      </c>
      <c r="AJ80" s="251">
        <f t="shared" si="24"/>
        <v>35</v>
      </c>
      <c r="AK80" s="251">
        <f t="shared" si="24"/>
        <v>36</v>
      </c>
      <c r="AL80" s="251">
        <f t="shared" si="24"/>
        <v>37</v>
      </c>
      <c r="AM80" s="251">
        <f t="shared" si="24"/>
        <v>38</v>
      </c>
      <c r="AN80" s="251">
        <f t="shared" si="24"/>
        <v>39</v>
      </c>
      <c r="AO80" s="251">
        <f t="shared" si="24"/>
        <v>40</v>
      </c>
      <c r="AP80" s="251">
        <f t="shared" si="24"/>
        <v>41</v>
      </c>
      <c r="AQ80" s="251">
        <f>AQ63</f>
        <v>42</v>
      </c>
      <c r="AR80" s="251">
        <f>AR63</f>
        <v>43</v>
      </c>
    </row>
    <row r="81" spans="1:46" s="209" customFormat="1" ht="14.25" x14ac:dyDescent="0.2">
      <c r="A81" s="261" t="s">
        <v>491</v>
      </c>
      <c r="B81" s="262">
        <f t="shared" ref="B81:AP81" si="25">B74</f>
        <v>287899492.85484302</v>
      </c>
      <c r="C81" s="262">
        <f t="shared" si="25"/>
        <v>988758538.84231997</v>
      </c>
      <c r="D81" s="262">
        <f>D74</f>
        <v>89318143.872836202</v>
      </c>
      <c r="E81" s="262">
        <f t="shared" si="25"/>
        <v>-30674386.542912766</v>
      </c>
      <c r="F81" s="262">
        <f t="shared" si="25"/>
        <v>-30678396.222685974</v>
      </c>
      <c r="G81" s="262">
        <f t="shared" si="25"/>
        <v>-31213748.61760591</v>
      </c>
      <c r="H81" s="262">
        <f t="shared" si="25"/>
        <v>-30685606.152186256</v>
      </c>
      <c r="I81" s="262">
        <f t="shared" si="25"/>
        <v>-30689292.248945285</v>
      </c>
      <c r="J81" s="262">
        <f t="shared" si="25"/>
        <v>-31267651.069594577</v>
      </c>
      <c r="K81" s="262">
        <f t="shared" si="25"/>
        <v>-30696102.862209052</v>
      </c>
      <c r="L81" s="262">
        <f t="shared" si="25"/>
        <v>-30699337.27607765</v>
      </c>
      <c r="M81" s="262">
        <f t="shared" si="25"/>
        <v>-31315375.502996013</v>
      </c>
      <c r="N81" s="262">
        <f t="shared" si="25"/>
        <v>-30705407.506411187</v>
      </c>
      <c r="O81" s="262">
        <f t="shared" si="25"/>
        <v>-30708533.975539412</v>
      </c>
      <c r="P81" s="262">
        <f t="shared" si="25"/>
        <v>-31362278.670250989</v>
      </c>
      <c r="Q81" s="262">
        <f t="shared" si="25"/>
        <v>-30714975.752531204</v>
      </c>
      <c r="R81" s="262">
        <f t="shared" si="25"/>
        <v>-30718293.586581826</v>
      </c>
      <c r="S81" s="262">
        <f t="shared" si="25"/>
        <v>-31412052.686567314</v>
      </c>
      <c r="T81" s="262">
        <f t="shared" si="25"/>
        <v>-30725129.651859734</v>
      </c>
      <c r="U81" s="262">
        <f t="shared" si="25"/>
        <v>-30728650.563896928</v>
      </c>
      <c r="V81" s="262">
        <f t="shared" si="25"/>
        <v>-31464873.270874325</v>
      </c>
      <c r="W81" s="262">
        <f t="shared" si="25"/>
        <v>-30735905.051058363</v>
      </c>
      <c r="X81" s="262">
        <f t="shared" si="25"/>
        <v>-30739641.471079532</v>
      </c>
      <c r="Y81" s="262">
        <f t="shared" si="25"/>
        <v>-31520926.8975056</v>
      </c>
      <c r="Z81" s="262">
        <f t="shared" si="25"/>
        <v>-30747339.990891144</v>
      </c>
      <c r="AA81" s="262">
        <f t="shared" si="25"/>
        <v>-30751305.109708965</v>
      </c>
      <c r="AB81" s="262">
        <f t="shared" si="25"/>
        <v>-31580411.454515725</v>
      </c>
      <c r="AC81" s="262">
        <f t="shared" si="25"/>
        <v>-30759474.840521209</v>
      </c>
      <c r="AD81" s="262">
        <f t="shared" si="25"/>
        <v>-30763682.656331632</v>
      </c>
      <c r="AE81" s="262">
        <f t="shared" si="25"/>
        <v>-31643536.942291323</v>
      </c>
      <c r="AF81" s="262">
        <f t="shared" si="25"/>
        <v>-30772352.440027431</v>
      </c>
      <c r="AG81" s="262">
        <f t="shared" si="25"/>
        <v>-30776817.807827979</v>
      </c>
      <c r="AH81" s="262">
        <f t="shared" si="25"/>
        <v>-31710526.214922689</v>
      </c>
      <c r="AI81" s="262">
        <f t="shared" si="25"/>
        <v>-30786018.251644228</v>
      </c>
      <c r="AJ81" s="262">
        <f t="shared" si="25"/>
        <v>-30790756.935677115</v>
      </c>
      <c r="AK81" s="262">
        <f t="shared" si="25"/>
        <v>-31781615.766953278</v>
      </c>
      <c r="AL81" s="262">
        <f t="shared" si="25"/>
        <v>-30800520.520258468</v>
      </c>
      <c r="AM81" s="262">
        <f t="shared" si="25"/>
        <v>-30805549.24966364</v>
      </c>
      <c r="AN81" s="262">
        <f t="shared" si="25"/>
        <v>-31857056.568284556</v>
      </c>
      <c r="AO81" s="262">
        <f t="shared" si="25"/>
        <v>-30815910.443730049</v>
      </c>
      <c r="AP81" s="262">
        <f t="shared" si="25"/>
        <v>-30821246.971604649</v>
      </c>
      <c r="AQ81" s="262">
        <f>AQ74</f>
        <v>-31937114.950183716</v>
      </c>
      <c r="AR81" s="262">
        <f>AR74</f>
        <v>-30832242.353637479</v>
      </c>
    </row>
    <row r="82" spans="1:46" s="209" customFormat="1" x14ac:dyDescent="0.2">
      <c r="A82" s="263" t="s">
        <v>282</v>
      </c>
      <c r="B82" s="258">
        <f t="shared" ref="B82:AP82" si="26">-B73</f>
        <v>0</v>
      </c>
      <c r="C82" s="258">
        <f t="shared" si="26"/>
        <v>0</v>
      </c>
      <c r="D82" s="258">
        <f t="shared" si="26"/>
        <v>0</v>
      </c>
      <c r="E82" s="258">
        <f t="shared" si="26"/>
        <v>30549084.050000001</v>
      </c>
      <c r="F82" s="258">
        <f t="shared" si="26"/>
        <v>30549084.050000001</v>
      </c>
      <c r="G82" s="258">
        <f t="shared" si="26"/>
        <v>30549084.050000001</v>
      </c>
      <c r="H82" s="258">
        <f t="shared" si="26"/>
        <v>30549084.050000001</v>
      </c>
      <c r="I82" s="258">
        <f t="shared" si="26"/>
        <v>30549084.050000001</v>
      </c>
      <c r="J82" s="258">
        <f t="shared" si="26"/>
        <v>30549084.050000001</v>
      </c>
      <c r="K82" s="258">
        <f t="shared" si="26"/>
        <v>30549084.050000001</v>
      </c>
      <c r="L82" s="258">
        <f>-L73</f>
        <v>30549084.050000001</v>
      </c>
      <c r="M82" s="258">
        <f>-M73</f>
        <v>30549084.050000001</v>
      </c>
      <c r="N82" s="258">
        <f t="shared" si="26"/>
        <v>30549084.050000001</v>
      </c>
      <c r="O82" s="258">
        <f t="shared" si="26"/>
        <v>30549084.050000001</v>
      </c>
      <c r="P82" s="258">
        <f t="shared" si="26"/>
        <v>30549084.050000001</v>
      </c>
      <c r="Q82" s="258">
        <f t="shared" si="26"/>
        <v>30549084.050000001</v>
      </c>
      <c r="R82" s="258">
        <f t="shared" si="26"/>
        <v>30549084.050000001</v>
      </c>
      <c r="S82" s="258">
        <f t="shared" si="26"/>
        <v>30549084.050000001</v>
      </c>
      <c r="T82" s="258">
        <f t="shared" si="26"/>
        <v>30549084.050000001</v>
      </c>
      <c r="U82" s="258">
        <f t="shared" si="26"/>
        <v>30549084.050000001</v>
      </c>
      <c r="V82" s="258">
        <f t="shared" si="26"/>
        <v>30549084.050000001</v>
      </c>
      <c r="W82" s="258">
        <f t="shared" si="26"/>
        <v>30549084.050000001</v>
      </c>
      <c r="X82" s="258">
        <f t="shared" si="26"/>
        <v>30549084.050000001</v>
      </c>
      <c r="Y82" s="258">
        <f t="shared" si="26"/>
        <v>30549084.050000001</v>
      </c>
      <c r="Z82" s="258">
        <f t="shared" si="26"/>
        <v>30549084.050000001</v>
      </c>
      <c r="AA82" s="258">
        <f t="shared" si="26"/>
        <v>30549084.050000001</v>
      </c>
      <c r="AB82" s="258">
        <f t="shared" si="26"/>
        <v>30549084.050000001</v>
      </c>
      <c r="AC82" s="258">
        <f t="shared" si="26"/>
        <v>30549084.050000001</v>
      </c>
      <c r="AD82" s="258">
        <f t="shared" si="26"/>
        <v>30549084.050000001</v>
      </c>
      <c r="AE82" s="258">
        <f t="shared" si="26"/>
        <v>30549084.050000001</v>
      </c>
      <c r="AF82" s="258">
        <f t="shared" si="26"/>
        <v>30549084.050000001</v>
      </c>
      <c r="AG82" s="258">
        <f t="shared" si="26"/>
        <v>30549084.050000001</v>
      </c>
      <c r="AH82" s="258">
        <f t="shared" si="26"/>
        <v>30549084.050000001</v>
      </c>
      <c r="AI82" s="258">
        <f t="shared" si="26"/>
        <v>30549084.050000001</v>
      </c>
      <c r="AJ82" s="258">
        <f t="shared" si="26"/>
        <v>30549084.050000001</v>
      </c>
      <c r="AK82" s="258">
        <f t="shared" si="26"/>
        <v>30549084.050000001</v>
      </c>
      <c r="AL82" s="258">
        <f t="shared" si="26"/>
        <v>30549084.050000001</v>
      </c>
      <c r="AM82" s="258">
        <f t="shared" si="26"/>
        <v>30549084.050000001</v>
      </c>
      <c r="AN82" s="258">
        <f t="shared" si="26"/>
        <v>30549084.050000001</v>
      </c>
      <c r="AO82" s="258">
        <f t="shared" si="26"/>
        <v>30549084.050000001</v>
      </c>
      <c r="AP82" s="258">
        <f t="shared" si="26"/>
        <v>30549084.050000001</v>
      </c>
      <c r="AQ82" s="258">
        <f>-AQ73</f>
        <v>30549084.050000001</v>
      </c>
      <c r="AR82" s="258">
        <f>-AR73</f>
        <v>30549084.050000001</v>
      </c>
    </row>
    <row r="83" spans="1:46" s="209" customFormat="1" x14ac:dyDescent="0.2">
      <c r="A83" s="263" t="s">
        <v>281</v>
      </c>
      <c r="B83" s="258">
        <f t="shared" ref="B83:AP83" si="27">B75</f>
        <v>0</v>
      </c>
      <c r="C83" s="258">
        <f t="shared" si="27"/>
        <v>0</v>
      </c>
      <c r="D83" s="258">
        <f t="shared" si="27"/>
        <v>0</v>
      </c>
      <c r="E83" s="258">
        <f t="shared" si="27"/>
        <v>0</v>
      </c>
      <c r="F83" s="258">
        <f t="shared" si="27"/>
        <v>0</v>
      </c>
      <c r="G83" s="258">
        <f t="shared" si="27"/>
        <v>0</v>
      </c>
      <c r="H83" s="258">
        <f t="shared" si="27"/>
        <v>0</v>
      </c>
      <c r="I83" s="258">
        <f t="shared" si="27"/>
        <v>0</v>
      </c>
      <c r="J83" s="258">
        <f t="shared" si="27"/>
        <v>0</v>
      </c>
      <c r="K83" s="258">
        <f t="shared" si="27"/>
        <v>0</v>
      </c>
      <c r="L83" s="258">
        <f t="shared" si="27"/>
        <v>0</v>
      </c>
      <c r="M83" s="258">
        <f t="shared" si="27"/>
        <v>0</v>
      </c>
      <c r="N83" s="258">
        <f t="shared" si="27"/>
        <v>0</v>
      </c>
      <c r="O83" s="258">
        <f t="shared" si="27"/>
        <v>0</v>
      </c>
      <c r="P83" s="258">
        <f t="shared" si="27"/>
        <v>0</v>
      </c>
      <c r="Q83" s="258">
        <f t="shared" si="27"/>
        <v>0</v>
      </c>
      <c r="R83" s="258">
        <f t="shared" si="27"/>
        <v>0</v>
      </c>
      <c r="S83" s="258">
        <f t="shared" si="27"/>
        <v>0</v>
      </c>
      <c r="T83" s="258">
        <f t="shared" si="27"/>
        <v>0</v>
      </c>
      <c r="U83" s="258">
        <f t="shared" si="27"/>
        <v>0</v>
      </c>
      <c r="V83" s="258">
        <f t="shared" si="27"/>
        <v>0</v>
      </c>
      <c r="W83" s="258">
        <f t="shared" si="27"/>
        <v>0</v>
      </c>
      <c r="X83" s="258">
        <f t="shared" si="27"/>
        <v>0</v>
      </c>
      <c r="Y83" s="258">
        <f t="shared" si="27"/>
        <v>0</v>
      </c>
      <c r="Z83" s="258">
        <f t="shared" si="27"/>
        <v>0</v>
      </c>
      <c r="AA83" s="258">
        <f t="shared" si="27"/>
        <v>0</v>
      </c>
      <c r="AB83" s="258">
        <f t="shared" si="27"/>
        <v>0</v>
      </c>
      <c r="AC83" s="258">
        <f t="shared" si="27"/>
        <v>0</v>
      </c>
      <c r="AD83" s="258">
        <f t="shared" si="27"/>
        <v>0</v>
      </c>
      <c r="AE83" s="258">
        <f t="shared" si="27"/>
        <v>0</v>
      </c>
      <c r="AF83" s="258">
        <f t="shared" si="27"/>
        <v>0</v>
      </c>
      <c r="AG83" s="258">
        <f t="shared" si="27"/>
        <v>0</v>
      </c>
      <c r="AH83" s="258">
        <f t="shared" si="27"/>
        <v>0</v>
      </c>
      <c r="AI83" s="258">
        <f t="shared" si="27"/>
        <v>0</v>
      </c>
      <c r="AJ83" s="258">
        <f t="shared" si="27"/>
        <v>0</v>
      </c>
      <c r="AK83" s="258">
        <f t="shared" si="27"/>
        <v>0</v>
      </c>
      <c r="AL83" s="258">
        <f t="shared" si="27"/>
        <v>0</v>
      </c>
      <c r="AM83" s="258">
        <f t="shared" si="27"/>
        <v>0</v>
      </c>
      <c r="AN83" s="258">
        <f t="shared" si="27"/>
        <v>0</v>
      </c>
      <c r="AO83" s="258">
        <f t="shared" si="27"/>
        <v>0</v>
      </c>
      <c r="AP83" s="258">
        <f t="shared" si="27"/>
        <v>0</v>
      </c>
      <c r="AQ83" s="258">
        <f>AQ75</f>
        <v>0</v>
      </c>
      <c r="AR83" s="258">
        <f>AR75</f>
        <v>0</v>
      </c>
    </row>
    <row r="84" spans="1:46" s="209" customFormat="1" x14ac:dyDescent="0.2">
      <c r="A84" s="263" t="s">
        <v>280</v>
      </c>
      <c r="B84" s="258">
        <f>IF(SUM($B$77:B77)+SUM($A$84:A84)&gt;0,0,SUM($B$77:B77)-SUM($A$84:A84))</f>
        <v>-57579898.570968606</v>
      </c>
      <c r="C84" s="258">
        <f>IF(SUM($B$77:C77)+SUM($A$84:B84)&gt;0,0,SUM($B$77:C77)-SUM($A$84:B84))</f>
        <v>-197751707.768464</v>
      </c>
      <c r="D84" s="258">
        <f>IF(SUM($B$77:D77)+SUM($A$84:C84)&gt;0,0,SUM($B$77:D77)-SUM($A$84:C84))</f>
        <v>-17863628.774567246</v>
      </c>
      <c r="E84" s="258">
        <f>IF(SUM($B$77:E77)+SUM($A$84:D84)&gt;0,0,SUM($B$77:E77)-SUM($A$84:D84))</f>
        <v>6134877.3085825443</v>
      </c>
      <c r="F84" s="258">
        <f>IF(SUM($B$77:F77)+SUM($A$84:E84)&gt;0,0,SUM($B$77:F77)-SUM($A$84:E84))</f>
        <v>6135679.2445372045</v>
      </c>
      <c r="G84" s="258">
        <f>IF(SUM($B$77:G77)+SUM($A$84:F84)&gt;0,0,SUM($B$77:G77)-SUM($A$84:F84))</f>
        <v>6242749.723521173</v>
      </c>
      <c r="H84" s="258">
        <f>IF(SUM($B$77:H77)+SUM($A$84:G84)&gt;0,0,SUM($B$77:H77)-SUM($A$84:G84))</f>
        <v>6137121.2304372489</v>
      </c>
      <c r="I84" s="258">
        <f>IF(SUM($B$77:I77)+SUM($A$84:H84)&gt;0,0,SUM($B$77:I77)-SUM($A$84:H84))</f>
        <v>6137858.4497890472</v>
      </c>
      <c r="J84" s="258">
        <f>IF(SUM($B$77:J77)+SUM($A$84:I84)&gt;0,0,SUM($B$77:J77)-SUM($A$84:I84))</f>
        <v>6253530.2139189243</v>
      </c>
      <c r="K84" s="258">
        <f>IF(SUM($B$77:K77)+SUM($A$84:J84)&gt;0,0,SUM($B$77:K77)-SUM($A$84:J84))</f>
        <v>6139220.5724418163</v>
      </c>
      <c r="L84" s="258">
        <f>IF(SUM($B$77:L77)+SUM($A$84:K84)&gt;0,0,SUM($B$77:L77)-SUM($A$84:K84))</f>
        <v>6139867.4552155435</v>
      </c>
      <c r="M84" s="258">
        <f>IF(SUM($B$77:M77)+SUM($A$84:L84)&gt;0,0,SUM($B$77:M77)-SUM($A$84:L84))</f>
        <v>6263075.1005991995</v>
      </c>
      <c r="N84" s="258">
        <f>IF(SUM($B$77:N77)+SUM($A$84:M84)&gt;0,0,SUM($B$77:N77)-SUM($A$84:M84))</f>
        <v>6141081.5012822449</v>
      </c>
      <c r="O84" s="258">
        <f>IF(SUM($B$77:O77)+SUM($A$84:N84)&gt;0,0,SUM($B$77:O77)-SUM($A$84:N84))</f>
        <v>6141706.7951078713</v>
      </c>
      <c r="P84" s="258">
        <f>IF(SUM($B$77:P77)+SUM($A$84:O84)&gt;0,0,SUM($B$77:P77)-SUM($A$84:O84))</f>
        <v>6272455.7340501845</v>
      </c>
      <c r="Q84" s="258">
        <f>IF(SUM($B$77:Q77)+SUM($A$84:P84)&gt;0,0,SUM($B$77:Q77)-SUM($A$84:P84))</f>
        <v>6142995.1505062282</v>
      </c>
      <c r="R84" s="258">
        <f>IF(SUM($B$77:R77)+SUM($A$84:Q84)&gt;0,0,SUM($B$77:R77)-SUM($A$84:Q84))</f>
        <v>6143658.7173163593</v>
      </c>
      <c r="S84" s="258">
        <f>IF(SUM($B$77:S77)+SUM($A$84:R84)&gt;0,0,SUM($B$77:S77)-SUM($A$84:R84))</f>
        <v>6282410.5373134613</v>
      </c>
      <c r="T84" s="258">
        <f>IF(SUM($B$77:T77)+SUM($A$84:S84)&gt;0,0,SUM($B$77:T77)-SUM($A$84:S84))</f>
        <v>6145025.9303719401</v>
      </c>
      <c r="U84" s="258">
        <f>IF(SUM($B$77:U77)+SUM($A$84:T84)&gt;0,0,SUM($B$77:U77)-SUM($A$84:T84))</f>
        <v>6145730.1127793789</v>
      </c>
      <c r="V84" s="258">
        <f>IF(SUM($B$77:V77)+SUM($A$84:U84)&gt;0,0,SUM($B$77:V77)-SUM($A$84:U84))</f>
        <v>6292974.6541748643</v>
      </c>
      <c r="W84" s="258">
        <f>IF(SUM($B$77:W77)+SUM($A$84:V84)&gt;0,0,SUM($B$77:W77)-SUM($A$84:V84))</f>
        <v>6147181.0102116764</v>
      </c>
      <c r="X84" s="258">
        <f>IF(SUM($B$77:X77)+SUM($A$84:W84)&gt;0,0,SUM($B$77:X77)-SUM($A$84:W84))</f>
        <v>6147928.2942159176</v>
      </c>
      <c r="Y84" s="258">
        <f>IF(SUM($B$77:Y77)+SUM($A$84:X84)&gt;0,0,SUM($B$77:Y77)-SUM($A$84:X84))</f>
        <v>6304185.3795011342</v>
      </c>
      <c r="Z84" s="258">
        <f>IF(SUM($B$77:Z77)+SUM($A$84:Y84)&gt;0,0,SUM($B$77:Z77)-SUM($A$84:Y84))</f>
        <v>6149467.9981782138</v>
      </c>
      <c r="AA84" s="258">
        <f>IF(SUM($B$77:AA77)+SUM($A$84:Z84)&gt;0,0,SUM($B$77:AA77)-SUM($A$84:Z84))</f>
        <v>6150261.0219417959</v>
      </c>
      <c r="AB84" s="258">
        <f>IF(SUM($B$77:AB77)+SUM($A$84:AA84)&gt;0,0,SUM($B$77:AB77)-SUM($A$84:AA84))</f>
        <v>6316082.290903151</v>
      </c>
      <c r="AC84" s="258">
        <f>IF(SUM($B$77:AC77)+SUM($A$84:AB84)&gt;0,0,SUM($B$77:AC77)-SUM($A$84:AB84))</f>
        <v>6151894.9681042433</v>
      </c>
      <c r="AD84" s="258">
        <f>IF(SUM($B$77:AD77)+SUM($A$84:AC84)&gt;0,0,SUM($B$77:AD77)-SUM($A$84:AC84))</f>
        <v>6152736.5312663317</v>
      </c>
      <c r="AE84" s="258">
        <f>IF(SUM($B$77:AE77)+SUM($A$84:AD84)&gt;0,0,SUM($B$77:AE77)-SUM($A$84:AD84))</f>
        <v>6328707.3884582669</v>
      </c>
      <c r="AF84" s="258">
        <f>IF(SUM($B$77:AF77)+SUM($A$84:AE84)&gt;0,0,SUM($B$77:AF77)-SUM($A$84:AE84))</f>
        <v>6154470.4880054891</v>
      </c>
      <c r="AG84" s="258">
        <f>IF(SUM($B$77:AG77)+SUM($A$84:AF84)&gt;0,0,SUM($B$77:AG77)-SUM($A$84:AF84))</f>
        <v>6155363.5615655929</v>
      </c>
      <c r="AH84" s="258">
        <f>IF(SUM($B$77:AH77)+SUM($A$84:AG84)&gt;0,0,SUM($B$77:AH77)-SUM($A$84:AG84))</f>
        <v>6342105.2429845333</v>
      </c>
      <c r="AI84" s="258">
        <f>IF(SUM($B$77:AI77)+SUM($A$84:AH84)&gt;0,0,SUM($B$77:AI77)-SUM($A$84:AH84))</f>
        <v>6157203.6503288448</v>
      </c>
      <c r="AJ84" s="258">
        <f>IF(SUM($B$77:AJ77)+SUM($A$84:AI84)&gt;0,0,SUM($B$77:AJ77)-SUM($A$84:AI84))</f>
        <v>6158151.3871354312</v>
      </c>
      <c r="AK84" s="258">
        <f>IF(SUM($B$77:AK77)+SUM($A$84:AJ84)&gt;0,0,SUM($B$77:AK77)-SUM($A$84:AJ84))</f>
        <v>6356323.1533906609</v>
      </c>
      <c r="AL84" s="258">
        <f>IF(SUM($B$77:AL77)+SUM($A$84:AK84)&gt;0,0,SUM($B$77:AL77)-SUM($A$84:AK84))</f>
        <v>6160104.1040516943</v>
      </c>
      <c r="AM84" s="258">
        <f>IF(SUM($B$77:AM77)+SUM($A$84:AL84)&gt;0,0,SUM($B$77:AM77)-SUM($A$84:AL84))</f>
        <v>6161109.8499327302</v>
      </c>
      <c r="AN84" s="258">
        <f>IF(SUM($B$77:AN77)+SUM($A$84:AM84)&gt;0,0,SUM($B$77:AN77)-SUM($A$84:AM84))</f>
        <v>6371411.3136569113</v>
      </c>
      <c r="AO84" s="258">
        <f>IF(SUM($B$77:AO77)+SUM($A$84:AN84)&gt;0,0,SUM($B$77:AO77)-SUM($A$84:AN84))</f>
        <v>6163182.0887460113</v>
      </c>
      <c r="AP84" s="258">
        <f>IF(SUM($B$77:AP77)+SUM($A$84:AO84)&gt;0,0,SUM($B$77:AP77)-SUM($A$84:AO84))</f>
        <v>6164249.3943209276</v>
      </c>
      <c r="AQ84" s="258">
        <f>IF(SUM($B$77:AQ77)+SUM($A$84:AP84)&gt;0,0,SUM($B$77:AQ77)-SUM($A$84:AP84))</f>
        <v>6387422.9900367446</v>
      </c>
      <c r="AR84" s="258">
        <f>IF(SUM($B$77:AR77)+SUM($A$84:AQ84)&gt;0,0,SUM($B$77:AR77)-SUM($A$84:AQ84))</f>
        <v>6166448.4707274958</v>
      </c>
    </row>
    <row r="85" spans="1:46" s="209" customFormat="1" x14ac:dyDescent="0.2">
      <c r="A85" s="263" t="s">
        <v>279</v>
      </c>
      <c r="B85" s="258">
        <f>IF(((SUM($B$64:B64)+SUM($B$66:B70))+SUM($B$87:B87))&lt;0,((SUM($B$64:B64)+SUM($B$66:B70))+SUM($B$87:B87))*0.18-SUM($A$85:A85),IF(SUM(A$85:$B85)&lt;0,0-SUM(A$85:$B85),0))</f>
        <v>-0.18</v>
      </c>
      <c r="C85" s="258">
        <f>IF(((SUM($B$64:C64)+SUM($B$66:C70))+SUM($B$87:C87))&lt;0,((SUM($B$64:C64)+SUM($B$66:C70))+SUM($B$87:C87))*0.18-SUM($A$85:B85),IF(SUM($B$85:B85)&lt;0,0-SUM($B$85:B85),0))</f>
        <v>0</v>
      </c>
      <c r="D85" s="258">
        <f>IF(((SUM($B$64:D64)+SUM($B$66:D70))+SUM($B$87:D87))&lt;0,((SUM($B$64:D64)+SUM($B$66:D70))+SUM($B$87:D87))*0.18-SUM($A$85:C85),IF(SUM($B$85:C85)&lt;0,0-SUM($B$85:C85),0))</f>
        <v>0</v>
      </c>
      <c r="E85" s="258">
        <f>IF(((SUM($B$64:E64)+SUM($B$66:E70))+SUM($B$87:E87))&lt;0,((SUM($B$64:E64)+SUM($B$66:E70))+SUM($B$87:E87))*0.18-SUM($A$85:D85),IF(SUM($B$85:D85)&lt;0,0-SUM($B$85:D85),0))</f>
        <v>-22554.448724298476</v>
      </c>
      <c r="F85" s="258">
        <f>IF(((SUM($B$64:F64)+SUM($B$66:F70))+SUM($B$87:F87))&lt;0,((SUM($B$64:F64)+SUM($B$66:F70))+SUM($B$87:F87))*0.18-SUM($A$85:E85),IF(SUM($B$85:E85)&lt;0,0-SUM($B$85:E85),0))</f>
        <v>-23276.191083455087</v>
      </c>
      <c r="G85" s="258">
        <f>IF(((SUM($B$64:G64)+SUM($B$66:G70))+SUM($B$87:G87))&lt;0,((SUM($B$64:G64)+SUM($B$66:G70))+SUM($B$87:G87))*0.18-SUM($A$85:F85),IF(SUM($B$85:F85)&lt;0,0-SUM($B$85:F85),0))</f>
        <v>-119639.622169075</v>
      </c>
      <c r="H85" s="258">
        <f>IF(((SUM($B$64:H64)+SUM($B$66:H70))+SUM($B$87:H87))&lt;0,((SUM($B$64:H64)+SUM($B$66:H70))+SUM($B$87:H87))*0.18-SUM($A$85:G85),IF(SUM($B$85:G85)&lt;0,0-SUM($B$85:G85),0))</f>
        <v>-24573.978393516561</v>
      </c>
      <c r="I85" s="258">
        <f>IF(((SUM($B$64:I64)+SUM($B$66:I70))+SUM($B$87:I87))&lt;0,((SUM($B$64:I64)+SUM($B$66:I70))+SUM($B$87:I87))*0.18-SUM($A$85:H85),IF(SUM($B$85:H85)&lt;0,0-SUM($B$85:H85),0))</f>
        <v>-25237.475810151082</v>
      </c>
      <c r="J85" s="258">
        <f>IF(((SUM($B$64:J64)+SUM($B$66:J70))+SUM($B$87:J87))&lt;0,((SUM($B$64:J64)+SUM($B$66:J70))+SUM($B$87:J87))*0.18-SUM($A$85:I85),IF(SUM($B$85:I85)&lt;0,0-SUM($B$85:I85),0))</f>
        <v>-129342.06352704047</v>
      </c>
      <c r="K85" s="258">
        <f>IF(((SUM($B$64:K64)+SUM($B$66:K70))+SUM($B$87:K87))&lt;0,((SUM($B$64:K64)+SUM($B$66:K70))+SUM($B$87:K87))*0.18-SUM($A$85:J85),IF(SUM($B$85:J85)&lt;0,0-SUM($B$85:J85),0))</f>
        <v>-26463.386197643296</v>
      </c>
      <c r="L85" s="258">
        <f>IF(((SUM($B$64:L64)+SUM($B$66:L70))+SUM($B$87:L87))&lt;0,((SUM($B$64:L64)+SUM($B$66:L70))+SUM($B$87:L87))*0.18-SUM($A$85:K85),IF(SUM($B$85:K85)&lt;0,0-SUM($B$85:K85),0))</f>
        <v>-27045.58069396019</v>
      </c>
      <c r="M85" s="258">
        <f>IF(((SUM($B$64:M64)+SUM($B$66:M70))+SUM($B$87:M87))&lt;0,((SUM($B$64:M64)+SUM($B$66:M70))+SUM($B$87:M87))*0.18-SUM($A$85:L85),IF(SUM($B$85:L85)&lt;0,0-SUM($B$85:L85),0))</f>
        <v>-137932.46153928281</v>
      </c>
      <c r="N85" s="258">
        <f>IF(((SUM($B$64:N64)+SUM($B$66:N70))+SUM($B$87:N87))&lt;0,((SUM($B$64:N64)+SUM($B$66:N70))+SUM($B$87:N87))*0.18-SUM($A$85:M85),IF(SUM($B$85:M85)&lt;0,0-SUM($B$85:M85),0))</f>
        <v>-28138.222154002171</v>
      </c>
      <c r="O85" s="258">
        <f>IF(((SUM($B$64:O64)+SUM($B$66:O70))+SUM($B$87:O87))&lt;0,((SUM($B$64:O64)+SUM($B$66:O70))+SUM($B$87:O87))*0.18-SUM($A$85:N85),IF(SUM($B$85:N85)&lt;0,0-SUM($B$85:N85),0))</f>
        <v>-28700.986597108771</v>
      </c>
      <c r="P85" s="258">
        <f>IF(((SUM($B$64:P64)+SUM($B$66:P70))+SUM($B$87:P87))&lt;0,((SUM($B$64:P64)+SUM($B$66:P70))+SUM($B$87:P87))*0.18-SUM($A$85:O85),IF(SUM($B$85:O85)&lt;0,0-SUM($B$85:O85),0))</f>
        <v>-146375.03164516937</v>
      </c>
      <c r="Q85" s="258">
        <f>IF(((SUM($B$64:Q64)+SUM($B$66:Q70))+SUM($B$87:Q87))&lt;0,((SUM($B$64:Q64)+SUM($B$66:Q70))+SUM($B$87:Q87))*0.18-SUM($A$85:P85),IF(SUM($B$85:P85)&lt;0,0-SUM($B$85:P85),0))</f>
        <v>-29860.506455640774</v>
      </c>
      <c r="R85" s="258">
        <f>IF(((SUM($B$64:R64)+SUM($B$66:R70))+SUM($B$87:R87))&lt;0,((SUM($B$64:R64)+SUM($B$66:R70))+SUM($B$87:R87))*0.18-SUM($A$85:Q85),IF(SUM($B$85:Q85)&lt;0,0-SUM($B$85:Q85),0))</f>
        <v>-30457.716584715759</v>
      </c>
      <c r="S85" s="258">
        <f>IF(((SUM($B$64:S64)+SUM($B$66:S70))+SUM($B$87:S87))&lt;0,((SUM($B$64:S64)+SUM($B$66:S70))+SUM($B$87:S87))*0.18-SUM($A$85:R85),IF(SUM($B$85:R85)&lt;0,0-SUM($B$85:R85),0))</f>
        <v>-155334.35458212381</v>
      </c>
      <c r="T85" s="258">
        <f>IF(((SUM($B$64:T64)+SUM($B$66:T70))+SUM($B$87:T87))&lt;0,((SUM($B$64:T64)+SUM($B$66:T70))+SUM($B$87:T87))*0.18-SUM($A$85:S85),IF(SUM($B$85:S85)&lt;0,0-SUM($B$85:S85),0))</f>
        <v>-31688.208334722556</v>
      </c>
      <c r="U85" s="258">
        <f>IF(((SUM($B$64:U64)+SUM($B$66:U70))+SUM($B$87:U87))&lt;0,((SUM($B$64:U64)+SUM($B$66:U70))+SUM($B$87:U87))*0.18-SUM($A$85:T85),IF(SUM($B$85:T85)&lt;0,0-SUM($B$85:T85),0))</f>
        <v>-32321.97250144952</v>
      </c>
      <c r="V85" s="258">
        <f>IF(((SUM($B$64:V64)+SUM($B$66:V70))+SUM($B$87:V87))&lt;0,((SUM($B$64:V64)+SUM($B$66:V70))+SUM($B$87:V87))*0.18-SUM($A$85:U85),IF(SUM($B$85:U85)&lt;0,0-SUM($B$85:U85),0))</f>
        <v>-164842.05975737574</v>
      </c>
      <c r="W85" s="258">
        <f>IF(((SUM($B$64:W64)+SUM($B$66:W70))+SUM($B$87:W87))&lt;0,((SUM($B$64:W64)+SUM($B$66:W70))+SUM($B$87:W87))*0.18-SUM($A$85:V85),IF(SUM($B$85:V85)&lt;0,0-SUM($B$85:V85),0))</f>
        <v>-33627.780190501129</v>
      </c>
      <c r="X85" s="258">
        <f>IF(((SUM($B$64:X64)+SUM($B$66:X70))+SUM($B$87:X87))&lt;0,((SUM($B$64:X64)+SUM($B$66:X70))+SUM($B$87:X87))*0.18-SUM($A$85:W85),IF(SUM($B$85:W85)&lt;0,0-SUM($B$85:W85),0))</f>
        <v>-34300.335794334533</v>
      </c>
      <c r="Y85" s="258">
        <f>IF(((SUM($B$64:Y64)+SUM($B$66:Y70))+SUM($B$87:Y87))&lt;0,((SUM($B$64:Y64)+SUM($B$66:Y70))+SUM($B$87:Y87))*0.18-SUM($A$85:X85),IF(SUM($B$85:X85)&lt;0,0-SUM($B$85:X85),0))</f>
        <v>-174931.71255100239</v>
      </c>
      <c r="Z85" s="258">
        <f>IF(((SUM($B$64:Z64)+SUM($B$66:Z70))+SUM($B$87:Z87))&lt;0,((SUM($B$64:Z64)+SUM($B$66:Z70))+SUM($B$87:Z87))*0.18-SUM($A$85:Y85),IF(SUM($B$85:Y85)&lt;0,0-SUM($B$85:Y85),0))</f>
        <v>-35686.069360427791</v>
      </c>
      <c r="AA85" s="258">
        <f>IF(((SUM($B$64:AA64)+SUM($B$66:AA70))+SUM($B$87:AA87))&lt;0,((SUM($B$64:AA64)+SUM($B$66:AA70))+SUM($B$87:AA87))*0.18-SUM($A$85:Z85),IF(SUM($B$85:Z85)&lt;0,0-SUM($B$85:Z85),0))</f>
        <v>-36399.79074759013</v>
      </c>
      <c r="AB85" s="258">
        <f>IF(((SUM($B$64:AB64)+SUM($B$66:AB70))+SUM($B$87:AB87))&lt;0,((SUM($B$64:AB64)+SUM($B$66:AB70))+SUM($B$87:AB87))*0.18-SUM($A$85:AA85),IF(SUM($B$85:AA85)&lt;0,0-SUM($B$85:AA85),0))</f>
        <v>-185638.93281283393</v>
      </c>
      <c r="AC85" s="258">
        <f>IF(((SUM($B$64:AC64)+SUM($B$66:AC70))+SUM($B$87:AC87))&lt;0,((SUM($B$64:AC64)+SUM($B$66:AC70))+SUM($B$87:AC87))*0.18-SUM($A$85:AB85),IF(SUM($B$85:AB85)&lt;0,0-SUM($B$85:AB85),0))</f>
        <v>-37870.342293805908</v>
      </c>
      <c r="AD85" s="258">
        <f>IF(((SUM($B$64:AD64)+SUM($B$66:AD70))+SUM($B$87:AD87))&lt;0,((SUM($B$64:AD64)+SUM($B$66:AD70))+SUM($B$87:AD87))*0.18-SUM($A$85:AC85),IF(SUM($B$85:AC85)&lt;0,0-SUM($B$85:AC85),0))</f>
        <v>-38627.749139728723</v>
      </c>
      <c r="AE85" s="258">
        <f>IF(((SUM($B$64:AE64)+SUM($B$66:AE70))+SUM($B$87:AE87))&lt;0,((SUM($B$64:AE64)+SUM($B$66:AE70))+SUM($B$87:AE87))*0.18-SUM($A$85:AD85),IF(SUM($B$85:AD85)&lt;0,0-SUM($B$85:AD85),0))</f>
        <v>-197001.52061243518</v>
      </c>
      <c r="AF85" s="258">
        <f>IF(((SUM($B$64:AF64)+SUM($B$66:AF70))+SUM($B$87:AF87))&lt;0,((SUM($B$64:AF64)+SUM($B$66:AF70))+SUM($B$87:AF87))*0.18-SUM($A$85:AE85),IF(SUM($B$85:AE85)&lt;0,0-SUM($B$85:AE85),0))</f>
        <v>-40188.310204911279</v>
      </c>
      <c r="AG85" s="258">
        <f>IF(((SUM($B$64:AG64)+SUM($B$66:AG70))+SUM($B$87:AG87))&lt;0,((SUM($B$64:AG64)+SUM($B$66:AG70))+SUM($B$87:AG87))*0.18-SUM($A$85:AF85),IF(SUM($B$85:AF85)&lt;0,0-SUM($B$85:AF85),0))</f>
        <v>-40992.076409039553</v>
      </c>
      <c r="AH85" s="258">
        <f>IF(((SUM($B$64:AH64)+SUM($B$66:AH70))+SUM($B$87:AH87))&lt;0,((SUM($B$64:AH64)+SUM($B$66:AH70))+SUM($B$87:AH87))*0.18-SUM($A$85:AG85),IF(SUM($B$85:AG85)&lt;0,0-SUM($B$85:AG85),0))</f>
        <v>-209059.5896860885</v>
      </c>
      <c r="AI85" s="258">
        <f>IF(((SUM($B$64:AI64)+SUM($B$66:AI70))+SUM($B$87:AI87))&lt;0,((SUM($B$64:AI64)+SUM($B$66:AI70))+SUM($B$87:AI87))*0.18-SUM($A$85:AH85),IF(SUM($B$85:AH85)&lt;0,0-SUM($B$85:AH85),0))</f>
        <v>-42648.156295952853</v>
      </c>
      <c r="AJ85" s="258">
        <f>IF(((SUM($B$64:AJ64)+SUM($B$66:AJ70))+SUM($B$87:AJ87))&lt;0,((SUM($B$64:AJ64)+SUM($B$66:AJ70))+SUM($B$87:AJ87))*0.18-SUM($A$85:AI85),IF(SUM($B$85:AI85)&lt;0,0-SUM($B$85:AI85),0))</f>
        <v>-43501.119421877898</v>
      </c>
      <c r="AK85" s="258">
        <f>IF(((SUM($B$64:AK64)+SUM($B$66:AK70))+SUM($B$87:AK87))&lt;0,((SUM($B$64:AK64)+SUM($B$66:AK70))+SUM($B$87:AK87))*0.18-SUM($A$85:AJ85),IF(SUM($B$85:AJ85)&lt;0,0-SUM($B$85:AJ85),0))</f>
        <v>-221855.70905158995</v>
      </c>
      <c r="AL85" s="258">
        <f>IF(((SUM($B$64:AL64)+SUM($B$66:AL70))+SUM($B$87:AL87))&lt;0,((SUM($B$64:AL64)+SUM($B$66:AL70))+SUM($B$87:AL87))*0.18-SUM($A$85:AK85),IF(SUM($B$85:AK85)&lt;0,0-SUM($B$85:AK85),0))</f>
        <v>-45258.564646525308</v>
      </c>
      <c r="AM85" s="258">
        <f>IF(((SUM($B$64:AM64)+SUM($B$66:AM70))+SUM($B$87:AM87))&lt;0,((SUM($B$64:AM64)+SUM($B$66:AM70))+SUM($B$87:AM87))*0.18-SUM($A$85:AL85),IF(SUM($B$85:AL85)&lt;0,0-SUM($B$85:AL85),0))</f>
        <v>-46163.735939455219</v>
      </c>
      <c r="AN85" s="258">
        <f>IF(((SUM($B$64:AN64)+SUM($B$66:AN70))+SUM($B$87:AN87))&lt;0,((SUM($B$64:AN64)+SUM($B$66:AN70))+SUM($B$87:AN87))*0.18-SUM($A$85:AM85),IF(SUM($B$85:AM85)&lt;0,0-SUM($B$85:AM85),0))</f>
        <v>-235435.05329122022</v>
      </c>
      <c r="AO85" s="258">
        <f>IF(((SUM($B$64:AO64)+SUM($B$66:AO70))+SUM($B$87:AO87))&lt;0,((SUM($B$64:AO64)+SUM($B$66:AO70))+SUM($B$87:AO87))*0.18-SUM($A$85:AN85),IF(SUM($B$85:AN85)&lt;0,0-SUM($B$85:AN85),0))</f>
        <v>-48028.750871429686</v>
      </c>
      <c r="AP85" s="258">
        <f>IF(((SUM($B$64:AP64)+SUM($B$66:AP70))+SUM($B$87:AP87))&lt;0,((SUM($B$64:AP64)+SUM($B$66:AP70))+SUM($B$87:AP87))*0.18-SUM($A$85:AO85),IF(SUM($B$85:AO85)&lt;0,0-SUM($B$85:AO85),0))</f>
        <v>-48989.325888833962</v>
      </c>
      <c r="AQ85" s="258">
        <f>IF(((SUM($B$64:AQ64)+SUM($B$66:AQ70))+SUM($B$87:AQ87))&lt;0,((SUM($B$64:AQ64)+SUM($B$66:AQ70))+SUM($B$87:AQ87))*0.18-SUM($A$85:AP85),IF(SUM($B$85:AP85)&lt;0,0-SUM($B$85:AP85),0))</f>
        <v>-249845.56203306187</v>
      </c>
      <c r="AR85" s="258">
        <f>IF(((SUM($B$64:AR64)+SUM($B$66:AR70))+SUM($B$87:AR87))&lt;0,((SUM($B$64:AR64)+SUM($B$66:AR70))+SUM($B$87:AR87))*0.18-SUM($A$85:AQ85),IF(SUM($B$85:AQ85)&lt;0,0-SUM($B$85:AQ85),0))</f>
        <v>-50968.494654750917</v>
      </c>
    </row>
    <row r="86" spans="1:46" s="209" customFormat="1" x14ac:dyDescent="0.2">
      <c r="A86" s="263" t="s">
        <v>278</v>
      </c>
      <c r="B86" s="258">
        <f>-B64*(B44)</f>
        <v>-25910954.35693587</v>
      </c>
      <c r="C86" s="258">
        <f>-(C64-B64)*$B$44</f>
        <v>-63077314.138872921</v>
      </c>
      <c r="D86" s="258">
        <f>-(D64-C64)*$B$44</f>
        <v>80949635.547253534</v>
      </c>
      <c r="E86" s="258">
        <f t="shared" ref="E86:AP86" si="28">-(E64-D64)*$B$44</f>
        <v>8038632.9485552581</v>
      </c>
      <c r="F86" s="258">
        <f t="shared" si="28"/>
        <v>0</v>
      </c>
      <c r="G86" s="258">
        <f t="shared" si="28"/>
        <v>0</v>
      </c>
      <c r="H86" s="258">
        <f t="shared" si="28"/>
        <v>0</v>
      </c>
      <c r="I86" s="258">
        <f t="shared" si="28"/>
        <v>0</v>
      </c>
      <c r="J86" s="258">
        <f t="shared" si="28"/>
        <v>0</v>
      </c>
      <c r="K86" s="258">
        <f t="shared" si="28"/>
        <v>0</v>
      </c>
      <c r="L86" s="258">
        <f t="shared" si="28"/>
        <v>0</v>
      </c>
      <c r="M86" s="258">
        <f t="shared" si="28"/>
        <v>0</v>
      </c>
      <c r="N86" s="258">
        <f t="shared" si="28"/>
        <v>0</v>
      </c>
      <c r="O86" s="258">
        <f t="shared" si="28"/>
        <v>0</v>
      </c>
      <c r="P86" s="258">
        <f t="shared" si="28"/>
        <v>0</v>
      </c>
      <c r="Q86" s="258">
        <f t="shared" si="28"/>
        <v>0</v>
      </c>
      <c r="R86" s="258">
        <f t="shared" si="28"/>
        <v>0</v>
      </c>
      <c r="S86" s="258">
        <f t="shared" si="28"/>
        <v>0</v>
      </c>
      <c r="T86" s="258">
        <f t="shared" si="28"/>
        <v>0</v>
      </c>
      <c r="U86" s="258">
        <f t="shared" si="28"/>
        <v>0</v>
      </c>
      <c r="V86" s="258">
        <f t="shared" si="28"/>
        <v>0</v>
      </c>
      <c r="W86" s="258">
        <f t="shared" si="28"/>
        <v>0</v>
      </c>
      <c r="X86" s="258">
        <f t="shared" si="28"/>
        <v>0</v>
      </c>
      <c r="Y86" s="258">
        <f t="shared" si="28"/>
        <v>0</v>
      </c>
      <c r="Z86" s="258">
        <f t="shared" si="28"/>
        <v>0</v>
      </c>
      <c r="AA86" s="258">
        <f t="shared" si="28"/>
        <v>0</v>
      </c>
      <c r="AB86" s="258">
        <f t="shared" si="28"/>
        <v>0</v>
      </c>
      <c r="AC86" s="258">
        <f t="shared" si="28"/>
        <v>0</v>
      </c>
      <c r="AD86" s="258">
        <f t="shared" si="28"/>
        <v>0</v>
      </c>
      <c r="AE86" s="258">
        <f t="shared" si="28"/>
        <v>0</v>
      </c>
      <c r="AF86" s="258">
        <f t="shared" si="28"/>
        <v>0</v>
      </c>
      <c r="AG86" s="258">
        <f t="shared" si="28"/>
        <v>0</v>
      </c>
      <c r="AH86" s="258">
        <f t="shared" si="28"/>
        <v>0</v>
      </c>
      <c r="AI86" s="258">
        <f t="shared" si="28"/>
        <v>0</v>
      </c>
      <c r="AJ86" s="258">
        <f t="shared" si="28"/>
        <v>0</v>
      </c>
      <c r="AK86" s="258">
        <f t="shared" si="28"/>
        <v>0</v>
      </c>
      <c r="AL86" s="258">
        <f t="shared" si="28"/>
        <v>0</v>
      </c>
      <c r="AM86" s="258">
        <f t="shared" si="28"/>
        <v>0</v>
      </c>
      <c r="AN86" s="258">
        <f t="shared" si="28"/>
        <v>0</v>
      </c>
      <c r="AO86" s="258">
        <f t="shared" si="28"/>
        <v>0</v>
      </c>
      <c r="AP86" s="258">
        <f t="shared" si="28"/>
        <v>0</v>
      </c>
      <c r="AQ86" s="258">
        <f>-(AQ64-AP64)*$B$44</f>
        <v>0</v>
      </c>
      <c r="AR86" s="258">
        <f>-(AR64-AQ64)*$B$44</f>
        <v>0</v>
      </c>
    </row>
    <row r="87" spans="1:46" s="209" customFormat="1" x14ac:dyDescent="0.2">
      <c r="A87" s="263" t="s">
        <v>492</v>
      </c>
      <c r="B87" s="258">
        <v>-287899493.85484302</v>
      </c>
      <c r="C87" s="258">
        <v>-988758538.84231997</v>
      </c>
      <c r="D87" s="258">
        <v>-89318143.872836202</v>
      </c>
      <c r="E87" s="258">
        <f>(-E109*1000-E111*1000)*D103</f>
        <v>0</v>
      </c>
      <c r="F87" s="258"/>
      <c r="G87" s="258"/>
      <c r="H87" s="258"/>
      <c r="I87" s="258"/>
      <c r="J87" s="258"/>
      <c r="K87" s="258"/>
      <c r="L87" s="258"/>
      <c r="M87" s="258"/>
      <c r="N87" s="258"/>
      <c r="O87" s="258"/>
      <c r="P87" s="258"/>
      <c r="Q87" s="258"/>
      <c r="R87" s="258"/>
      <c r="S87" s="258"/>
      <c r="T87" s="258"/>
      <c r="U87" s="258"/>
      <c r="V87" s="258"/>
      <c r="W87" s="258"/>
      <c r="X87" s="258"/>
      <c r="Y87" s="258"/>
      <c r="Z87" s="258"/>
      <c r="AA87" s="258"/>
      <c r="AB87" s="258"/>
      <c r="AC87" s="258"/>
      <c r="AD87" s="258"/>
      <c r="AE87" s="258"/>
      <c r="AF87" s="258"/>
      <c r="AG87" s="258"/>
      <c r="AH87" s="258"/>
      <c r="AI87" s="258"/>
      <c r="AJ87" s="258"/>
      <c r="AK87" s="258"/>
      <c r="AL87" s="258"/>
      <c r="AM87" s="258"/>
      <c r="AN87" s="258"/>
      <c r="AO87" s="258"/>
      <c r="AP87" s="258"/>
      <c r="AQ87" s="258"/>
      <c r="AR87" s="258"/>
      <c r="AS87" s="265">
        <f>SUM(B87:AR87)/1.18</f>
        <v>-1157606929.2966096</v>
      </c>
      <c r="AT87" s="266">
        <f>AS87*1.18</f>
        <v>-1365976176.5699992</v>
      </c>
    </row>
    <row r="88" spans="1:46" s="209" customFormat="1" x14ac:dyDescent="0.2">
      <c r="A88" s="263" t="s">
        <v>277</v>
      </c>
      <c r="B88" s="258">
        <f t="shared" ref="B88:AP88" si="29">B59-B60</f>
        <v>0</v>
      </c>
      <c r="C88" s="258">
        <f t="shared" si="29"/>
        <v>0</v>
      </c>
      <c r="D88" s="258">
        <f t="shared" si="29"/>
        <v>0</v>
      </c>
      <c r="E88" s="258">
        <f t="shared" si="29"/>
        <v>0</v>
      </c>
      <c r="F88" s="258">
        <f t="shared" si="29"/>
        <v>0</v>
      </c>
      <c r="G88" s="258">
        <f t="shared" si="29"/>
        <v>0</v>
      </c>
      <c r="H88" s="258">
        <f t="shared" si="29"/>
        <v>0</v>
      </c>
      <c r="I88" s="258">
        <f t="shared" si="29"/>
        <v>0</v>
      </c>
      <c r="J88" s="258">
        <f t="shared" si="29"/>
        <v>0</v>
      </c>
      <c r="K88" s="258">
        <f t="shared" si="29"/>
        <v>0</v>
      </c>
      <c r="L88" s="258">
        <f t="shared" si="29"/>
        <v>0</v>
      </c>
      <c r="M88" s="258">
        <f t="shared" si="29"/>
        <v>0</v>
      </c>
      <c r="N88" s="258">
        <f t="shared" si="29"/>
        <v>0</v>
      </c>
      <c r="O88" s="258">
        <f t="shared" si="29"/>
        <v>0</v>
      </c>
      <c r="P88" s="258">
        <f t="shared" si="29"/>
        <v>0</v>
      </c>
      <c r="Q88" s="258">
        <f t="shared" si="29"/>
        <v>0</v>
      </c>
      <c r="R88" s="258">
        <f t="shared" si="29"/>
        <v>0</v>
      </c>
      <c r="S88" s="258">
        <f t="shared" si="29"/>
        <v>0</v>
      </c>
      <c r="T88" s="258">
        <f t="shared" si="29"/>
        <v>0</v>
      </c>
      <c r="U88" s="258">
        <f t="shared" si="29"/>
        <v>0</v>
      </c>
      <c r="V88" s="258">
        <f t="shared" si="29"/>
        <v>0</v>
      </c>
      <c r="W88" s="258">
        <f t="shared" si="29"/>
        <v>0</v>
      </c>
      <c r="X88" s="258">
        <f t="shared" si="29"/>
        <v>0</v>
      </c>
      <c r="Y88" s="258">
        <f t="shared" si="29"/>
        <v>0</v>
      </c>
      <c r="Z88" s="258">
        <f t="shared" si="29"/>
        <v>0</v>
      </c>
      <c r="AA88" s="258">
        <f t="shared" si="29"/>
        <v>0</v>
      </c>
      <c r="AB88" s="258">
        <f t="shared" si="29"/>
        <v>0</v>
      </c>
      <c r="AC88" s="258">
        <f t="shared" si="29"/>
        <v>0</v>
      </c>
      <c r="AD88" s="258">
        <f t="shared" si="29"/>
        <v>0</v>
      </c>
      <c r="AE88" s="258">
        <f t="shared" si="29"/>
        <v>0</v>
      </c>
      <c r="AF88" s="258">
        <f t="shared" si="29"/>
        <v>0</v>
      </c>
      <c r="AG88" s="258">
        <f t="shared" si="29"/>
        <v>0</v>
      </c>
      <c r="AH88" s="258">
        <f t="shared" si="29"/>
        <v>0</v>
      </c>
      <c r="AI88" s="258">
        <f t="shared" si="29"/>
        <v>0</v>
      </c>
      <c r="AJ88" s="258">
        <f t="shared" si="29"/>
        <v>0</v>
      </c>
      <c r="AK88" s="258">
        <f t="shared" si="29"/>
        <v>0</v>
      </c>
      <c r="AL88" s="258">
        <f t="shared" si="29"/>
        <v>0</v>
      </c>
      <c r="AM88" s="258">
        <f t="shared" si="29"/>
        <v>0</v>
      </c>
      <c r="AN88" s="258">
        <f t="shared" si="29"/>
        <v>0</v>
      </c>
      <c r="AO88" s="258">
        <f t="shared" si="29"/>
        <v>0</v>
      </c>
      <c r="AP88" s="258">
        <f t="shared" si="29"/>
        <v>0</v>
      </c>
      <c r="AQ88" s="258">
        <f>AQ59-AQ60</f>
        <v>0</v>
      </c>
      <c r="AR88" s="258">
        <f>AR59-AR60</f>
        <v>0</v>
      </c>
    </row>
    <row r="89" spans="1:46" s="209" customFormat="1" ht="14.25" x14ac:dyDescent="0.2">
      <c r="A89" s="264" t="s">
        <v>276</v>
      </c>
      <c r="B89" s="262">
        <f>SUM(B81:B88)</f>
        <v>-83490854.107904464</v>
      </c>
      <c r="C89" s="262">
        <f t="shared" ref="C89:V89" si="30">SUM(C81:C88)</f>
        <v>-260829021.90733695</v>
      </c>
      <c r="D89" s="262">
        <f t="shared" si="30"/>
        <v>63086006.772686273</v>
      </c>
      <c r="E89" s="262">
        <f>SUM(E81:E88)</f>
        <v>14025653.315500738</v>
      </c>
      <c r="F89" s="262">
        <f t="shared" si="30"/>
        <v>5983090.8807677757</v>
      </c>
      <c r="G89" s="262">
        <f t="shared" si="30"/>
        <v>5458445.5337461894</v>
      </c>
      <c r="H89" s="262">
        <f t="shared" si="30"/>
        <v>5976025.1498574773</v>
      </c>
      <c r="I89" s="262">
        <f t="shared" si="30"/>
        <v>5972412.7750336118</v>
      </c>
      <c r="J89" s="262">
        <f t="shared" si="30"/>
        <v>5405621.1307973079</v>
      </c>
      <c r="K89" s="262">
        <f t="shared" si="30"/>
        <v>5965738.3740351219</v>
      </c>
      <c r="L89" s="262">
        <f t="shared" si="30"/>
        <v>5962568.6484439336</v>
      </c>
      <c r="M89" s="262">
        <f t="shared" si="30"/>
        <v>5358851.1860639052</v>
      </c>
      <c r="N89" s="262">
        <f t="shared" si="30"/>
        <v>5956619.8227170557</v>
      </c>
      <c r="O89" s="262">
        <f t="shared" si="30"/>
        <v>5953555.882971351</v>
      </c>
      <c r="P89" s="262">
        <f t="shared" si="30"/>
        <v>5312886.0821540263</v>
      </c>
      <c r="Q89" s="262">
        <f t="shared" si="30"/>
        <v>5947242.9415193833</v>
      </c>
      <c r="R89" s="262">
        <f t="shared" si="30"/>
        <v>5943991.4641498178</v>
      </c>
      <c r="S89" s="262">
        <f t="shared" si="30"/>
        <v>5264107.5461640246</v>
      </c>
      <c r="T89" s="262">
        <f t="shared" si="30"/>
        <v>5937292.1201774841</v>
      </c>
      <c r="U89" s="262">
        <f t="shared" si="30"/>
        <v>5933841.6263810024</v>
      </c>
      <c r="V89" s="262">
        <f t="shared" si="30"/>
        <v>5212343.3735431638</v>
      </c>
      <c r="W89" s="262">
        <f t="shared" ref="W89:AP89" si="31">SUM(W81:W88)</f>
        <v>5926732.2289628126</v>
      </c>
      <c r="X89" s="262">
        <f t="shared" si="31"/>
        <v>5923070.537342052</v>
      </c>
      <c r="Y89" s="262">
        <f t="shared" si="31"/>
        <v>5157410.8194445325</v>
      </c>
      <c r="Z89" s="262">
        <f t="shared" si="31"/>
        <v>5915525.9879266433</v>
      </c>
      <c r="AA89" s="262">
        <f t="shared" si="31"/>
        <v>5911640.1714852415</v>
      </c>
      <c r="AB89" s="262">
        <f t="shared" si="31"/>
        <v>5099115.9535745922</v>
      </c>
      <c r="AC89" s="262">
        <f t="shared" si="31"/>
        <v>5903633.8352892287</v>
      </c>
      <c r="AD89" s="262">
        <f t="shared" si="31"/>
        <v>5899510.1757949712</v>
      </c>
      <c r="AE89" s="262">
        <f t="shared" si="31"/>
        <v>5037252.9755545091</v>
      </c>
      <c r="AF89" s="262">
        <f t="shared" si="31"/>
        <v>5891013.7877731482</v>
      </c>
      <c r="AG89" s="262">
        <f t="shared" si="31"/>
        <v>5886637.7273285743</v>
      </c>
      <c r="AH89" s="262">
        <f t="shared" si="31"/>
        <v>4971603.4883757569</v>
      </c>
      <c r="AI89" s="262">
        <f t="shared" si="31"/>
        <v>5877621.2923886646</v>
      </c>
      <c r="AJ89" s="262">
        <f t="shared" si="31"/>
        <v>5872977.3820364391</v>
      </c>
      <c r="AK89" s="262">
        <f t="shared" si="31"/>
        <v>4901935.7273857929</v>
      </c>
      <c r="AL89" s="262">
        <f t="shared" si="31"/>
        <v>5863409.0691467021</v>
      </c>
      <c r="AM89" s="262">
        <f t="shared" si="31"/>
        <v>5858480.9143296359</v>
      </c>
      <c r="AN89" s="262">
        <f t="shared" si="31"/>
        <v>4828003.7420811355</v>
      </c>
      <c r="AO89" s="262">
        <f t="shared" si="31"/>
        <v>5848326.9441445339</v>
      </c>
      <c r="AP89" s="262">
        <f t="shared" si="31"/>
        <v>5843097.1468274454</v>
      </c>
      <c r="AQ89" s="262">
        <f>SUM(AQ81:AQ88)</f>
        <v>4749546.5278199678</v>
      </c>
      <c r="AR89" s="262">
        <f>SUM(AR81:AR88)</f>
        <v>5832321.6724352669</v>
      </c>
    </row>
    <row r="90" spans="1:46" s="209" customFormat="1" ht="14.25" x14ac:dyDescent="0.2">
      <c r="A90" s="264" t="s">
        <v>493</v>
      </c>
      <c r="B90" s="262">
        <f>SUM($B$89:B89)</f>
        <v>-83490854.107904464</v>
      </c>
      <c r="C90" s="262">
        <f>SUM($B$89:C89)</f>
        <v>-344319876.01524138</v>
      </c>
      <c r="D90" s="262">
        <f>SUM($B$89:D89)</f>
        <v>-281233869.24255514</v>
      </c>
      <c r="E90" s="262">
        <f>SUM($B$89:E89)</f>
        <v>-267208215.92705441</v>
      </c>
      <c r="F90" s="262">
        <f>SUM($B$89:F89)</f>
        <v>-261225125.04628664</v>
      </c>
      <c r="G90" s="262">
        <f>SUM($B$89:G89)</f>
        <v>-255766679.51254046</v>
      </c>
      <c r="H90" s="262">
        <f>SUM($B$89:H89)</f>
        <v>-249790654.36268297</v>
      </c>
      <c r="I90" s="262">
        <f>SUM($B$89:I89)</f>
        <v>-243818241.58764935</v>
      </c>
      <c r="J90" s="262">
        <f>SUM($B$89:J89)</f>
        <v>-238412620.45685205</v>
      </c>
      <c r="K90" s="262">
        <f>SUM($B$89:K89)</f>
        <v>-232446882.08281693</v>
      </c>
      <c r="L90" s="262">
        <f>SUM($B$89:L89)</f>
        <v>-226484313.43437299</v>
      </c>
      <c r="M90" s="262">
        <f>SUM($B$89:M89)</f>
        <v>-221125462.24830908</v>
      </c>
      <c r="N90" s="262">
        <f>SUM($B$89:N89)</f>
        <v>-215168842.42559201</v>
      </c>
      <c r="O90" s="262">
        <f>SUM($B$89:O89)</f>
        <v>-209215286.54262066</v>
      </c>
      <c r="P90" s="262">
        <f>SUM($B$89:P89)</f>
        <v>-203902400.46046662</v>
      </c>
      <c r="Q90" s="262">
        <f>SUM($B$89:Q89)</f>
        <v>-197955157.51894724</v>
      </c>
      <c r="R90" s="262">
        <f>SUM($B$89:R89)</f>
        <v>-192011166.05479741</v>
      </c>
      <c r="S90" s="262">
        <f>SUM($B$89:S89)</f>
        <v>-186747058.50863338</v>
      </c>
      <c r="T90" s="262">
        <f>SUM($B$89:T89)</f>
        <v>-180809766.3884559</v>
      </c>
      <c r="U90" s="262">
        <f>SUM($B$89:U89)</f>
        <v>-174875924.76207489</v>
      </c>
      <c r="V90" s="262">
        <f>SUM($B$89:V89)</f>
        <v>-169663581.38853171</v>
      </c>
      <c r="W90" s="262">
        <f>SUM($B$89:W89)</f>
        <v>-163736849.15956891</v>
      </c>
      <c r="X90" s="262">
        <f>SUM($B$89:X89)</f>
        <v>-157813778.62222686</v>
      </c>
      <c r="Y90" s="262">
        <f>SUM($B$89:Y89)</f>
        <v>-152656367.80278233</v>
      </c>
      <c r="Z90" s="262">
        <f>SUM($B$89:Z89)</f>
        <v>-146740841.81485569</v>
      </c>
      <c r="AA90" s="262">
        <f>SUM($B$89:AA89)</f>
        <v>-140829201.64337045</v>
      </c>
      <c r="AB90" s="262">
        <f>SUM($B$89:AB89)</f>
        <v>-135730085.68979585</v>
      </c>
      <c r="AC90" s="262">
        <f>SUM($B$89:AC89)</f>
        <v>-129826451.85450663</v>
      </c>
      <c r="AD90" s="262">
        <f>SUM($B$89:AD89)</f>
        <v>-123926941.67871165</v>
      </c>
      <c r="AE90" s="262">
        <f>SUM($B$89:AE89)</f>
        <v>-118889688.70315714</v>
      </c>
      <c r="AF90" s="262">
        <f>SUM($B$89:AF89)</f>
        <v>-112998674.91538399</v>
      </c>
      <c r="AG90" s="262">
        <f>SUM($B$89:AG89)</f>
        <v>-107112037.18805543</v>
      </c>
      <c r="AH90" s="262">
        <f>SUM($B$89:AH89)</f>
        <v>-102140433.69967967</v>
      </c>
      <c r="AI90" s="262">
        <f>SUM($B$89:AI89)</f>
        <v>-96262812.40729101</v>
      </c>
      <c r="AJ90" s="262">
        <f>SUM($B$89:AJ89)</f>
        <v>-90389835.025254577</v>
      </c>
      <c r="AK90" s="262">
        <f>SUM($B$89:AK89)</f>
        <v>-85487899.297868788</v>
      </c>
      <c r="AL90" s="262">
        <f>SUM($B$89:AL89)</f>
        <v>-79624490.228722081</v>
      </c>
      <c r="AM90" s="262">
        <f>SUM($B$89:AM89)</f>
        <v>-73766009.314392447</v>
      </c>
      <c r="AN90" s="262">
        <f>SUM($B$89:AN89)</f>
        <v>-68938005.572311312</v>
      </c>
      <c r="AO90" s="262">
        <f>SUM($B$89:AO89)</f>
        <v>-63089678.62816678</v>
      </c>
      <c r="AP90" s="262">
        <f>SUM($B$89:AP89)</f>
        <v>-57246581.481339335</v>
      </c>
      <c r="AQ90" s="262">
        <f>SUM($B$89:AQ89)</f>
        <v>-52497034.953519367</v>
      </c>
      <c r="AR90" s="262">
        <f>SUM($B$89:AR89)</f>
        <v>-46664713.281084098</v>
      </c>
    </row>
    <row r="91" spans="1:46" s="209" customFormat="1" x14ac:dyDescent="0.2">
      <c r="A91" s="269" t="s">
        <v>494</v>
      </c>
      <c r="B91" s="270">
        <f>1/POWER((1+$B$49),B79)</f>
        <v>0.75599588161705711</v>
      </c>
      <c r="C91" s="270">
        <f>1/POWER((1+$B$49),C79)</f>
        <v>0.6273824743710017</v>
      </c>
      <c r="D91" s="270">
        <f t="shared" ref="D91:AP91" si="32">1/POWER((1+$B$49),D79)</f>
        <v>0.52064935632448273</v>
      </c>
      <c r="E91" s="270">
        <f t="shared" si="32"/>
        <v>0.43207415462612664</v>
      </c>
      <c r="F91" s="270">
        <f t="shared" si="32"/>
        <v>0.35856776317520883</v>
      </c>
      <c r="G91" s="270">
        <f t="shared" si="32"/>
        <v>0.29756660844415667</v>
      </c>
      <c r="H91" s="270">
        <f t="shared" si="32"/>
        <v>0.24694324352212174</v>
      </c>
      <c r="I91" s="270">
        <f t="shared" si="32"/>
        <v>0.20493215230051592</v>
      </c>
      <c r="J91" s="270">
        <f t="shared" si="32"/>
        <v>0.1700681761830008</v>
      </c>
      <c r="K91" s="270">
        <f t="shared" si="32"/>
        <v>0.14113541591950271</v>
      </c>
      <c r="L91" s="270">
        <f t="shared" si="32"/>
        <v>0.11712482648921385</v>
      </c>
      <c r="M91" s="270">
        <f t="shared" si="32"/>
        <v>9.719902613212765E-2</v>
      </c>
      <c r="N91" s="270">
        <f t="shared" si="32"/>
        <v>8.0663092225832109E-2</v>
      </c>
      <c r="O91" s="270">
        <f t="shared" si="32"/>
        <v>6.6940325498615838E-2</v>
      </c>
      <c r="P91" s="270">
        <f t="shared" si="32"/>
        <v>5.5552137343249659E-2</v>
      </c>
      <c r="Q91" s="270">
        <f t="shared" si="32"/>
        <v>4.6101358791078552E-2</v>
      </c>
      <c r="R91" s="270">
        <f t="shared" si="32"/>
        <v>3.825838903823945E-2</v>
      </c>
      <c r="S91" s="270">
        <f t="shared" si="32"/>
        <v>3.174970044667174E-2</v>
      </c>
      <c r="T91" s="270">
        <f t="shared" si="32"/>
        <v>2.6348299125868668E-2</v>
      </c>
      <c r="U91" s="270">
        <f t="shared" si="32"/>
        <v>2.1865808403210511E-2</v>
      </c>
      <c r="V91" s="270">
        <f t="shared" si="32"/>
        <v>1.814589908980126E-2</v>
      </c>
      <c r="W91" s="270">
        <f t="shared" si="32"/>
        <v>1.5058837418922204E-2</v>
      </c>
      <c r="X91" s="270">
        <f t="shared" si="32"/>
        <v>1.2496960513628384E-2</v>
      </c>
      <c r="Y91" s="270">
        <f t="shared" si="32"/>
        <v>1.0370921588073345E-2</v>
      </c>
      <c r="Z91" s="270">
        <f t="shared" si="32"/>
        <v>8.6065739320110735E-3</v>
      </c>
      <c r="AA91" s="270">
        <f t="shared" si="32"/>
        <v>7.1423850058183183E-3</v>
      </c>
      <c r="AB91" s="270">
        <f t="shared" si="32"/>
        <v>5.9272904612600145E-3</v>
      </c>
      <c r="AC91" s="270">
        <f t="shared" si="32"/>
        <v>4.9189132458589318E-3</v>
      </c>
      <c r="AD91" s="270">
        <f t="shared" si="32"/>
        <v>4.082085681210732E-3</v>
      </c>
      <c r="AE91" s="270">
        <f t="shared" si="32"/>
        <v>3.3876229719591129E-3</v>
      </c>
      <c r="AF91" s="270">
        <f t="shared" si="32"/>
        <v>2.8113053709204251E-3</v>
      </c>
      <c r="AG91" s="270">
        <f t="shared" si="32"/>
        <v>2.3330335028385286E-3</v>
      </c>
      <c r="AH91" s="270">
        <f t="shared" si="32"/>
        <v>1.9361273882477412E-3</v>
      </c>
      <c r="AI91" s="270">
        <f t="shared" si="32"/>
        <v>1.6067447205375444E-3</v>
      </c>
      <c r="AJ91" s="270">
        <f t="shared" si="32"/>
        <v>1.3333981083299121E-3</v>
      </c>
      <c r="AK91" s="270">
        <f t="shared" si="32"/>
        <v>1.1065544467468149E-3</v>
      </c>
      <c r="AL91" s="270">
        <f t="shared" si="32"/>
        <v>9.1830244543304122E-4</v>
      </c>
      <c r="AM91" s="270">
        <f t="shared" si="32"/>
        <v>7.6207671820169396E-4</v>
      </c>
      <c r="AN91" s="270">
        <f t="shared" si="32"/>
        <v>6.3242881178563804E-4</v>
      </c>
      <c r="AO91" s="270">
        <f t="shared" si="32"/>
        <v>5.2483718820384888E-4</v>
      </c>
      <c r="AP91" s="270">
        <f t="shared" si="32"/>
        <v>4.3554953377912764E-4</v>
      </c>
      <c r="AQ91" s="270">
        <f>1/POWER((1+$B$49),AQ79)</f>
        <v>3.6145189525238806E-4</v>
      </c>
      <c r="AR91" s="270">
        <f>1/POWER((1+$B$49),AR79)</f>
        <v>2.9996007904762516E-4</v>
      </c>
    </row>
    <row r="92" spans="1:46" s="209" customFormat="1" ht="14.25" x14ac:dyDescent="0.2">
      <c r="A92" s="261" t="s">
        <v>495</v>
      </c>
      <c r="B92" s="262">
        <f t="shared" ref="B92:AP92" si="33">B89*B91</f>
        <v>-63118741.858266331</v>
      </c>
      <c r="C92" s="262">
        <f>C89*C91</f>
        <v>-163639557.15199327</v>
      </c>
      <c r="D92" s="262">
        <f t="shared" si="33"/>
        <v>32845688.819281064</v>
      </c>
      <c r="E92" s="262">
        <f t="shared" si="33"/>
        <v>6060122.2993741119</v>
      </c>
      <c r="F92" s="262">
        <f t="shared" si="33"/>
        <v>2145343.5139908916</v>
      </c>
      <c r="G92" s="262">
        <f t="shared" si="33"/>
        <v>1624251.1248540082</v>
      </c>
      <c r="H92" s="262">
        <f t="shared" si="33"/>
        <v>1475739.033875579</v>
      </c>
      <c r="I92" s="262">
        <f t="shared" si="33"/>
        <v>1223939.404414735</v>
      </c>
      <c r="J92" s="262">
        <f t="shared" si="33"/>
        <v>919324.1268509886</v>
      </c>
      <c r="K92" s="262">
        <f t="shared" si="33"/>
        <v>841976.96668638475</v>
      </c>
      <c r="L92" s="262">
        <f t="shared" si="33"/>
        <v>698364.81837902206</v>
      </c>
      <c r="M92" s="262">
        <f t="shared" si="33"/>
        <v>520875.11647240876</v>
      </c>
      <c r="N92" s="262">
        <f t="shared" si="33"/>
        <v>480479.37411404558</v>
      </c>
      <c r="O92" s="262">
        <f t="shared" si="33"/>
        <v>398532.96868030145</v>
      </c>
      <c r="P92" s="262">
        <f t="shared" si="33"/>
        <v>295142.17732486007</v>
      </c>
      <c r="Q92" s="262">
        <f t="shared" si="33"/>
        <v>274175.98066469451</v>
      </c>
      <c r="R92" s="262">
        <f t="shared" si="33"/>
        <v>227407.53787541826</v>
      </c>
      <c r="S92" s="262">
        <f t="shared" si="33"/>
        <v>167133.83770977202</v>
      </c>
      <c r="T92" s="262">
        <f t="shared" si="33"/>
        <v>156437.54878009934</v>
      </c>
      <c r="U92" s="262">
        <f t="shared" si="33"/>
        <v>129748.24409744205</v>
      </c>
      <c r="V92" s="262">
        <f t="shared" si="33"/>
        <v>94582.656877708519</v>
      </c>
      <c r="W92" s="262">
        <f t="shared" si="33"/>
        <v>89249.6970614374</v>
      </c>
      <c r="X92" s="262">
        <f t="shared" si="33"/>
        <v>74020.378624599281</v>
      </c>
      <c r="Y92" s="262">
        <f t="shared" si="33"/>
        <v>53487.103205940344</v>
      </c>
      <c r="Z92" s="262">
        <f t="shared" si="33"/>
        <v>50912.411761823503</v>
      </c>
      <c r="AA92" s="262">
        <f t="shared" si="33"/>
        <v>42223.210120609423</v>
      </c>
      <c r="AB92" s="262">
        <f t="shared" si="33"/>
        <v>30223.941352481444</v>
      </c>
      <c r="AC92" s="262">
        <f t="shared" si="33"/>
        <v>29039.462671105153</v>
      </c>
      <c r="AD92" s="262">
        <f t="shared" si="33"/>
        <v>24082.30601476966</v>
      </c>
      <c r="AE92" s="262">
        <f t="shared" si="33"/>
        <v>17064.313895557851</v>
      </c>
      <c r="AF92" s="262">
        <f t="shared" si="33"/>
        <v>16561.438701732928</v>
      </c>
      <c r="AG92" s="262">
        <f t="shared" si="33"/>
        <v>13733.723036930818</v>
      </c>
      <c r="AH92" s="262">
        <f t="shared" si="33"/>
        <v>9625.6576773523138</v>
      </c>
      <c r="AI92" s="262">
        <f t="shared" si="33"/>
        <v>9443.8369808645457</v>
      </c>
      <c r="AJ92" s="262">
        <f t="shared" si="33"/>
        <v>7831.0169314717468</v>
      </c>
      <c r="AK92" s="262">
        <f t="shared" si="33"/>
        <v>5424.258776805832</v>
      </c>
      <c r="AL92" s="262">
        <f t="shared" si="33"/>
        <v>5384.3828867716884</v>
      </c>
      <c r="AM92" s="262">
        <f t="shared" si="33"/>
        <v>4464.6119088395881</v>
      </c>
      <c r="AN92" s="262">
        <f t="shared" si="33"/>
        <v>3053.3686699009868</v>
      </c>
      <c r="AO92" s="262">
        <f t="shared" si="33"/>
        <v>3069.419469061625</v>
      </c>
      <c r="AP92" s="262">
        <f t="shared" si="33"/>
        <v>2544.9582381268447</v>
      </c>
      <c r="AQ92" s="262">
        <f>AQ89*AQ91</f>
        <v>1716.7325940699263</v>
      </c>
      <c r="AR92" s="262">
        <f>AR89*AR91</f>
        <v>1749.46366989486</v>
      </c>
    </row>
    <row r="93" spans="1:46" ht="14.25" x14ac:dyDescent="0.2">
      <c r="A93" s="261" t="s">
        <v>496</v>
      </c>
      <c r="B93" s="262">
        <f>SUM($B$92:B92)</f>
        <v>-63118741.858266331</v>
      </c>
      <c r="C93" s="262">
        <f>SUM($B$92:C92)</f>
        <v>-226758299.0102596</v>
      </c>
      <c r="D93" s="262">
        <f>SUM($B$92:D92)</f>
        <v>-193912610.19097853</v>
      </c>
      <c r="E93" s="262">
        <f>SUM($B$92:E92)</f>
        <v>-187852487.89160442</v>
      </c>
      <c r="F93" s="262">
        <f>SUM($B$92:F92)</f>
        <v>-185707144.37761354</v>
      </c>
      <c r="G93" s="262">
        <f>SUM($B$92:G92)</f>
        <v>-184082893.25275955</v>
      </c>
      <c r="H93" s="262">
        <f>SUM($B$92:H92)</f>
        <v>-182607154.21888396</v>
      </c>
      <c r="I93" s="262">
        <f>SUM($B$92:I92)</f>
        <v>-181383214.81446922</v>
      </c>
      <c r="J93" s="262">
        <f>SUM($B$92:J92)</f>
        <v>-180463890.68761823</v>
      </c>
      <c r="K93" s="262">
        <f>SUM($B$92:K92)</f>
        <v>-179621913.72093183</v>
      </c>
      <c r="L93" s="262">
        <f>SUM($B$92:L92)</f>
        <v>-178923548.90255281</v>
      </c>
      <c r="M93" s="262">
        <f>SUM($B$92:M92)</f>
        <v>-178402673.78608039</v>
      </c>
      <c r="N93" s="262">
        <f>SUM($B$92:N92)</f>
        <v>-177922194.41196635</v>
      </c>
      <c r="O93" s="262">
        <f>SUM($B$92:O92)</f>
        <v>-177523661.44328606</v>
      </c>
      <c r="P93" s="262">
        <f>SUM($B$92:P92)</f>
        <v>-177228519.2659612</v>
      </c>
      <c r="Q93" s="262">
        <f>SUM($B$92:Q92)</f>
        <v>-176954343.2852965</v>
      </c>
      <c r="R93" s="262">
        <f>SUM($B$92:R92)</f>
        <v>-176726935.74742109</v>
      </c>
      <c r="S93" s="262">
        <f>SUM($B$92:S92)</f>
        <v>-176559801.9097113</v>
      </c>
      <c r="T93" s="262">
        <f>SUM($B$92:T92)</f>
        <v>-176403364.36093119</v>
      </c>
      <c r="U93" s="262">
        <f>SUM($B$92:U92)</f>
        <v>-176273616.11683375</v>
      </c>
      <c r="V93" s="262">
        <f>SUM($B$92:V92)</f>
        <v>-176179033.45995605</v>
      </c>
      <c r="W93" s="262">
        <f>SUM($B$92:W92)</f>
        <v>-176089783.7628946</v>
      </c>
      <c r="X93" s="262">
        <f>SUM($B$92:X92)</f>
        <v>-176015763.38427001</v>
      </c>
      <c r="Y93" s="262">
        <f>SUM($B$92:Y92)</f>
        <v>-175962276.28106406</v>
      </c>
      <c r="Z93" s="262">
        <f>SUM($B$92:Z92)</f>
        <v>-175911363.86930224</v>
      </c>
      <c r="AA93" s="262">
        <f>SUM($B$92:AA92)</f>
        <v>-175869140.65918162</v>
      </c>
      <c r="AB93" s="262">
        <f>SUM($B$92:AB92)</f>
        <v>-175838916.71782914</v>
      </c>
      <c r="AC93" s="262">
        <f>SUM($B$92:AC92)</f>
        <v>-175809877.25515804</v>
      </c>
      <c r="AD93" s="262">
        <f>SUM($B$92:AD92)</f>
        <v>-175785794.94914326</v>
      </c>
      <c r="AE93" s="262">
        <f>SUM($B$92:AE92)</f>
        <v>-175768730.63524771</v>
      </c>
      <c r="AF93" s="262">
        <f>SUM($B$92:AF92)</f>
        <v>-175752169.19654599</v>
      </c>
      <c r="AG93" s="262">
        <f>SUM($B$92:AG92)</f>
        <v>-175738435.47350904</v>
      </c>
      <c r="AH93" s="262">
        <f>SUM($B$92:AH92)</f>
        <v>-175728809.81583169</v>
      </c>
      <c r="AI93" s="262">
        <f>SUM($B$92:AI92)</f>
        <v>-175719365.97885081</v>
      </c>
      <c r="AJ93" s="262">
        <f>SUM($B$92:AJ92)</f>
        <v>-175711534.96191934</v>
      </c>
      <c r="AK93" s="262">
        <f>SUM($B$92:AK92)</f>
        <v>-175706110.70314252</v>
      </c>
      <c r="AL93" s="262">
        <f>SUM($B$92:AL92)</f>
        <v>-175700726.32025576</v>
      </c>
      <c r="AM93" s="262">
        <f>SUM($B$92:AM92)</f>
        <v>-175696261.7083469</v>
      </c>
      <c r="AN93" s="262">
        <f>SUM($B$92:AN92)</f>
        <v>-175693208.33967701</v>
      </c>
      <c r="AO93" s="262">
        <f>SUM($B$92:AO92)</f>
        <v>-175690138.92020795</v>
      </c>
      <c r="AP93" s="262">
        <f>SUM($B$92:AP92)</f>
        <v>-175687593.96196982</v>
      </c>
      <c r="AQ93" s="262">
        <f>SUM($B$92:AQ92)</f>
        <v>-175685877.22937575</v>
      </c>
      <c r="AR93" s="262">
        <f>SUM($B$92:AR92)</f>
        <v>-175684127.76570585</v>
      </c>
    </row>
    <row r="94" spans="1:46" ht="14.25" x14ac:dyDescent="0.2">
      <c r="A94" s="261" t="s">
        <v>497</v>
      </c>
      <c r="B94" s="271">
        <f>IF((ISERR(IRR($B$89:B89))),0,IF(IRR($B$89:B89)&lt;0,0,IRR($B$89:B89)))</f>
        <v>0</v>
      </c>
      <c r="C94" s="271">
        <f>IF((ISERR(IRR($B$89:C89))),0,IF(IRR($B$89:C89)&lt;0,0,IRR($B$89:C89)))</f>
        <v>0</v>
      </c>
      <c r="D94" s="271">
        <f>IF((ISERR(IRR($B$89:D89))),0,IF(IRR($B$89:D89)&lt;0,0,IRR($B$89:D89)))</f>
        <v>0</v>
      </c>
      <c r="E94" s="271">
        <f>IF((ISERR(IRR($B$89:E89))),0,IF(IRR($B$89:E89)&lt;0,0,IRR($B$89:E89)))</f>
        <v>0</v>
      </c>
      <c r="F94" s="271">
        <f>IF((ISERR(IRR($B$89:F89))),0,IF(IRR($B$89:F89)&lt;0,0,IRR($B$89:F89)))</f>
        <v>0</v>
      </c>
      <c r="G94" s="271">
        <f>IF((ISERR(IRR($B$89:G89))),0,IF(IRR($B$89:G89)&lt;0,0,IRR($B$89:G89)))</f>
        <v>0</v>
      </c>
      <c r="H94" s="271">
        <f>IF((ISERR(IRR($B$89:H89))),0,IF(IRR($B$89:H89)&lt;0,0,IRR($B$89:H89)))</f>
        <v>0</v>
      </c>
      <c r="I94" s="271">
        <f>IF((ISERR(IRR($B$89:I89))),0,IF(IRR($B$89:I89)&lt;0,0,IRR($B$89:I89)))</f>
        <v>0</v>
      </c>
      <c r="J94" s="271">
        <f>IF((ISERR(IRR($B$89:J89))),0,IF(IRR($B$89:J89)&lt;0,0,IRR($B$89:J89)))</f>
        <v>0</v>
      </c>
      <c r="K94" s="271">
        <f>IF((ISERR(IRR($B$89:K89))),0,IF(IRR($B$89:K89)&lt;0,0,IRR($B$89:K89)))</f>
        <v>0</v>
      </c>
      <c r="L94" s="271">
        <f>IF((ISERR(IRR($B$89:L89))),0,IF(IRR($B$89:L89)&lt;0,0,IRR($B$89:L89)))</f>
        <v>0</v>
      </c>
      <c r="M94" s="271">
        <f>IF((ISERR(IRR($B$89:M89))),0,IF(IRR($B$89:M89)&lt;0,0,IRR($B$89:M89)))</f>
        <v>0</v>
      </c>
      <c r="N94" s="271">
        <f>IF((ISERR(IRR($B$89:N89))),0,IF(IRR($B$89:N89)&lt;0,0,IRR($B$89:N89)))</f>
        <v>0</v>
      </c>
      <c r="O94" s="271">
        <f>IF((ISERR(IRR($B$89:O89))),0,IF(IRR($B$89:O89)&lt;0,0,IRR($B$89:O89)))</f>
        <v>0</v>
      </c>
      <c r="P94" s="271">
        <f>IF((ISERR(IRR($B$89:P89))),0,IF(IRR($B$89:P89)&lt;0,0,IRR($B$89:P89)))</f>
        <v>0</v>
      </c>
      <c r="Q94" s="271">
        <f>IF((ISERR(IRR($B$89:Q89))),0,IF(IRR($B$89:Q89)&lt;0,0,IRR($B$89:Q89)))</f>
        <v>0</v>
      </c>
      <c r="R94" s="271">
        <f>IF((ISERR(IRR($B$89:R89))),0,IF(IRR($B$89:R89)&lt;0,0,IRR($B$89:R89)))</f>
        <v>0</v>
      </c>
      <c r="S94" s="271">
        <f>IF((ISERR(IRR($B$89:S89))),0,IF(IRR($B$89:S89)&lt;0,0,IRR($B$89:S89)))</f>
        <v>0</v>
      </c>
      <c r="T94" s="271">
        <f>IF((ISERR(IRR($B$89:T89))),0,IF(IRR($B$89:T89)&lt;0,0,IRR($B$89:T89)))</f>
        <v>0</v>
      </c>
      <c r="U94" s="271">
        <f>IF((ISERR(IRR($B$89:U89))),0,IF(IRR($B$89:U89)&lt;0,0,IRR($B$89:U89)))</f>
        <v>0</v>
      </c>
      <c r="V94" s="271">
        <f>IF((ISERR(IRR($B$89:V89))),0,IF(IRR($B$89:V89)&lt;0,0,IRR($B$89:V89)))</f>
        <v>0</v>
      </c>
      <c r="W94" s="271">
        <f>IF((ISERR(IRR($B$89:W89))),0,IF(IRR($B$89:W89)&lt;0,0,IRR($B$89:W89)))</f>
        <v>0</v>
      </c>
      <c r="X94" s="271">
        <f>IF((ISERR(IRR($B$89:X89))),0,IF(IRR($B$89:X89)&lt;0,0,IRR($B$89:X89)))</f>
        <v>0</v>
      </c>
      <c r="Y94" s="271">
        <f>IF((ISERR(IRR($B$89:Y89))),0,IF(IRR($B$89:Y89)&lt;0,0,IRR($B$89:Y89)))</f>
        <v>0</v>
      </c>
      <c r="Z94" s="271">
        <f>IF((ISERR(IRR($B$89:Z89))),0,IF(IRR($B$89:Z89)&lt;0,0,IRR($B$89:Z89)))</f>
        <v>0</v>
      </c>
      <c r="AA94" s="271">
        <f>IF((ISERR(IRR($B$89:AA89))),0,IF(IRR($B$89:AA89)&lt;0,0,IRR($B$89:AA89)))</f>
        <v>0</v>
      </c>
      <c r="AB94" s="271">
        <f>IF((ISERR(IRR($B$89:AB89))),0,IF(IRR($B$89:AB89)&lt;0,0,IRR($B$89:AB89)))</f>
        <v>0</v>
      </c>
      <c r="AC94" s="271">
        <f>IF((ISERR(IRR($B$89:AC89))),0,IF(IRR($B$89:AC89)&lt;0,0,IRR($B$89:AC89)))</f>
        <v>0</v>
      </c>
      <c r="AD94" s="271">
        <f>IF((ISERR(IRR($B$89:AD89))),0,IF(IRR($B$89:AD89)&lt;0,0,IRR($B$89:AD89)))</f>
        <v>0</v>
      </c>
      <c r="AE94" s="271">
        <f>IF((ISERR(IRR($B$89:AE89))),0,IF(IRR($B$89:AE89)&lt;0,0,IRR($B$89:AE89)))</f>
        <v>0</v>
      </c>
      <c r="AF94" s="271">
        <f>IF((ISERR(IRR($B$89:AF89))),0,IF(IRR($B$89:AF89)&lt;0,0,IRR($B$89:AF89)))</f>
        <v>0</v>
      </c>
      <c r="AG94" s="271">
        <f>IF((ISERR(IRR($B$89:AG89))),0,IF(IRR($B$89:AG89)&lt;0,0,IRR($B$89:AG89)))</f>
        <v>0</v>
      </c>
      <c r="AH94" s="271">
        <f>IF((ISERR(IRR($B$89:AH89))),0,IF(IRR($B$89:AH89)&lt;0,0,IRR($B$89:AH89)))</f>
        <v>0</v>
      </c>
      <c r="AI94" s="271">
        <f>IF((ISERR(IRR($B$89:AI89))),0,IF(IRR($B$89:AI89)&lt;0,0,IRR($B$89:AI89)))</f>
        <v>0</v>
      </c>
      <c r="AJ94" s="271">
        <f>IF((ISERR(IRR($B$89:AJ89))),0,IF(IRR($B$89:AJ89)&lt;0,0,IRR($B$89:AJ89)))</f>
        <v>0</v>
      </c>
      <c r="AK94" s="271">
        <f>IF((ISERR(IRR($B$89:AK89))),0,IF(IRR($B$89:AK89)&lt;0,0,IRR($B$89:AK89)))</f>
        <v>0</v>
      </c>
      <c r="AL94" s="271">
        <f>IF((ISERR(IRR($B$89:AL89))),0,IF(IRR($B$89:AL89)&lt;0,0,IRR($B$89:AL89)))</f>
        <v>0</v>
      </c>
      <c r="AM94" s="271">
        <f>IF((ISERR(IRR($B$89:AM89))),0,IF(IRR($B$89:AM89)&lt;0,0,IRR($B$89:AM89)))</f>
        <v>0</v>
      </c>
      <c r="AN94" s="271">
        <f>IF((ISERR(IRR($B$89:AN89))),0,IF(IRR($B$89:AN89)&lt;0,0,IRR($B$89:AN89)))</f>
        <v>0</v>
      </c>
      <c r="AO94" s="271">
        <f>IF((ISERR(IRR($B$89:AO89))),0,IF(IRR($B$89:AO89)&lt;0,0,IRR($B$89:AO89)))</f>
        <v>0</v>
      </c>
      <c r="AP94" s="271">
        <f>IF((ISERR(IRR($B$89:AP89))),0,IF(IRR($B$89:AP89)&lt;0,0,IRR($B$89:AP89)))</f>
        <v>0</v>
      </c>
      <c r="AQ94" s="271">
        <f>IF((ISERR(IRR($B$89:AQ89))),0,IF(IRR($B$89:AQ89)&lt;0,0,IRR($B$89:AQ89)))</f>
        <v>0</v>
      </c>
      <c r="AR94" s="271">
        <f>IF((ISERR(IRR($B$89:AR89))),0,IF(IRR($B$89:AR89)&lt;0,0,IRR($B$89:AR89)))</f>
        <v>0</v>
      </c>
    </row>
    <row r="95" spans="1:46" ht="14.25" x14ac:dyDescent="0.2">
      <c r="A95" s="261" t="s">
        <v>498</v>
      </c>
      <c r="B95" s="272">
        <f>IF(AND(B90&gt;0,A90&lt;0),(B80-(B90/(B90-A90))),0)</f>
        <v>0</v>
      </c>
      <c r="C95" s="272">
        <f t="shared" ref="C95:AP95" si="34">IF(AND(C90&gt;0,B90&lt;0),(C80-(C90/(C90-B90))),0)</f>
        <v>0</v>
      </c>
      <c r="D95" s="272">
        <f t="shared" si="34"/>
        <v>0</v>
      </c>
      <c r="E95" s="272">
        <f t="shared" si="34"/>
        <v>0</v>
      </c>
      <c r="F95" s="272">
        <f t="shared" si="34"/>
        <v>0</v>
      </c>
      <c r="G95" s="272">
        <f t="shared" si="34"/>
        <v>0</v>
      </c>
      <c r="H95" s="272">
        <f>IF(AND(H90&gt;0,G90&lt;0),(H80-(H90/(H90-G90))),0)</f>
        <v>0</v>
      </c>
      <c r="I95" s="272">
        <f t="shared" si="34"/>
        <v>0</v>
      </c>
      <c r="J95" s="272">
        <f t="shared" si="34"/>
        <v>0</v>
      </c>
      <c r="K95" s="272">
        <f t="shared" si="34"/>
        <v>0</v>
      </c>
      <c r="L95" s="272">
        <f t="shared" si="34"/>
        <v>0</v>
      </c>
      <c r="M95" s="272">
        <f t="shared" si="34"/>
        <v>0</v>
      </c>
      <c r="N95" s="272">
        <f t="shared" si="34"/>
        <v>0</v>
      </c>
      <c r="O95" s="272">
        <f t="shared" si="34"/>
        <v>0</v>
      </c>
      <c r="P95" s="272">
        <f t="shared" si="34"/>
        <v>0</v>
      </c>
      <c r="Q95" s="272">
        <f t="shared" si="34"/>
        <v>0</v>
      </c>
      <c r="R95" s="272">
        <f t="shared" si="34"/>
        <v>0</v>
      </c>
      <c r="S95" s="272">
        <f t="shared" si="34"/>
        <v>0</v>
      </c>
      <c r="T95" s="272">
        <f t="shared" si="34"/>
        <v>0</v>
      </c>
      <c r="U95" s="272">
        <f t="shared" si="34"/>
        <v>0</v>
      </c>
      <c r="V95" s="272">
        <f t="shared" si="34"/>
        <v>0</v>
      </c>
      <c r="W95" s="272">
        <f t="shared" si="34"/>
        <v>0</v>
      </c>
      <c r="X95" s="272">
        <f t="shared" si="34"/>
        <v>0</v>
      </c>
      <c r="Y95" s="272">
        <f t="shared" si="34"/>
        <v>0</v>
      </c>
      <c r="Z95" s="272">
        <f t="shared" si="34"/>
        <v>0</v>
      </c>
      <c r="AA95" s="272">
        <f t="shared" si="34"/>
        <v>0</v>
      </c>
      <c r="AB95" s="272">
        <f t="shared" si="34"/>
        <v>0</v>
      </c>
      <c r="AC95" s="272">
        <f t="shared" si="34"/>
        <v>0</v>
      </c>
      <c r="AD95" s="272">
        <f t="shared" si="34"/>
        <v>0</v>
      </c>
      <c r="AE95" s="272">
        <f t="shared" si="34"/>
        <v>0</v>
      </c>
      <c r="AF95" s="272">
        <f t="shared" si="34"/>
        <v>0</v>
      </c>
      <c r="AG95" s="272">
        <f t="shared" si="34"/>
        <v>0</v>
      </c>
      <c r="AH95" s="272">
        <f t="shared" si="34"/>
        <v>0</v>
      </c>
      <c r="AI95" s="272">
        <f t="shared" si="34"/>
        <v>0</v>
      </c>
      <c r="AJ95" s="272">
        <f t="shared" si="34"/>
        <v>0</v>
      </c>
      <c r="AK95" s="272">
        <f t="shared" si="34"/>
        <v>0</v>
      </c>
      <c r="AL95" s="272">
        <f t="shared" si="34"/>
        <v>0</v>
      </c>
      <c r="AM95" s="272">
        <f t="shared" si="34"/>
        <v>0</v>
      </c>
      <c r="AN95" s="272">
        <f t="shared" si="34"/>
        <v>0</v>
      </c>
      <c r="AO95" s="272">
        <f t="shared" si="34"/>
        <v>0</v>
      </c>
      <c r="AP95" s="272">
        <f t="shared" si="34"/>
        <v>0</v>
      </c>
      <c r="AQ95" s="272">
        <f>IF(AND(AQ90&gt;0,AP90&lt;0),(AQ80-(AQ90/(AQ90-AP90))),0)</f>
        <v>0</v>
      </c>
      <c r="AR95" s="272">
        <f>IF(AND(AR90&gt;0,AQ90&lt;0),(AR80-(AR90/(AR90-AQ90))),0)</f>
        <v>0</v>
      </c>
    </row>
    <row r="96" spans="1:46" ht="15" thickBot="1" x14ac:dyDescent="0.25">
      <c r="A96" s="273" t="s">
        <v>499</v>
      </c>
      <c r="B96" s="274">
        <f t="shared" ref="B96:AP96" si="35">IF(AND(B93&gt;0,A93&lt;0),(B80-(B93/(B93-A93))),0)</f>
        <v>0</v>
      </c>
      <c r="C96" s="274">
        <f t="shared" si="35"/>
        <v>0</v>
      </c>
      <c r="D96" s="274">
        <f t="shared" si="35"/>
        <v>0</v>
      </c>
      <c r="E96" s="274">
        <f t="shared" si="35"/>
        <v>0</v>
      </c>
      <c r="F96" s="274">
        <f t="shared" si="35"/>
        <v>0</v>
      </c>
      <c r="G96" s="274">
        <f t="shared" si="35"/>
        <v>0</v>
      </c>
      <c r="H96" s="274">
        <f t="shared" si="35"/>
        <v>0</v>
      </c>
      <c r="I96" s="274">
        <f t="shared" si="35"/>
        <v>0</v>
      </c>
      <c r="J96" s="274">
        <f t="shared" si="35"/>
        <v>0</v>
      </c>
      <c r="K96" s="274">
        <f t="shared" si="35"/>
        <v>0</v>
      </c>
      <c r="L96" s="274">
        <f t="shared" si="35"/>
        <v>0</v>
      </c>
      <c r="M96" s="274">
        <f t="shared" si="35"/>
        <v>0</v>
      </c>
      <c r="N96" s="274">
        <f t="shared" si="35"/>
        <v>0</v>
      </c>
      <c r="O96" s="274">
        <f t="shared" si="35"/>
        <v>0</v>
      </c>
      <c r="P96" s="274">
        <f t="shared" si="35"/>
        <v>0</v>
      </c>
      <c r="Q96" s="274">
        <f t="shared" si="35"/>
        <v>0</v>
      </c>
      <c r="R96" s="274">
        <f t="shared" si="35"/>
        <v>0</v>
      </c>
      <c r="S96" s="274">
        <f t="shared" si="35"/>
        <v>0</v>
      </c>
      <c r="T96" s="274">
        <f t="shared" si="35"/>
        <v>0</v>
      </c>
      <c r="U96" s="274">
        <f t="shared" si="35"/>
        <v>0</v>
      </c>
      <c r="V96" s="274">
        <f t="shared" si="35"/>
        <v>0</v>
      </c>
      <c r="W96" s="274">
        <f t="shared" si="35"/>
        <v>0</v>
      </c>
      <c r="X96" s="274">
        <f t="shared" si="35"/>
        <v>0</v>
      </c>
      <c r="Y96" s="274">
        <f t="shared" si="35"/>
        <v>0</v>
      </c>
      <c r="Z96" s="274">
        <f t="shared" si="35"/>
        <v>0</v>
      </c>
      <c r="AA96" s="274">
        <f t="shared" si="35"/>
        <v>0</v>
      </c>
      <c r="AB96" s="274">
        <f t="shared" si="35"/>
        <v>0</v>
      </c>
      <c r="AC96" s="274">
        <f t="shared" si="35"/>
        <v>0</v>
      </c>
      <c r="AD96" s="274">
        <f t="shared" si="35"/>
        <v>0</v>
      </c>
      <c r="AE96" s="274">
        <f t="shared" si="35"/>
        <v>0</v>
      </c>
      <c r="AF96" s="274">
        <f t="shared" si="35"/>
        <v>0</v>
      </c>
      <c r="AG96" s="274">
        <f t="shared" si="35"/>
        <v>0</v>
      </c>
      <c r="AH96" s="274">
        <f t="shared" si="35"/>
        <v>0</v>
      </c>
      <c r="AI96" s="274">
        <f t="shared" si="35"/>
        <v>0</v>
      </c>
      <c r="AJ96" s="274">
        <f t="shared" si="35"/>
        <v>0</v>
      </c>
      <c r="AK96" s="274">
        <f t="shared" si="35"/>
        <v>0</v>
      </c>
      <c r="AL96" s="274">
        <f t="shared" si="35"/>
        <v>0</v>
      </c>
      <c r="AM96" s="274">
        <f t="shared" si="35"/>
        <v>0</v>
      </c>
      <c r="AN96" s="274">
        <f t="shared" si="35"/>
        <v>0</v>
      </c>
      <c r="AO96" s="274">
        <f t="shared" si="35"/>
        <v>0</v>
      </c>
      <c r="AP96" s="274">
        <f t="shared" si="35"/>
        <v>0</v>
      </c>
      <c r="AQ96" s="274">
        <f>IF(AND(AQ93&gt;0,AP93&lt;0),(AQ80-(AQ93/(AQ93-AP93))),0)</f>
        <v>0</v>
      </c>
      <c r="AR96" s="274">
        <f>IF(AND(AR93&gt;0,AQ93&lt;0),(AR80-(AR93/(AR93-AQ93))),0)</f>
        <v>0</v>
      </c>
    </row>
    <row r="97" spans="1:48" x14ac:dyDescent="0.2">
      <c r="B97" s="275">
        <v>2016</v>
      </c>
      <c r="C97" s="275">
        <f>B97+1</f>
        <v>2017</v>
      </c>
      <c r="D97" s="222">
        <f t="shared" ref="D97:AP97" si="36">C97+1</f>
        <v>2018</v>
      </c>
      <c r="E97" s="222">
        <f t="shared" si="36"/>
        <v>2019</v>
      </c>
      <c r="F97" s="222">
        <f t="shared" si="36"/>
        <v>2020</v>
      </c>
      <c r="G97" s="222">
        <f t="shared" si="36"/>
        <v>2021</v>
      </c>
      <c r="H97" s="222">
        <f t="shared" si="36"/>
        <v>2022</v>
      </c>
      <c r="I97" s="222">
        <f t="shared" si="36"/>
        <v>2023</v>
      </c>
      <c r="J97" s="222">
        <f t="shared" si="36"/>
        <v>2024</v>
      </c>
      <c r="K97" s="222">
        <f t="shared" si="36"/>
        <v>2025</v>
      </c>
      <c r="L97" s="222">
        <f t="shared" si="36"/>
        <v>2026</v>
      </c>
      <c r="M97" s="222">
        <f t="shared" si="36"/>
        <v>2027</v>
      </c>
      <c r="N97" s="222">
        <f t="shared" si="36"/>
        <v>2028</v>
      </c>
      <c r="O97" s="222">
        <f t="shared" si="36"/>
        <v>2029</v>
      </c>
      <c r="P97" s="222">
        <f t="shared" si="36"/>
        <v>2030</v>
      </c>
      <c r="Q97" s="222">
        <f t="shared" si="36"/>
        <v>2031</v>
      </c>
      <c r="R97" s="222">
        <f t="shared" si="36"/>
        <v>2032</v>
      </c>
      <c r="S97" s="222">
        <f t="shared" si="36"/>
        <v>2033</v>
      </c>
      <c r="T97" s="222">
        <f t="shared" si="36"/>
        <v>2034</v>
      </c>
      <c r="U97" s="222">
        <f t="shared" si="36"/>
        <v>2035</v>
      </c>
      <c r="V97" s="222">
        <f t="shared" si="36"/>
        <v>2036</v>
      </c>
      <c r="W97" s="222">
        <f t="shared" si="36"/>
        <v>2037</v>
      </c>
      <c r="X97" s="222">
        <f t="shared" si="36"/>
        <v>2038</v>
      </c>
      <c r="Y97" s="222">
        <f t="shared" si="36"/>
        <v>2039</v>
      </c>
      <c r="Z97" s="222">
        <f t="shared" si="36"/>
        <v>2040</v>
      </c>
      <c r="AA97" s="222">
        <f t="shared" si="36"/>
        <v>2041</v>
      </c>
      <c r="AB97" s="222">
        <f t="shared" si="36"/>
        <v>2042</v>
      </c>
      <c r="AC97" s="222">
        <f t="shared" si="36"/>
        <v>2043</v>
      </c>
      <c r="AD97" s="222">
        <f t="shared" si="36"/>
        <v>2044</v>
      </c>
      <c r="AE97" s="222">
        <f t="shared" si="36"/>
        <v>2045</v>
      </c>
      <c r="AF97" s="222">
        <f t="shared" si="36"/>
        <v>2046</v>
      </c>
      <c r="AG97" s="222">
        <f t="shared" si="36"/>
        <v>2047</v>
      </c>
      <c r="AH97" s="222">
        <f t="shared" si="36"/>
        <v>2048</v>
      </c>
      <c r="AI97" s="222">
        <f t="shared" si="36"/>
        <v>2049</v>
      </c>
      <c r="AJ97" s="222">
        <f t="shared" si="36"/>
        <v>2050</v>
      </c>
      <c r="AK97" s="222">
        <f t="shared" si="36"/>
        <v>2051</v>
      </c>
      <c r="AL97" s="222">
        <f t="shared" si="36"/>
        <v>2052</v>
      </c>
      <c r="AM97" s="222">
        <f t="shared" si="36"/>
        <v>2053</v>
      </c>
      <c r="AN97" s="222">
        <f t="shared" si="36"/>
        <v>2054</v>
      </c>
      <c r="AO97" s="222">
        <f t="shared" si="36"/>
        <v>2055</v>
      </c>
      <c r="AP97" s="222">
        <f t="shared" si="36"/>
        <v>2056</v>
      </c>
      <c r="AQ97" s="222">
        <f>AP97+1</f>
        <v>2057</v>
      </c>
      <c r="AR97" s="222">
        <f>AQ97+1</f>
        <v>2058</v>
      </c>
    </row>
    <row r="98" spans="1:48" x14ac:dyDescent="0.2">
      <c r="A98" s="377" t="s">
        <v>500</v>
      </c>
      <c r="B98" s="377"/>
      <c r="C98" s="377"/>
      <c r="D98" s="377"/>
      <c r="E98" s="377"/>
      <c r="F98" s="377"/>
      <c r="G98" s="377"/>
      <c r="H98" s="377"/>
      <c r="I98" s="377"/>
      <c r="J98" s="377"/>
      <c r="K98" s="377"/>
      <c r="L98" s="377"/>
      <c r="M98" s="377"/>
      <c r="N98" s="377"/>
      <c r="O98" s="377"/>
      <c r="P98" s="377"/>
      <c r="Q98" s="377"/>
      <c r="R98" s="377"/>
      <c r="S98" s="377"/>
      <c r="T98" s="377"/>
      <c r="U98" s="377"/>
      <c r="V98" s="377"/>
      <c r="W98" s="377"/>
      <c r="X98" s="377"/>
      <c r="Y98" s="377"/>
      <c r="Z98" s="377"/>
      <c r="AA98" s="377"/>
      <c r="AB98" s="377"/>
      <c r="AC98" s="377"/>
    </row>
    <row r="99" spans="1:48" ht="66" customHeight="1" x14ac:dyDescent="0.2">
      <c r="A99" s="373" t="s">
        <v>501</v>
      </c>
      <c r="B99" s="373"/>
      <c r="C99" s="373"/>
      <c r="D99" s="373"/>
      <c r="E99" s="373"/>
      <c r="F99" s="373"/>
      <c r="G99" s="373"/>
      <c r="H99" s="373"/>
      <c r="I99" s="373"/>
    </row>
    <row r="100" spans="1:48" x14ac:dyDescent="0.2">
      <c r="C100" s="276"/>
    </row>
    <row r="101" spans="1:48" x14ac:dyDescent="0.2">
      <c r="A101" s="277"/>
    </row>
    <row r="103" spans="1:48" x14ac:dyDescent="0.2">
      <c r="B103" s="278"/>
    </row>
    <row r="107" spans="1:48" x14ac:dyDescent="0.2">
      <c r="B107" s="279"/>
      <c r="C107" s="279"/>
      <c r="D107" s="279"/>
    </row>
    <row r="108" spans="1:48" x14ac:dyDescent="0.2">
      <c r="C108" s="280"/>
    </row>
    <row r="109" spans="1:48" x14ac:dyDescent="0.2">
      <c r="B109" s="281"/>
      <c r="C109" s="281"/>
      <c r="D109" s="281"/>
      <c r="E109" s="281"/>
      <c r="F109" s="281"/>
      <c r="G109" s="374"/>
      <c r="H109" s="375"/>
      <c r="AE109" s="209"/>
      <c r="AF109" s="209"/>
      <c r="AG109" s="209"/>
      <c r="AS109" s="208"/>
      <c r="AT109" s="208"/>
      <c r="AU109" s="208"/>
      <c r="AV109" s="208"/>
    </row>
    <row r="110" spans="1:48" x14ac:dyDescent="0.2">
      <c r="A110" s="224"/>
      <c r="B110" s="282"/>
      <c r="C110" s="282"/>
      <c r="D110" s="282"/>
      <c r="E110" s="282"/>
      <c r="F110" s="282"/>
      <c r="G110" s="374"/>
      <c r="H110" s="375"/>
      <c r="AE110" s="209"/>
      <c r="AF110" s="209"/>
      <c r="AG110" s="209"/>
      <c r="AS110" s="208"/>
      <c r="AT110" s="208"/>
      <c r="AU110" s="208"/>
      <c r="AV110" s="208"/>
    </row>
    <row r="111" spans="1:48" x14ac:dyDescent="0.2">
      <c r="B111" s="281"/>
      <c r="C111" s="281"/>
      <c r="D111" s="281"/>
      <c r="E111" s="281"/>
      <c r="F111" s="281"/>
      <c r="G111" s="374"/>
      <c r="H111" s="375"/>
      <c r="AE111" s="209"/>
      <c r="AF111" s="209"/>
      <c r="AG111" s="209"/>
      <c r="AS111" s="208"/>
      <c r="AT111" s="208"/>
      <c r="AU111" s="208"/>
      <c r="AV111" s="208"/>
    </row>
    <row r="112" spans="1:48" x14ac:dyDescent="0.2">
      <c r="A112" s="224"/>
      <c r="B112" s="282"/>
      <c r="C112" s="282"/>
      <c r="D112" s="282"/>
      <c r="E112" s="282"/>
      <c r="F112" s="282"/>
      <c r="G112" s="374"/>
      <c r="H112" s="375"/>
      <c r="AE112" s="209"/>
      <c r="AF112" s="209"/>
      <c r="AG112" s="209"/>
      <c r="AS112" s="208"/>
      <c r="AT112" s="208"/>
      <c r="AU112" s="208"/>
      <c r="AV112" s="208"/>
    </row>
    <row r="113" spans="2:6" x14ac:dyDescent="0.2">
      <c r="D113" s="283"/>
    </row>
    <row r="114" spans="2:6" x14ac:dyDescent="0.2">
      <c r="D114" s="224"/>
    </row>
    <row r="117" spans="2:6" x14ac:dyDescent="0.2">
      <c r="B117" s="279"/>
      <c r="C117" s="279"/>
      <c r="D117" s="281"/>
      <c r="E117" s="281"/>
      <c r="F117" s="281"/>
    </row>
    <row r="118" spans="2:6" x14ac:dyDescent="0.2">
      <c r="B118" s="281"/>
      <c r="C118" s="281"/>
      <c r="D118" s="281"/>
      <c r="E118" s="281"/>
      <c r="F118" s="281"/>
    </row>
    <row r="119" spans="2:6" x14ac:dyDescent="0.2">
      <c r="B119" s="281"/>
      <c r="C119" s="281"/>
      <c r="D119" s="281"/>
      <c r="E119" s="281"/>
      <c r="F119" s="281"/>
    </row>
    <row r="120" spans="2:6" x14ac:dyDescent="0.2">
      <c r="B120" s="281"/>
      <c r="C120" s="281"/>
      <c r="D120" s="281"/>
      <c r="E120" s="281"/>
      <c r="F120" s="281"/>
    </row>
    <row r="121" spans="2:6" x14ac:dyDescent="0.2">
      <c r="B121" s="281"/>
      <c r="C121" s="281"/>
      <c r="D121" s="281"/>
      <c r="E121" s="281"/>
      <c r="F121" s="281"/>
    </row>
    <row r="122" spans="2:6" x14ac:dyDescent="0.2">
      <c r="B122" s="281"/>
      <c r="C122" s="281"/>
      <c r="D122" s="281"/>
      <c r="E122" s="281"/>
      <c r="F122" s="281"/>
    </row>
    <row r="123" spans="2:6" x14ac:dyDescent="0.2">
      <c r="B123" s="281"/>
      <c r="C123" s="281"/>
      <c r="D123" s="281"/>
      <c r="E123" s="281"/>
      <c r="F123" s="281"/>
    </row>
    <row r="124" spans="2:6" x14ac:dyDescent="0.2">
      <c r="B124" s="281"/>
      <c r="C124" s="281"/>
      <c r="D124" s="281"/>
      <c r="E124" s="281"/>
      <c r="F124" s="281"/>
    </row>
    <row r="126" spans="2:6" x14ac:dyDescent="0.2">
      <c r="B126" s="279"/>
      <c r="C126" s="279"/>
    </row>
    <row r="127" spans="2:6" x14ac:dyDescent="0.2">
      <c r="B127" s="281"/>
      <c r="C127" s="281"/>
      <c r="D127" s="281"/>
      <c r="E127" s="281"/>
    </row>
    <row r="128" spans="2:6" x14ac:dyDescent="0.2">
      <c r="B128" s="281"/>
      <c r="C128" s="281"/>
      <c r="D128" s="281"/>
      <c r="E128" s="281"/>
    </row>
    <row r="129" spans="1:5" x14ac:dyDescent="0.2">
      <c r="A129" s="228"/>
      <c r="B129" s="281"/>
      <c r="C129" s="281"/>
      <c r="D129" s="281"/>
      <c r="E129" s="281"/>
    </row>
    <row r="130" spans="1:5" x14ac:dyDescent="0.2">
      <c r="A130" s="228"/>
      <c r="B130" s="281"/>
      <c r="C130" s="281"/>
      <c r="D130" s="281"/>
      <c r="E130" s="281"/>
    </row>
    <row r="131" spans="1:5" x14ac:dyDescent="0.2">
      <c r="A131" s="228"/>
      <c r="B131" s="281"/>
      <c r="C131" s="281"/>
      <c r="D131" s="281"/>
      <c r="E131" s="281"/>
    </row>
    <row r="132" spans="1:5" x14ac:dyDescent="0.2">
      <c r="A132" s="228"/>
      <c r="B132" s="281"/>
      <c r="C132" s="281"/>
      <c r="D132" s="281"/>
      <c r="E132" s="281"/>
    </row>
  </sheetData>
  <mergeCells count="17">
    <mergeCell ref="A5:P5"/>
    <mergeCell ref="A7:P7"/>
    <mergeCell ref="A9:P9"/>
    <mergeCell ref="A10:P10"/>
    <mergeCell ref="A12:P12"/>
    <mergeCell ref="A13:P13"/>
    <mergeCell ref="A15:P15"/>
    <mergeCell ref="A16:P16"/>
    <mergeCell ref="A99:I99"/>
    <mergeCell ref="G109:G112"/>
    <mergeCell ref="H109:H112"/>
    <mergeCell ref="D33:E33"/>
    <mergeCell ref="D34:E34"/>
    <mergeCell ref="D35:E35"/>
    <mergeCell ref="D36:E36"/>
    <mergeCell ref="A98:AC98"/>
    <mergeCell ref="A18:P1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6"/>
  <sheetViews>
    <sheetView view="pageBreakPreview" topLeftCell="A7" zoomScale="110" zoomScaleNormal="100" zoomScaleSheetLayoutView="110" workbookViewId="0">
      <selection activeCell="B23" sqref="B23:B25"/>
    </sheetView>
  </sheetViews>
  <sheetFormatPr defaultColWidth="9.140625" defaultRowHeight="15" x14ac:dyDescent="0.25"/>
  <cols>
    <col min="1" max="1" width="4.42578125" style="292" customWidth="1"/>
    <col min="2" max="2" width="55" style="292" customWidth="1"/>
    <col min="3" max="6" width="13.28515625" style="292" customWidth="1"/>
    <col min="7" max="10" width="11.7109375" style="292" customWidth="1"/>
    <col min="11" max="16384" width="9.140625" style="292"/>
  </cols>
  <sheetData>
    <row r="1" spans="1:10" ht="18.75" x14ac:dyDescent="0.25">
      <c r="A1" s="67"/>
      <c r="B1" s="67"/>
      <c r="C1" s="67"/>
      <c r="D1" s="67"/>
      <c r="E1" s="67"/>
      <c r="F1" s="39" t="s">
        <v>68</v>
      </c>
      <c r="G1" s="67"/>
      <c r="H1" s="67"/>
      <c r="I1" s="67"/>
      <c r="J1" s="39"/>
    </row>
    <row r="2" spans="1:10" ht="18.75" x14ac:dyDescent="0.3">
      <c r="A2" s="67"/>
      <c r="B2" s="67"/>
      <c r="C2" s="67"/>
      <c r="D2" s="67"/>
      <c r="E2" s="67"/>
      <c r="F2" s="15" t="s">
        <v>10</v>
      </c>
      <c r="G2" s="67"/>
      <c r="H2" s="67"/>
      <c r="I2" s="67"/>
      <c r="J2" s="15"/>
    </row>
    <row r="3" spans="1:10" ht="18.75" x14ac:dyDescent="0.3">
      <c r="A3" s="67"/>
      <c r="B3" s="67"/>
      <c r="C3" s="67"/>
      <c r="D3" s="67"/>
      <c r="E3" s="67"/>
      <c r="F3" s="15" t="s">
        <v>67</v>
      </c>
      <c r="G3" s="67"/>
      <c r="H3" s="67"/>
      <c r="I3" s="67"/>
      <c r="J3" s="15"/>
    </row>
    <row r="4" spans="1:10" ht="18.75" x14ac:dyDescent="0.3">
      <c r="A4" s="67"/>
      <c r="B4" s="67"/>
      <c r="C4" s="67"/>
      <c r="D4" s="67"/>
      <c r="E4" s="67"/>
      <c r="F4" s="67"/>
      <c r="G4" s="67"/>
      <c r="H4" s="67"/>
      <c r="I4" s="15"/>
      <c r="J4" s="67"/>
    </row>
    <row r="5" spans="1:10" ht="15.75" x14ac:dyDescent="0.25">
      <c r="A5" s="379" t="str">
        <f>'1. паспорт местоположение'!A5:C5</f>
        <v>Год раскрытия информации: 2016 год</v>
      </c>
      <c r="B5" s="379"/>
      <c r="C5" s="379"/>
      <c r="D5" s="379"/>
      <c r="E5" s="379"/>
      <c r="F5" s="379"/>
      <c r="G5" s="156"/>
      <c r="H5" s="156"/>
      <c r="I5" s="156"/>
      <c r="J5" s="156"/>
    </row>
    <row r="6" spans="1:10" ht="18.75" x14ac:dyDescent="0.3">
      <c r="A6" s="67"/>
      <c r="B6" s="67"/>
      <c r="C6" s="67"/>
      <c r="D6" s="67"/>
      <c r="E6" s="67"/>
      <c r="F6" s="67"/>
      <c r="G6" s="67"/>
      <c r="H6" s="67"/>
      <c r="I6" s="15"/>
      <c r="J6" s="67"/>
    </row>
    <row r="7" spans="1:10" ht="18.75" x14ac:dyDescent="0.25">
      <c r="A7" s="380" t="s">
        <v>9</v>
      </c>
      <c r="B7" s="380"/>
      <c r="C7" s="380"/>
      <c r="D7" s="380"/>
      <c r="E7" s="380"/>
      <c r="F7" s="380"/>
      <c r="G7" s="211"/>
      <c r="H7" s="211"/>
      <c r="I7" s="211"/>
      <c r="J7" s="211"/>
    </row>
    <row r="8" spans="1:10" ht="18.75" x14ac:dyDescent="0.25">
      <c r="A8" s="380"/>
      <c r="B8" s="380"/>
      <c r="C8" s="380"/>
      <c r="D8" s="380"/>
      <c r="E8" s="380"/>
      <c r="F8" s="380"/>
      <c r="G8" s="380"/>
      <c r="H8" s="380"/>
      <c r="I8" s="380"/>
      <c r="J8" s="380"/>
    </row>
    <row r="9" spans="1:10" ht="15.75" x14ac:dyDescent="0.25">
      <c r="A9" s="381" t="str">
        <f>'1. паспорт местоположение'!A9:C9</f>
        <v xml:space="preserve">                         АО "Янтарьэнерго"                         </v>
      </c>
      <c r="B9" s="381"/>
      <c r="C9" s="381"/>
      <c r="D9" s="381"/>
      <c r="E9" s="381"/>
      <c r="F9" s="381"/>
      <c r="G9" s="213"/>
      <c r="H9" s="213"/>
      <c r="I9" s="213"/>
      <c r="J9" s="213"/>
    </row>
    <row r="10" spans="1:10" ht="15.75" x14ac:dyDescent="0.25">
      <c r="A10" s="371" t="s">
        <v>8</v>
      </c>
      <c r="B10" s="371"/>
      <c r="C10" s="371"/>
      <c r="D10" s="371"/>
      <c r="E10" s="371"/>
      <c r="F10" s="371"/>
      <c r="G10" s="214"/>
      <c r="H10" s="214"/>
      <c r="I10" s="214"/>
      <c r="J10" s="214"/>
    </row>
    <row r="11" spans="1:10" ht="18.75" x14ac:dyDescent="0.25">
      <c r="A11" s="380"/>
      <c r="B11" s="380"/>
      <c r="C11" s="380"/>
      <c r="D11" s="380"/>
      <c r="E11" s="380"/>
      <c r="F11" s="380"/>
      <c r="G11" s="380"/>
      <c r="H11" s="380"/>
      <c r="I11" s="380"/>
      <c r="J11" s="380"/>
    </row>
    <row r="12" spans="1:10" ht="15.75" x14ac:dyDescent="0.25">
      <c r="A12" s="381" t="str">
        <f>'1. паспорт местоположение'!A12:C12</f>
        <v xml:space="preserve">G_4582                     </v>
      </c>
      <c r="B12" s="381"/>
      <c r="C12" s="381"/>
      <c r="D12" s="381"/>
      <c r="E12" s="381"/>
      <c r="F12" s="381"/>
      <c r="G12" s="213"/>
      <c r="H12" s="213"/>
      <c r="I12" s="213"/>
      <c r="J12" s="213"/>
    </row>
    <row r="13" spans="1:10" ht="15.75" x14ac:dyDescent="0.25">
      <c r="A13" s="371" t="s">
        <v>7</v>
      </c>
      <c r="B13" s="371"/>
      <c r="C13" s="371"/>
      <c r="D13" s="371"/>
      <c r="E13" s="371"/>
      <c r="F13" s="371"/>
      <c r="G13" s="214"/>
      <c r="H13" s="214"/>
      <c r="I13" s="214"/>
      <c r="J13" s="214"/>
    </row>
    <row r="14" spans="1:10" ht="18.75" x14ac:dyDescent="0.25">
      <c r="A14" s="389"/>
      <c r="B14" s="389"/>
      <c r="C14" s="389"/>
      <c r="D14" s="389"/>
      <c r="E14" s="389"/>
      <c r="F14" s="389"/>
      <c r="G14" s="389"/>
      <c r="H14" s="389"/>
      <c r="I14" s="389"/>
      <c r="J14" s="389"/>
    </row>
    <row r="15" spans="1:10" ht="81.75" customHeight="1" x14ac:dyDescent="0.25">
      <c r="A15" s="372" t="str">
        <f>'1. паспорт местоположение'!A15:C15</f>
        <v>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 троительством ячейки на ОРУ 110 кВ ПС О-54 Гусев, строительство заходов ВЛ 110 кВ О-4 Черняховск - О-54 Гусев (Л-107), инв.№ 53213411 на Маяковскую ТЭС</v>
      </c>
      <c r="B15" s="372"/>
      <c r="C15" s="372"/>
      <c r="D15" s="372"/>
      <c r="E15" s="372"/>
      <c r="F15" s="372"/>
      <c r="G15" s="217"/>
      <c r="H15" s="217"/>
      <c r="I15" s="217"/>
      <c r="J15" s="217"/>
    </row>
    <row r="16" spans="1:10" ht="15.75" x14ac:dyDescent="0.25">
      <c r="A16" s="371" t="s">
        <v>6</v>
      </c>
      <c r="B16" s="371"/>
      <c r="C16" s="371"/>
      <c r="D16" s="371"/>
      <c r="E16" s="371"/>
      <c r="F16" s="371"/>
      <c r="G16" s="214"/>
      <c r="H16" s="214"/>
      <c r="I16" s="214"/>
      <c r="J16" s="214"/>
    </row>
    <row r="17" spans="1:10" ht="15.75" x14ac:dyDescent="0.25">
      <c r="A17" s="67"/>
      <c r="B17" s="67"/>
      <c r="C17" s="67"/>
      <c r="D17" s="67"/>
      <c r="E17" s="67"/>
      <c r="F17" s="67"/>
      <c r="G17" s="67"/>
      <c r="H17" s="67"/>
      <c r="I17" s="67"/>
      <c r="J17" s="293"/>
    </row>
    <row r="18" spans="1:10" ht="15.75" x14ac:dyDescent="0.25">
      <c r="A18" s="67"/>
      <c r="B18" s="67"/>
      <c r="C18" s="67"/>
      <c r="D18" s="67"/>
      <c r="E18" s="67"/>
      <c r="F18" s="67"/>
      <c r="G18" s="67"/>
      <c r="H18" s="67"/>
      <c r="I18" s="294"/>
      <c r="J18" s="67"/>
    </row>
    <row r="19" spans="1:10" ht="15.75" customHeight="1" x14ac:dyDescent="0.25">
      <c r="A19" s="390" t="s">
        <v>437</v>
      </c>
      <c r="B19" s="390"/>
      <c r="C19" s="390"/>
      <c r="D19" s="390"/>
      <c r="E19" s="390"/>
      <c r="F19" s="390"/>
      <c r="G19" s="295"/>
      <c r="H19" s="295"/>
      <c r="I19" s="295"/>
      <c r="J19" s="295"/>
    </row>
    <row r="20" spans="1:10" ht="15.75" x14ac:dyDescent="0.25">
      <c r="A20" s="296"/>
      <c r="F20" s="297"/>
    </row>
    <row r="21" spans="1:10" s="299" customFormat="1" ht="15.75" x14ac:dyDescent="0.25">
      <c r="A21" s="298"/>
      <c r="I21" s="300"/>
    </row>
    <row r="22" spans="1:10" s="299" customFormat="1" ht="15.75" hidden="1" x14ac:dyDescent="0.25">
      <c r="A22" s="298"/>
      <c r="B22" s="387" t="s">
        <v>502</v>
      </c>
      <c r="C22" s="388"/>
      <c r="D22" s="388"/>
      <c r="E22" s="388"/>
      <c r="F22" s="388"/>
      <c r="G22" s="388"/>
      <c r="I22" s="300"/>
    </row>
    <row r="23" spans="1:10" ht="15" customHeight="1" x14ac:dyDescent="0.25">
      <c r="A23" s="382" t="s">
        <v>203</v>
      </c>
      <c r="B23" s="382" t="s">
        <v>503</v>
      </c>
      <c r="C23" s="382" t="s">
        <v>595</v>
      </c>
      <c r="D23" s="382"/>
      <c r="E23" s="382"/>
      <c r="F23" s="382"/>
      <c r="G23" s="383" t="s">
        <v>202</v>
      </c>
      <c r="H23" s="391" t="s">
        <v>596</v>
      </c>
      <c r="I23" s="382" t="s">
        <v>201</v>
      </c>
      <c r="J23" s="394" t="s">
        <v>597</v>
      </c>
    </row>
    <row r="24" spans="1:10" ht="15" customHeight="1" x14ac:dyDescent="0.25">
      <c r="A24" s="382"/>
      <c r="B24" s="382"/>
      <c r="C24" s="384" t="s">
        <v>2</v>
      </c>
      <c r="D24" s="384"/>
      <c r="E24" s="385" t="s">
        <v>11</v>
      </c>
      <c r="F24" s="386"/>
      <c r="G24" s="383"/>
      <c r="H24" s="392"/>
      <c r="I24" s="382"/>
      <c r="J24" s="394"/>
    </row>
    <row r="25" spans="1:10" ht="31.5" x14ac:dyDescent="0.25">
      <c r="A25" s="382"/>
      <c r="B25" s="382"/>
      <c r="C25" s="301" t="s">
        <v>200</v>
      </c>
      <c r="D25" s="301" t="s">
        <v>199</v>
      </c>
      <c r="E25" s="301" t="s">
        <v>200</v>
      </c>
      <c r="F25" s="301" t="s">
        <v>199</v>
      </c>
      <c r="G25" s="383"/>
      <c r="H25" s="393"/>
      <c r="I25" s="382"/>
      <c r="J25" s="394"/>
    </row>
    <row r="26" spans="1:10" ht="15.75" x14ac:dyDescent="0.25">
      <c r="A26" s="302">
        <v>1</v>
      </c>
      <c r="B26" s="302">
        <v>2</v>
      </c>
      <c r="C26" s="301">
        <v>3</v>
      </c>
      <c r="D26" s="301">
        <v>4</v>
      </c>
      <c r="E26" s="301">
        <v>5</v>
      </c>
      <c r="F26" s="301">
        <v>6</v>
      </c>
      <c r="G26" s="301">
        <v>9</v>
      </c>
      <c r="H26" s="301">
        <v>10</v>
      </c>
      <c r="I26" s="301">
        <v>11</v>
      </c>
      <c r="J26" s="301">
        <v>12</v>
      </c>
    </row>
    <row r="27" spans="1:10" ht="15.75" x14ac:dyDescent="0.25">
      <c r="A27" s="303">
        <v>1</v>
      </c>
      <c r="B27" s="304" t="s">
        <v>198</v>
      </c>
      <c r="C27" s="305"/>
      <c r="D27" s="306"/>
      <c r="E27" s="306"/>
      <c r="F27" s="306"/>
      <c r="G27" s="307"/>
      <c r="H27" s="307"/>
      <c r="I27" s="308"/>
      <c r="J27" s="309"/>
    </row>
    <row r="28" spans="1:10" ht="15.75" x14ac:dyDescent="0.25">
      <c r="A28" s="303" t="s">
        <v>598</v>
      </c>
      <c r="B28" s="310" t="s">
        <v>599</v>
      </c>
      <c r="C28" s="306">
        <v>42411</v>
      </c>
      <c r="D28" s="306">
        <v>42411</v>
      </c>
      <c r="E28" s="306">
        <v>42411</v>
      </c>
      <c r="F28" s="306">
        <v>42411</v>
      </c>
      <c r="G28" s="307">
        <v>100</v>
      </c>
      <c r="H28" s="307">
        <v>100</v>
      </c>
      <c r="I28" s="308"/>
      <c r="J28" s="308"/>
    </row>
    <row r="29" spans="1:10" ht="31.5" x14ac:dyDescent="0.25">
      <c r="A29" s="303" t="s">
        <v>600</v>
      </c>
      <c r="B29" s="310" t="s">
        <v>601</v>
      </c>
      <c r="C29" s="306"/>
      <c r="D29" s="306"/>
      <c r="E29" s="306"/>
      <c r="F29" s="306"/>
      <c r="G29" s="307"/>
      <c r="H29" s="307"/>
      <c r="I29" s="308"/>
      <c r="J29" s="308"/>
    </row>
    <row r="30" spans="1:10" ht="31.5" x14ac:dyDescent="0.25">
      <c r="A30" s="303" t="s">
        <v>602</v>
      </c>
      <c r="B30" s="310" t="s">
        <v>603</v>
      </c>
      <c r="C30" s="305"/>
      <c r="D30" s="306"/>
      <c r="E30" s="306"/>
      <c r="F30" s="306"/>
      <c r="G30" s="307"/>
      <c r="H30" s="307"/>
      <c r="I30" s="308"/>
      <c r="J30" s="308"/>
    </row>
    <row r="31" spans="1:10" ht="31.5" x14ac:dyDescent="0.25">
      <c r="A31" s="303" t="s">
        <v>604</v>
      </c>
      <c r="B31" s="310" t="s">
        <v>605</v>
      </c>
      <c r="C31" s="305">
        <v>42551</v>
      </c>
      <c r="D31" s="306">
        <v>42551</v>
      </c>
      <c r="E31" s="306">
        <v>42660</v>
      </c>
      <c r="F31" s="306">
        <v>42660</v>
      </c>
      <c r="G31" s="307">
        <v>100</v>
      </c>
      <c r="H31" s="307">
        <v>100</v>
      </c>
      <c r="I31" s="308"/>
      <c r="J31" s="308"/>
    </row>
    <row r="32" spans="1:10" ht="31.5" x14ac:dyDescent="0.25">
      <c r="A32" s="303" t="s">
        <v>606</v>
      </c>
      <c r="B32" s="310" t="s">
        <v>607</v>
      </c>
      <c r="C32" s="305">
        <v>42809</v>
      </c>
      <c r="D32" s="306">
        <v>42809</v>
      </c>
      <c r="E32" s="306"/>
      <c r="F32" s="306"/>
      <c r="G32" s="307"/>
      <c r="H32" s="307"/>
      <c r="I32" s="308"/>
      <c r="J32" s="308"/>
    </row>
    <row r="33" spans="1:10" ht="31.5" x14ac:dyDescent="0.25">
      <c r="A33" s="303" t="s">
        <v>608</v>
      </c>
      <c r="B33" s="310" t="s">
        <v>401</v>
      </c>
      <c r="C33" s="305">
        <v>42384</v>
      </c>
      <c r="D33" s="306">
        <v>42384</v>
      </c>
      <c r="E33" s="306">
        <v>42384</v>
      </c>
      <c r="F33" s="306">
        <v>42384</v>
      </c>
      <c r="G33" s="307">
        <v>100</v>
      </c>
      <c r="H33" s="307">
        <v>100</v>
      </c>
      <c r="I33" s="308"/>
      <c r="J33" s="308"/>
    </row>
    <row r="34" spans="1:10" ht="15.75" x14ac:dyDescent="0.25">
      <c r="A34" s="303" t="s">
        <v>609</v>
      </c>
      <c r="B34" s="310" t="s">
        <v>610</v>
      </c>
      <c r="C34" s="306">
        <v>42585</v>
      </c>
      <c r="D34" s="306">
        <v>42585</v>
      </c>
      <c r="E34" s="306">
        <v>42551</v>
      </c>
      <c r="F34" s="306">
        <v>42551</v>
      </c>
      <c r="G34" s="307">
        <v>100</v>
      </c>
      <c r="H34" s="307">
        <v>100</v>
      </c>
      <c r="I34" s="308"/>
      <c r="J34" s="308"/>
    </row>
    <row r="35" spans="1:10" ht="31.5" x14ac:dyDescent="0.25">
      <c r="A35" s="303" t="s">
        <v>611</v>
      </c>
      <c r="B35" s="310" t="s">
        <v>612</v>
      </c>
      <c r="C35" s="306">
        <v>42618</v>
      </c>
      <c r="D35" s="306">
        <v>42618</v>
      </c>
      <c r="E35" s="306">
        <v>42716</v>
      </c>
      <c r="F35" s="306">
        <v>42716</v>
      </c>
      <c r="G35" s="307">
        <v>100</v>
      </c>
      <c r="H35" s="307">
        <v>100</v>
      </c>
      <c r="I35" s="308"/>
      <c r="J35" s="308"/>
    </row>
    <row r="36" spans="1:10" ht="47.25" x14ac:dyDescent="0.25">
      <c r="A36" s="303" t="s">
        <v>613</v>
      </c>
      <c r="B36" s="310" t="s">
        <v>614</v>
      </c>
      <c r="C36" s="306" t="s">
        <v>474</v>
      </c>
      <c r="D36" s="306" t="s">
        <v>474</v>
      </c>
      <c r="E36" s="306" t="s">
        <v>474</v>
      </c>
      <c r="F36" s="306" t="s">
        <v>474</v>
      </c>
      <c r="G36" s="311"/>
      <c r="H36" s="311"/>
      <c r="I36" s="311"/>
      <c r="J36" s="308"/>
    </row>
    <row r="37" spans="1:10" ht="15.75" x14ac:dyDescent="0.25">
      <c r="A37" s="303" t="s">
        <v>615</v>
      </c>
      <c r="B37" s="310" t="s">
        <v>197</v>
      </c>
      <c r="C37" s="305">
        <v>42587</v>
      </c>
      <c r="D37" s="306">
        <v>42623</v>
      </c>
      <c r="E37" s="306">
        <v>42720</v>
      </c>
      <c r="F37" s="306">
        <v>42720</v>
      </c>
      <c r="G37" s="307">
        <v>100</v>
      </c>
      <c r="H37" s="307">
        <v>100</v>
      </c>
      <c r="I37" s="311"/>
      <c r="J37" s="308"/>
    </row>
    <row r="38" spans="1:10" ht="31.5" x14ac:dyDescent="0.25">
      <c r="A38" s="303" t="s">
        <v>616</v>
      </c>
      <c r="B38" s="310" t="s">
        <v>617</v>
      </c>
      <c r="C38" s="305">
        <v>42704</v>
      </c>
      <c r="D38" s="306">
        <v>42704</v>
      </c>
      <c r="E38" s="306">
        <v>42727</v>
      </c>
      <c r="F38" s="306">
        <v>42727</v>
      </c>
      <c r="G38" s="307">
        <v>100</v>
      </c>
      <c r="H38" s="307">
        <v>100</v>
      </c>
      <c r="I38" s="308"/>
      <c r="J38" s="308"/>
    </row>
    <row r="39" spans="1:10" ht="31.5" x14ac:dyDescent="0.25">
      <c r="A39" s="303" t="s">
        <v>618</v>
      </c>
      <c r="B39" s="310" t="s">
        <v>196</v>
      </c>
      <c r="C39" s="305">
        <v>42716</v>
      </c>
      <c r="D39" s="305">
        <v>42825</v>
      </c>
      <c r="E39" s="312"/>
      <c r="F39" s="305"/>
      <c r="G39" s="313"/>
      <c r="H39" s="313"/>
      <c r="I39" s="308"/>
      <c r="J39" s="308"/>
    </row>
    <row r="40" spans="1:10" ht="31.5" x14ac:dyDescent="0.25">
      <c r="A40" s="303" t="s">
        <v>619</v>
      </c>
      <c r="B40" s="304" t="s">
        <v>195</v>
      </c>
      <c r="C40" s="305"/>
      <c r="D40" s="306"/>
      <c r="E40" s="306"/>
      <c r="F40" s="306"/>
      <c r="G40" s="308"/>
      <c r="H40" s="308"/>
      <c r="I40" s="308"/>
      <c r="J40" s="308"/>
    </row>
    <row r="41" spans="1:10" ht="42" customHeight="1" x14ac:dyDescent="0.25">
      <c r="A41" s="303">
        <v>2</v>
      </c>
      <c r="B41" s="310" t="s">
        <v>620</v>
      </c>
      <c r="C41" s="305">
        <v>42704</v>
      </c>
      <c r="D41" s="306">
        <v>42704</v>
      </c>
      <c r="E41" s="306">
        <v>42580</v>
      </c>
      <c r="F41" s="306">
        <v>42580</v>
      </c>
      <c r="G41" s="307">
        <v>100</v>
      </c>
      <c r="H41" s="307">
        <v>100</v>
      </c>
      <c r="I41" s="308"/>
      <c r="J41" s="308"/>
    </row>
    <row r="42" spans="1:10" ht="32.25" customHeight="1" x14ac:dyDescent="0.25">
      <c r="A42" s="303" t="s">
        <v>621</v>
      </c>
      <c r="B42" s="310" t="s">
        <v>622</v>
      </c>
      <c r="C42" s="306" t="s">
        <v>623</v>
      </c>
      <c r="D42" s="306">
        <v>42855</v>
      </c>
      <c r="E42" s="306"/>
      <c r="F42" s="306"/>
      <c r="G42" s="308"/>
      <c r="H42" s="308"/>
      <c r="I42" s="308"/>
      <c r="J42" s="308"/>
    </row>
    <row r="43" spans="1:10" ht="31.5" x14ac:dyDescent="0.25">
      <c r="A43" s="303" t="s">
        <v>624</v>
      </c>
      <c r="B43" s="304" t="s">
        <v>625</v>
      </c>
      <c r="C43" s="305"/>
      <c r="D43" s="306"/>
      <c r="E43" s="306"/>
      <c r="F43" s="306"/>
      <c r="G43" s="308"/>
      <c r="H43" s="308"/>
      <c r="I43" s="308"/>
      <c r="J43" s="308"/>
    </row>
    <row r="44" spans="1:10" ht="31.5" x14ac:dyDescent="0.25">
      <c r="A44" s="303">
        <v>3</v>
      </c>
      <c r="B44" s="310" t="s">
        <v>626</v>
      </c>
      <c r="C44" s="305">
        <v>42727</v>
      </c>
      <c r="D44" s="306">
        <v>42794</v>
      </c>
      <c r="E44" s="306"/>
      <c r="F44" s="306"/>
      <c r="G44" s="308"/>
      <c r="H44" s="308"/>
      <c r="I44" s="308"/>
      <c r="J44" s="308"/>
    </row>
    <row r="45" spans="1:10" ht="30" customHeight="1" x14ac:dyDescent="0.25">
      <c r="A45" s="303" t="s">
        <v>627</v>
      </c>
      <c r="B45" s="310" t="s">
        <v>194</v>
      </c>
      <c r="C45" s="305">
        <v>42794</v>
      </c>
      <c r="D45" s="306">
        <v>42868</v>
      </c>
      <c r="E45" s="306"/>
      <c r="F45" s="306"/>
      <c r="G45" s="308"/>
      <c r="H45" s="308"/>
      <c r="I45" s="308"/>
      <c r="J45" s="308"/>
    </row>
    <row r="46" spans="1:10" ht="52.5" customHeight="1" x14ac:dyDescent="0.25">
      <c r="A46" s="303" t="s">
        <v>628</v>
      </c>
      <c r="B46" s="310" t="s">
        <v>629</v>
      </c>
      <c r="C46" s="305">
        <v>42794</v>
      </c>
      <c r="D46" s="306">
        <v>42930</v>
      </c>
      <c r="E46" s="306"/>
      <c r="F46" s="306"/>
      <c r="G46" s="308"/>
      <c r="H46" s="308"/>
      <c r="I46" s="308"/>
      <c r="J46" s="308"/>
    </row>
    <row r="47" spans="1:10" ht="30" customHeight="1" x14ac:dyDescent="0.25">
      <c r="A47" s="303" t="s">
        <v>630</v>
      </c>
      <c r="B47" s="310" t="s">
        <v>631</v>
      </c>
      <c r="C47" s="305">
        <v>42876</v>
      </c>
      <c r="D47" s="305">
        <v>42886</v>
      </c>
      <c r="E47" s="306"/>
      <c r="F47" s="306"/>
      <c r="G47" s="308"/>
      <c r="H47" s="308"/>
      <c r="I47" s="308"/>
      <c r="J47" s="308"/>
    </row>
    <row r="48" spans="1:10" ht="30.75" customHeight="1" x14ac:dyDescent="0.25">
      <c r="A48" s="303" t="s">
        <v>632</v>
      </c>
      <c r="B48" s="310" t="s">
        <v>633</v>
      </c>
      <c r="C48" s="305">
        <v>42876</v>
      </c>
      <c r="D48" s="305">
        <v>42886</v>
      </c>
      <c r="E48" s="306"/>
      <c r="F48" s="306"/>
      <c r="G48" s="308"/>
      <c r="H48" s="308"/>
      <c r="I48" s="308"/>
      <c r="J48" s="308"/>
    </row>
    <row r="49" spans="1:10" ht="15.75" x14ac:dyDescent="0.25">
      <c r="A49" s="303" t="s">
        <v>634</v>
      </c>
      <c r="B49" s="310" t="s">
        <v>635</v>
      </c>
      <c r="C49" s="306">
        <v>42840</v>
      </c>
      <c r="D49" s="306">
        <v>42962</v>
      </c>
      <c r="E49" s="306"/>
      <c r="F49" s="306"/>
      <c r="G49" s="308"/>
      <c r="H49" s="308"/>
      <c r="I49" s="308"/>
      <c r="J49" s="308"/>
    </row>
    <row r="50" spans="1:10" ht="15.75" x14ac:dyDescent="0.25">
      <c r="A50" s="303" t="s">
        <v>636</v>
      </c>
      <c r="B50" s="304" t="s">
        <v>193</v>
      </c>
      <c r="C50" s="305"/>
      <c r="D50" s="306"/>
      <c r="E50" s="306"/>
      <c r="F50" s="306"/>
      <c r="G50" s="308"/>
      <c r="H50" s="308"/>
      <c r="I50" s="308"/>
      <c r="J50" s="308"/>
    </row>
    <row r="51" spans="1:10" ht="15.75" x14ac:dyDescent="0.25">
      <c r="A51" s="303">
        <v>4</v>
      </c>
      <c r="B51" s="310" t="s">
        <v>192</v>
      </c>
      <c r="C51" s="306">
        <v>42901</v>
      </c>
      <c r="D51" s="306">
        <v>43009</v>
      </c>
      <c r="E51" s="306"/>
      <c r="F51" s="306"/>
      <c r="G51" s="308"/>
      <c r="H51" s="308"/>
      <c r="I51" s="308"/>
      <c r="J51" s="308"/>
    </row>
    <row r="52" spans="1:10" ht="63" x14ac:dyDescent="0.25">
      <c r="A52" s="303" t="s">
        <v>637</v>
      </c>
      <c r="B52" s="310" t="s">
        <v>638</v>
      </c>
      <c r="C52" s="305">
        <v>42993</v>
      </c>
      <c r="D52" s="305">
        <v>43009</v>
      </c>
      <c r="E52" s="306"/>
      <c r="F52" s="306"/>
      <c r="G52" s="308"/>
      <c r="H52" s="308"/>
      <c r="I52" s="308"/>
      <c r="J52" s="308"/>
    </row>
    <row r="53" spans="1:10" ht="47.25" x14ac:dyDescent="0.25">
      <c r="A53" s="303" t="s">
        <v>639</v>
      </c>
      <c r="B53" s="310" t="s">
        <v>640</v>
      </c>
      <c r="C53" s="305">
        <v>42887</v>
      </c>
      <c r="D53" s="306">
        <v>43008</v>
      </c>
      <c r="E53" s="306"/>
      <c r="F53" s="306"/>
      <c r="G53" s="308"/>
      <c r="H53" s="308"/>
      <c r="I53" s="308"/>
      <c r="J53" s="308"/>
    </row>
    <row r="54" spans="1:10" ht="47.25" x14ac:dyDescent="0.25">
      <c r="A54" s="303" t="s">
        <v>641</v>
      </c>
      <c r="B54" s="310" t="s">
        <v>642</v>
      </c>
      <c r="C54" s="305">
        <v>42887</v>
      </c>
      <c r="D54" s="306">
        <v>43009</v>
      </c>
      <c r="E54" s="306"/>
      <c r="F54" s="306"/>
      <c r="G54" s="308"/>
      <c r="H54" s="308"/>
      <c r="I54" s="308"/>
      <c r="J54" s="308"/>
    </row>
    <row r="55" spans="1:10" ht="15.75" x14ac:dyDescent="0.25">
      <c r="A55" s="303" t="s">
        <v>643</v>
      </c>
      <c r="B55" s="314" t="s">
        <v>644</v>
      </c>
      <c r="C55" s="305">
        <v>42917</v>
      </c>
      <c r="D55" s="306" t="s">
        <v>645</v>
      </c>
      <c r="E55" s="306"/>
      <c r="F55" s="306"/>
      <c r="G55" s="308"/>
      <c r="H55" s="308"/>
      <c r="I55" s="308"/>
      <c r="J55" s="308"/>
    </row>
    <row r="56" spans="1:10" ht="31.5" x14ac:dyDescent="0.25">
      <c r="A56" s="303" t="s">
        <v>646</v>
      </c>
      <c r="B56" s="310" t="s">
        <v>647</v>
      </c>
      <c r="C56" s="305">
        <v>42887</v>
      </c>
      <c r="D56" s="306" t="s">
        <v>645</v>
      </c>
      <c r="E56" s="306"/>
      <c r="F56" s="306"/>
      <c r="G56" s="308"/>
      <c r="H56" s="308"/>
      <c r="I56" s="308"/>
      <c r="J56" s="308"/>
    </row>
  </sheetData>
  <mergeCells count="22">
    <mergeCell ref="A5:F5"/>
    <mergeCell ref="A7:F7"/>
    <mergeCell ref="A9:F9"/>
    <mergeCell ref="A10:F10"/>
    <mergeCell ref="A12:F12"/>
    <mergeCell ref="A8:J8"/>
    <mergeCell ref="A11:J11"/>
    <mergeCell ref="A13:F13"/>
    <mergeCell ref="A15:F15"/>
    <mergeCell ref="A16:F16"/>
    <mergeCell ref="C23:F23"/>
    <mergeCell ref="G23:G25"/>
    <mergeCell ref="C24:D24"/>
    <mergeCell ref="E24:F24"/>
    <mergeCell ref="B22:G22"/>
    <mergeCell ref="A23:A25"/>
    <mergeCell ref="B23:B25"/>
    <mergeCell ref="A14:J14"/>
    <mergeCell ref="A19:F19"/>
    <mergeCell ref="H23:H25"/>
    <mergeCell ref="I23:I25"/>
    <mergeCell ref="J23:J25"/>
  </mergeCells>
  <pageMargins left="0.70866141732283472" right="0.70866141732283472" top="0.74803149606299213" bottom="0.74803149606299213" header="0.31496062992125984" footer="0.31496062992125984"/>
  <pageSetup paperSize="9"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4. паспортбюджет</vt:lpstr>
      <vt:lpstr>3.4. Паспорт надежность</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2016-07-01T12:48:09Z</cp:lastPrinted>
  <dcterms:created xsi:type="dcterms:W3CDTF">2015-08-16T15:31:05Z</dcterms:created>
  <dcterms:modified xsi:type="dcterms:W3CDTF">2017-02-13T13:04:10Z</dcterms:modified>
</cp:coreProperties>
</file>